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omments1.xml" ContentType="application/vnd.openxmlformats-officedocument.spreadsheetml.comments+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2="http://schemas.microsoft.com/office/spreadsheetml/2015/revision2" mc:Ignorable="x15 xr2">
  <fileVersion appName="xl" lastEdited="7" lowestEdited="5" rupBuild="18625"/>
  <workbookPr codeName="ThisWorkbook" defaultThemeVersion="124226"/>
  <mc:AlternateContent xmlns:mc="http://schemas.openxmlformats.org/markup-compatibility/2006">
    <mc:Choice Requires="x15">
      <x15ac:absPath xmlns:x15ac="http://schemas.microsoft.com/office/spreadsheetml/2010/11/ac" url="T:\5. TESI UTILITIES\Center Wellington\CWH 2018 CoS\2018 CoS\Settlement Conf\"/>
    </mc:Choice>
  </mc:AlternateContent>
  <bookViews>
    <workbookView xWindow="0" yWindow="0" windowWidth="28800" windowHeight="11910" tabRatio="855" firstSheet="4" activeTab="4" xr2:uid="{00000000-000D-0000-FFFF-FFFF00000000}"/>
  </bookViews>
  <sheets>
    <sheet name="Contents" sheetId="62" r:id="rId1"/>
    <sheet name="Instructions" sheetId="87" r:id="rId2"/>
    <sheet name="LRAMVA Checklist Schematic" sheetId="63" r:id="rId3"/>
    <sheet name="DropDownList" sheetId="80" state="hidden" r:id="rId4"/>
    <sheet name="1.  LRAMVA Summary" sheetId="43" r:id="rId5"/>
    <sheet name="1-a.  Summary of Changes" sheetId="83" r:id="rId6"/>
    <sheet name="2. LRAMVA Threshold" sheetId="44" r:id="rId7"/>
    <sheet name="3.  Distribution Rates" sheetId="45" r:id="rId8"/>
    <sheet name="3-a.  Rate Class Allocations" sheetId="86" r:id="rId9"/>
    <sheet name="4.  2011-2014 LRAM" sheetId="46" r:id="rId10"/>
    <sheet name="5.  2015-2020 LRAM" sheetId="79" r:id="rId11"/>
    <sheet name="6.  Carrying Charges" sheetId="47" r:id="rId12"/>
    <sheet name="7.  Persistence Report" sheetId="68" r:id="rId13"/>
    <sheet name="8.  Streetlighting" sheetId="85" r:id="rId14"/>
  </sheets>
  <externalReferences>
    <externalReference r:id="rId15"/>
  </externalReferences>
  <definedNames>
    <definedName name="_xlnm._FilterDatabase" localSheetId="12" hidden="1">'7.  Persistence Report'!$C$26:$BT$26</definedName>
    <definedName name="_xlnm._FilterDatabase" localSheetId="3" hidden="1">DropDownList!$A$1:$A$40</definedName>
    <definedName name="_xlnm.Print_Area" localSheetId="4">'1.  LRAMVA Summary'!$A$1:$R$105</definedName>
    <definedName name="_xlnm.Print_Area" localSheetId="6">'2. LRAMVA Threshold'!$A$1:$R$62</definedName>
    <definedName name="_xlnm.Print_Area" localSheetId="7">'3.  Distribution Rates'!$A$1:$P$134</definedName>
    <definedName name="_xlnm.Print_Area" localSheetId="9">'4.  2011-2014 LRAM'!$A$1:$AM$533</definedName>
    <definedName name="_xlnm.Print_Area" localSheetId="10">'5.  2015-2020 LRAM'!$A:$AN</definedName>
    <definedName name="_xlnm.Print_Area" localSheetId="11">'6.  Carrying Charges'!$A$1:$X$164</definedName>
    <definedName name="_xlnm.Print_Area" localSheetId="12">'7.  Persistence Report'!$A$1:$BT$54</definedName>
    <definedName name="_xlnm.Print_Area" localSheetId="0">Contents!$A$1:$D$27</definedName>
    <definedName name="_xlnm.Print_Area" localSheetId="2">'LRAMVA Checklist Schematic'!$A$1:$H$31</definedName>
    <definedName name="_xlnm.Print_Titles" localSheetId="9">'4.  2011-2014 LRAM'!$B:$B</definedName>
    <definedName name="Table_1_b.__Annual_LRAMVA_Breakdown_by_Year_and_Rate_Class">'1.  LRAMVA Summary'!$B$44</definedName>
    <definedName name="Table_3.__Inputs_for_Distribution_Rates_and_Adjustments_by_Rate_Class">'3.  Distribution Rates'!$B$11</definedName>
    <definedName name="Table_3_a.__Distribution_Rates_by_Rate_Class">'3.  Distribution Rates'!$B$119</definedName>
    <definedName name="Table_4_a.__2011_Lost_Revenues_Work_Form">'4.  2011-2014 LRAM'!$B$18</definedName>
    <definedName name="Table_4_b.__2012_Lost_Revenues_Work_Form">'4.  2011-2014 LRAM'!$B$146</definedName>
    <definedName name="Table_4_c.__2013_Lost_Revenues_Work_Form">'4.  2011-2014 LRAM'!$B$275</definedName>
    <definedName name="Table_4_d.__2014_Lost_Revenues_Work_Form">'4.  2011-2014 LRAM'!$B$404</definedName>
    <definedName name="Table_5_a.__2015_Lost_Revenues_Work_Form">'5.  2015-2020 LRAM'!$B$33</definedName>
    <definedName name="Table_5_b.__2016_Lost_Revenues_Work_Form">'5.  2015-2020 LRAM'!$B$216</definedName>
    <definedName name="Table_5_c.__2017_Lost_Revenues_Work_Form">'5.  2015-2020 LRAM'!$B$399</definedName>
    <definedName name="Table_5_d.__2018_Lost_Revenues_Work_Form">'5.  2015-2020 LRAM'!$B$582</definedName>
    <definedName name="Table_5_e.__2019_Lost_Revenues_Work_Form">'5.  2015-2020 LRAM'!$B$765</definedName>
    <definedName name="Table_5_f.__2020_Lost_Revenues_Work_Form">'5.  2015-2020 LRAM'!$B$948</definedName>
    <definedName name="Targets">'[1]LDC Targets'!$A$3:$D$83</definedName>
  </definedNames>
  <calcPr calcId="171027"/>
  <fileRecoveryPr autoRecover="0"/>
</workbook>
</file>

<file path=xl/calcChain.xml><?xml version="1.0" encoding="utf-8"?>
<calcChain xmlns="http://schemas.openxmlformats.org/spreadsheetml/2006/main">
  <c r="E17" i="45" l="1"/>
  <c r="F17" i="45"/>
  <c r="G17" i="45"/>
  <c r="P127" i="46"/>
  <c r="Q127" i="46"/>
  <c r="R127" i="46"/>
  <c r="S127" i="46"/>
  <c r="T127" i="46"/>
  <c r="U127" i="46"/>
  <c r="V127" i="46"/>
  <c r="W127" i="46"/>
  <c r="X127" i="46"/>
  <c r="D22" i="45" l="1"/>
  <c r="O927" i="79" l="1"/>
  <c r="E44" i="44" l="1"/>
  <c r="AM139" i="79" l="1"/>
  <c r="Q46" i="44"/>
  <c r="P46" i="44"/>
  <c r="O46" i="44"/>
  <c r="N46" i="44"/>
  <c r="M46" i="44"/>
  <c r="L46" i="44"/>
  <c r="K46" i="44"/>
  <c r="J46" i="44"/>
  <c r="I46" i="44"/>
  <c r="H46" i="44"/>
  <c r="G46" i="44"/>
  <c r="F46" i="44"/>
  <c r="E46" i="44"/>
  <c r="D46" i="44"/>
  <c r="O1110" i="79" l="1"/>
  <c r="O744" i="79"/>
  <c r="O561" i="79"/>
  <c r="O378" i="79"/>
  <c r="O195" i="79"/>
  <c r="O513" i="46"/>
  <c r="O127" i="46"/>
  <c r="D195" i="79"/>
  <c r="N620" i="79" l="1"/>
  <c r="N437" i="79"/>
  <c r="N254" i="79"/>
  <c r="N71" i="79"/>
  <c r="F22" i="45" l="1"/>
  <c r="Q50" i="43" l="1"/>
  <c r="N511" i="46" l="1"/>
  <c r="N508" i="46"/>
  <c r="N505" i="46"/>
  <c r="N501" i="46"/>
  <c r="N498" i="46"/>
  <c r="N495" i="46"/>
  <c r="N492" i="46"/>
  <c r="N489" i="46"/>
  <c r="N485" i="46"/>
  <c r="N471" i="46"/>
  <c r="N468" i="46"/>
  <c r="N465" i="46"/>
  <c r="N462" i="46"/>
  <c r="N449" i="46"/>
  <c r="N446" i="46"/>
  <c r="N443" i="46"/>
  <c r="N440" i="46"/>
  <c r="N437" i="46"/>
  <c r="N382" i="46"/>
  <c r="N379" i="46"/>
  <c r="N376" i="46"/>
  <c r="N372" i="46"/>
  <c r="N369" i="46"/>
  <c r="N366" i="46"/>
  <c r="N363" i="46"/>
  <c r="N360" i="46"/>
  <c r="N356" i="46"/>
  <c r="N342" i="46"/>
  <c r="N339" i="46"/>
  <c r="N336" i="46"/>
  <c r="N333" i="46"/>
  <c r="N320" i="46"/>
  <c r="N317" i="46"/>
  <c r="N314" i="46"/>
  <c r="N311" i="46"/>
  <c r="N308" i="46"/>
  <c r="N253" i="46"/>
  <c r="N250" i="46"/>
  <c r="N247" i="46"/>
  <c r="N243" i="46"/>
  <c r="N240" i="46"/>
  <c r="N237" i="46"/>
  <c r="N234" i="46"/>
  <c r="N231" i="46"/>
  <c r="N227" i="46"/>
  <c r="N213" i="46"/>
  <c r="N210" i="46"/>
  <c r="N207" i="46"/>
  <c r="N204" i="46"/>
  <c r="N191" i="46"/>
  <c r="N188" i="46"/>
  <c r="N185" i="46"/>
  <c r="N182" i="46"/>
  <c r="N179" i="46"/>
  <c r="N125" i="46"/>
  <c r="N122" i="46"/>
  <c r="N119" i="46"/>
  <c r="N115" i="46"/>
  <c r="N112" i="46"/>
  <c r="N106" i="46"/>
  <c r="N85" i="46"/>
  <c r="N63" i="46"/>
  <c r="N54" i="46"/>
  <c r="N1108" i="79"/>
  <c r="N1105" i="79"/>
  <c r="N1102" i="79"/>
  <c r="N1099" i="79"/>
  <c r="N1096" i="79"/>
  <c r="N1093" i="79"/>
  <c r="N1090" i="79"/>
  <c r="N1084" i="79"/>
  <c r="N1081" i="79"/>
  <c r="N1078" i="79"/>
  <c r="N1075" i="79"/>
  <c r="N1072" i="79"/>
  <c r="N1069" i="79"/>
  <c r="N1065" i="79"/>
  <c r="N1062" i="79"/>
  <c r="N1059" i="79"/>
  <c r="N1055" i="79"/>
  <c r="N1052" i="79"/>
  <c r="N1049" i="79"/>
  <c r="N1046" i="79"/>
  <c r="N1043" i="79"/>
  <c r="N1040" i="79"/>
  <c r="N1037" i="79"/>
  <c r="N1034" i="79"/>
  <c r="N1016" i="79"/>
  <c r="N1013" i="79"/>
  <c r="N1010" i="79"/>
  <c r="N1007" i="79"/>
  <c r="N1003" i="79"/>
  <c r="N1000" i="79"/>
  <c r="N996" i="79"/>
  <c r="N992" i="79"/>
  <c r="N989" i="79"/>
  <c r="N986" i="79"/>
  <c r="N982" i="79"/>
  <c r="N979" i="79"/>
  <c r="N976" i="79"/>
  <c r="N973" i="79"/>
  <c r="N970" i="79"/>
  <c r="N925" i="79"/>
  <c r="N922" i="79"/>
  <c r="N919" i="79"/>
  <c r="N916" i="79"/>
  <c r="N913" i="79"/>
  <c r="N910" i="79"/>
  <c r="N907" i="79"/>
  <c r="N901" i="79"/>
  <c r="N898" i="79"/>
  <c r="N895" i="79"/>
  <c r="N892" i="79"/>
  <c r="N889" i="79"/>
  <c r="N886" i="79"/>
  <c r="N882" i="79"/>
  <c r="N879" i="79"/>
  <c r="N876" i="79"/>
  <c r="N872" i="79"/>
  <c r="N869" i="79"/>
  <c r="N866" i="79"/>
  <c r="N863" i="79"/>
  <c r="N860" i="79"/>
  <c r="N857" i="79"/>
  <c r="N854" i="79"/>
  <c r="N851" i="79"/>
  <c r="N833" i="79"/>
  <c r="N830" i="79"/>
  <c r="N827" i="79"/>
  <c r="N824" i="79"/>
  <c r="N820" i="79"/>
  <c r="N817" i="79"/>
  <c r="N813" i="79"/>
  <c r="N809" i="79"/>
  <c r="N806" i="79"/>
  <c r="N803" i="79"/>
  <c r="N799" i="79"/>
  <c r="N796" i="79"/>
  <c r="N793" i="79"/>
  <c r="N790" i="79"/>
  <c r="N787" i="79"/>
  <c r="N742" i="79"/>
  <c r="N739" i="79"/>
  <c r="N736" i="79"/>
  <c r="N733" i="79"/>
  <c r="N730" i="79"/>
  <c r="N727" i="79"/>
  <c r="N724" i="79"/>
  <c r="N718" i="79"/>
  <c r="N715" i="79"/>
  <c r="N712" i="79"/>
  <c r="N709" i="79"/>
  <c r="N706" i="79"/>
  <c r="N703" i="79"/>
  <c r="N699" i="79"/>
  <c r="N696" i="79"/>
  <c r="N693" i="79"/>
  <c r="N689" i="79"/>
  <c r="N686" i="79"/>
  <c r="N683" i="79"/>
  <c r="N680" i="79"/>
  <c r="N677" i="79"/>
  <c r="N674" i="79"/>
  <c r="N671" i="79"/>
  <c r="N668" i="79"/>
  <c r="N650" i="79"/>
  <c r="N647" i="79"/>
  <c r="N644" i="79"/>
  <c r="N641" i="79"/>
  <c r="N637" i="79"/>
  <c r="N634" i="79"/>
  <c r="N630" i="79"/>
  <c r="N626" i="79"/>
  <c r="N623" i="79"/>
  <c r="N616" i="79"/>
  <c r="N613" i="79"/>
  <c r="N610" i="79"/>
  <c r="N607" i="79"/>
  <c r="N604" i="79"/>
  <c r="N559" i="79"/>
  <c r="N556" i="79"/>
  <c r="N553" i="79"/>
  <c r="N550" i="79"/>
  <c r="N547" i="79"/>
  <c r="N544" i="79"/>
  <c r="N541" i="79"/>
  <c r="N535" i="79"/>
  <c r="N532" i="79"/>
  <c r="N529" i="79"/>
  <c r="N526" i="79"/>
  <c r="N523" i="79"/>
  <c r="N520" i="79"/>
  <c r="N516" i="79"/>
  <c r="N513" i="79"/>
  <c r="N510" i="79"/>
  <c r="N506" i="79"/>
  <c r="N503" i="79"/>
  <c r="N500" i="79"/>
  <c r="N497" i="79"/>
  <c r="N494" i="79"/>
  <c r="N491" i="79"/>
  <c r="N488" i="79"/>
  <c r="N485" i="79"/>
  <c r="N467" i="79"/>
  <c r="N464" i="79"/>
  <c r="N461" i="79"/>
  <c r="N458" i="79"/>
  <c r="N454" i="79"/>
  <c r="N451" i="79"/>
  <c r="N447" i="79"/>
  <c r="N443" i="79"/>
  <c r="N440" i="79"/>
  <c r="N433" i="79"/>
  <c r="N430" i="79"/>
  <c r="N427" i="79"/>
  <c r="N424" i="79"/>
  <c r="N421" i="79"/>
  <c r="N376" i="79"/>
  <c r="N373" i="79"/>
  <c r="N370" i="79"/>
  <c r="N367" i="79"/>
  <c r="N364" i="79"/>
  <c r="N361" i="79"/>
  <c r="N358" i="79"/>
  <c r="N352" i="79"/>
  <c r="N349" i="79"/>
  <c r="N346" i="79"/>
  <c r="N343" i="79"/>
  <c r="N340" i="79"/>
  <c r="N337" i="79"/>
  <c r="N333" i="79"/>
  <c r="N330" i="79"/>
  <c r="N327" i="79"/>
  <c r="N323" i="79"/>
  <c r="N320" i="79"/>
  <c r="N317" i="79"/>
  <c r="N314" i="79"/>
  <c r="N311" i="79"/>
  <c r="N308" i="79"/>
  <c r="N305" i="79"/>
  <c r="N302" i="79"/>
  <c r="N284" i="79"/>
  <c r="N281" i="79"/>
  <c r="N278" i="79"/>
  <c r="N275" i="79"/>
  <c r="N271" i="79"/>
  <c r="N268" i="79"/>
  <c r="N264" i="79"/>
  <c r="N260" i="79"/>
  <c r="N257" i="79"/>
  <c r="N250" i="79"/>
  <c r="N247" i="79"/>
  <c r="N244" i="79"/>
  <c r="N241" i="79"/>
  <c r="N238" i="79"/>
  <c r="N193" i="79"/>
  <c r="N190" i="79"/>
  <c r="N187" i="79"/>
  <c r="N184" i="79"/>
  <c r="N181" i="79"/>
  <c r="N178" i="79"/>
  <c r="N175" i="79"/>
  <c r="N169" i="79"/>
  <c r="N166" i="79"/>
  <c r="N163" i="79"/>
  <c r="N160" i="79"/>
  <c r="N157" i="79"/>
  <c r="N154" i="79"/>
  <c r="N150" i="79"/>
  <c r="N147" i="79"/>
  <c r="N140" i="79"/>
  <c r="N137" i="79"/>
  <c r="N128" i="79"/>
  <c r="N125" i="79"/>
  <c r="N122" i="79"/>
  <c r="N101" i="79"/>
  <c r="N98" i="79"/>
  <c r="N95" i="79"/>
  <c r="N92" i="79"/>
  <c r="N88" i="79"/>
  <c r="N74" i="79"/>
  <c r="N64" i="79"/>
  <c r="N61" i="79"/>
  <c r="N55" i="79"/>
  <c r="N58" i="79"/>
  <c r="AM1104" i="79" l="1"/>
  <c r="AM1107" i="79"/>
  <c r="AE1043" i="79"/>
  <c r="Z1043" i="79"/>
  <c r="Y1030" i="79"/>
  <c r="Y1027" i="79"/>
  <c r="AD1000" i="79"/>
  <c r="Z1000" i="79"/>
  <c r="Y1000" i="79"/>
  <c r="AM1006" i="79"/>
  <c r="Y1007" i="79"/>
  <c r="AL1003" i="79"/>
  <c r="AM1002" i="79"/>
  <c r="AK1003" i="79"/>
  <c r="AJ1003" i="79"/>
  <c r="AI1003" i="79"/>
  <c r="AH1003" i="79"/>
  <c r="AG1003" i="79"/>
  <c r="AF1003" i="79"/>
  <c r="AE1003" i="79"/>
  <c r="AD1003" i="79"/>
  <c r="AC1003" i="79"/>
  <c r="AB1003" i="79"/>
  <c r="AA1003" i="79"/>
  <c r="Z1003" i="79"/>
  <c r="Y1003" i="79"/>
  <c r="AL1000" i="79"/>
  <c r="AK1000" i="79"/>
  <c r="AJ1000" i="79"/>
  <c r="AI1000" i="79"/>
  <c r="AH1000" i="79"/>
  <c r="AG1000" i="79"/>
  <c r="AF1000" i="79"/>
  <c r="AE1000" i="79"/>
  <c r="AC1000" i="79"/>
  <c r="AB1000" i="79"/>
  <c r="AA1000" i="79"/>
  <c r="AM999" i="79"/>
  <c r="Y996" i="79"/>
  <c r="Y989" i="79"/>
  <c r="Y986" i="79"/>
  <c r="Y982" i="79"/>
  <c r="Y973" i="79"/>
  <c r="Y970" i="79"/>
  <c r="Y966" i="79"/>
  <c r="Y876" i="79"/>
  <c r="AL872" i="79"/>
  <c r="Y851" i="79"/>
  <c r="Y833" i="79"/>
  <c r="Y820" i="79"/>
  <c r="AL820" i="79"/>
  <c r="AK820" i="79"/>
  <c r="AJ820" i="79"/>
  <c r="AI820" i="79"/>
  <c r="AH820" i="79"/>
  <c r="AG820" i="79"/>
  <c r="AF820" i="79"/>
  <c r="AE820" i="79"/>
  <c r="AD820" i="79"/>
  <c r="AC820" i="79"/>
  <c r="AB820" i="79"/>
  <c r="AA820" i="79"/>
  <c r="Z820" i="79"/>
  <c r="AM819" i="79"/>
  <c r="AL817" i="79"/>
  <c r="AK817" i="79"/>
  <c r="AJ817" i="79"/>
  <c r="AI817" i="79"/>
  <c r="AH817" i="79"/>
  <c r="AG817" i="79"/>
  <c r="AF817" i="79"/>
  <c r="AE817" i="79"/>
  <c r="AD817" i="79"/>
  <c r="AC817" i="79"/>
  <c r="AB817" i="79"/>
  <c r="AA817" i="79"/>
  <c r="Z817" i="79"/>
  <c r="Y817" i="79"/>
  <c r="AM816" i="79"/>
  <c r="Y813" i="79"/>
  <c r="Y699" i="79"/>
  <c r="Y693" i="79"/>
  <c r="Y677" i="79"/>
  <c r="AM660" i="79"/>
  <c r="AM657" i="79"/>
  <c r="AM654" i="79"/>
  <c r="Y650" i="79"/>
  <c r="Y647" i="79"/>
  <c r="Y637" i="79"/>
  <c r="Y634" i="79"/>
  <c r="Y630" i="79"/>
  <c r="AL637" i="79"/>
  <c r="AK637" i="79"/>
  <c r="AJ637" i="79"/>
  <c r="AI637" i="79"/>
  <c r="AH637" i="79"/>
  <c r="AG637" i="79"/>
  <c r="AF637" i="79"/>
  <c r="AE637" i="79"/>
  <c r="AD637" i="79"/>
  <c r="AC637" i="79"/>
  <c r="AB637" i="79"/>
  <c r="AA637" i="79"/>
  <c r="Z637" i="79"/>
  <c r="AM636" i="79"/>
  <c r="AL634" i="79"/>
  <c r="AK634" i="79"/>
  <c r="AJ634" i="79"/>
  <c r="AI634" i="79"/>
  <c r="AH634" i="79"/>
  <c r="AG634" i="79"/>
  <c r="AF634" i="79"/>
  <c r="AE634" i="79"/>
  <c r="AD634" i="79"/>
  <c r="AC634" i="79"/>
  <c r="AB634" i="79"/>
  <c r="AA634" i="79"/>
  <c r="Z634" i="79"/>
  <c r="AM633" i="79"/>
  <c r="Y616" i="79"/>
  <c r="Y607" i="79"/>
  <c r="AM519" i="79"/>
  <c r="AM515" i="79"/>
  <c r="Y520" i="79"/>
  <c r="Y451" i="79"/>
  <c r="Y454" i="79"/>
  <c r="AL454" i="79"/>
  <c r="AK454" i="79"/>
  <c r="AJ454" i="79"/>
  <c r="AI454" i="79"/>
  <c r="AH454" i="79"/>
  <c r="AG454" i="79"/>
  <c r="AF454" i="79"/>
  <c r="AE454" i="79"/>
  <c r="AD454" i="79"/>
  <c r="AC454" i="79"/>
  <c r="AB454" i="79"/>
  <c r="AA454" i="79"/>
  <c r="Z454" i="79"/>
  <c r="AM453" i="79"/>
  <c r="AL451" i="79"/>
  <c r="AK451" i="79"/>
  <c r="AJ451" i="79"/>
  <c r="AI451" i="79"/>
  <c r="AH451" i="79"/>
  <c r="AG451" i="79"/>
  <c r="AF451" i="79"/>
  <c r="AE451" i="79"/>
  <c r="AD451" i="79"/>
  <c r="AC451" i="79"/>
  <c r="AB451" i="79"/>
  <c r="AA451" i="79"/>
  <c r="Z451" i="79"/>
  <c r="AM450" i="79"/>
  <c r="Y447" i="79"/>
  <c r="Y370" i="79"/>
  <c r="Y376" i="79"/>
  <c r="AL271" i="79"/>
  <c r="AK271" i="79"/>
  <c r="AJ271" i="79"/>
  <c r="AI271" i="79"/>
  <c r="AH271" i="79"/>
  <c r="AG271" i="79"/>
  <c r="AF271" i="79"/>
  <c r="AE271" i="79"/>
  <c r="AD271" i="79"/>
  <c r="AC271" i="79"/>
  <c r="AB271" i="79"/>
  <c r="AA271" i="79"/>
  <c r="Z271" i="79"/>
  <c r="Y271" i="79"/>
  <c r="AM270" i="79"/>
  <c r="AL268" i="79"/>
  <c r="AK268" i="79"/>
  <c r="AJ268" i="79"/>
  <c r="AI268" i="79"/>
  <c r="AH268" i="79"/>
  <c r="AG268" i="79"/>
  <c r="AF268" i="79"/>
  <c r="AE268" i="79"/>
  <c r="AD268" i="79"/>
  <c r="AC268" i="79"/>
  <c r="AB268" i="79"/>
  <c r="AA268" i="79"/>
  <c r="Z268" i="79"/>
  <c r="Y268" i="79"/>
  <c r="AM267" i="79"/>
  <c r="Y264" i="79"/>
  <c r="Y234" i="79"/>
  <c r="Y225" i="79"/>
  <c r="Y222" i="79"/>
  <c r="Y154" i="79"/>
  <c r="AM87" i="79"/>
  <c r="AL88" i="79"/>
  <c r="AK88" i="79"/>
  <c r="AJ88" i="79"/>
  <c r="AI88" i="79"/>
  <c r="AH88" i="79"/>
  <c r="AG88" i="79"/>
  <c r="AF88" i="79"/>
  <c r="AE88" i="79"/>
  <c r="AD88" i="79"/>
  <c r="AC88" i="79"/>
  <c r="AB88" i="79"/>
  <c r="AA88" i="79"/>
  <c r="Z88" i="79"/>
  <c r="Y88" i="79"/>
  <c r="AM80" i="79"/>
  <c r="AL85" i="79"/>
  <c r="AK85" i="79"/>
  <c r="AJ85" i="79"/>
  <c r="AI85" i="79"/>
  <c r="AH85" i="79"/>
  <c r="AG85" i="79"/>
  <c r="AF85" i="79"/>
  <c r="AE85" i="79"/>
  <c r="AD85" i="79"/>
  <c r="AC85" i="79"/>
  <c r="AB85" i="79"/>
  <c r="AA85" i="79"/>
  <c r="Z85" i="79"/>
  <c r="Y85" i="79"/>
  <c r="AM84" i="79"/>
  <c r="Y81" i="79"/>
  <c r="AD81" i="79"/>
  <c r="AM1098" i="79"/>
  <c r="AM1101" i="79"/>
  <c r="AM1095" i="79"/>
  <c r="AM1092" i="79"/>
  <c r="AM1089" i="79"/>
  <c r="AM1086" i="79"/>
  <c r="AM1083" i="79"/>
  <c r="AM1080" i="79"/>
  <c r="AM1077" i="79"/>
  <c r="AM1074" i="79"/>
  <c r="AM1071" i="79"/>
  <c r="AM1068" i="79"/>
  <c r="AM1064" i="79"/>
  <c r="AM1061" i="79"/>
  <c r="AM1058" i="79"/>
  <c r="AM1054" i="79"/>
  <c r="AM1051" i="79"/>
  <c r="AM1048" i="79"/>
  <c r="AM1045" i="79"/>
  <c r="AM1042" i="79"/>
  <c r="AM1039" i="79"/>
  <c r="AM1036" i="79"/>
  <c r="AM1033" i="79"/>
  <c r="AM1029" i="79"/>
  <c r="AM1026" i="79"/>
  <c r="AM1023" i="79"/>
  <c r="AM1020" i="79"/>
  <c r="AM1015" i="79"/>
  <c r="AM1012" i="79"/>
  <c r="AM1009" i="79"/>
  <c r="AM995" i="79"/>
  <c r="AM991" i="79"/>
  <c r="AM988" i="79"/>
  <c r="AM985" i="79"/>
  <c r="AM981" i="79"/>
  <c r="AM978" i="79"/>
  <c r="AM975" i="79"/>
  <c r="AM972" i="79"/>
  <c r="AM969" i="79"/>
  <c r="AM965" i="79"/>
  <c r="AM962" i="79"/>
  <c r="AM959" i="79"/>
  <c r="AM956" i="79"/>
  <c r="AM953" i="79"/>
  <c r="AM924" i="79"/>
  <c r="AM921" i="79"/>
  <c r="AM918" i="79"/>
  <c r="AM915" i="79"/>
  <c r="AM912" i="79"/>
  <c r="AM909" i="79"/>
  <c r="AM906" i="79"/>
  <c r="AM903" i="79"/>
  <c r="AM900" i="79"/>
  <c r="AM897" i="79"/>
  <c r="AM894" i="79"/>
  <c r="AM891" i="79"/>
  <c r="AM888" i="79"/>
  <c r="AM885" i="79"/>
  <c r="AM881" i="79"/>
  <c r="AM878" i="79"/>
  <c r="AM875" i="79"/>
  <c r="AM871" i="79"/>
  <c r="AM868" i="79"/>
  <c r="AM865" i="79"/>
  <c r="AM862" i="79"/>
  <c r="AM859" i="79"/>
  <c r="AM856" i="79"/>
  <c r="AM853" i="79"/>
  <c r="AM850" i="79"/>
  <c r="AM846" i="79"/>
  <c r="AM843" i="79"/>
  <c r="AM840" i="79"/>
  <c r="AM837" i="79"/>
  <c r="AM832" i="79"/>
  <c r="AM829" i="79"/>
  <c r="AM826" i="79"/>
  <c r="AM823" i="79"/>
  <c r="AM812" i="79"/>
  <c r="AM808" i="79"/>
  <c r="AM805" i="79"/>
  <c r="AM802" i="79"/>
  <c r="AM798" i="79"/>
  <c r="AM795" i="79"/>
  <c r="AM792" i="79"/>
  <c r="AM789" i="79"/>
  <c r="AM786" i="79"/>
  <c r="AM782" i="79"/>
  <c r="AM779" i="79"/>
  <c r="AM776" i="79"/>
  <c r="AM773" i="79"/>
  <c r="AM770" i="79"/>
  <c r="AM741" i="79"/>
  <c r="AM738" i="79"/>
  <c r="AM735" i="79"/>
  <c r="AM732" i="79"/>
  <c r="AM729" i="79"/>
  <c r="AM726" i="79"/>
  <c r="AM723" i="79"/>
  <c r="AM720" i="79"/>
  <c r="AM717" i="79"/>
  <c r="AM714" i="79"/>
  <c r="AM711" i="79"/>
  <c r="AM708" i="79"/>
  <c r="AM705" i="79"/>
  <c r="AM702" i="79"/>
  <c r="AM698" i="79"/>
  <c r="AM695" i="79"/>
  <c r="AM692" i="79"/>
  <c r="AM688" i="79"/>
  <c r="AM685" i="79"/>
  <c r="AM682" i="79"/>
  <c r="AM679" i="79"/>
  <c r="AM676" i="79"/>
  <c r="AM673" i="79"/>
  <c r="AM670" i="79"/>
  <c r="AM667" i="79"/>
  <c r="AM663" i="79"/>
  <c r="AM649" i="79"/>
  <c r="AM646" i="79"/>
  <c r="AM643" i="79"/>
  <c r="AM640" i="79"/>
  <c r="AM629" i="79"/>
  <c r="AM625" i="79"/>
  <c r="AM622" i="79"/>
  <c r="AM619" i="79"/>
  <c r="AM615" i="79"/>
  <c r="AM612" i="79"/>
  <c r="AM609" i="79"/>
  <c r="AM606" i="79"/>
  <c r="AM603" i="79"/>
  <c r="AM599" i="79"/>
  <c r="AM596" i="79"/>
  <c r="AM593" i="79"/>
  <c r="AM590" i="79"/>
  <c r="AM587" i="79"/>
  <c r="AM558" i="79"/>
  <c r="AM555" i="79"/>
  <c r="AM552" i="79"/>
  <c r="AM549" i="79"/>
  <c r="AM546" i="79"/>
  <c r="AM543" i="79"/>
  <c r="AM540" i="79"/>
  <c r="AM537" i="79"/>
  <c r="AM534" i="79"/>
  <c r="AM531" i="79"/>
  <c r="AM528" i="79"/>
  <c r="AM525" i="79"/>
  <c r="AM522" i="79"/>
  <c r="AM512" i="79"/>
  <c r="AM509" i="79"/>
  <c r="AM505" i="79"/>
  <c r="AM502" i="79"/>
  <c r="AM499" i="79"/>
  <c r="AM496" i="79"/>
  <c r="AM493" i="79"/>
  <c r="AM490" i="79"/>
  <c r="AM487" i="79"/>
  <c r="AM484" i="79"/>
  <c r="AM480" i="79"/>
  <c r="AM477" i="79"/>
  <c r="AM474" i="79"/>
  <c r="AM471" i="79"/>
  <c r="AM466" i="79"/>
  <c r="AM463" i="79"/>
  <c r="AM460" i="79"/>
  <c r="AM457" i="79"/>
  <c r="AM446" i="79"/>
  <c r="AM442" i="79"/>
  <c r="AM439" i="79"/>
  <c r="AM436" i="79"/>
  <c r="AM432" i="79"/>
  <c r="AM429" i="79"/>
  <c r="AM426" i="79"/>
  <c r="AM423" i="79"/>
  <c r="AM420" i="79"/>
  <c r="AM416" i="79"/>
  <c r="AM413" i="79"/>
  <c r="AM410" i="79"/>
  <c r="AM407" i="79"/>
  <c r="AM404" i="79"/>
  <c r="AM375" i="79"/>
  <c r="AM369" i="79"/>
  <c r="AM372" i="79"/>
  <c r="AM366" i="79"/>
  <c r="AM363" i="79"/>
  <c r="AM360" i="79"/>
  <c r="AM357" i="79"/>
  <c r="AM354" i="79"/>
  <c r="AM351" i="79"/>
  <c r="AM348" i="79"/>
  <c r="AM345" i="79"/>
  <c r="AM342" i="79"/>
  <c r="AM339" i="79"/>
  <c r="AM336" i="79"/>
  <c r="AM332" i="79"/>
  <c r="AM329" i="79"/>
  <c r="AM326" i="79"/>
  <c r="AM322" i="79"/>
  <c r="AM319" i="79"/>
  <c r="AM316" i="79"/>
  <c r="AM313" i="79"/>
  <c r="AM310" i="79"/>
  <c r="AM307" i="79"/>
  <c r="AM304" i="79"/>
  <c r="AM301" i="79"/>
  <c r="AM297" i="79"/>
  <c r="AM294" i="79"/>
  <c r="AM291" i="79"/>
  <c r="AM288" i="79"/>
  <c r="AM283" i="79"/>
  <c r="AM280" i="79"/>
  <c r="AM277" i="79"/>
  <c r="AM274" i="79"/>
  <c r="AM263" i="79"/>
  <c r="AM259" i="79"/>
  <c r="AM256" i="79"/>
  <c r="AM253" i="79"/>
  <c r="AM249" i="79"/>
  <c r="AM246" i="79"/>
  <c r="AM243" i="79"/>
  <c r="AM240" i="79"/>
  <c r="AM237" i="79"/>
  <c r="AM233" i="79"/>
  <c r="AM230" i="79"/>
  <c r="AM227" i="79"/>
  <c r="AM224" i="79"/>
  <c r="AM221" i="79"/>
  <c r="AM192" i="79"/>
  <c r="AM186" i="79"/>
  <c r="AM189" i="79"/>
  <c r="AM183" i="79"/>
  <c r="AM180" i="79"/>
  <c r="AM177" i="79"/>
  <c r="AM174" i="79"/>
  <c r="AM171" i="79"/>
  <c r="AM168" i="79"/>
  <c r="AM165" i="79"/>
  <c r="AM162" i="79"/>
  <c r="AM159" i="79"/>
  <c r="AM156" i="79"/>
  <c r="AM153" i="79"/>
  <c r="AM149" i="79"/>
  <c r="AM146" i="79"/>
  <c r="AM143" i="79"/>
  <c r="AM136" i="79"/>
  <c r="AM133" i="79"/>
  <c r="AM130" i="79"/>
  <c r="AM127" i="79"/>
  <c r="AM124" i="79"/>
  <c r="AM121" i="79"/>
  <c r="AM118" i="79"/>
  <c r="AM114" i="79"/>
  <c r="AM111" i="79"/>
  <c r="AM108" i="79"/>
  <c r="AM105" i="79"/>
  <c r="AM100" i="79"/>
  <c r="AM76" i="79"/>
  <c r="AM94" i="79"/>
  <c r="AM97" i="79"/>
  <c r="AM91" i="79"/>
  <c r="AM73" i="79"/>
  <c r="AM70" i="79"/>
  <c r="AM66" i="79"/>
  <c r="AM63" i="79"/>
  <c r="AM60" i="79"/>
  <c r="AM57" i="79"/>
  <c r="AM54" i="79"/>
  <c r="AM50" i="79"/>
  <c r="AM47" i="79"/>
  <c r="AM44" i="79"/>
  <c r="AM41" i="79"/>
  <c r="AM38" i="79"/>
  <c r="AL1016" i="79"/>
  <c r="AK1016" i="79"/>
  <c r="AJ1016" i="79"/>
  <c r="AI1016" i="79"/>
  <c r="AH1016" i="79"/>
  <c r="AG1016" i="79"/>
  <c r="AF1016" i="79"/>
  <c r="AE1016" i="79"/>
  <c r="AD1016" i="79"/>
  <c r="AC1016" i="79"/>
  <c r="AB1016" i="79"/>
  <c r="AA1016" i="79"/>
  <c r="Z1016" i="79"/>
  <c r="Y1016" i="79"/>
  <c r="AL1013" i="79"/>
  <c r="AK1013" i="79"/>
  <c r="AJ1013" i="79"/>
  <c r="AI1013" i="79"/>
  <c r="AH1013" i="79"/>
  <c r="AG1013" i="79"/>
  <c r="AF1013" i="79"/>
  <c r="AE1013" i="79"/>
  <c r="AD1013" i="79"/>
  <c r="AC1013" i="79"/>
  <c r="AB1013" i="79"/>
  <c r="AA1013" i="79"/>
  <c r="Z1013" i="79"/>
  <c r="Y1013" i="79"/>
  <c r="AL1010" i="79"/>
  <c r="AK1010" i="79"/>
  <c r="AJ1010" i="79"/>
  <c r="AI1010" i="79"/>
  <c r="AH1010" i="79"/>
  <c r="AG1010" i="79"/>
  <c r="AF1010" i="79"/>
  <c r="AE1010" i="79"/>
  <c r="AD1010" i="79"/>
  <c r="AC1010" i="79"/>
  <c r="AB1010" i="79"/>
  <c r="AA1010" i="79"/>
  <c r="Z1010" i="79"/>
  <c r="Y1010" i="79"/>
  <c r="AL1007" i="79"/>
  <c r="AK1007" i="79"/>
  <c r="AJ1007" i="79"/>
  <c r="AI1007" i="79"/>
  <c r="AH1007" i="79"/>
  <c r="AG1007" i="79"/>
  <c r="AF1007" i="79"/>
  <c r="AE1007" i="79"/>
  <c r="AD1007" i="79"/>
  <c r="AC1007" i="79"/>
  <c r="AB1007" i="79"/>
  <c r="AA1007" i="79"/>
  <c r="Z1007" i="79"/>
  <c r="AL833" i="79"/>
  <c r="AK833" i="79"/>
  <c r="AJ833" i="79"/>
  <c r="AI833" i="79"/>
  <c r="AH833" i="79"/>
  <c r="AG833" i="79"/>
  <c r="AF833" i="79"/>
  <c r="AE833" i="79"/>
  <c r="AD833" i="79"/>
  <c r="AC833" i="79"/>
  <c r="AB833" i="79"/>
  <c r="AA833" i="79"/>
  <c r="Z833" i="79"/>
  <c r="AL830" i="79"/>
  <c r="AK830" i="79"/>
  <c r="AJ830" i="79"/>
  <c r="AI830" i="79"/>
  <c r="AH830" i="79"/>
  <c r="AG830" i="79"/>
  <c r="AF830" i="79"/>
  <c r="AE830" i="79"/>
  <c r="AD830" i="79"/>
  <c r="AC830" i="79"/>
  <c r="AB830" i="79"/>
  <c r="AA830" i="79"/>
  <c r="Z830" i="79"/>
  <c r="Y830" i="79"/>
  <c r="AL827" i="79"/>
  <c r="AK827" i="79"/>
  <c r="AJ827" i="79"/>
  <c r="AI827" i="79"/>
  <c r="AH827" i="79"/>
  <c r="AG827" i="79"/>
  <c r="AF827" i="79"/>
  <c r="AE827" i="79"/>
  <c r="AD827" i="79"/>
  <c r="AC827" i="79"/>
  <c r="AB827" i="79"/>
  <c r="AA827" i="79"/>
  <c r="Z827" i="79"/>
  <c r="Y827" i="79"/>
  <c r="AL824" i="79"/>
  <c r="AK824" i="79"/>
  <c r="AJ824" i="79"/>
  <c r="AI824" i="79"/>
  <c r="AH824" i="79"/>
  <c r="AG824" i="79"/>
  <c r="AF824" i="79"/>
  <c r="AE824" i="79"/>
  <c r="AD824" i="79"/>
  <c r="AC824" i="79"/>
  <c r="AB824" i="79"/>
  <c r="AA824" i="79"/>
  <c r="Z824" i="79"/>
  <c r="Y824" i="79"/>
  <c r="N109" i="46" l="1"/>
  <c r="N103" i="46"/>
  <c r="N99" i="46"/>
  <c r="N82" i="46"/>
  <c r="N79" i="46"/>
  <c r="N76" i="46"/>
  <c r="N85" i="79"/>
  <c r="AL650" i="79"/>
  <c r="AK650" i="79"/>
  <c r="AJ650" i="79"/>
  <c r="AI650" i="79"/>
  <c r="AH650" i="79"/>
  <c r="AG650" i="79"/>
  <c r="AF650" i="79"/>
  <c r="AE650" i="79"/>
  <c r="AD650" i="79"/>
  <c r="AC650" i="79"/>
  <c r="AB650" i="79"/>
  <c r="AA650" i="79"/>
  <c r="Z650" i="79"/>
  <c r="AL647" i="79"/>
  <c r="AK647" i="79"/>
  <c r="AJ647" i="79"/>
  <c r="AI647" i="79"/>
  <c r="AH647" i="79"/>
  <c r="AG647" i="79"/>
  <c r="AF647" i="79"/>
  <c r="AE647" i="79"/>
  <c r="AD647" i="79"/>
  <c r="AC647" i="79"/>
  <c r="AB647" i="79"/>
  <c r="AA647" i="79"/>
  <c r="Z647" i="79"/>
  <c r="AL644" i="79"/>
  <c r="AK644" i="79"/>
  <c r="AJ644" i="79"/>
  <c r="AI644" i="79"/>
  <c r="AH644" i="79"/>
  <c r="AG644" i="79"/>
  <c r="AF644" i="79"/>
  <c r="AE644" i="79"/>
  <c r="AD644" i="79"/>
  <c r="AC644" i="79"/>
  <c r="AB644" i="79"/>
  <c r="AA644" i="79"/>
  <c r="Z644" i="79"/>
  <c r="Y644" i="79"/>
  <c r="AL641" i="79"/>
  <c r="AK641" i="79"/>
  <c r="AJ641" i="79"/>
  <c r="AI641" i="79"/>
  <c r="AH641" i="79"/>
  <c r="AG641" i="79"/>
  <c r="AF641" i="79"/>
  <c r="AE641" i="79"/>
  <c r="AD641" i="79"/>
  <c r="AC641" i="79"/>
  <c r="AB641" i="79"/>
  <c r="AA641" i="79"/>
  <c r="Z641" i="79"/>
  <c r="Y641" i="79"/>
  <c r="AL467" i="79"/>
  <c r="AK467" i="79"/>
  <c r="AJ467" i="79"/>
  <c r="AI467" i="79"/>
  <c r="AH467" i="79"/>
  <c r="AG467" i="79"/>
  <c r="AF467" i="79"/>
  <c r="AE467" i="79"/>
  <c r="AD467" i="79"/>
  <c r="AC467" i="79"/>
  <c r="AB467" i="79"/>
  <c r="AA467" i="79"/>
  <c r="Z467" i="79"/>
  <c r="Y467" i="79"/>
  <c r="AL464" i="79"/>
  <c r="AK464" i="79"/>
  <c r="AJ464" i="79"/>
  <c r="AI464" i="79"/>
  <c r="AH464" i="79"/>
  <c r="AG464" i="79"/>
  <c r="AF464" i="79"/>
  <c r="AE464" i="79"/>
  <c r="AD464" i="79"/>
  <c r="AC464" i="79"/>
  <c r="AB464" i="79"/>
  <c r="AA464" i="79"/>
  <c r="Z464" i="79"/>
  <c r="Y464" i="79"/>
  <c r="AL461" i="79"/>
  <c r="AK461" i="79"/>
  <c r="AJ461" i="79"/>
  <c r="AI461" i="79"/>
  <c r="AH461" i="79"/>
  <c r="AG461" i="79"/>
  <c r="AF461" i="79"/>
  <c r="AE461" i="79"/>
  <c r="AD461" i="79"/>
  <c r="AC461" i="79"/>
  <c r="AB461" i="79"/>
  <c r="AA461" i="79"/>
  <c r="Z461" i="79"/>
  <c r="Y461" i="79"/>
  <c r="AL458" i="79"/>
  <c r="AK458" i="79"/>
  <c r="AJ458" i="79"/>
  <c r="AI458" i="79"/>
  <c r="AH458" i="79"/>
  <c r="AG458" i="79"/>
  <c r="AF458" i="79"/>
  <c r="AE458" i="79"/>
  <c r="AD458" i="79"/>
  <c r="AC458" i="79"/>
  <c r="AB458" i="79"/>
  <c r="AA458" i="79"/>
  <c r="Z458" i="79"/>
  <c r="Y458" i="79"/>
  <c r="AL284" i="79"/>
  <c r="AK284" i="79"/>
  <c r="AJ284" i="79"/>
  <c r="AI284" i="79"/>
  <c r="AH284" i="79"/>
  <c r="AG284" i="79"/>
  <c r="AF284" i="79"/>
  <c r="AE284" i="79"/>
  <c r="AD284" i="79"/>
  <c r="AC284" i="79"/>
  <c r="AB284" i="79"/>
  <c r="AA284" i="79"/>
  <c r="Z284" i="79"/>
  <c r="Y284" i="79"/>
  <c r="AL281" i="79"/>
  <c r="AK281" i="79"/>
  <c r="AJ281" i="79"/>
  <c r="AI281" i="79"/>
  <c r="AH281" i="79"/>
  <c r="AG281" i="79"/>
  <c r="AF281" i="79"/>
  <c r="AE281" i="79"/>
  <c r="AD281" i="79"/>
  <c r="AC281" i="79"/>
  <c r="AB281" i="79"/>
  <c r="AA281" i="79"/>
  <c r="Z281" i="79"/>
  <c r="Y281" i="79"/>
  <c r="AL278" i="79"/>
  <c r="AK278" i="79"/>
  <c r="AJ278" i="79"/>
  <c r="AI278" i="79"/>
  <c r="AH278" i="79"/>
  <c r="AG278" i="79"/>
  <c r="AF278" i="79"/>
  <c r="AE278" i="79"/>
  <c r="AD278" i="79"/>
  <c r="AC278" i="79"/>
  <c r="AB278" i="79"/>
  <c r="AA278" i="79"/>
  <c r="Z278" i="79"/>
  <c r="Y278" i="79"/>
  <c r="AL275" i="79"/>
  <c r="AK275" i="79"/>
  <c r="AJ275" i="79"/>
  <c r="AI275" i="79"/>
  <c r="AH275" i="79"/>
  <c r="AG275" i="79"/>
  <c r="AF275" i="79"/>
  <c r="AE275" i="79"/>
  <c r="AD275" i="79"/>
  <c r="AC275" i="79"/>
  <c r="AB275" i="79"/>
  <c r="AA275" i="79"/>
  <c r="Z275" i="79"/>
  <c r="Y275" i="79"/>
  <c r="AM510" i="46" l="1"/>
  <c r="AL511" i="46"/>
  <c r="AM507" i="46"/>
  <c r="AM504" i="46"/>
  <c r="AM500" i="46"/>
  <c r="AM497" i="46"/>
  <c r="AM494" i="46"/>
  <c r="AM491" i="46"/>
  <c r="AM488" i="46"/>
  <c r="AM484" i="46"/>
  <c r="AM481" i="46"/>
  <c r="AM477" i="46"/>
  <c r="AM473" i="46"/>
  <c r="AM470" i="46"/>
  <c r="AM467" i="46"/>
  <c r="AM464" i="46"/>
  <c r="AM461" i="46"/>
  <c r="AM457" i="46"/>
  <c r="AM454" i="46"/>
  <c r="AM451" i="46"/>
  <c r="AM448" i="46"/>
  <c r="AM445" i="46"/>
  <c r="AM442" i="46"/>
  <c r="AM439" i="46"/>
  <c r="AM436" i="46"/>
  <c r="AM432" i="46"/>
  <c r="AM429" i="46"/>
  <c r="AM426" i="46"/>
  <c r="AM423" i="46"/>
  <c r="AM420" i="46"/>
  <c r="AM417" i="46"/>
  <c r="AM414" i="46"/>
  <c r="AM411" i="46"/>
  <c r="AM408" i="46"/>
  <c r="AM381" i="46"/>
  <c r="Z498" i="46"/>
  <c r="AA498" i="46"/>
  <c r="AB498" i="46"/>
  <c r="AC498" i="46"/>
  <c r="AD498" i="46"/>
  <c r="AE498" i="46"/>
  <c r="AF498" i="46"/>
  <c r="AG498" i="46"/>
  <c r="AH498" i="46"/>
  <c r="AI498" i="46"/>
  <c r="AJ498" i="46"/>
  <c r="AK498" i="46"/>
  <c r="AL498" i="46"/>
  <c r="Z501" i="46"/>
  <c r="AA501" i="46"/>
  <c r="AB501" i="46"/>
  <c r="AC501" i="46"/>
  <c r="AD501" i="46"/>
  <c r="AE501" i="46"/>
  <c r="AF501" i="46"/>
  <c r="AG501" i="46"/>
  <c r="AH501" i="46"/>
  <c r="AI501" i="46"/>
  <c r="AJ501" i="46"/>
  <c r="AK501" i="46"/>
  <c r="AL501" i="46"/>
  <c r="Z505" i="46"/>
  <c r="AA505" i="46"/>
  <c r="AB505" i="46"/>
  <c r="AC505" i="46"/>
  <c r="AD505" i="46"/>
  <c r="AE505" i="46"/>
  <c r="AF505" i="46"/>
  <c r="AG505" i="46"/>
  <c r="AH505" i="46"/>
  <c r="AI505" i="46"/>
  <c r="AJ505" i="46"/>
  <c r="AK505" i="46"/>
  <c r="AL505" i="46"/>
  <c r="Z508" i="46"/>
  <c r="AA508" i="46"/>
  <c r="AB508" i="46"/>
  <c r="AC508" i="46"/>
  <c r="AD508" i="46"/>
  <c r="AE508" i="46"/>
  <c r="AF508" i="46"/>
  <c r="AG508" i="46"/>
  <c r="AH508" i="46"/>
  <c r="AI508" i="46"/>
  <c r="AJ508" i="46"/>
  <c r="AK508" i="46"/>
  <c r="AL508" i="46"/>
  <c r="Z511" i="46"/>
  <c r="AA511" i="46"/>
  <c r="AB511" i="46"/>
  <c r="AC511" i="46"/>
  <c r="AD511" i="46"/>
  <c r="AE511" i="46"/>
  <c r="AF511" i="46"/>
  <c r="AG511" i="46"/>
  <c r="AH511" i="46"/>
  <c r="AI511" i="46"/>
  <c r="AJ511" i="46"/>
  <c r="AK511" i="46"/>
  <c r="Y505" i="46"/>
  <c r="Y508" i="46"/>
  <c r="Y511" i="46"/>
  <c r="Y501" i="46"/>
  <c r="Y498" i="46"/>
  <c r="AL382" i="46"/>
  <c r="AM378" i="46"/>
  <c r="AM375" i="46"/>
  <c r="AM371" i="46"/>
  <c r="AM368" i="46"/>
  <c r="AM365" i="46"/>
  <c r="AM362" i="46"/>
  <c r="AM359" i="46"/>
  <c r="AM355" i="46"/>
  <c r="AM352" i="46"/>
  <c r="AM348" i="46"/>
  <c r="AM344" i="46"/>
  <c r="AM341" i="46"/>
  <c r="AM338" i="46"/>
  <c r="AM335" i="46"/>
  <c r="AM332" i="46"/>
  <c r="AM328" i="46"/>
  <c r="AM325" i="46"/>
  <c r="AM322" i="46"/>
  <c r="AM319" i="46"/>
  <c r="AM316" i="46"/>
  <c r="AM313" i="46"/>
  <c r="AM310" i="46"/>
  <c r="AM307" i="46"/>
  <c r="AM303" i="46"/>
  <c r="AM300" i="46"/>
  <c r="AM297" i="46"/>
  <c r="AM294" i="46"/>
  <c r="AM291" i="46"/>
  <c r="AM288" i="46"/>
  <c r="AM285" i="46"/>
  <c r="AM282" i="46"/>
  <c r="AM279" i="46"/>
  <c r="AM252" i="46"/>
  <c r="Z369" i="46"/>
  <c r="AA369" i="46"/>
  <c r="AB369" i="46"/>
  <c r="AC369" i="46"/>
  <c r="AD369" i="46"/>
  <c r="AE369" i="46"/>
  <c r="AF369" i="46"/>
  <c r="AG369" i="46"/>
  <c r="AH369" i="46"/>
  <c r="AI369" i="46"/>
  <c r="AJ369" i="46"/>
  <c r="AK369" i="46"/>
  <c r="AL369" i="46"/>
  <c r="Z372" i="46"/>
  <c r="AA372" i="46"/>
  <c r="AB372" i="46"/>
  <c r="AC372" i="46"/>
  <c r="AD372" i="46"/>
  <c r="AE372" i="46"/>
  <c r="AF372" i="46"/>
  <c r="AG372" i="46"/>
  <c r="AH372" i="46"/>
  <c r="AI372" i="46"/>
  <c r="AJ372" i="46"/>
  <c r="AK372" i="46"/>
  <c r="AL372" i="46"/>
  <c r="Z376" i="46"/>
  <c r="AA376" i="46"/>
  <c r="AB376" i="46"/>
  <c r="AC376" i="46"/>
  <c r="AD376" i="46"/>
  <c r="AE376" i="46"/>
  <c r="AF376" i="46"/>
  <c r="AG376" i="46"/>
  <c r="AH376" i="46"/>
  <c r="AI376" i="46"/>
  <c r="AJ376" i="46"/>
  <c r="AK376" i="46"/>
  <c r="AL376" i="46"/>
  <c r="Z379" i="46"/>
  <c r="AA379" i="46"/>
  <c r="AB379" i="46"/>
  <c r="AC379" i="46"/>
  <c r="AD379" i="46"/>
  <c r="AE379" i="46"/>
  <c r="AF379" i="46"/>
  <c r="AG379" i="46"/>
  <c r="AH379" i="46"/>
  <c r="AI379" i="46"/>
  <c r="AJ379" i="46"/>
  <c r="AK379" i="46"/>
  <c r="AL379" i="46"/>
  <c r="Z382" i="46"/>
  <c r="AA382" i="46"/>
  <c r="AB382" i="46"/>
  <c r="AC382" i="46"/>
  <c r="AD382" i="46"/>
  <c r="AE382" i="46"/>
  <c r="AF382" i="46"/>
  <c r="AG382" i="46"/>
  <c r="AH382" i="46"/>
  <c r="AI382" i="46"/>
  <c r="AJ382" i="46"/>
  <c r="AK382" i="46"/>
  <c r="Y382" i="46"/>
  <c r="Y379" i="46"/>
  <c r="Y376" i="46"/>
  <c r="Y372" i="46"/>
  <c r="Y369" i="46"/>
  <c r="Y363" i="46"/>
  <c r="Y366" i="46"/>
  <c r="AM249" i="46"/>
  <c r="AM246" i="46"/>
  <c r="AM242" i="46"/>
  <c r="Z240" i="46"/>
  <c r="AA240" i="46"/>
  <c r="AB240" i="46"/>
  <c r="AC240" i="46"/>
  <c r="AD240" i="46"/>
  <c r="AE240" i="46"/>
  <c r="AF240" i="46"/>
  <c r="AG240" i="46"/>
  <c r="AH240" i="46"/>
  <c r="AI240" i="46"/>
  <c r="AJ240" i="46"/>
  <c r="AK240" i="46"/>
  <c r="AL240" i="46"/>
  <c r="Z243" i="46"/>
  <c r="AA243" i="46"/>
  <c r="AB243" i="46"/>
  <c r="AC243" i="46"/>
  <c r="AD243" i="46"/>
  <c r="AE243" i="46"/>
  <c r="AF243" i="46"/>
  <c r="AG243" i="46"/>
  <c r="AH243" i="46"/>
  <c r="AI243" i="46"/>
  <c r="AJ243" i="46"/>
  <c r="AK243" i="46"/>
  <c r="AL243" i="46"/>
  <c r="Z247" i="46"/>
  <c r="AA247" i="46"/>
  <c r="AB247" i="46"/>
  <c r="AC247" i="46"/>
  <c r="AD247" i="46"/>
  <c r="AE247" i="46"/>
  <c r="AF247" i="46"/>
  <c r="AG247" i="46"/>
  <c r="AH247" i="46"/>
  <c r="AI247" i="46"/>
  <c r="AJ247" i="46"/>
  <c r="AK247" i="46"/>
  <c r="AL247" i="46"/>
  <c r="Z250" i="46"/>
  <c r="AA250" i="46"/>
  <c r="AB250" i="46"/>
  <c r="AC250" i="46"/>
  <c r="AD250" i="46"/>
  <c r="AE250" i="46"/>
  <c r="AF250" i="46"/>
  <c r="AG250" i="46"/>
  <c r="AH250" i="46"/>
  <c r="AI250" i="46"/>
  <c r="AJ250" i="46"/>
  <c r="AK250" i="46"/>
  <c r="AL250" i="46"/>
  <c r="Z253" i="46"/>
  <c r="AA253" i="46"/>
  <c r="AB253" i="46"/>
  <c r="AC253" i="46"/>
  <c r="AD253" i="46"/>
  <c r="AE253" i="46"/>
  <c r="AF253" i="46"/>
  <c r="AG253" i="46"/>
  <c r="AH253" i="46"/>
  <c r="AI253" i="46"/>
  <c r="AJ253" i="46"/>
  <c r="AK253" i="46"/>
  <c r="AL253" i="46"/>
  <c r="Y253" i="46"/>
  <c r="Y250" i="46"/>
  <c r="Y247" i="46"/>
  <c r="Y243" i="46"/>
  <c r="Y240" i="46"/>
  <c r="Y237" i="46"/>
  <c r="AM171" i="46"/>
  <c r="AM168" i="46"/>
  <c r="AM124" i="46"/>
  <c r="AM239" i="46" l="1"/>
  <c r="AM236" i="46"/>
  <c r="AM233" i="46"/>
  <c r="AM230" i="46"/>
  <c r="AM226" i="46"/>
  <c r="AM223" i="46"/>
  <c r="AM219" i="46"/>
  <c r="AM215" i="46"/>
  <c r="AM212" i="46"/>
  <c r="AM209" i="46"/>
  <c r="AM206" i="46"/>
  <c r="AM203" i="46"/>
  <c r="AM199" i="46"/>
  <c r="AM196" i="46"/>
  <c r="AM193" i="46"/>
  <c r="AM190" i="46"/>
  <c r="AM187" i="46"/>
  <c r="AM184" i="46"/>
  <c r="AM181" i="46"/>
  <c r="AM178" i="46"/>
  <c r="AM174" i="46"/>
  <c r="AM165" i="46"/>
  <c r="AM162" i="46"/>
  <c r="AM159" i="46"/>
  <c r="AM156" i="46"/>
  <c r="AM153" i="46"/>
  <c r="AM150" i="46"/>
  <c r="Z125" i="46"/>
  <c r="AA125" i="46"/>
  <c r="AB125" i="46"/>
  <c r="AC125" i="46"/>
  <c r="AD125" i="46"/>
  <c r="AE125" i="46"/>
  <c r="AF125" i="46"/>
  <c r="AG125" i="46"/>
  <c r="AH125" i="46"/>
  <c r="AI125" i="46"/>
  <c r="AJ125" i="46"/>
  <c r="AK125" i="46"/>
  <c r="AL125" i="46"/>
  <c r="Y125" i="46"/>
  <c r="AM121" i="46"/>
  <c r="Z122" i="46"/>
  <c r="AA122" i="46"/>
  <c r="AB122" i="46"/>
  <c r="AC122" i="46"/>
  <c r="AD122" i="46"/>
  <c r="AE122" i="46"/>
  <c r="AF122" i="46"/>
  <c r="AG122" i="46"/>
  <c r="AH122" i="46"/>
  <c r="AI122" i="46"/>
  <c r="AJ122" i="46"/>
  <c r="AK122" i="46"/>
  <c r="AL122" i="46"/>
  <c r="Y122" i="46"/>
  <c r="Y119" i="46"/>
  <c r="AM118" i="46"/>
  <c r="Z119" i="46"/>
  <c r="AA119" i="46"/>
  <c r="AB119" i="46"/>
  <c r="AC119" i="46"/>
  <c r="AD119" i="46"/>
  <c r="AE119" i="46"/>
  <c r="AF119" i="46"/>
  <c r="AG119" i="46"/>
  <c r="AH119" i="46"/>
  <c r="AI119" i="46"/>
  <c r="AJ119" i="46"/>
  <c r="AK119" i="46"/>
  <c r="AL119" i="46"/>
  <c r="Y115" i="46"/>
  <c r="AM108" i="46"/>
  <c r="AM111" i="46"/>
  <c r="AM114" i="46"/>
  <c r="AM105" i="46"/>
  <c r="AM102" i="46"/>
  <c r="AM98" i="46"/>
  <c r="AM95" i="46"/>
  <c r="AM91" i="46"/>
  <c r="AM87" i="46"/>
  <c r="AM84" i="46"/>
  <c r="AM81" i="46"/>
  <c r="AM78" i="46"/>
  <c r="AM75" i="46"/>
  <c r="AM71" i="46"/>
  <c r="AM68" i="46"/>
  <c r="AM65" i="46"/>
  <c r="AM62" i="46"/>
  <c r="AM59" i="46"/>
  <c r="AM56" i="46"/>
  <c r="AM53" i="46"/>
  <c r="AM50" i="46"/>
  <c r="AM46" i="46"/>
  <c r="AM43" i="46"/>
  <c r="AM40" i="46"/>
  <c r="AM37" i="46"/>
  <c r="AM34" i="46"/>
  <c r="AM31" i="46"/>
  <c r="AM28" i="46"/>
  <c r="AM25" i="46"/>
  <c r="AM22" i="46"/>
  <c r="Z115" i="46" l="1"/>
  <c r="AA115" i="46"/>
  <c r="AB115" i="46"/>
  <c r="AC115" i="46"/>
  <c r="AD115" i="46"/>
  <c r="AE115" i="46"/>
  <c r="AF115" i="46"/>
  <c r="AG115" i="46"/>
  <c r="AH115" i="46"/>
  <c r="AI115" i="46"/>
  <c r="AJ115" i="46"/>
  <c r="AK115" i="46"/>
  <c r="AL115" i="46"/>
  <c r="Y112" i="46"/>
  <c r="AL109" i="46"/>
  <c r="AL112" i="46"/>
  <c r="Z112" i="46"/>
  <c r="AA112" i="46"/>
  <c r="AB112" i="46"/>
  <c r="AC112" i="46"/>
  <c r="AD112" i="46"/>
  <c r="AE112" i="46"/>
  <c r="AF112" i="46"/>
  <c r="AG112" i="46"/>
  <c r="AH112" i="46"/>
  <c r="AI112" i="46"/>
  <c r="AJ112" i="46"/>
  <c r="AK112" i="46"/>
  <c r="Y109" i="46"/>
  <c r="Y106" i="46"/>
  <c r="AL77" i="79" l="1"/>
  <c r="AK77" i="79"/>
  <c r="AJ77" i="79"/>
  <c r="AI77" i="79"/>
  <c r="AH77" i="79"/>
  <c r="AG77" i="79"/>
  <c r="AF77" i="79"/>
  <c r="AE77" i="79"/>
  <c r="AD77" i="79"/>
  <c r="AC77" i="79"/>
  <c r="AB77" i="79"/>
  <c r="AA77" i="79"/>
  <c r="Z77" i="79"/>
  <c r="Y77" i="79"/>
  <c r="N77" i="79"/>
  <c r="AL98" i="79"/>
  <c r="AK98" i="79"/>
  <c r="AJ98" i="79"/>
  <c r="AI98" i="79"/>
  <c r="AH98" i="79"/>
  <c r="AG98" i="79"/>
  <c r="AF98" i="79"/>
  <c r="AE98" i="79"/>
  <c r="AD98" i="79"/>
  <c r="AC98" i="79"/>
  <c r="AB98" i="79"/>
  <c r="AA98" i="79"/>
  <c r="Z98" i="79"/>
  <c r="Y98" i="79"/>
  <c r="AL92" i="79"/>
  <c r="AK92" i="79"/>
  <c r="AJ92" i="79"/>
  <c r="AI92" i="79"/>
  <c r="AH92" i="79"/>
  <c r="AG92" i="79"/>
  <c r="AF92" i="79"/>
  <c r="AE92" i="79"/>
  <c r="AD92" i="79"/>
  <c r="AC92" i="79"/>
  <c r="AB92" i="79"/>
  <c r="AA92" i="79"/>
  <c r="Z92" i="79"/>
  <c r="Y92" i="79"/>
  <c r="AL485" i="46"/>
  <c r="AK485" i="46"/>
  <c r="AJ485" i="46"/>
  <c r="AI485" i="46"/>
  <c r="AH485" i="46"/>
  <c r="AG485" i="46"/>
  <c r="AF485" i="46"/>
  <c r="AE485" i="46"/>
  <c r="AD485" i="46"/>
  <c r="AC485" i="46"/>
  <c r="AB485" i="46"/>
  <c r="AA485" i="46"/>
  <c r="Z485" i="46"/>
  <c r="Y485" i="46"/>
  <c r="AL482" i="46"/>
  <c r="AK482" i="46"/>
  <c r="AJ482" i="46"/>
  <c r="AI482" i="46"/>
  <c r="AH482" i="46"/>
  <c r="AG482" i="46"/>
  <c r="AF482" i="46"/>
  <c r="AE482" i="46"/>
  <c r="AD482" i="46"/>
  <c r="AC482" i="46"/>
  <c r="AB482" i="46"/>
  <c r="AA482" i="46"/>
  <c r="Z482" i="46"/>
  <c r="Y482" i="46"/>
  <c r="AL455" i="46"/>
  <c r="AK455" i="46"/>
  <c r="AJ455" i="46"/>
  <c r="AI455" i="46"/>
  <c r="AH455" i="46"/>
  <c r="AG455" i="46"/>
  <c r="AF455" i="46"/>
  <c r="AE455" i="46"/>
  <c r="AD455" i="46"/>
  <c r="AC455" i="46"/>
  <c r="AB455" i="46"/>
  <c r="AA455" i="46"/>
  <c r="Z455" i="46"/>
  <c r="Y455" i="46"/>
  <c r="AL452" i="46"/>
  <c r="AK452" i="46"/>
  <c r="AJ452" i="46"/>
  <c r="AI452" i="46"/>
  <c r="AH452" i="46"/>
  <c r="AG452" i="46"/>
  <c r="AF452" i="46"/>
  <c r="AE452" i="46"/>
  <c r="AD452" i="46"/>
  <c r="AC452" i="46"/>
  <c r="AB452" i="46"/>
  <c r="AA452" i="46"/>
  <c r="Z452" i="46"/>
  <c r="Y452" i="46"/>
  <c r="AL430" i="46"/>
  <c r="AK430" i="46"/>
  <c r="AJ430" i="46"/>
  <c r="AI430" i="46"/>
  <c r="AH430" i="46"/>
  <c r="AG430" i="46"/>
  <c r="AF430" i="46"/>
  <c r="AE430" i="46"/>
  <c r="AD430" i="46"/>
  <c r="AC430" i="46"/>
  <c r="AB430" i="46"/>
  <c r="AA430" i="46"/>
  <c r="Z430" i="46"/>
  <c r="Y430" i="46"/>
  <c r="AL356" i="46"/>
  <c r="AK356" i="46"/>
  <c r="AJ356" i="46"/>
  <c r="AI356" i="46"/>
  <c r="AH356" i="46"/>
  <c r="AG356" i="46"/>
  <c r="AF356" i="46"/>
  <c r="AE356" i="46"/>
  <c r="AD356" i="46"/>
  <c r="AC356" i="46"/>
  <c r="AB356" i="46"/>
  <c r="AA356" i="46"/>
  <c r="Z356" i="46"/>
  <c r="Y356" i="46"/>
  <c r="AL353" i="46"/>
  <c r="AK353" i="46"/>
  <c r="AJ353" i="46"/>
  <c r="AI353" i="46"/>
  <c r="AH353" i="46"/>
  <c r="AG353" i="46"/>
  <c r="AF353" i="46"/>
  <c r="AE353" i="46"/>
  <c r="AD353" i="46"/>
  <c r="AC353" i="46"/>
  <c r="AB353" i="46"/>
  <c r="AA353" i="46"/>
  <c r="Z353" i="46"/>
  <c r="Y353" i="46"/>
  <c r="AL326" i="46"/>
  <c r="AK326" i="46"/>
  <c r="AJ326" i="46"/>
  <c r="AI326" i="46"/>
  <c r="AH326" i="46"/>
  <c r="AG326" i="46"/>
  <c r="AF326" i="46"/>
  <c r="AE326" i="46"/>
  <c r="AD326" i="46"/>
  <c r="AC326" i="46"/>
  <c r="AB326" i="46"/>
  <c r="AA326" i="46"/>
  <c r="Z326" i="46"/>
  <c r="Y326" i="46"/>
  <c r="AL323" i="46"/>
  <c r="AK323" i="46"/>
  <c r="AJ323" i="46"/>
  <c r="AI323" i="46"/>
  <c r="AH323" i="46"/>
  <c r="AG323" i="46"/>
  <c r="AF323" i="46"/>
  <c r="AE323" i="46"/>
  <c r="AD323" i="46"/>
  <c r="AC323" i="46"/>
  <c r="AB323" i="46"/>
  <c r="AA323" i="46"/>
  <c r="Z323" i="46"/>
  <c r="Y323" i="46"/>
  <c r="AL301" i="46"/>
  <c r="AK301" i="46"/>
  <c r="AJ301" i="46"/>
  <c r="AI301" i="46"/>
  <c r="AH301" i="46"/>
  <c r="AG301" i="46"/>
  <c r="AF301" i="46"/>
  <c r="AE301" i="46"/>
  <c r="AD301" i="46"/>
  <c r="AC301" i="46"/>
  <c r="AB301" i="46"/>
  <c r="AA301" i="46"/>
  <c r="Z301" i="46"/>
  <c r="Y301" i="46"/>
  <c r="C31" i="44"/>
  <c r="C30" i="44"/>
  <c r="C16" i="44"/>
  <c r="C15" i="44"/>
  <c r="AL227" i="46"/>
  <c r="AK227" i="46"/>
  <c r="AJ227" i="46"/>
  <c r="AI227" i="46"/>
  <c r="AH227" i="46"/>
  <c r="AG227" i="46"/>
  <c r="AF227" i="46"/>
  <c r="AE227" i="46"/>
  <c r="AD227" i="46"/>
  <c r="AC227" i="46"/>
  <c r="AB227" i="46"/>
  <c r="AA227" i="46"/>
  <c r="Z227" i="46"/>
  <c r="Y227" i="46"/>
  <c r="AL224" i="46"/>
  <c r="AK224" i="46"/>
  <c r="AJ224" i="46"/>
  <c r="AI224" i="46"/>
  <c r="AH224" i="46"/>
  <c r="AG224" i="46"/>
  <c r="AF224" i="46"/>
  <c r="AE224" i="46"/>
  <c r="AD224" i="46"/>
  <c r="AC224" i="46"/>
  <c r="AB224" i="46"/>
  <c r="AA224" i="46"/>
  <c r="Z224" i="46"/>
  <c r="Y224" i="46"/>
  <c r="AL197" i="46"/>
  <c r="AK197" i="46"/>
  <c r="AJ197" i="46"/>
  <c r="AI197" i="46"/>
  <c r="AH197" i="46"/>
  <c r="AG197" i="46"/>
  <c r="AF197" i="46"/>
  <c r="AE197" i="46"/>
  <c r="AD197" i="46"/>
  <c r="AC197" i="46"/>
  <c r="AB197" i="46"/>
  <c r="AA197" i="46"/>
  <c r="Z197" i="46"/>
  <c r="Y197" i="46"/>
  <c r="AL194" i="46"/>
  <c r="AK194" i="46"/>
  <c r="AJ194" i="46"/>
  <c r="AI194" i="46"/>
  <c r="AH194" i="46"/>
  <c r="AG194" i="46"/>
  <c r="AF194" i="46"/>
  <c r="AE194" i="46"/>
  <c r="AD194" i="46"/>
  <c r="AC194" i="46"/>
  <c r="AB194" i="46"/>
  <c r="AA194" i="46"/>
  <c r="Z194" i="46"/>
  <c r="Y194" i="46"/>
  <c r="AL172" i="46"/>
  <c r="AK172" i="46"/>
  <c r="AJ172" i="46"/>
  <c r="AI172" i="46"/>
  <c r="AH172" i="46"/>
  <c r="AG172" i="46"/>
  <c r="AF172" i="46"/>
  <c r="AE172" i="46"/>
  <c r="AD172" i="46"/>
  <c r="AC172" i="46"/>
  <c r="AB172" i="46"/>
  <c r="AA172" i="46"/>
  <c r="Z172" i="46"/>
  <c r="Y172" i="46"/>
  <c r="AL99" i="46"/>
  <c r="AK99" i="46"/>
  <c r="AJ99" i="46"/>
  <c r="AI99" i="46"/>
  <c r="AH99" i="46"/>
  <c r="AG99" i="46"/>
  <c r="AF99" i="46"/>
  <c r="AE99" i="46"/>
  <c r="AD99" i="46"/>
  <c r="AC99" i="46"/>
  <c r="AB99" i="46"/>
  <c r="AA99" i="46"/>
  <c r="Z99" i="46"/>
  <c r="Y99" i="46"/>
  <c r="AL96" i="46"/>
  <c r="AK96" i="46"/>
  <c r="AJ96" i="46"/>
  <c r="AI96" i="46"/>
  <c r="AH96" i="46"/>
  <c r="AG96" i="46"/>
  <c r="AF96" i="46"/>
  <c r="AE96" i="46"/>
  <c r="AD96" i="46"/>
  <c r="AC96" i="46"/>
  <c r="AB96" i="46"/>
  <c r="AA96" i="46"/>
  <c r="Z96" i="46"/>
  <c r="Y96" i="46"/>
  <c r="AL69" i="46"/>
  <c r="AK69" i="46"/>
  <c r="AJ69" i="46"/>
  <c r="AI69" i="46"/>
  <c r="AH69" i="46"/>
  <c r="AG69" i="46"/>
  <c r="AF69" i="46"/>
  <c r="AE69" i="46"/>
  <c r="AD69" i="46"/>
  <c r="AC69" i="46"/>
  <c r="AB69" i="46"/>
  <c r="AA69" i="46"/>
  <c r="Z69" i="46"/>
  <c r="Y69" i="46"/>
  <c r="AL44" i="46"/>
  <c r="AK44" i="46"/>
  <c r="AJ44" i="46"/>
  <c r="AI44" i="46"/>
  <c r="AH44" i="46"/>
  <c r="AG44" i="46"/>
  <c r="AF44" i="46"/>
  <c r="AE44" i="46"/>
  <c r="AD44" i="46"/>
  <c r="AC44" i="46"/>
  <c r="AB44" i="46"/>
  <c r="AA44" i="46"/>
  <c r="Z44" i="46"/>
  <c r="Y44" i="46"/>
  <c r="N144" i="79" l="1"/>
  <c r="N81" i="79"/>
  <c r="AB106" i="46" l="1"/>
  <c r="AA106" i="46"/>
  <c r="AL1108" i="79" l="1"/>
  <c r="AK1108" i="79"/>
  <c r="AJ1108" i="79"/>
  <c r="AI1108" i="79"/>
  <c r="AH1108" i="79"/>
  <c r="AG1108" i="79"/>
  <c r="AF1108" i="79"/>
  <c r="AE1108" i="79"/>
  <c r="AD1108" i="79"/>
  <c r="AC1108" i="79"/>
  <c r="AB1108" i="79"/>
  <c r="AA1108" i="79"/>
  <c r="Z1108" i="79"/>
  <c r="Y1108" i="79"/>
  <c r="AL1105" i="79"/>
  <c r="AK1105" i="79"/>
  <c r="AJ1105" i="79"/>
  <c r="AI1105" i="79"/>
  <c r="AH1105" i="79"/>
  <c r="AG1105" i="79"/>
  <c r="AF1105" i="79"/>
  <c r="AE1105" i="79"/>
  <c r="AD1105" i="79"/>
  <c r="AC1105" i="79"/>
  <c r="AB1105" i="79"/>
  <c r="AA1105" i="79"/>
  <c r="Z1105" i="79"/>
  <c r="Y1105" i="79"/>
  <c r="AL1102" i="79"/>
  <c r="AK1102" i="79"/>
  <c r="AJ1102" i="79"/>
  <c r="AI1102" i="79"/>
  <c r="AH1102" i="79"/>
  <c r="AG1102" i="79"/>
  <c r="AF1102" i="79"/>
  <c r="AE1102" i="79"/>
  <c r="AD1102" i="79"/>
  <c r="AC1102" i="79"/>
  <c r="AB1102" i="79"/>
  <c r="AA1102" i="79"/>
  <c r="Z1102" i="79"/>
  <c r="Y1102" i="79"/>
  <c r="AL1099" i="79"/>
  <c r="AK1099" i="79"/>
  <c r="AJ1099" i="79"/>
  <c r="AI1099" i="79"/>
  <c r="AH1099" i="79"/>
  <c r="AG1099" i="79"/>
  <c r="AF1099" i="79"/>
  <c r="AE1099" i="79"/>
  <c r="AD1099" i="79"/>
  <c r="AC1099" i="79"/>
  <c r="AB1099" i="79"/>
  <c r="AA1099" i="79"/>
  <c r="Z1099" i="79"/>
  <c r="Y1099" i="79"/>
  <c r="AL1096" i="79"/>
  <c r="AK1096" i="79"/>
  <c r="AJ1096" i="79"/>
  <c r="AI1096" i="79"/>
  <c r="AH1096" i="79"/>
  <c r="AG1096" i="79"/>
  <c r="AF1096" i="79"/>
  <c r="AE1096" i="79"/>
  <c r="AD1096" i="79"/>
  <c r="AC1096" i="79"/>
  <c r="AB1096" i="79"/>
  <c r="AA1096" i="79"/>
  <c r="Z1096" i="79"/>
  <c r="Y1096" i="79"/>
  <c r="AL1093" i="79"/>
  <c r="AK1093" i="79"/>
  <c r="AJ1093" i="79"/>
  <c r="AI1093" i="79"/>
  <c r="AH1093" i="79"/>
  <c r="AG1093" i="79"/>
  <c r="AF1093" i="79"/>
  <c r="AE1093" i="79"/>
  <c r="AD1093" i="79"/>
  <c r="AC1093" i="79"/>
  <c r="AB1093" i="79"/>
  <c r="AA1093" i="79"/>
  <c r="Z1093" i="79"/>
  <c r="Y1093" i="79"/>
  <c r="AL1090" i="79"/>
  <c r="AK1090" i="79"/>
  <c r="AJ1090" i="79"/>
  <c r="AI1090" i="79"/>
  <c r="AH1090" i="79"/>
  <c r="AG1090" i="79"/>
  <c r="AF1090" i="79"/>
  <c r="AE1090" i="79"/>
  <c r="AD1090" i="79"/>
  <c r="AC1090" i="79"/>
  <c r="AB1090" i="79"/>
  <c r="AA1090" i="79"/>
  <c r="Z1090" i="79"/>
  <c r="Y1090" i="79"/>
  <c r="AL1087" i="79"/>
  <c r="AK1087" i="79"/>
  <c r="AJ1087" i="79"/>
  <c r="AI1087" i="79"/>
  <c r="AH1087" i="79"/>
  <c r="AG1087" i="79"/>
  <c r="AF1087" i="79"/>
  <c r="AE1087" i="79"/>
  <c r="AD1087" i="79"/>
  <c r="AC1087" i="79"/>
  <c r="AB1087" i="79"/>
  <c r="AA1087" i="79"/>
  <c r="Z1087" i="79"/>
  <c r="Y1087" i="79"/>
  <c r="AL1084" i="79"/>
  <c r="AK1084" i="79"/>
  <c r="AJ1084" i="79"/>
  <c r="AI1084" i="79"/>
  <c r="AH1084" i="79"/>
  <c r="AG1084" i="79"/>
  <c r="AF1084" i="79"/>
  <c r="AE1084" i="79"/>
  <c r="AD1084" i="79"/>
  <c r="AC1084" i="79"/>
  <c r="AB1084" i="79"/>
  <c r="AA1084" i="79"/>
  <c r="Z1084" i="79"/>
  <c r="Y1084" i="79"/>
  <c r="AL1081" i="79"/>
  <c r="AK1081" i="79"/>
  <c r="AJ1081" i="79"/>
  <c r="AI1081" i="79"/>
  <c r="AH1081" i="79"/>
  <c r="AG1081" i="79"/>
  <c r="AF1081" i="79"/>
  <c r="AE1081" i="79"/>
  <c r="AD1081" i="79"/>
  <c r="AC1081" i="79"/>
  <c r="AB1081" i="79"/>
  <c r="AA1081" i="79"/>
  <c r="Z1081" i="79"/>
  <c r="Y1081" i="79"/>
  <c r="AL1078" i="79"/>
  <c r="AK1078" i="79"/>
  <c r="AJ1078" i="79"/>
  <c r="AI1078" i="79"/>
  <c r="AH1078" i="79"/>
  <c r="AG1078" i="79"/>
  <c r="AF1078" i="79"/>
  <c r="AE1078" i="79"/>
  <c r="AD1078" i="79"/>
  <c r="AC1078" i="79"/>
  <c r="AB1078" i="79"/>
  <c r="AA1078" i="79"/>
  <c r="Z1078" i="79"/>
  <c r="Y1078" i="79"/>
  <c r="AL1075" i="79"/>
  <c r="AK1075" i="79"/>
  <c r="AJ1075" i="79"/>
  <c r="AI1075" i="79"/>
  <c r="AH1075" i="79"/>
  <c r="AG1075" i="79"/>
  <c r="AF1075" i="79"/>
  <c r="AE1075" i="79"/>
  <c r="AD1075" i="79"/>
  <c r="AC1075" i="79"/>
  <c r="AB1075" i="79"/>
  <c r="AA1075" i="79"/>
  <c r="Z1075" i="79"/>
  <c r="Y1075" i="79"/>
  <c r="AL1072" i="79"/>
  <c r="AK1072" i="79"/>
  <c r="AJ1072" i="79"/>
  <c r="AI1072" i="79"/>
  <c r="AH1072" i="79"/>
  <c r="AG1072" i="79"/>
  <c r="AF1072" i="79"/>
  <c r="AE1072" i="79"/>
  <c r="AD1072" i="79"/>
  <c r="AC1072" i="79"/>
  <c r="AB1072" i="79"/>
  <c r="AA1072" i="79"/>
  <c r="Z1072" i="79"/>
  <c r="Y1072" i="79"/>
  <c r="AL1069" i="79"/>
  <c r="AK1069" i="79"/>
  <c r="AJ1069" i="79"/>
  <c r="AI1069" i="79"/>
  <c r="AH1069" i="79"/>
  <c r="AG1069" i="79"/>
  <c r="AF1069" i="79"/>
  <c r="AE1069" i="79"/>
  <c r="AD1069" i="79"/>
  <c r="AC1069" i="79"/>
  <c r="AB1069" i="79"/>
  <c r="AA1069" i="79"/>
  <c r="Z1069" i="79"/>
  <c r="Y1069" i="79"/>
  <c r="AL1065" i="79"/>
  <c r="AK1065" i="79"/>
  <c r="AJ1065" i="79"/>
  <c r="AI1065" i="79"/>
  <c r="AH1065" i="79"/>
  <c r="AG1065" i="79"/>
  <c r="AF1065" i="79"/>
  <c r="AE1065" i="79"/>
  <c r="AD1065" i="79"/>
  <c r="AC1065" i="79"/>
  <c r="AB1065" i="79"/>
  <c r="AA1065" i="79"/>
  <c r="Z1065" i="79"/>
  <c r="Y1065" i="79"/>
  <c r="AL1062" i="79"/>
  <c r="AK1062" i="79"/>
  <c r="AJ1062" i="79"/>
  <c r="AI1062" i="79"/>
  <c r="AH1062" i="79"/>
  <c r="AG1062" i="79"/>
  <c r="AF1062" i="79"/>
  <c r="AE1062" i="79"/>
  <c r="AD1062" i="79"/>
  <c r="AC1062" i="79"/>
  <c r="AB1062" i="79"/>
  <c r="AA1062" i="79"/>
  <c r="Z1062" i="79"/>
  <c r="Y1062" i="79"/>
  <c r="AL1059" i="79"/>
  <c r="AK1059" i="79"/>
  <c r="AJ1059" i="79"/>
  <c r="AI1059" i="79"/>
  <c r="AH1059" i="79"/>
  <c r="AG1059" i="79"/>
  <c r="AF1059" i="79"/>
  <c r="AE1059" i="79"/>
  <c r="AD1059" i="79"/>
  <c r="AC1059" i="79"/>
  <c r="AB1059" i="79"/>
  <c r="AA1059" i="79"/>
  <c r="Z1059" i="79"/>
  <c r="Y1059" i="79"/>
  <c r="AL1055" i="79"/>
  <c r="AK1055" i="79"/>
  <c r="AJ1055" i="79"/>
  <c r="AI1055" i="79"/>
  <c r="AH1055" i="79"/>
  <c r="AG1055" i="79"/>
  <c r="AF1055" i="79"/>
  <c r="AE1055" i="79"/>
  <c r="AD1055" i="79"/>
  <c r="AC1055" i="79"/>
  <c r="AB1055" i="79"/>
  <c r="AA1055" i="79"/>
  <c r="Z1055" i="79"/>
  <c r="Y1055" i="79"/>
  <c r="AL1052" i="79"/>
  <c r="AK1052" i="79"/>
  <c r="AJ1052" i="79"/>
  <c r="AI1052" i="79"/>
  <c r="AH1052" i="79"/>
  <c r="AG1052" i="79"/>
  <c r="AF1052" i="79"/>
  <c r="AE1052" i="79"/>
  <c r="AD1052" i="79"/>
  <c r="AC1052" i="79"/>
  <c r="AB1052" i="79"/>
  <c r="AA1052" i="79"/>
  <c r="Z1052" i="79"/>
  <c r="Y1052" i="79"/>
  <c r="AL1049" i="79"/>
  <c r="AK1049" i="79"/>
  <c r="AJ1049" i="79"/>
  <c r="AI1049" i="79"/>
  <c r="AH1049" i="79"/>
  <c r="AG1049" i="79"/>
  <c r="AF1049" i="79"/>
  <c r="AE1049" i="79"/>
  <c r="AD1049" i="79"/>
  <c r="AC1049" i="79"/>
  <c r="AB1049" i="79"/>
  <c r="AA1049" i="79"/>
  <c r="Z1049" i="79"/>
  <c r="Y1049" i="79"/>
  <c r="AL1046" i="79"/>
  <c r="AK1046" i="79"/>
  <c r="AJ1046" i="79"/>
  <c r="AI1046" i="79"/>
  <c r="AH1046" i="79"/>
  <c r="AG1046" i="79"/>
  <c r="AF1046" i="79"/>
  <c r="AE1046" i="79"/>
  <c r="AD1046" i="79"/>
  <c r="AC1046" i="79"/>
  <c r="AB1046" i="79"/>
  <c r="AA1046" i="79"/>
  <c r="Z1046" i="79"/>
  <c r="Y1046" i="79"/>
  <c r="AL1043" i="79"/>
  <c r="AK1043" i="79"/>
  <c r="AJ1043" i="79"/>
  <c r="AI1043" i="79"/>
  <c r="AH1043" i="79"/>
  <c r="AG1043" i="79"/>
  <c r="AF1043" i="79"/>
  <c r="AD1043" i="79"/>
  <c r="AC1043" i="79"/>
  <c r="AB1043" i="79"/>
  <c r="AA1043" i="79"/>
  <c r="Y1043" i="79"/>
  <c r="AL1040" i="79"/>
  <c r="AK1040" i="79"/>
  <c r="AJ1040" i="79"/>
  <c r="AI1040" i="79"/>
  <c r="AH1040" i="79"/>
  <c r="AG1040" i="79"/>
  <c r="AF1040" i="79"/>
  <c r="AE1040" i="79"/>
  <c r="AD1040" i="79"/>
  <c r="AC1040" i="79"/>
  <c r="AB1040" i="79"/>
  <c r="AA1040" i="79"/>
  <c r="Z1040" i="79"/>
  <c r="Y1040" i="79"/>
  <c r="AL1037" i="79"/>
  <c r="AK1037" i="79"/>
  <c r="AJ1037" i="79"/>
  <c r="AI1037" i="79"/>
  <c r="AH1037" i="79"/>
  <c r="AG1037" i="79"/>
  <c r="AF1037" i="79"/>
  <c r="AE1037" i="79"/>
  <c r="AD1037" i="79"/>
  <c r="AC1037" i="79"/>
  <c r="AB1037" i="79"/>
  <c r="AA1037" i="79"/>
  <c r="Z1037" i="79"/>
  <c r="Y1037" i="79"/>
  <c r="AL1034" i="79"/>
  <c r="AK1034" i="79"/>
  <c r="AJ1034" i="79"/>
  <c r="AI1034" i="79"/>
  <c r="AH1034" i="79"/>
  <c r="AG1034" i="79"/>
  <c r="AF1034" i="79"/>
  <c r="AE1034" i="79"/>
  <c r="AD1034" i="79"/>
  <c r="AC1034" i="79"/>
  <c r="AB1034" i="79"/>
  <c r="AA1034" i="79"/>
  <c r="Z1034" i="79"/>
  <c r="Y1034" i="79"/>
  <c r="AL1030" i="79"/>
  <c r="AK1030" i="79"/>
  <c r="AJ1030" i="79"/>
  <c r="AI1030" i="79"/>
  <c r="AH1030" i="79"/>
  <c r="AG1030" i="79"/>
  <c r="AF1030" i="79"/>
  <c r="AE1030" i="79"/>
  <c r="AD1030" i="79"/>
  <c r="AC1030" i="79"/>
  <c r="AB1030" i="79"/>
  <c r="AA1030" i="79"/>
  <c r="Z1030" i="79"/>
  <c r="AL1027" i="79"/>
  <c r="AK1027" i="79"/>
  <c r="AJ1027" i="79"/>
  <c r="AI1027" i="79"/>
  <c r="AH1027" i="79"/>
  <c r="AG1027" i="79"/>
  <c r="AF1027" i="79"/>
  <c r="AE1027" i="79"/>
  <c r="AD1027" i="79"/>
  <c r="AC1027" i="79"/>
  <c r="AB1027" i="79"/>
  <c r="AA1027" i="79"/>
  <c r="Z1027" i="79"/>
  <c r="AL1024" i="79"/>
  <c r="AK1024" i="79"/>
  <c r="AJ1024" i="79"/>
  <c r="AI1024" i="79"/>
  <c r="AH1024" i="79"/>
  <c r="AG1024" i="79"/>
  <c r="AF1024" i="79"/>
  <c r="AE1024" i="79"/>
  <c r="AD1024" i="79"/>
  <c r="AC1024" i="79"/>
  <c r="AB1024" i="79"/>
  <c r="AA1024" i="79"/>
  <c r="Z1024" i="79"/>
  <c r="Y1024" i="79"/>
  <c r="AL1021" i="79"/>
  <c r="AK1021" i="79"/>
  <c r="AJ1021" i="79"/>
  <c r="AI1021" i="79"/>
  <c r="AH1021" i="79"/>
  <c r="AG1021" i="79"/>
  <c r="AF1021" i="79"/>
  <c r="AE1021" i="79"/>
  <c r="AD1021" i="79"/>
  <c r="AC1021" i="79"/>
  <c r="AB1021" i="79"/>
  <c r="AA1021" i="79"/>
  <c r="Z1021" i="79"/>
  <c r="Y1021" i="79"/>
  <c r="AL996" i="79"/>
  <c r="AK996" i="79"/>
  <c r="AJ996" i="79"/>
  <c r="AI996" i="79"/>
  <c r="AH996" i="79"/>
  <c r="AG996" i="79"/>
  <c r="AF996" i="79"/>
  <c r="AE996" i="79"/>
  <c r="AD996" i="79"/>
  <c r="AC996" i="79"/>
  <c r="AB996" i="79"/>
  <c r="AA996" i="79"/>
  <c r="Z996" i="79"/>
  <c r="AL992" i="79"/>
  <c r="AK992" i="79"/>
  <c r="AJ992" i="79"/>
  <c r="AI992" i="79"/>
  <c r="AH992" i="79"/>
  <c r="AG992" i="79"/>
  <c r="AF992" i="79"/>
  <c r="AE992" i="79"/>
  <c r="AD992" i="79"/>
  <c r="AC992" i="79"/>
  <c r="AB992" i="79"/>
  <c r="AA992" i="79"/>
  <c r="Z992" i="79"/>
  <c r="Y992" i="79"/>
  <c r="AL989" i="79"/>
  <c r="AK989" i="79"/>
  <c r="AJ989" i="79"/>
  <c r="AI989" i="79"/>
  <c r="AH989" i="79"/>
  <c r="AG989" i="79"/>
  <c r="AF989" i="79"/>
  <c r="AE989" i="79"/>
  <c r="AD989" i="79"/>
  <c r="AC989" i="79"/>
  <c r="AB989" i="79"/>
  <c r="AA989" i="79"/>
  <c r="Z989" i="79"/>
  <c r="AL986" i="79"/>
  <c r="AK986" i="79"/>
  <c r="AJ986" i="79"/>
  <c r="AI986" i="79"/>
  <c r="AH986" i="79"/>
  <c r="AG986" i="79"/>
  <c r="AF986" i="79"/>
  <c r="AE986" i="79"/>
  <c r="AD986" i="79"/>
  <c r="AC986" i="79"/>
  <c r="AB986" i="79"/>
  <c r="AA986" i="79"/>
  <c r="Z986" i="79"/>
  <c r="AL982" i="79"/>
  <c r="AK982" i="79"/>
  <c r="AJ982" i="79"/>
  <c r="AI982" i="79"/>
  <c r="AH982" i="79"/>
  <c r="AG982" i="79"/>
  <c r="AF982" i="79"/>
  <c r="AE982" i="79"/>
  <c r="AD982" i="79"/>
  <c r="AC982" i="79"/>
  <c r="AB982" i="79"/>
  <c r="AA982" i="79"/>
  <c r="Z982" i="79"/>
  <c r="AL979" i="79"/>
  <c r="AK979" i="79"/>
  <c r="AJ979" i="79"/>
  <c r="AI979" i="79"/>
  <c r="AH979" i="79"/>
  <c r="AG979" i="79"/>
  <c r="AF979" i="79"/>
  <c r="AE979" i="79"/>
  <c r="AD979" i="79"/>
  <c r="AC979" i="79"/>
  <c r="AB979" i="79"/>
  <c r="AA979" i="79"/>
  <c r="Z979" i="79"/>
  <c r="Y979" i="79"/>
  <c r="AL976" i="79"/>
  <c r="AK976" i="79"/>
  <c r="AJ976" i="79"/>
  <c r="AI976" i="79"/>
  <c r="AH976" i="79"/>
  <c r="AG976" i="79"/>
  <c r="AF976" i="79"/>
  <c r="AE976" i="79"/>
  <c r="AD976" i="79"/>
  <c r="AC976" i="79"/>
  <c r="AB976" i="79"/>
  <c r="AA976" i="79"/>
  <c r="Z976" i="79"/>
  <c r="Y976" i="79"/>
  <c r="AL973" i="79"/>
  <c r="AK973" i="79"/>
  <c r="AJ973" i="79"/>
  <c r="AI973" i="79"/>
  <c r="AH973" i="79"/>
  <c r="AG973" i="79"/>
  <c r="AF973" i="79"/>
  <c r="AE973" i="79"/>
  <c r="AD973" i="79"/>
  <c r="AC973" i="79"/>
  <c r="AB973" i="79"/>
  <c r="AA973" i="79"/>
  <c r="Z973" i="79"/>
  <c r="AL970" i="79"/>
  <c r="AK970" i="79"/>
  <c r="AJ970" i="79"/>
  <c r="AI970" i="79"/>
  <c r="AH970" i="79"/>
  <c r="AG970" i="79"/>
  <c r="AF970" i="79"/>
  <c r="AE970" i="79"/>
  <c r="AD970" i="79"/>
  <c r="AC970" i="79"/>
  <c r="AB970" i="79"/>
  <c r="AA970" i="79"/>
  <c r="Z970" i="79"/>
  <c r="AL966" i="79"/>
  <c r="AK966" i="79"/>
  <c r="AJ966" i="79"/>
  <c r="AI966" i="79"/>
  <c r="AH966" i="79"/>
  <c r="AG966" i="79"/>
  <c r="AF966" i="79"/>
  <c r="AE966" i="79"/>
  <c r="AD966" i="79"/>
  <c r="AC966" i="79"/>
  <c r="AB966" i="79"/>
  <c r="AA966" i="79"/>
  <c r="Z966" i="79"/>
  <c r="AL963" i="79"/>
  <c r="AK963" i="79"/>
  <c r="AJ963" i="79"/>
  <c r="AI963" i="79"/>
  <c r="AH963" i="79"/>
  <c r="AG963" i="79"/>
  <c r="AF963" i="79"/>
  <c r="AE963" i="79"/>
  <c r="AD963" i="79"/>
  <c r="AC963" i="79"/>
  <c r="AB963" i="79"/>
  <c r="AA963" i="79"/>
  <c r="Z963" i="79"/>
  <c r="Y963" i="79"/>
  <c r="AL960" i="79"/>
  <c r="AK960" i="79"/>
  <c r="AJ960" i="79"/>
  <c r="AI960" i="79"/>
  <c r="AH960" i="79"/>
  <c r="AG960" i="79"/>
  <c r="AF960" i="79"/>
  <c r="AE960" i="79"/>
  <c r="AD960" i="79"/>
  <c r="AC960" i="79"/>
  <c r="AB960" i="79"/>
  <c r="AA960" i="79"/>
  <c r="Z960" i="79"/>
  <c r="Y960" i="79"/>
  <c r="AL957" i="79"/>
  <c r="AK957" i="79"/>
  <c r="AJ957" i="79"/>
  <c r="AI957" i="79"/>
  <c r="AH957" i="79"/>
  <c r="AG957" i="79"/>
  <c r="AF957" i="79"/>
  <c r="AE957" i="79"/>
  <c r="AD957" i="79"/>
  <c r="AC957" i="79"/>
  <c r="AB957" i="79"/>
  <c r="AA957" i="79"/>
  <c r="Z957" i="79"/>
  <c r="Y957" i="79"/>
  <c r="AL954" i="79"/>
  <c r="AK954" i="79"/>
  <c r="AJ954" i="79"/>
  <c r="AI954" i="79"/>
  <c r="AH954" i="79"/>
  <c r="AG954" i="79"/>
  <c r="AF954" i="79"/>
  <c r="AE954" i="79"/>
  <c r="AD954" i="79"/>
  <c r="AC954" i="79"/>
  <c r="AB954" i="79"/>
  <c r="AA954" i="79"/>
  <c r="Z954" i="79"/>
  <c r="Y954" i="79"/>
  <c r="AL925" i="79"/>
  <c r="AK925" i="79"/>
  <c r="AJ925" i="79"/>
  <c r="AI925" i="79"/>
  <c r="AH925" i="79"/>
  <c r="AG925" i="79"/>
  <c r="AF925" i="79"/>
  <c r="AE925" i="79"/>
  <c r="AD925" i="79"/>
  <c r="AC925" i="79"/>
  <c r="AB925" i="79"/>
  <c r="AA925" i="79"/>
  <c r="Z925" i="79"/>
  <c r="Y925" i="79"/>
  <c r="AL922" i="79"/>
  <c r="AK922" i="79"/>
  <c r="AJ922" i="79"/>
  <c r="AI922" i="79"/>
  <c r="AH922" i="79"/>
  <c r="AG922" i="79"/>
  <c r="AF922" i="79"/>
  <c r="AE922" i="79"/>
  <c r="AD922" i="79"/>
  <c r="AC922" i="79"/>
  <c r="AB922" i="79"/>
  <c r="AA922" i="79"/>
  <c r="Z922" i="79"/>
  <c r="Y922" i="79"/>
  <c r="AL919" i="79"/>
  <c r="AK919" i="79"/>
  <c r="AJ919" i="79"/>
  <c r="AI919" i="79"/>
  <c r="AH919" i="79"/>
  <c r="AG919" i="79"/>
  <c r="AF919" i="79"/>
  <c r="AE919" i="79"/>
  <c r="AD919" i="79"/>
  <c r="AC919" i="79"/>
  <c r="AB919" i="79"/>
  <c r="AA919" i="79"/>
  <c r="Z919" i="79"/>
  <c r="Y919" i="79"/>
  <c r="AL916" i="79"/>
  <c r="AK916" i="79"/>
  <c r="AJ916" i="79"/>
  <c r="AI916" i="79"/>
  <c r="AH916" i="79"/>
  <c r="AG916" i="79"/>
  <c r="AF916" i="79"/>
  <c r="AE916" i="79"/>
  <c r="AD916" i="79"/>
  <c r="AC916" i="79"/>
  <c r="AB916" i="79"/>
  <c r="AA916" i="79"/>
  <c r="Z916" i="79"/>
  <c r="Y916" i="79"/>
  <c r="AL913" i="79"/>
  <c r="AK913" i="79"/>
  <c r="AJ913" i="79"/>
  <c r="AI913" i="79"/>
  <c r="AH913" i="79"/>
  <c r="AG913" i="79"/>
  <c r="AF913" i="79"/>
  <c r="AE913" i="79"/>
  <c r="AD913" i="79"/>
  <c r="AC913" i="79"/>
  <c r="AB913" i="79"/>
  <c r="AA913" i="79"/>
  <c r="Z913" i="79"/>
  <c r="Y913" i="79"/>
  <c r="AL910" i="79"/>
  <c r="AK910" i="79"/>
  <c r="AJ910" i="79"/>
  <c r="AI910" i="79"/>
  <c r="AH910" i="79"/>
  <c r="AG910" i="79"/>
  <c r="AF910" i="79"/>
  <c r="AE910" i="79"/>
  <c r="AD910" i="79"/>
  <c r="AC910" i="79"/>
  <c r="AB910" i="79"/>
  <c r="AA910" i="79"/>
  <c r="Z910" i="79"/>
  <c r="Y910" i="79"/>
  <c r="AL907" i="79"/>
  <c r="AK907" i="79"/>
  <c r="AJ907" i="79"/>
  <c r="AI907" i="79"/>
  <c r="AH907" i="79"/>
  <c r="AG907" i="79"/>
  <c r="AF907" i="79"/>
  <c r="AE907" i="79"/>
  <c r="AD907" i="79"/>
  <c r="AC907" i="79"/>
  <c r="AB907" i="79"/>
  <c r="AA907" i="79"/>
  <c r="Z907" i="79"/>
  <c r="Y907" i="79"/>
  <c r="AL904" i="79"/>
  <c r="AK904" i="79"/>
  <c r="AJ904" i="79"/>
  <c r="AI904" i="79"/>
  <c r="AH904" i="79"/>
  <c r="AG904" i="79"/>
  <c r="AF904" i="79"/>
  <c r="AE904" i="79"/>
  <c r="AD904" i="79"/>
  <c r="AC904" i="79"/>
  <c r="AB904" i="79"/>
  <c r="AA904" i="79"/>
  <c r="Z904" i="79"/>
  <c r="Y904" i="79"/>
  <c r="AL901" i="79"/>
  <c r="AK901" i="79"/>
  <c r="AJ901" i="79"/>
  <c r="AI901" i="79"/>
  <c r="AH901" i="79"/>
  <c r="AG901" i="79"/>
  <c r="AF901" i="79"/>
  <c r="AE901" i="79"/>
  <c r="AD901" i="79"/>
  <c r="AC901" i="79"/>
  <c r="AB901" i="79"/>
  <c r="AA901" i="79"/>
  <c r="Z901" i="79"/>
  <c r="Y901" i="79"/>
  <c r="AL898" i="79"/>
  <c r="AK898" i="79"/>
  <c r="AJ898" i="79"/>
  <c r="AI898" i="79"/>
  <c r="AH898" i="79"/>
  <c r="AG898" i="79"/>
  <c r="AF898" i="79"/>
  <c r="AE898" i="79"/>
  <c r="AD898" i="79"/>
  <c r="AC898" i="79"/>
  <c r="AB898" i="79"/>
  <c r="AA898" i="79"/>
  <c r="Z898" i="79"/>
  <c r="Y898" i="79"/>
  <c r="AL895" i="79"/>
  <c r="AK895" i="79"/>
  <c r="AJ895" i="79"/>
  <c r="AI895" i="79"/>
  <c r="AH895" i="79"/>
  <c r="AG895" i="79"/>
  <c r="AF895" i="79"/>
  <c r="AE895" i="79"/>
  <c r="AD895" i="79"/>
  <c r="AC895" i="79"/>
  <c r="AB895" i="79"/>
  <c r="AA895" i="79"/>
  <c r="Z895" i="79"/>
  <c r="Y895" i="79"/>
  <c r="AL892" i="79"/>
  <c r="AK892" i="79"/>
  <c r="AJ892" i="79"/>
  <c r="AI892" i="79"/>
  <c r="AH892" i="79"/>
  <c r="AG892" i="79"/>
  <c r="AF892" i="79"/>
  <c r="AE892" i="79"/>
  <c r="AD892" i="79"/>
  <c r="AC892" i="79"/>
  <c r="AB892" i="79"/>
  <c r="AA892" i="79"/>
  <c r="Z892" i="79"/>
  <c r="Y892" i="79"/>
  <c r="AL889" i="79"/>
  <c r="AK889" i="79"/>
  <c r="AJ889" i="79"/>
  <c r="AI889" i="79"/>
  <c r="AH889" i="79"/>
  <c r="AG889" i="79"/>
  <c r="AF889" i="79"/>
  <c r="AE889" i="79"/>
  <c r="AD889" i="79"/>
  <c r="AC889" i="79"/>
  <c r="AB889" i="79"/>
  <c r="AA889" i="79"/>
  <c r="Z889" i="79"/>
  <c r="Y889" i="79"/>
  <c r="AL886" i="79"/>
  <c r="AK886" i="79"/>
  <c r="AJ886" i="79"/>
  <c r="AI886" i="79"/>
  <c r="AH886" i="79"/>
  <c r="AG886" i="79"/>
  <c r="AF886" i="79"/>
  <c r="AE886" i="79"/>
  <c r="AD886" i="79"/>
  <c r="AC886" i="79"/>
  <c r="AB886" i="79"/>
  <c r="AA886" i="79"/>
  <c r="Z886" i="79"/>
  <c r="Y886" i="79"/>
  <c r="AL882" i="79"/>
  <c r="AK882" i="79"/>
  <c r="AJ882" i="79"/>
  <c r="AI882" i="79"/>
  <c r="AH882" i="79"/>
  <c r="AG882" i="79"/>
  <c r="AF882" i="79"/>
  <c r="AE882" i="79"/>
  <c r="AD882" i="79"/>
  <c r="AC882" i="79"/>
  <c r="AB882" i="79"/>
  <c r="AA882" i="79"/>
  <c r="Z882" i="79"/>
  <c r="Y882" i="79"/>
  <c r="AL879" i="79"/>
  <c r="AK879" i="79"/>
  <c r="AJ879" i="79"/>
  <c r="AI879" i="79"/>
  <c r="AH879" i="79"/>
  <c r="AG879" i="79"/>
  <c r="AF879" i="79"/>
  <c r="AE879" i="79"/>
  <c r="AD879" i="79"/>
  <c r="AC879" i="79"/>
  <c r="AB879" i="79"/>
  <c r="AA879" i="79"/>
  <c r="Z879" i="79"/>
  <c r="Y879" i="79"/>
  <c r="AL876" i="79"/>
  <c r="AK876" i="79"/>
  <c r="AJ876" i="79"/>
  <c r="AI876" i="79"/>
  <c r="AH876" i="79"/>
  <c r="AG876" i="79"/>
  <c r="AF876" i="79"/>
  <c r="AE876" i="79"/>
  <c r="AD876" i="79"/>
  <c r="AC876" i="79"/>
  <c r="AB876" i="79"/>
  <c r="AA876" i="79"/>
  <c r="Z876" i="79"/>
  <c r="AK872" i="79"/>
  <c r="AJ872" i="79"/>
  <c r="AI872" i="79"/>
  <c r="AH872" i="79"/>
  <c r="AG872" i="79"/>
  <c r="AF872" i="79"/>
  <c r="AE872" i="79"/>
  <c r="AD872" i="79"/>
  <c r="AC872" i="79"/>
  <c r="AB872" i="79"/>
  <c r="AA872" i="79"/>
  <c r="Z872" i="79"/>
  <c r="Y872" i="79"/>
  <c r="AL869" i="79"/>
  <c r="AK869" i="79"/>
  <c r="AJ869" i="79"/>
  <c r="AI869" i="79"/>
  <c r="AH869" i="79"/>
  <c r="AG869" i="79"/>
  <c r="AF869" i="79"/>
  <c r="AE869" i="79"/>
  <c r="AD869" i="79"/>
  <c r="AC869" i="79"/>
  <c r="AB869" i="79"/>
  <c r="AA869" i="79"/>
  <c r="Z869" i="79"/>
  <c r="Y869" i="79"/>
  <c r="AL866" i="79"/>
  <c r="AK866" i="79"/>
  <c r="AJ866" i="79"/>
  <c r="AI866" i="79"/>
  <c r="AH866" i="79"/>
  <c r="AG866" i="79"/>
  <c r="AF866" i="79"/>
  <c r="AE866" i="79"/>
  <c r="AD866" i="79"/>
  <c r="AC866" i="79"/>
  <c r="AB866" i="79"/>
  <c r="AA866" i="79"/>
  <c r="Z866" i="79"/>
  <c r="Y866" i="79"/>
  <c r="AL863" i="79"/>
  <c r="AK863" i="79"/>
  <c r="AJ863" i="79"/>
  <c r="AI863" i="79"/>
  <c r="AH863" i="79"/>
  <c r="AG863" i="79"/>
  <c r="AF863" i="79"/>
  <c r="AE863" i="79"/>
  <c r="AD863" i="79"/>
  <c r="AC863" i="79"/>
  <c r="AB863" i="79"/>
  <c r="AA863" i="79"/>
  <c r="Z863" i="79"/>
  <c r="Y863" i="79"/>
  <c r="AL860" i="79"/>
  <c r="AK860" i="79"/>
  <c r="AJ860" i="79"/>
  <c r="AI860" i="79"/>
  <c r="AH860" i="79"/>
  <c r="AG860" i="79"/>
  <c r="AF860" i="79"/>
  <c r="AE860" i="79"/>
  <c r="AD860" i="79"/>
  <c r="AC860" i="79"/>
  <c r="AB860" i="79"/>
  <c r="AA860" i="79"/>
  <c r="Z860" i="79"/>
  <c r="Y860" i="79"/>
  <c r="AL857" i="79"/>
  <c r="AK857" i="79"/>
  <c r="AJ857" i="79"/>
  <c r="AI857" i="79"/>
  <c r="AH857" i="79"/>
  <c r="AG857" i="79"/>
  <c r="AF857" i="79"/>
  <c r="AE857" i="79"/>
  <c r="AD857" i="79"/>
  <c r="AC857" i="79"/>
  <c r="AB857" i="79"/>
  <c r="AA857" i="79"/>
  <c r="Z857" i="79"/>
  <c r="Y857" i="79"/>
  <c r="AL854" i="79"/>
  <c r="AK854" i="79"/>
  <c r="AJ854" i="79"/>
  <c r="AI854" i="79"/>
  <c r="AH854" i="79"/>
  <c r="AG854" i="79"/>
  <c r="AF854" i="79"/>
  <c r="AE854" i="79"/>
  <c r="AD854" i="79"/>
  <c r="AC854" i="79"/>
  <c r="AB854" i="79"/>
  <c r="AA854" i="79"/>
  <c r="Z854" i="79"/>
  <c r="Y854" i="79"/>
  <c r="AL851" i="79"/>
  <c r="AK851" i="79"/>
  <c r="AJ851" i="79"/>
  <c r="AI851" i="79"/>
  <c r="AH851" i="79"/>
  <c r="AG851" i="79"/>
  <c r="AF851" i="79"/>
  <c r="AE851" i="79"/>
  <c r="AD851" i="79"/>
  <c r="AC851" i="79"/>
  <c r="AB851" i="79"/>
  <c r="AA851" i="79"/>
  <c r="Z851" i="79"/>
  <c r="AL847" i="79"/>
  <c r="AK847" i="79"/>
  <c r="AJ847" i="79"/>
  <c r="AI847" i="79"/>
  <c r="AH847" i="79"/>
  <c r="AG847" i="79"/>
  <c r="AF847" i="79"/>
  <c r="AE847" i="79"/>
  <c r="AD847" i="79"/>
  <c r="AC847" i="79"/>
  <c r="AB847" i="79"/>
  <c r="AA847" i="79"/>
  <c r="Z847" i="79"/>
  <c r="Y847" i="79"/>
  <c r="AL844" i="79"/>
  <c r="AK844" i="79"/>
  <c r="AJ844" i="79"/>
  <c r="AI844" i="79"/>
  <c r="AH844" i="79"/>
  <c r="AG844" i="79"/>
  <c r="AF844" i="79"/>
  <c r="AE844" i="79"/>
  <c r="AD844" i="79"/>
  <c r="AC844" i="79"/>
  <c r="AB844" i="79"/>
  <c r="AA844" i="79"/>
  <c r="Z844" i="79"/>
  <c r="Y844" i="79"/>
  <c r="AL841" i="79"/>
  <c r="AK841" i="79"/>
  <c r="AJ841" i="79"/>
  <c r="AI841" i="79"/>
  <c r="AH841" i="79"/>
  <c r="AG841" i="79"/>
  <c r="AF841" i="79"/>
  <c r="AE841" i="79"/>
  <c r="AD841" i="79"/>
  <c r="AC841" i="79"/>
  <c r="AB841" i="79"/>
  <c r="AA841" i="79"/>
  <c r="Z841" i="79"/>
  <c r="Y841" i="79"/>
  <c r="AL838" i="79"/>
  <c r="AK838" i="79"/>
  <c r="AJ838" i="79"/>
  <c r="AI838" i="79"/>
  <c r="AH838" i="79"/>
  <c r="AG838" i="79"/>
  <c r="AF838" i="79"/>
  <c r="AE838" i="79"/>
  <c r="AD838" i="79"/>
  <c r="AC838" i="79"/>
  <c r="AB838" i="79"/>
  <c r="AA838" i="79"/>
  <c r="Z838" i="79"/>
  <c r="Y838" i="79"/>
  <c r="AL813" i="79"/>
  <c r="AK813" i="79"/>
  <c r="AJ813" i="79"/>
  <c r="AI813" i="79"/>
  <c r="AH813" i="79"/>
  <c r="AG813" i="79"/>
  <c r="AF813" i="79"/>
  <c r="AE813" i="79"/>
  <c r="AD813" i="79"/>
  <c r="AC813" i="79"/>
  <c r="AB813" i="79"/>
  <c r="AA813" i="79"/>
  <c r="Z813" i="79"/>
  <c r="AL809" i="79"/>
  <c r="AK809" i="79"/>
  <c r="AJ809" i="79"/>
  <c r="AI809" i="79"/>
  <c r="AH809" i="79"/>
  <c r="AG809" i="79"/>
  <c r="AF809" i="79"/>
  <c r="AE809" i="79"/>
  <c r="AD809" i="79"/>
  <c r="AC809" i="79"/>
  <c r="AB809" i="79"/>
  <c r="AA809" i="79"/>
  <c r="Z809" i="79"/>
  <c r="Y809" i="79"/>
  <c r="AL806" i="79"/>
  <c r="AK806" i="79"/>
  <c r="AJ806" i="79"/>
  <c r="AI806" i="79"/>
  <c r="AH806" i="79"/>
  <c r="AG806" i="79"/>
  <c r="AF806" i="79"/>
  <c r="AE806" i="79"/>
  <c r="AD806" i="79"/>
  <c r="AC806" i="79"/>
  <c r="AB806" i="79"/>
  <c r="AA806" i="79"/>
  <c r="Z806" i="79"/>
  <c r="Y806" i="79"/>
  <c r="AL803" i="79"/>
  <c r="AK803" i="79"/>
  <c r="AJ803" i="79"/>
  <c r="AI803" i="79"/>
  <c r="AH803" i="79"/>
  <c r="AG803" i="79"/>
  <c r="AF803" i="79"/>
  <c r="AE803" i="79"/>
  <c r="AD803" i="79"/>
  <c r="AC803" i="79"/>
  <c r="AB803" i="79"/>
  <c r="AA803" i="79"/>
  <c r="Z803" i="79"/>
  <c r="Y803" i="79"/>
  <c r="AL799" i="79"/>
  <c r="AK799" i="79"/>
  <c r="AJ799" i="79"/>
  <c r="AI799" i="79"/>
  <c r="AH799" i="79"/>
  <c r="AG799" i="79"/>
  <c r="AF799" i="79"/>
  <c r="AE799" i="79"/>
  <c r="AD799" i="79"/>
  <c r="AC799" i="79"/>
  <c r="AB799" i="79"/>
  <c r="AA799" i="79"/>
  <c r="Z799" i="79"/>
  <c r="Y799" i="79"/>
  <c r="AL796" i="79"/>
  <c r="AK796" i="79"/>
  <c r="AJ796" i="79"/>
  <c r="AI796" i="79"/>
  <c r="AH796" i="79"/>
  <c r="AG796" i="79"/>
  <c r="AF796" i="79"/>
  <c r="AE796" i="79"/>
  <c r="AD796" i="79"/>
  <c r="AC796" i="79"/>
  <c r="AB796" i="79"/>
  <c r="AA796" i="79"/>
  <c r="Z796" i="79"/>
  <c r="Y796" i="79"/>
  <c r="AL793" i="79"/>
  <c r="AK793" i="79"/>
  <c r="AJ793" i="79"/>
  <c r="AI793" i="79"/>
  <c r="AH793" i="79"/>
  <c r="AG793" i="79"/>
  <c r="AF793" i="79"/>
  <c r="AE793" i="79"/>
  <c r="AD793" i="79"/>
  <c r="AC793" i="79"/>
  <c r="AB793" i="79"/>
  <c r="AA793" i="79"/>
  <c r="Z793" i="79"/>
  <c r="Y793" i="79"/>
  <c r="AL790" i="79"/>
  <c r="AK790" i="79"/>
  <c r="AJ790" i="79"/>
  <c r="AI790" i="79"/>
  <c r="AH790" i="79"/>
  <c r="AG790" i="79"/>
  <c r="AF790" i="79"/>
  <c r="AE790" i="79"/>
  <c r="AD790" i="79"/>
  <c r="AC790" i="79"/>
  <c r="AB790" i="79"/>
  <c r="AA790" i="79"/>
  <c r="Z790" i="79"/>
  <c r="Y790" i="79"/>
  <c r="AL787" i="79"/>
  <c r="AK787" i="79"/>
  <c r="AJ787" i="79"/>
  <c r="AI787" i="79"/>
  <c r="AH787" i="79"/>
  <c r="AG787" i="79"/>
  <c r="AF787" i="79"/>
  <c r="AE787" i="79"/>
  <c r="AD787" i="79"/>
  <c r="AC787" i="79"/>
  <c r="AB787" i="79"/>
  <c r="AA787" i="79"/>
  <c r="Z787" i="79"/>
  <c r="Y787" i="79"/>
  <c r="AL783" i="79"/>
  <c r="AK783" i="79"/>
  <c r="AJ783" i="79"/>
  <c r="AI783" i="79"/>
  <c r="AH783" i="79"/>
  <c r="AG783" i="79"/>
  <c r="AF783" i="79"/>
  <c r="AE783" i="79"/>
  <c r="AD783" i="79"/>
  <c r="AC783" i="79"/>
  <c r="AB783" i="79"/>
  <c r="AA783" i="79"/>
  <c r="Z783" i="79"/>
  <c r="Y783" i="79"/>
  <c r="AL780" i="79"/>
  <c r="AK780" i="79"/>
  <c r="AJ780" i="79"/>
  <c r="AI780" i="79"/>
  <c r="AH780" i="79"/>
  <c r="AG780" i="79"/>
  <c r="AF780" i="79"/>
  <c r="AE780" i="79"/>
  <c r="AD780" i="79"/>
  <c r="AC780" i="79"/>
  <c r="AB780" i="79"/>
  <c r="AA780" i="79"/>
  <c r="Z780" i="79"/>
  <c r="Y780" i="79"/>
  <c r="AL777" i="79"/>
  <c r="AK777" i="79"/>
  <c r="AJ777" i="79"/>
  <c r="AI777" i="79"/>
  <c r="AH777" i="79"/>
  <c r="AG777" i="79"/>
  <c r="AF777" i="79"/>
  <c r="AE777" i="79"/>
  <c r="AD777" i="79"/>
  <c r="AC777" i="79"/>
  <c r="AB777" i="79"/>
  <c r="AA777" i="79"/>
  <c r="Z777" i="79"/>
  <c r="Y777" i="79"/>
  <c r="AL774" i="79"/>
  <c r="AK774" i="79"/>
  <c r="AJ774" i="79"/>
  <c r="AI774" i="79"/>
  <c r="AH774" i="79"/>
  <c r="AG774" i="79"/>
  <c r="AF774" i="79"/>
  <c r="AE774" i="79"/>
  <c r="AD774" i="79"/>
  <c r="AC774" i="79"/>
  <c r="AB774" i="79"/>
  <c r="AA774" i="79"/>
  <c r="Z774" i="79"/>
  <c r="Y774" i="79"/>
  <c r="AL771" i="79"/>
  <c r="AK771" i="79"/>
  <c r="AJ771" i="79"/>
  <c r="AI771" i="79"/>
  <c r="AH771" i="79"/>
  <c r="AG771" i="79"/>
  <c r="AF771" i="79"/>
  <c r="AE771" i="79"/>
  <c r="AD771" i="79"/>
  <c r="AC771" i="79"/>
  <c r="AB771" i="79"/>
  <c r="AA771" i="79"/>
  <c r="Z771" i="79"/>
  <c r="Y771" i="79"/>
  <c r="AL742" i="79"/>
  <c r="AK742" i="79"/>
  <c r="AJ742" i="79"/>
  <c r="AI742" i="79"/>
  <c r="AH742" i="79"/>
  <c r="AG742" i="79"/>
  <c r="AF742" i="79"/>
  <c r="AE742" i="79"/>
  <c r="AD742" i="79"/>
  <c r="AC742" i="79"/>
  <c r="AB742" i="79"/>
  <c r="AA742" i="79"/>
  <c r="Z742" i="79"/>
  <c r="Y742" i="79"/>
  <c r="AL739" i="79"/>
  <c r="AK739" i="79"/>
  <c r="AJ739" i="79"/>
  <c r="AI739" i="79"/>
  <c r="AH739" i="79"/>
  <c r="AG739" i="79"/>
  <c r="AF739" i="79"/>
  <c r="AE739" i="79"/>
  <c r="AD739" i="79"/>
  <c r="AC739" i="79"/>
  <c r="AB739" i="79"/>
  <c r="AA739" i="79"/>
  <c r="Z739" i="79"/>
  <c r="Y739" i="79"/>
  <c r="AL736" i="79"/>
  <c r="AK736" i="79"/>
  <c r="AJ736" i="79"/>
  <c r="AI736" i="79"/>
  <c r="AH736" i="79"/>
  <c r="AG736" i="79"/>
  <c r="AF736" i="79"/>
  <c r="AE736" i="79"/>
  <c r="AD736" i="79"/>
  <c r="AC736" i="79"/>
  <c r="AB736" i="79"/>
  <c r="AA736" i="79"/>
  <c r="Z736" i="79"/>
  <c r="Y736" i="79"/>
  <c r="AL733" i="79"/>
  <c r="AK733" i="79"/>
  <c r="AJ733" i="79"/>
  <c r="AI733" i="79"/>
  <c r="AH733" i="79"/>
  <c r="AG733" i="79"/>
  <c r="AF733" i="79"/>
  <c r="AE733" i="79"/>
  <c r="AD733" i="79"/>
  <c r="AC733" i="79"/>
  <c r="AB733" i="79"/>
  <c r="AA733" i="79"/>
  <c r="Z733" i="79"/>
  <c r="Y733" i="79"/>
  <c r="AL730" i="79"/>
  <c r="AK730" i="79"/>
  <c r="AJ730" i="79"/>
  <c r="AI730" i="79"/>
  <c r="AH730" i="79"/>
  <c r="AG730" i="79"/>
  <c r="AF730" i="79"/>
  <c r="AE730" i="79"/>
  <c r="AD730" i="79"/>
  <c r="AC730" i="79"/>
  <c r="AB730" i="79"/>
  <c r="AA730" i="79"/>
  <c r="Z730" i="79"/>
  <c r="Y730" i="79"/>
  <c r="AL727" i="79"/>
  <c r="AK727" i="79"/>
  <c r="AJ727" i="79"/>
  <c r="AI727" i="79"/>
  <c r="AH727" i="79"/>
  <c r="AG727" i="79"/>
  <c r="AF727" i="79"/>
  <c r="AE727" i="79"/>
  <c r="AD727" i="79"/>
  <c r="AC727" i="79"/>
  <c r="AB727" i="79"/>
  <c r="AA727" i="79"/>
  <c r="Z727" i="79"/>
  <c r="Y727" i="79"/>
  <c r="AL724" i="79"/>
  <c r="AK724" i="79"/>
  <c r="AJ724" i="79"/>
  <c r="AI724" i="79"/>
  <c r="AH724" i="79"/>
  <c r="AG724" i="79"/>
  <c r="AF724" i="79"/>
  <c r="AE724" i="79"/>
  <c r="AD724" i="79"/>
  <c r="AC724" i="79"/>
  <c r="AB724" i="79"/>
  <c r="AA724" i="79"/>
  <c r="Z724" i="79"/>
  <c r="Y724" i="79"/>
  <c r="AL721" i="79"/>
  <c r="AK721" i="79"/>
  <c r="AJ721" i="79"/>
  <c r="AI721" i="79"/>
  <c r="AH721" i="79"/>
  <c r="AG721" i="79"/>
  <c r="AF721" i="79"/>
  <c r="AE721" i="79"/>
  <c r="AD721" i="79"/>
  <c r="AC721" i="79"/>
  <c r="AB721" i="79"/>
  <c r="AA721" i="79"/>
  <c r="Z721" i="79"/>
  <c r="Y721" i="79"/>
  <c r="AL718" i="79"/>
  <c r="AK718" i="79"/>
  <c r="AJ718" i="79"/>
  <c r="AI718" i="79"/>
  <c r="AH718" i="79"/>
  <c r="AG718" i="79"/>
  <c r="AF718" i="79"/>
  <c r="AE718" i="79"/>
  <c r="AD718" i="79"/>
  <c r="AC718" i="79"/>
  <c r="AB718" i="79"/>
  <c r="AA718" i="79"/>
  <c r="Z718" i="79"/>
  <c r="Y718" i="79"/>
  <c r="AL715" i="79"/>
  <c r="AK715" i="79"/>
  <c r="AJ715" i="79"/>
  <c r="AI715" i="79"/>
  <c r="AH715" i="79"/>
  <c r="AG715" i="79"/>
  <c r="AF715" i="79"/>
  <c r="AE715" i="79"/>
  <c r="AD715" i="79"/>
  <c r="AC715" i="79"/>
  <c r="AB715" i="79"/>
  <c r="AA715" i="79"/>
  <c r="Z715" i="79"/>
  <c r="Y715" i="79"/>
  <c r="AL712" i="79"/>
  <c r="AK712" i="79"/>
  <c r="AJ712" i="79"/>
  <c r="AI712" i="79"/>
  <c r="AH712" i="79"/>
  <c r="AG712" i="79"/>
  <c r="AF712" i="79"/>
  <c r="AE712" i="79"/>
  <c r="AD712" i="79"/>
  <c r="AC712" i="79"/>
  <c r="AB712" i="79"/>
  <c r="AA712" i="79"/>
  <c r="Z712" i="79"/>
  <c r="Y712" i="79"/>
  <c r="AL709" i="79"/>
  <c r="AK709" i="79"/>
  <c r="AJ709" i="79"/>
  <c r="AI709" i="79"/>
  <c r="AH709" i="79"/>
  <c r="AG709" i="79"/>
  <c r="AF709" i="79"/>
  <c r="AE709" i="79"/>
  <c r="AD709" i="79"/>
  <c r="AC709" i="79"/>
  <c r="AB709" i="79"/>
  <c r="AA709" i="79"/>
  <c r="Z709" i="79"/>
  <c r="Y709" i="79"/>
  <c r="AL706" i="79"/>
  <c r="AK706" i="79"/>
  <c r="AJ706" i="79"/>
  <c r="AI706" i="79"/>
  <c r="AH706" i="79"/>
  <c r="AG706" i="79"/>
  <c r="AF706" i="79"/>
  <c r="AE706" i="79"/>
  <c r="AD706" i="79"/>
  <c r="AC706" i="79"/>
  <c r="AB706" i="79"/>
  <c r="AA706" i="79"/>
  <c r="Z706" i="79"/>
  <c r="Y706" i="79"/>
  <c r="AL703" i="79"/>
  <c r="AK703" i="79"/>
  <c r="AJ703" i="79"/>
  <c r="AI703" i="79"/>
  <c r="AH703" i="79"/>
  <c r="AG703" i="79"/>
  <c r="AF703" i="79"/>
  <c r="AE703" i="79"/>
  <c r="AD703" i="79"/>
  <c r="AC703" i="79"/>
  <c r="AB703" i="79"/>
  <c r="AA703" i="79"/>
  <c r="Z703" i="79"/>
  <c r="Y703" i="79"/>
  <c r="AL699" i="79"/>
  <c r="AK699" i="79"/>
  <c r="AJ699" i="79"/>
  <c r="AI699" i="79"/>
  <c r="AH699" i="79"/>
  <c r="AG699" i="79"/>
  <c r="AF699" i="79"/>
  <c r="AE699" i="79"/>
  <c r="AD699" i="79"/>
  <c r="AC699" i="79"/>
  <c r="AB699" i="79"/>
  <c r="AA699" i="79"/>
  <c r="Z699" i="79"/>
  <c r="AL696" i="79"/>
  <c r="AK696" i="79"/>
  <c r="AJ696" i="79"/>
  <c r="AI696" i="79"/>
  <c r="AH696" i="79"/>
  <c r="AG696" i="79"/>
  <c r="AF696" i="79"/>
  <c r="AE696" i="79"/>
  <c r="AD696" i="79"/>
  <c r="AC696" i="79"/>
  <c r="AB696" i="79"/>
  <c r="AA696" i="79"/>
  <c r="Z696" i="79"/>
  <c r="Y696" i="79"/>
  <c r="AL693" i="79"/>
  <c r="AK693" i="79"/>
  <c r="AJ693" i="79"/>
  <c r="AI693" i="79"/>
  <c r="AH693" i="79"/>
  <c r="AG693" i="79"/>
  <c r="AF693" i="79"/>
  <c r="AE693" i="79"/>
  <c r="AD693" i="79"/>
  <c r="AC693" i="79"/>
  <c r="AB693" i="79"/>
  <c r="AA693" i="79"/>
  <c r="Z693" i="79"/>
  <c r="AL689" i="79"/>
  <c r="AK689" i="79"/>
  <c r="AJ689" i="79"/>
  <c r="AI689" i="79"/>
  <c r="AH689" i="79"/>
  <c r="AG689" i="79"/>
  <c r="AF689" i="79"/>
  <c r="AE689" i="79"/>
  <c r="AD689" i="79"/>
  <c r="AC689" i="79"/>
  <c r="AB689" i="79"/>
  <c r="AA689" i="79"/>
  <c r="Z689" i="79"/>
  <c r="Y689" i="79"/>
  <c r="AL686" i="79"/>
  <c r="AK686" i="79"/>
  <c r="AJ686" i="79"/>
  <c r="AI686" i="79"/>
  <c r="AH686" i="79"/>
  <c r="AG686" i="79"/>
  <c r="AF686" i="79"/>
  <c r="AE686" i="79"/>
  <c r="AD686" i="79"/>
  <c r="AC686" i="79"/>
  <c r="AB686" i="79"/>
  <c r="AA686" i="79"/>
  <c r="Z686" i="79"/>
  <c r="Y686" i="79"/>
  <c r="AL683" i="79"/>
  <c r="AK683" i="79"/>
  <c r="AJ683" i="79"/>
  <c r="AI683" i="79"/>
  <c r="AH683" i="79"/>
  <c r="AG683" i="79"/>
  <c r="AF683" i="79"/>
  <c r="AE683" i="79"/>
  <c r="AD683" i="79"/>
  <c r="AC683" i="79"/>
  <c r="AB683" i="79"/>
  <c r="AA683" i="79"/>
  <c r="Z683" i="79"/>
  <c r="Y683" i="79"/>
  <c r="AL680" i="79"/>
  <c r="AK680" i="79"/>
  <c r="AJ680" i="79"/>
  <c r="AI680" i="79"/>
  <c r="AH680" i="79"/>
  <c r="AG680" i="79"/>
  <c r="AF680" i="79"/>
  <c r="AE680" i="79"/>
  <c r="AD680" i="79"/>
  <c r="AC680" i="79"/>
  <c r="AB680" i="79"/>
  <c r="AA680" i="79"/>
  <c r="Z680" i="79"/>
  <c r="Y680" i="79"/>
  <c r="AL677" i="79"/>
  <c r="AK677" i="79"/>
  <c r="AJ677" i="79"/>
  <c r="AI677" i="79"/>
  <c r="AH677" i="79"/>
  <c r="AG677" i="79"/>
  <c r="AF677" i="79"/>
  <c r="AE677" i="79"/>
  <c r="AD677" i="79"/>
  <c r="AC677" i="79"/>
  <c r="AB677" i="79"/>
  <c r="AA677" i="79"/>
  <c r="Z677" i="79"/>
  <c r="AL674" i="79"/>
  <c r="AK674" i="79"/>
  <c r="AJ674" i="79"/>
  <c r="AI674" i="79"/>
  <c r="AH674" i="79"/>
  <c r="AG674" i="79"/>
  <c r="AF674" i="79"/>
  <c r="AE674" i="79"/>
  <c r="AD674" i="79"/>
  <c r="AC674" i="79"/>
  <c r="AB674" i="79"/>
  <c r="AA674" i="79"/>
  <c r="Z674" i="79"/>
  <c r="Y674" i="79"/>
  <c r="AL671" i="79"/>
  <c r="AK671" i="79"/>
  <c r="AJ671" i="79"/>
  <c r="AI671" i="79"/>
  <c r="AH671" i="79"/>
  <c r="AG671" i="79"/>
  <c r="AF671" i="79"/>
  <c r="AE671" i="79"/>
  <c r="AD671" i="79"/>
  <c r="AC671" i="79"/>
  <c r="AB671" i="79"/>
  <c r="AA671" i="79"/>
  <c r="Z671" i="79"/>
  <c r="Y671" i="79"/>
  <c r="AL668" i="79"/>
  <c r="AK668" i="79"/>
  <c r="AJ668" i="79"/>
  <c r="AI668" i="79"/>
  <c r="AH668" i="79"/>
  <c r="AG668" i="79"/>
  <c r="AF668" i="79"/>
  <c r="AE668" i="79"/>
  <c r="AD668" i="79"/>
  <c r="AC668" i="79"/>
  <c r="AB668" i="79"/>
  <c r="AA668" i="79"/>
  <c r="Z668" i="79"/>
  <c r="Y668" i="79"/>
  <c r="AL664" i="79"/>
  <c r="AK664" i="79"/>
  <c r="AJ664" i="79"/>
  <c r="AI664" i="79"/>
  <c r="AH664" i="79"/>
  <c r="AG664" i="79"/>
  <c r="AF664" i="79"/>
  <c r="AE664" i="79"/>
  <c r="AD664" i="79"/>
  <c r="AC664" i="79"/>
  <c r="AB664" i="79"/>
  <c r="AA664" i="79"/>
  <c r="Z664" i="79"/>
  <c r="Y664" i="79"/>
  <c r="AL661" i="79"/>
  <c r="AK661" i="79"/>
  <c r="AJ661" i="79"/>
  <c r="AI661" i="79"/>
  <c r="AH661" i="79"/>
  <c r="AG661" i="79"/>
  <c r="AF661" i="79"/>
  <c r="AE661" i="79"/>
  <c r="AD661" i="79"/>
  <c r="AC661" i="79"/>
  <c r="AB661" i="79"/>
  <c r="AA661" i="79"/>
  <c r="Z661" i="79"/>
  <c r="Y661" i="79"/>
  <c r="AL658" i="79"/>
  <c r="AK658" i="79"/>
  <c r="AJ658" i="79"/>
  <c r="AI658" i="79"/>
  <c r="AH658" i="79"/>
  <c r="AG658" i="79"/>
  <c r="AF658" i="79"/>
  <c r="AE658" i="79"/>
  <c r="AD658" i="79"/>
  <c r="AC658" i="79"/>
  <c r="AB658" i="79"/>
  <c r="AA658" i="79"/>
  <c r="Z658" i="79"/>
  <c r="Y658" i="79"/>
  <c r="AL655" i="79"/>
  <c r="AK655" i="79"/>
  <c r="AJ655" i="79"/>
  <c r="AI655" i="79"/>
  <c r="AH655" i="79"/>
  <c r="AG655" i="79"/>
  <c r="AF655" i="79"/>
  <c r="AE655" i="79"/>
  <c r="AD655" i="79"/>
  <c r="AC655" i="79"/>
  <c r="AB655" i="79"/>
  <c r="AA655" i="79"/>
  <c r="Z655" i="79"/>
  <c r="Y655" i="79"/>
  <c r="AL630" i="79"/>
  <c r="AK630" i="79"/>
  <c r="AJ630" i="79"/>
  <c r="AI630" i="79"/>
  <c r="AH630" i="79"/>
  <c r="AG630" i="79"/>
  <c r="AF630" i="79"/>
  <c r="AE630" i="79"/>
  <c r="AD630" i="79"/>
  <c r="AC630" i="79"/>
  <c r="AB630" i="79"/>
  <c r="AA630" i="79"/>
  <c r="Z630" i="79"/>
  <c r="AL626" i="79"/>
  <c r="AK626" i="79"/>
  <c r="AJ626" i="79"/>
  <c r="AI626" i="79"/>
  <c r="AH626" i="79"/>
  <c r="AG626" i="79"/>
  <c r="AF626" i="79"/>
  <c r="AE626" i="79"/>
  <c r="AD626" i="79"/>
  <c r="AC626" i="79"/>
  <c r="AB626" i="79"/>
  <c r="AA626" i="79"/>
  <c r="Z626" i="79"/>
  <c r="Y626" i="79"/>
  <c r="AL623" i="79"/>
  <c r="AK623" i="79"/>
  <c r="AJ623" i="79"/>
  <c r="AI623" i="79"/>
  <c r="AH623" i="79"/>
  <c r="AG623" i="79"/>
  <c r="AF623" i="79"/>
  <c r="AE623" i="79"/>
  <c r="AD623" i="79"/>
  <c r="AC623" i="79"/>
  <c r="AB623" i="79"/>
  <c r="AA623" i="79"/>
  <c r="Z623" i="79"/>
  <c r="Y623" i="79"/>
  <c r="AL620" i="79"/>
  <c r="AK620" i="79"/>
  <c r="AJ620" i="79"/>
  <c r="AI620" i="79"/>
  <c r="AH620" i="79"/>
  <c r="AG620" i="79"/>
  <c r="AF620" i="79"/>
  <c r="AE620" i="79"/>
  <c r="AD620" i="79"/>
  <c r="AC620" i="79"/>
  <c r="AB620" i="79"/>
  <c r="AA620" i="79"/>
  <c r="Z620" i="79"/>
  <c r="Y620" i="79"/>
  <c r="AL616" i="79"/>
  <c r="AK616" i="79"/>
  <c r="AJ616" i="79"/>
  <c r="AI616" i="79"/>
  <c r="AH616" i="79"/>
  <c r="AG616" i="79"/>
  <c r="AF616" i="79"/>
  <c r="AE616" i="79"/>
  <c r="AD616" i="79"/>
  <c r="AC616" i="79"/>
  <c r="AB616" i="79"/>
  <c r="AA616" i="79"/>
  <c r="Z616" i="79"/>
  <c r="AL613" i="79"/>
  <c r="AK613" i="79"/>
  <c r="AJ613" i="79"/>
  <c r="AI613" i="79"/>
  <c r="AH613" i="79"/>
  <c r="AG613" i="79"/>
  <c r="AF613" i="79"/>
  <c r="AE613" i="79"/>
  <c r="AD613" i="79"/>
  <c r="AC613" i="79"/>
  <c r="AB613" i="79"/>
  <c r="AA613" i="79"/>
  <c r="Z613" i="79"/>
  <c r="Y613" i="79"/>
  <c r="AL610" i="79"/>
  <c r="AK610" i="79"/>
  <c r="AJ610" i="79"/>
  <c r="AI610" i="79"/>
  <c r="AH610" i="79"/>
  <c r="AG610" i="79"/>
  <c r="AF610" i="79"/>
  <c r="AE610" i="79"/>
  <c r="AD610" i="79"/>
  <c r="AC610" i="79"/>
  <c r="AB610" i="79"/>
  <c r="AA610" i="79"/>
  <c r="Z610" i="79"/>
  <c r="Y610" i="79"/>
  <c r="AL607" i="79"/>
  <c r="AK607" i="79"/>
  <c r="AJ607" i="79"/>
  <c r="AI607" i="79"/>
  <c r="AH607" i="79"/>
  <c r="AG607" i="79"/>
  <c r="AF607" i="79"/>
  <c r="AE607" i="79"/>
  <c r="AD607" i="79"/>
  <c r="AC607" i="79"/>
  <c r="AB607" i="79"/>
  <c r="AA607" i="79"/>
  <c r="Z607" i="79"/>
  <c r="AL604" i="79"/>
  <c r="AK604" i="79"/>
  <c r="AJ604" i="79"/>
  <c r="AI604" i="79"/>
  <c r="AH604" i="79"/>
  <c r="AG604" i="79"/>
  <c r="AF604" i="79"/>
  <c r="AE604" i="79"/>
  <c r="AD604" i="79"/>
  <c r="AC604" i="79"/>
  <c r="AB604" i="79"/>
  <c r="AA604" i="79"/>
  <c r="Z604" i="79"/>
  <c r="Y604" i="79"/>
  <c r="AL600" i="79"/>
  <c r="AK600" i="79"/>
  <c r="AJ600" i="79"/>
  <c r="AI600" i="79"/>
  <c r="AH600" i="79"/>
  <c r="AG600" i="79"/>
  <c r="AF600" i="79"/>
  <c r="AE600" i="79"/>
  <c r="AD600" i="79"/>
  <c r="AC600" i="79"/>
  <c r="AB600" i="79"/>
  <c r="AA600" i="79"/>
  <c r="Z600" i="79"/>
  <c r="Y600" i="79"/>
  <c r="AL597" i="79"/>
  <c r="AK597" i="79"/>
  <c r="AJ597" i="79"/>
  <c r="AI597" i="79"/>
  <c r="AH597" i="79"/>
  <c r="AG597" i="79"/>
  <c r="AF597" i="79"/>
  <c r="AE597" i="79"/>
  <c r="AD597" i="79"/>
  <c r="AC597" i="79"/>
  <c r="AB597" i="79"/>
  <c r="AA597" i="79"/>
  <c r="Z597" i="79"/>
  <c r="Y597" i="79"/>
  <c r="AL594" i="79"/>
  <c r="AK594" i="79"/>
  <c r="AJ594" i="79"/>
  <c r="AI594" i="79"/>
  <c r="AH594" i="79"/>
  <c r="AG594" i="79"/>
  <c r="AF594" i="79"/>
  <c r="AE594" i="79"/>
  <c r="AD594" i="79"/>
  <c r="AC594" i="79"/>
  <c r="AB594" i="79"/>
  <c r="AA594" i="79"/>
  <c r="Z594" i="79"/>
  <c r="Y594" i="79"/>
  <c r="AL591" i="79"/>
  <c r="AK591" i="79"/>
  <c r="AJ591" i="79"/>
  <c r="AI591" i="79"/>
  <c r="AH591" i="79"/>
  <c r="AG591" i="79"/>
  <c r="AF591" i="79"/>
  <c r="AE591" i="79"/>
  <c r="AD591" i="79"/>
  <c r="AC591" i="79"/>
  <c r="AB591" i="79"/>
  <c r="AA591" i="79"/>
  <c r="Z591" i="79"/>
  <c r="Y591" i="79"/>
  <c r="AL588" i="79"/>
  <c r="AK588" i="79"/>
  <c r="AJ588" i="79"/>
  <c r="AI588" i="79"/>
  <c r="AH588" i="79"/>
  <c r="AG588" i="79"/>
  <c r="AF588" i="79"/>
  <c r="AE588" i="79"/>
  <c r="AD588" i="79"/>
  <c r="AC588" i="79"/>
  <c r="AB588" i="79"/>
  <c r="AA588" i="79"/>
  <c r="Z588" i="79"/>
  <c r="Y588" i="79"/>
  <c r="AL559" i="79"/>
  <c r="AK559" i="79"/>
  <c r="AJ559" i="79"/>
  <c r="AI559" i="79"/>
  <c r="AH559" i="79"/>
  <c r="AG559" i="79"/>
  <c r="AF559" i="79"/>
  <c r="AE559" i="79"/>
  <c r="AD559" i="79"/>
  <c r="AC559" i="79"/>
  <c r="AB559" i="79"/>
  <c r="AA559" i="79"/>
  <c r="Z559" i="79"/>
  <c r="Y559" i="79"/>
  <c r="AL556" i="79"/>
  <c r="AK556" i="79"/>
  <c r="AJ556" i="79"/>
  <c r="AI556" i="79"/>
  <c r="AH556" i="79"/>
  <c r="AG556" i="79"/>
  <c r="AF556" i="79"/>
  <c r="AE556" i="79"/>
  <c r="AD556" i="79"/>
  <c r="AC556" i="79"/>
  <c r="AB556" i="79"/>
  <c r="AA556" i="79"/>
  <c r="Z556" i="79"/>
  <c r="Y556" i="79"/>
  <c r="AL553" i="79"/>
  <c r="AK553" i="79"/>
  <c r="AJ553" i="79"/>
  <c r="AI553" i="79"/>
  <c r="AH553" i="79"/>
  <c r="AG553" i="79"/>
  <c r="AF553" i="79"/>
  <c r="AE553" i="79"/>
  <c r="AD553" i="79"/>
  <c r="AC553" i="79"/>
  <c r="AB553" i="79"/>
  <c r="AA553" i="79"/>
  <c r="Z553" i="79"/>
  <c r="Y553" i="79"/>
  <c r="AL550" i="79"/>
  <c r="AK550" i="79"/>
  <c r="AJ550" i="79"/>
  <c r="AI550" i="79"/>
  <c r="AH550" i="79"/>
  <c r="AG550" i="79"/>
  <c r="AF550" i="79"/>
  <c r="AE550" i="79"/>
  <c r="AD550" i="79"/>
  <c r="AC550" i="79"/>
  <c r="AB550" i="79"/>
  <c r="AA550" i="79"/>
  <c r="Z550" i="79"/>
  <c r="Y550" i="79"/>
  <c r="AL547" i="79"/>
  <c r="AK547" i="79"/>
  <c r="AJ547" i="79"/>
  <c r="AI547" i="79"/>
  <c r="AH547" i="79"/>
  <c r="AG547" i="79"/>
  <c r="AF547" i="79"/>
  <c r="AE547" i="79"/>
  <c r="AD547" i="79"/>
  <c r="AC547" i="79"/>
  <c r="AB547" i="79"/>
  <c r="AA547" i="79"/>
  <c r="Z547" i="79"/>
  <c r="Y547" i="79"/>
  <c r="AL544" i="79"/>
  <c r="AK544" i="79"/>
  <c r="AJ544" i="79"/>
  <c r="AI544" i="79"/>
  <c r="AH544" i="79"/>
  <c r="AG544" i="79"/>
  <c r="AF544" i="79"/>
  <c r="AE544" i="79"/>
  <c r="AD544" i="79"/>
  <c r="AC544" i="79"/>
  <c r="AB544" i="79"/>
  <c r="AA544" i="79"/>
  <c r="Z544" i="79"/>
  <c r="Y544" i="79"/>
  <c r="AL541" i="79"/>
  <c r="AK541" i="79"/>
  <c r="AJ541" i="79"/>
  <c r="AI541" i="79"/>
  <c r="AH541" i="79"/>
  <c r="AG541" i="79"/>
  <c r="AF541" i="79"/>
  <c r="AE541" i="79"/>
  <c r="AD541" i="79"/>
  <c r="AC541" i="79"/>
  <c r="AB541" i="79"/>
  <c r="AA541" i="79"/>
  <c r="Z541" i="79"/>
  <c r="Y541" i="79"/>
  <c r="AL538" i="79"/>
  <c r="AK538" i="79"/>
  <c r="AJ538" i="79"/>
  <c r="AI538" i="79"/>
  <c r="AH538" i="79"/>
  <c r="AG538" i="79"/>
  <c r="AF538" i="79"/>
  <c r="AE538" i="79"/>
  <c r="AD538" i="79"/>
  <c r="AC538" i="79"/>
  <c r="AB538" i="79"/>
  <c r="AA538" i="79"/>
  <c r="Z538" i="79"/>
  <c r="Y538" i="79"/>
  <c r="AL535" i="79"/>
  <c r="AK535" i="79"/>
  <c r="AJ535" i="79"/>
  <c r="AI535" i="79"/>
  <c r="AH535" i="79"/>
  <c r="AG535" i="79"/>
  <c r="AF535" i="79"/>
  <c r="AE535" i="79"/>
  <c r="AD535" i="79"/>
  <c r="AC535" i="79"/>
  <c r="AB535" i="79"/>
  <c r="AA535" i="79"/>
  <c r="Z535" i="79"/>
  <c r="Y535" i="79"/>
  <c r="AL532" i="79"/>
  <c r="AK532" i="79"/>
  <c r="AJ532" i="79"/>
  <c r="AI532" i="79"/>
  <c r="AH532" i="79"/>
  <c r="AG532" i="79"/>
  <c r="AF532" i="79"/>
  <c r="AE532" i="79"/>
  <c r="AD532" i="79"/>
  <c r="AC532" i="79"/>
  <c r="AB532" i="79"/>
  <c r="AA532" i="79"/>
  <c r="Z532" i="79"/>
  <c r="Y532" i="79"/>
  <c r="AL529" i="79"/>
  <c r="AK529" i="79"/>
  <c r="AJ529" i="79"/>
  <c r="AI529" i="79"/>
  <c r="AH529" i="79"/>
  <c r="AG529" i="79"/>
  <c r="AF529" i="79"/>
  <c r="AE529" i="79"/>
  <c r="AD529" i="79"/>
  <c r="AC529" i="79"/>
  <c r="AB529" i="79"/>
  <c r="AA529" i="79"/>
  <c r="Z529" i="79"/>
  <c r="Y529" i="79"/>
  <c r="AL526" i="79"/>
  <c r="AK526" i="79"/>
  <c r="AJ526" i="79"/>
  <c r="AI526" i="79"/>
  <c r="AH526" i="79"/>
  <c r="AG526" i="79"/>
  <c r="AF526" i="79"/>
  <c r="AE526" i="79"/>
  <c r="AD526" i="79"/>
  <c r="AC526" i="79"/>
  <c r="AB526" i="79"/>
  <c r="AA526" i="79"/>
  <c r="Z526" i="79"/>
  <c r="Y526" i="79"/>
  <c r="AL523" i="79"/>
  <c r="AK523" i="79"/>
  <c r="AJ523" i="79"/>
  <c r="AI523" i="79"/>
  <c r="AH523" i="79"/>
  <c r="AG523" i="79"/>
  <c r="AF523" i="79"/>
  <c r="AE523" i="79"/>
  <c r="AD523" i="79"/>
  <c r="AC523" i="79"/>
  <c r="AB523" i="79"/>
  <c r="AA523" i="79"/>
  <c r="Z523" i="79"/>
  <c r="Y523" i="79"/>
  <c r="AL520" i="79"/>
  <c r="AK520" i="79"/>
  <c r="AJ520" i="79"/>
  <c r="AI520" i="79"/>
  <c r="AH520" i="79"/>
  <c r="AG520" i="79"/>
  <c r="AF520" i="79"/>
  <c r="AE520" i="79"/>
  <c r="AD520" i="79"/>
  <c r="AC520" i="79"/>
  <c r="AB520" i="79"/>
  <c r="AA520" i="79"/>
  <c r="Z520" i="79"/>
  <c r="AL516" i="79"/>
  <c r="AK516" i="79"/>
  <c r="AJ516" i="79"/>
  <c r="AI516" i="79"/>
  <c r="AH516" i="79"/>
  <c r="AG516" i="79"/>
  <c r="AF516" i="79"/>
  <c r="AE516" i="79"/>
  <c r="AD516" i="79"/>
  <c r="AC516" i="79"/>
  <c r="AB516" i="79"/>
  <c r="AA516" i="79"/>
  <c r="Z516" i="79"/>
  <c r="Y516" i="79"/>
  <c r="AL513" i="79"/>
  <c r="AK513" i="79"/>
  <c r="AJ513" i="79"/>
  <c r="AI513" i="79"/>
  <c r="AH513" i="79"/>
  <c r="AG513" i="79"/>
  <c r="AF513" i="79"/>
  <c r="AE513" i="79"/>
  <c r="AD513" i="79"/>
  <c r="AC513" i="79"/>
  <c r="AB513" i="79"/>
  <c r="AA513" i="79"/>
  <c r="Z513" i="79"/>
  <c r="Y513" i="79"/>
  <c r="AL510" i="79"/>
  <c r="AK510" i="79"/>
  <c r="AJ510" i="79"/>
  <c r="AI510" i="79"/>
  <c r="AH510" i="79"/>
  <c r="AG510" i="79"/>
  <c r="AF510" i="79"/>
  <c r="AE510" i="79"/>
  <c r="AD510" i="79"/>
  <c r="AC510" i="79"/>
  <c r="AB510" i="79"/>
  <c r="AA510" i="79"/>
  <c r="Z510" i="79"/>
  <c r="Y510" i="79"/>
  <c r="AL506" i="79"/>
  <c r="AK506" i="79"/>
  <c r="AJ506" i="79"/>
  <c r="AI506" i="79"/>
  <c r="AH506" i="79"/>
  <c r="AG506" i="79"/>
  <c r="AF506" i="79"/>
  <c r="AE506" i="79"/>
  <c r="AD506" i="79"/>
  <c r="AC506" i="79"/>
  <c r="AB506" i="79"/>
  <c r="AA506" i="79"/>
  <c r="Z506" i="79"/>
  <c r="Y506" i="79"/>
  <c r="AL503" i="79"/>
  <c r="AK503" i="79"/>
  <c r="AJ503" i="79"/>
  <c r="AI503" i="79"/>
  <c r="AH503" i="79"/>
  <c r="AG503" i="79"/>
  <c r="AF503" i="79"/>
  <c r="AE503" i="79"/>
  <c r="AD503" i="79"/>
  <c r="AC503" i="79"/>
  <c r="AB503" i="79"/>
  <c r="AA503" i="79"/>
  <c r="Z503" i="79"/>
  <c r="Y503" i="79"/>
  <c r="AL500" i="79"/>
  <c r="AK500" i="79"/>
  <c r="AJ500" i="79"/>
  <c r="AI500" i="79"/>
  <c r="AH500" i="79"/>
  <c r="AG500" i="79"/>
  <c r="AF500" i="79"/>
  <c r="AE500" i="79"/>
  <c r="AD500" i="79"/>
  <c r="AC500" i="79"/>
  <c r="AB500" i="79"/>
  <c r="AA500" i="79"/>
  <c r="Z500" i="79"/>
  <c r="Y500" i="79"/>
  <c r="AL497" i="79"/>
  <c r="AK497" i="79"/>
  <c r="AJ497" i="79"/>
  <c r="AI497" i="79"/>
  <c r="AH497" i="79"/>
  <c r="AG497" i="79"/>
  <c r="AF497" i="79"/>
  <c r="AE497" i="79"/>
  <c r="AD497" i="79"/>
  <c r="AC497" i="79"/>
  <c r="AB497" i="79"/>
  <c r="AA497" i="79"/>
  <c r="Z497" i="79"/>
  <c r="Y497" i="79"/>
  <c r="AL494" i="79"/>
  <c r="AK494" i="79"/>
  <c r="AJ494" i="79"/>
  <c r="AI494" i="79"/>
  <c r="AH494" i="79"/>
  <c r="AG494" i="79"/>
  <c r="AF494" i="79"/>
  <c r="AE494" i="79"/>
  <c r="AD494" i="79"/>
  <c r="AC494" i="79"/>
  <c r="AB494" i="79"/>
  <c r="AA494" i="79"/>
  <c r="Z494" i="79"/>
  <c r="Y494" i="79"/>
  <c r="AL491" i="79"/>
  <c r="AK491" i="79"/>
  <c r="AJ491" i="79"/>
  <c r="AI491" i="79"/>
  <c r="AH491" i="79"/>
  <c r="AG491" i="79"/>
  <c r="AF491" i="79"/>
  <c r="AE491" i="79"/>
  <c r="AD491" i="79"/>
  <c r="AC491" i="79"/>
  <c r="AB491" i="79"/>
  <c r="AA491" i="79"/>
  <c r="Z491" i="79"/>
  <c r="Y491" i="79"/>
  <c r="AL488" i="79"/>
  <c r="AK488" i="79"/>
  <c r="AJ488" i="79"/>
  <c r="AI488" i="79"/>
  <c r="AH488" i="79"/>
  <c r="AG488" i="79"/>
  <c r="AF488" i="79"/>
  <c r="AE488" i="79"/>
  <c r="AD488" i="79"/>
  <c r="AC488" i="79"/>
  <c r="AB488" i="79"/>
  <c r="AA488" i="79"/>
  <c r="Z488" i="79"/>
  <c r="Y488" i="79"/>
  <c r="AL485" i="79"/>
  <c r="AK485" i="79"/>
  <c r="AJ485" i="79"/>
  <c r="AI485" i="79"/>
  <c r="AH485" i="79"/>
  <c r="AG485" i="79"/>
  <c r="AF485" i="79"/>
  <c r="AE485" i="79"/>
  <c r="AD485" i="79"/>
  <c r="AC485" i="79"/>
  <c r="AB485" i="79"/>
  <c r="AA485" i="79"/>
  <c r="Z485" i="79"/>
  <c r="Y485" i="79"/>
  <c r="AL481" i="79"/>
  <c r="AK481" i="79"/>
  <c r="AJ481" i="79"/>
  <c r="AI481" i="79"/>
  <c r="AH481" i="79"/>
  <c r="AG481" i="79"/>
  <c r="AF481" i="79"/>
  <c r="AE481" i="79"/>
  <c r="AD481" i="79"/>
  <c r="AC481" i="79"/>
  <c r="AB481" i="79"/>
  <c r="AA481" i="79"/>
  <c r="Z481" i="79"/>
  <c r="Y481" i="79"/>
  <c r="AL478" i="79"/>
  <c r="AK478" i="79"/>
  <c r="AJ478" i="79"/>
  <c r="AI478" i="79"/>
  <c r="AH478" i="79"/>
  <c r="AG478" i="79"/>
  <c r="AF478" i="79"/>
  <c r="AE478" i="79"/>
  <c r="AD478" i="79"/>
  <c r="AC478" i="79"/>
  <c r="AB478" i="79"/>
  <c r="AA478" i="79"/>
  <c r="Z478" i="79"/>
  <c r="Y478" i="79"/>
  <c r="AL475" i="79"/>
  <c r="AK475" i="79"/>
  <c r="AJ475" i="79"/>
  <c r="AI475" i="79"/>
  <c r="AH475" i="79"/>
  <c r="AG475" i="79"/>
  <c r="AF475" i="79"/>
  <c r="AE475" i="79"/>
  <c r="AD475" i="79"/>
  <c r="AC475" i="79"/>
  <c r="AB475" i="79"/>
  <c r="AA475" i="79"/>
  <c r="Z475" i="79"/>
  <c r="Y475" i="79"/>
  <c r="AL472" i="79"/>
  <c r="AK472" i="79"/>
  <c r="AJ472" i="79"/>
  <c r="AI472" i="79"/>
  <c r="AH472" i="79"/>
  <c r="AG472" i="79"/>
  <c r="AF472" i="79"/>
  <c r="AE472" i="79"/>
  <c r="AD472" i="79"/>
  <c r="AC472" i="79"/>
  <c r="AB472" i="79"/>
  <c r="AA472" i="79"/>
  <c r="Z472" i="79"/>
  <c r="Y472" i="79"/>
  <c r="AL447" i="79"/>
  <c r="AK447" i="79"/>
  <c r="AJ447" i="79"/>
  <c r="AI447" i="79"/>
  <c r="AH447" i="79"/>
  <c r="AG447" i="79"/>
  <c r="AF447" i="79"/>
  <c r="AE447" i="79"/>
  <c r="AD447" i="79"/>
  <c r="AC447" i="79"/>
  <c r="AB447" i="79"/>
  <c r="AA447" i="79"/>
  <c r="Z447" i="79"/>
  <c r="AL443" i="79"/>
  <c r="AK443" i="79"/>
  <c r="AJ443" i="79"/>
  <c r="AI443" i="79"/>
  <c r="AH443" i="79"/>
  <c r="AG443" i="79"/>
  <c r="AF443" i="79"/>
  <c r="AE443" i="79"/>
  <c r="AD443" i="79"/>
  <c r="AC443" i="79"/>
  <c r="AB443" i="79"/>
  <c r="AA443" i="79"/>
  <c r="Z443" i="79"/>
  <c r="Y443" i="79"/>
  <c r="AL440" i="79"/>
  <c r="AK440" i="79"/>
  <c r="AJ440" i="79"/>
  <c r="AI440" i="79"/>
  <c r="AH440" i="79"/>
  <c r="AG440" i="79"/>
  <c r="AF440" i="79"/>
  <c r="AE440" i="79"/>
  <c r="AD440" i="79"/>
  <c r="AC440" i="79"/>
  <c r="AB440" i="79"/>
  <c r="AA440" i="79"/>
  <c r="Z440" i="79"/>
  <c r="Y440" i="79"/>
  <c r="AL437" i="79"/>
  <c r="AK437" i="79"/>
  <c r="AJ437" i="79"/>
  <c r="AI437" i="79"/>
  <c r="AH437" i="79"/>
  <c r="AG437" i="79"/>
  <c r="AF437" i="79"/>
  <c r="AE437" i="79"/>
  <c r="AD437" i="79"/>
  <c r="AC437" i="79"/>
  <c r="AB437" i="79"/>
  <c r="AA437" i="79"/>
  <c r="Z437" i="79"/>
  <c r="Y437" i="79"/>
  <c r="AL433" i="79"/>
  <c r="AK433" i="79"/>
  <c r="AJ433" i="79"/>
  <c r="AI433" i="79"/>
  <c r="AH433" i="79"/>
  <c r="AG433" i="79"/>
  <c r="AF433" i="79"/>
  <c r="AE433" i="79"/>
  <c r="AD433" i="79"/>
  <c r="AC433" i="79"/>
  <c r="AB433" i="79"/>
  <c r="AA433" i="79"/>
  <c r="Z433" i="79"/>
  <c r="Y433" i="79"/>
  <c r="AL430" i="79"/>
  <c r="AK430" i="79"/>
  <c r="AJ430" i="79"/>
  <c r="AI430" i="79"/>
  <c r="AH430" i="79"/>
  <c r="AG430" i="79"/>
  <c r="AF430" i="79"/>
  <c r="AE430" i="79"/>
  <c r="AD430" i="79"/>
  <c r="AC430" i="79"/>
  <c r="AB430" i="79"/>
  <c r="AA430" i="79"/>
  <c r="Z430" i="79"/>
  <c r="Y430" i="79"/>
  <c r="AL427" i="79"/>
  <c r="AK427" i="79"/>
  <c r="AJ427" i="79"/>
  <c r="AI427" i="79"/>
  <c r="AH427" i="79"/>
  <c r="AG427" i="79"/>
  <c r="AF427" i="79"/>
  <c r="AE427" i="79"/>
  <c r="AD427" i="79"/>
  <c r="AC427" i="79"/>
  <c r="AB427" i="79"/>
  <c r="AA427" i="79"/>
  <c r="Z427" i="79"/>
  <c r="Y427" i="79"/>
  <c r="AL424" i="79"/>
  <c r="AK424" i="79"/>
  <c r="AJ424" i="79"/>
  <c r="AI424" i="79"/>
  <c r="AH424" i="79"/>
  <c r="AG424" i="79"/>
  <c r="AF424" i="79"/>
  <c r="AE424" i="79"/>
  <c r="AD424" i="79"/>
  <c r="AC424" i="79"/>
  <c r="AB424" i="79"/>
  <c r="AA424" i="79"/>
  <c r="Z424" i="79"/>
  <c r="Y424" i="79"/>
  <c r="AL421" i="79"/>
  <c r="AK421" i="79"/>
  <c r="AJ421" i="79"/>
  <c r="AI421" i="79"/>
  <c r="AH421" i="79"/>
  <c r="AG421" i="79"/>
  <c r="AF421" i="79"/>
  <c r="AE421" i="79"/>
  <c r="AD421" i="79"/>
  <c r="AC421" i="79"/>
  <c r="AB421" i="79"/>
  <c r="AA421" i="79"/>
  <c r="Z421" i="79"/>
  <c r="Y421" i="79"/>
  <c r="AL417" i="79"/>
  <c r="AK417" i="79"/>
  <c r="AJ417" i="79"/>
  <c r="AI417" i="79"/>
  <c r="AH417" i="79"/>
  <c r="AG417" i="79"/>
  <c r="AF417" i="79"/>
  <c r="AE417" i="79"/>
  <c r="AD417" i="79"/>
  <c r="AC417" i="79"/>
  <c r="AB417" i="79"/>
  <c r="AA417" i="79"/>
  <c r="Z417" i="79"/>
  <c r="Y417" i="79"/>
  <c r="AL414" i="79"/>
  <c r="AK414" i="79"/>
  <c r="AJ414" i="79"/>
  <c r="AI414" i="79"/>
  <c r="AH414" i="79"/>
  <c r="AG414" i="79"/>
  <c r="AF414" i="79"/>
  <c r="AE414" i="79"/>
  <c r="AD414" i="79"/>
  <c r="AC414" i="79"/>
  <c r="AB414" i="79"/>
  <c r="AA414" i="79"/>
  <c r="Z414" i="79"/>
  <c r="Y414" i="79"/>
  <c r="AL411" i="79"/>
  <c r="AK411" i="79"/>
  <c r="AJ411" i="79"/>
  <c r="AI411" i="79"/>
  <c r="AH411" i="79"/>
  <c r="AG411" i="79"/>
  <c r="AF411" i="79"/>
  <c r="AE411" i="79"/>
  <c r="AD411" i="79"/>
  <c r="AC411" i="79"/>
  <c r="AB411" i="79"/>
  <c r="AA411" i="79"/>
  <c r="Z411" i="79"/>
  <c r="Y411" i="79"/>
  <c r="AL408" i="79"/>
  <c r="AK408" i="79"/>
  <c r="AJ408" i="79"/>
  <c r="AI408" i="79"/>
  <c r="AH408" i="79"/>
  <c r="AG408" i="79"/>
  <c r="AF408" i="79"/>
  <c r="AE408" i="79"/>
  <c r="AD408" i="79"/>
  <c r="AC408" i="79"/>
  <c r="AB408" i="79"/>
  <c r="AA408" i="79"/>
  <c r="Z408" i="79"/>
  <c r="Y408" i="79"/>
  <c r="AL405" i="79"/>
  <c r="AK405" i="79"/>
  <c r="AJ405" i="79"/>
  <c r="AI405" i="79"/>
  <c r="AH405" i="79"/>
  <c r="AG405" i="79"/>
  <c r="AF405" i="79"/>
  <c r="AE405" i="79"/>
  <c r="AD405" i="79"/>
  <c r="AC405" i="79"/>
  <c r="AB405" i="79"/>
  <c r="AA405" i="79"/>
  <c r="Z405" i="79"/>
  <c r="Y405" i="79"/>
  <c r="AL376" i="79"/>
  <c r="AK376" i="79"/>
  <c r="AJ376" i="79"/>
  <c r="AI376" i="79"/>
  <c r="AH376" i="79"/>
  <c r="AG376" i="79"/>
  <c r="AF376" i="79"/>
  <c r="AE376" i="79"/>
  <c r="AD376" i="79"/>
  <c r="AC376" i="79"/>
  <c r="AB376" i="79"/>
  <c r="AA376" i="79"/>
  <c r="Z376" i="79"/>
  <c r="AL373" i="79"/>
  <c r="AK373" i="79"/>
  <c r="AJ373" i="79"/>
  <c r="AI373" i="79"/>
  <c r="AH373" i="79"/>
  <c r="AG373" i="79"/>
  <c r="AF373" i="79"/>
  <c r="AE373" i="79"/>
  <c r="AD373" i="79"/>
  <c r="AC373" i="79"/>
  <c r="AB373" i="79"/>
  <c r="AA373" i="79"/>
  <c r="Z373" i="79"/>
  <c r="Y373" i="79"/>
  <c r="AL370" i="79"/>
  <c r="AK370" i="79"/>
  <c r="AJ370" i="79"/>
  <c r="AI370" i="79"/>
  <c r="AH370" i="79"/>
  <c r="AG370" i="79"/>
  <c r="AF370" i="79"/>
  <c r="AE370" i="79"/>
  <c r="AD370" i="79"/>
  <c r="AC370" i="79"/>
  <c r="AB370" i="79"/>
  <c r="AA370" i="79"/>
  <c r="Z370" i="79"/>
  <c r="AL367" i="79"/>
  <c r="AK367" i="79"/>
  <c r="AJ367" i="79"/>
  <c r="AI367" i="79"/>
  <c r="AH367" i="79"/>
  <c r="AG367" i="79"/>
  <c r="AF367" i="79"/>
  <c r="AE367" i="79"/>
  <c r="AD367" i="79"/>
  <c r="AC367" i="79"/>
  <c r="AB367" i="79"/>
  <c r="AA367" i="79"/>
  <c r="Z367" i="79"/>
  <c r="Y367" i="79"/>
  <c r="AL364" i="79"/>
  <c r="AK364" i="79"/>
  <c r="AJ364" i="79"/>
  <c r="AI364" i="79"/>
  <c r="AH364" i="79"/>
  <c r="AG364" i="79"/>
  <c r="AF364" i="79"/>
  <c r="AE364" i="79"/>
  <c r="AD364" i="79"/>
  <c r="AC364" i="79"/>
  <c r="AB364" i="79"/>
  <c r="AA364" i="79"/>
  <c r="Z364" i="79"/>
  <c r="Y364" i="79"/>
  <c r="AL361" i="79"/>
  <c r="AK361" i="79"/>
  <c r="AJ361" i="79"/>
  <c r="AI361" i="79"/>
  <c r="AH361" i="79"/>
  <c r="AG361" i="79"/>
  <c r="AF361" i="79"/>
  <c r="AE361" i="79"/>
  <c r="AD361" i="79"/>
  <c r="AC361" i="79"/>
  <c r="AB361" i="79"/>
  <c r="AA361" i="79"/>
  <c r="Z361" i="79"/>
  <c r="Y361" i="79"/>
  <c r="AL358" i="79"/>
  <c r="AK358" i="79"/>
  <c r="AJ358" i="79"/>
  <c r="AI358" i="79"/>
  <c r="AH358" i="79"/>
  <c r="AG358" i="79"/>
  <c r="AF358" i="79"/>
  <c r="AE358" i="79"/>
  <c r="AD358" i="79"/>
  <c r="AC358" i="79"/>
  <c r="AB358" i="79"/>
  <c r="AA358" i="79"/>
  <c r="Z358" i="79"/>
  <c r="Y358" i="79"/>
  <c r="AL355" i="79"/>
  <c r="AK355" i="79"/>
  <c r="AJ355" i="79"/>
  <c r="AI355" i="79"/>
  <c r="AH355" i="79"/>
  <c r="AG355" i="79"/>
  <c r="AF355" i="79"/>
  <c r="AE355" i="79"/>
  <c r="AD355" i="79"/>
  <c r="AC355" i="79"/>
  <c r="AB355" i="79"/>
  <c r="AA355" i="79"/>
  <c r="Z355" i="79"/>
  <c r="Y355" i="79"/>
  <c r="AL352" i="79"/>
  <c r="AK352" i="79"/>
  <c r="AJ352" i="79"/>
  <c r="AI352" i="79"/>
  <c r="AH352" i="79"/>
  <c r="AG352" i="79"/>
  <c r="AF352" i="79"/>
  <c r="AE352" i="79"/>
  <c r="AD352" i="79"/>
  <c r="AC352" i="79"/>
  <c r="AB352" i="79"/>
  <c r="AA352" i="79"/>
  <c r="Z352" i="79"/>
  <c r="Y352" i="79"/>
  <c r="AL349" i="79"/>
  <c r="AK349" i="79"/>
  <c r="AJ349" i="79"/>
  <c r="AI349" i="79"/>
  <c r="AH349" i="79"/>
  <c r="AG349" i="79"/>
  <c r="AF349" i="79"/>
  <c r="AE349" i="79"/>
  <c r="AD349" i="79"/>
  <c r="AC349" i="79"/>
  <c r="AB349" i="79"/>
  <c r="AA349" i="79"/>
  <c r="Z349" i="79"/>
  <c r="Y349" i="79"/>
  <c r="AL346" i="79"/>
  <c r="AK346" i="79"/>
  <c r="AJ346" i="79"/>
  <c r="AI346" i="79"/>
  <c r="AH346" i="79"/>
  <c r="AG346" i="79"/>
  <c r="AF346" i="79"/>
  <c r="AE346" i="79"/>
  <c r="AD346" i="79"/>
  <c r="AC346" i="79"/>
  <c r="AB346" i="79"/>
  <c r="AA346" i="79"/>
  <c r="Z346" i="79"/>
  <c r="Y346" i="79"/>
  <c r="AL343" i="79"/>
  <c r="AK343" i="79"/>
  <c r="AJ343" i="79"/>
  <c r="AI343" i="79"/>
  <c r="AH343" i="79"/>
  <c r="AG343" i="79"/>
  <c r="AF343" i="79"/>
  <c r="AE343" i="79"/>
  <c r="AD343" i="79"/>
  <c r="AC343" i="79"/>
  <c r="AB343" i="79"/>
  <c r="AA343" i="79"/>
  <c r="Z343" i="79"/>
  <c r="Y343" i="79"/>
  <c r="AL340" i="79"/>
  <c r="AK340" i="79"/>
  <c r="AJ340" i="79"/>
  <c r="AI340" i="79"/>
  <c r="AH340" i="79"/>
  <c r="AG340" i="79"/>
  <c r="AF340" i="79"/>
  <c r="AE340" i="79"/>
  <c r="AD340" i="79"/>
  <c r="AC340" i="79"/>
  <c r="AB340" i="79"/>
  <c r="AA340" i="79"/>
  <c r="Z340" i="79"/>
  <c r="Y340" i="79"/>
  <c r="AL337" i="79"/>
  <c r="AK337" i="79"/>
  <c r="AJ337" i="79"/>
  <c r="AI337" i="79"/>
  <c r="AH337" i="79"/>
  <c r="AG337" i="79"/>
  <c r="AF337" i="79"/>
  <c r="AE337" i="79"/>
  <c r="AD337" i="79"/>
  <c r="AC337" i="79"/>
  <c r="AB337" i="79"/>
  <c r="AA337" i="79"/>
  <c r="Z337" i="79"/>
  <c r="Y337" i="79"/>
  <c r="AL333" i="79"/>
  <c r="AK333" i="79"/>
  <c r="AJ333" i="79"/>
  <c r="AI333" i="79"/>
  <c r="AH333" i="79"/>
  <c r="AG333" i="79"/>
  <c r="AF333" i="79"/>
  <c r="AE333" i="79"/>
  <c r="AD333" i="79"/>
  <c r="AC333" i="79"/>
  <c r="AB333" i="79"/>
  <c r="AA333" i="79"/>
  <c r="Z333" i="79"/>
  <c r="Y333" i="79"/>
  <c r="AL330" i="79"/>
  <c r="AK330" i="79"/>
  <c r="AJ330" i="79"/>
  <c r="AI330" i="79"/>
  <c r="AH330" i="79"/>
  <c r="AG330" i="79"/>
  <c r="AF330" i="79"/>
  <c r="AE330" i="79"/>
  <c r="AD330" i="79"/>
  <c r="AC330" i="79"/>
  <c r="AB330" i="79"/>
  <c r="AA330" i="79"/>
  <c r="Z330" i="79"/>
  <c r="Y330" i="79"/>
  <c r="AL327" i="79"/>
  <c r="AK327" i="79"/>
  <c r="AJ327" i="79"/>
  <c r="AI327" i="79"/>
  <c r="AH327" i="79"/>
  <c r="AG327" i="79"/>
  <c r="AF327" i="79"/>
  <c r="AE327" i="79"/>
  <c r="AD327" i="79"/>
  <c r="AC327" i="79"/>
  <c r="AB327" i="79"/>
  <c r="AA327" i="79"/>
  <c r="Z327" i="79"/>
  <c r="Y327" i="79"/>
  <c r="AL323" i="79"/>
  <c r="AK323" i="79"/>
  <c r="AJ323" i="79"/>
  <c r="AI323" i="79"/>
  <c r="AH323" i="79"/>
  <c r="AG323" i="79"/>
  <c r="AF323" i="79"/>
  <c r="AE323" i="79"/>
  <c r="AD323" i="79"/>
  <c r="AC323" i="79"/>
  <c r="AB323" i="79"/>
  <c r="AA323" i="79"/>
  <c r="Z323" i="79"/>
  <c r="Y323" i="79"/>
  <c r="AL320" i="79"/>
  <c r="AK320" i="79"/>
  <c r="AJ320" i="79"/>
  <c r="AI320" i="79"/>
  <c r="AH320" i="79"/>
  <c r="AG320" i="79"/>
  <c r="AF320" i="79"/>
  <c r="AE320" i="79"/>
  <c r="AD320" i="79"/>
  <c r="AC320" i="79"/>
  <c r="AB320" i="79"/>
  <c r="AA320" i="79"/>
  <c r="Z320" i="79"/>
  <c r="Y320" i="79"/>
  <c r="AL317" i="79"/>
  <c r="AK317" i="79"/>
  <c r="AJ317" i="79"/>
  <c r="AI317" i="79"/>
  <c r="AH317" i="79"/>
  <c r="AG317" i="79"/>
  <c r="AF317" i="79"/>
  <c r="AE317" i="79"/>
  <c r="AD317" i="79"/>
  <c r="AC317" i="79"/>
  <c r="AB317" i="79"/>
  <c r="AA317" i="79"/>
  <c r="Z317" i="79"/>
  <c r="Y317" i="79"/>
  <c r="AL314" i="79"/>
  <c r="AK314" i="79"/>
  <c r="AJ314" i="79"/>
  <c r="AI314" i="79"/>
  <c r="AH314" i="79"/>
  <c r="AG314" i="79"/>
  <c r="AF314" i="79"/>
  <c r="AE314" i="79"/>
  <c r="AD314" i="79"/>
  <c r="AC314" i="79"/>
  <c r="AB314" i="79"/>
  <c r="AA314" i="79"/>
  <c r="Z314" i="79"/>
  <c r="Y314" i="79"/>
  <c r="AL311" i="79"/>
  <c r="AK311" i="79"/>
  <c r="AJ311" i="79"/>
  <c r="AI311" i="79"/>
  <c r="AH311" i="79"/>
  <c r="AG311" i="79"/>
  <c r="AF311" i="79"/>
  <c r="AE311" i="79"/>
  <c r="AD311" i="79"/>
  <c r="AC311" i="79"/>
  <c r="AB311" i="79"/>
  <c r="AA311" i="79"/>
  <c r="Z311" i="79"/>
  <c r="Y311" i="79"/>
  <c r="AL308" i="79"/>
  <c r="AK308" i="79"/>
  <c r="AJ308" i="79"/>
  <c r="AI308" i="79"/>
  <c r="AH308" i="79"/>
  <c r="AG308" i="79"/>
  <c r="AF308" i="79"/>
  <c r="AE308" i="79"/>
  <c r="AD308" i="79"/>
  <c r="AC308" i="79"/>
  <c r="AB308" i="79"/>
  <c r="AA308" i="79"/>
  <c r="Z308" i="79"/>
  <c r="Y308" i="79"/>
  <c r="AL305" i="79"/>
  <c r="AK305" i="79"/>
  <c r="AJ305" i="79"/>
  <c r="AI305" i="79"/>
  <c r="AH305" i="79"/>
  <c r="AG305" i="79"/>
  <c r="AF305" i="79"/>
  <c r="AE305" i="79"/>
  <c r="AD305" i="79"/>
  <c r="AC305" i="79"/>
  <c r="AB305" i="79"/>
  <c r="AA305" i="79"/>
  <c r="Z305" i="79"/>
  <c r="Y305" i="79"/>
  <c r="AL302" i="79"/>
  <c r="AK302" i="79"/>
  <c r="AJ302" i="79"/>
  <c r="AI302" i="79"/>
  <c r="AH302" i="79"/>
  <c r="AG302" i="79"/>
  <c r="AF302" i="79"/>
  <c r="AE302" i="79"/>
  <c r="AD302" i="79"/>
  <c r="AC302" i="79"/>
  <c r="AB302" i="79"/>
  <c r="AA302" i="79"/>
  <c r="Z302" i="79"/>
  <c r="Y302" i="79"/>
  <c r="AL298" i="79"/>
  <c r="AK298" i="79"/>
  <c r="AJ298" i="79"/>
  <c r="AI298" i="79"/>
  <c r="AH298" i="79"/>
  <c r="AG298" i="79"/>
  <c r="AF298" i="79"/>
  <c r="AE298" i="79"/>
  <c r="AD298" i="79"/>
  <c r="AC298" i="79"/>
  <c r="AB298" i="79"/>
  <c r="AA298" i="79"/>
  <c r="Z298" i="79"/>
  <c r="Y298" i="79"/>
  <c r="AL295" i="79"/>
  <c r="AK295" i="79"/>
  <c r="AJ295" i="79"/>
  <c r="AI295" i="79"/>
  <c r="AH295" i="79"/>
  <c r="AG295" i="79"/>
  <c r="AF295" i="79"/>
  <c r="AE295" i="79"/>
  <c r="AD295" i="79"/>
  <c r="AC295" i="79"/>
  <c r="AB295" i="79"/>
  <c r="AA295" i="79"/>
  <c r="Z295" i="79"/>
  <c r="Y295" i="79"/>
  <c r="AL292" i="79"/>
  <c r="AK292" i="79"/>
  <c r="AJ292" i="79"/>
  <c r="AI292" i="79"/>
  <c r="AH292" i="79"/>
  <c r="AG292" i="79"/>
  <c r="AF292" i="79"/>
  <c r="AE292" i="79"/>
  <c r="AD292" i="79"/>
  <c r="AC292" i="79"/>
  <c r="AB292" i="79"/>
  <c r="AA292" i="79"/>
  <c r="Z292" i="79"/>
  <c r="Y292" i="79"/>
  <c r="AL289" i="79"/>
  <c r="AK289" i="79"/>
  <c r="AJ289" i="79"/>
  <c r="AI289" i="79"/>
  <c r="AH289" i="79"/>
  <c r="AG289" i="79"/>
  <c r="AF289" i="79"/>
  <c r="AE289" i="79"/>
  <c r="AD289" i="79"/>
  <c r="AC289" i="79"/>
  <c r="AB289" i="79"/>
  <c r="AA289" i="79"/>
  <c r="Z289" i="79"/>
  <c r="Y289" i="79"/>
  <c r="AL264" i="79"/>
  <c r="AK264" i="79"/>
  <c r="AJ264" i="79"/>
  <c r="AI264" i="79"/>
  <c r="AH264" i="79"/>
  <c r="AG264" i="79"/>
  <c r="AF264" i="79"/>
  <c r="AE264" i="79"/>
  <c r="AD264" i="79"/>
  <c r="AC264" i="79"/>
  <c r="AB264" i="79"/>
  <c r="AA264" i="79"/>
  <c r="Z264" i="79"/>
  <c r="AL260" i="79"/>
  <c r="AK260" i="79"/>
  <c r="AJ260" i="79"/>
  <c r="AI260" i="79"/>
  <c r="AH260" i="79"/>
  <c r="AG260" i="79"/>
  <c r="AF260" i="79"/>
  <c r="AE260" i="79"/>
  <c r="AD260" i="79"/>
  <c r="AC260" i="79"/>
  <c r="AB260" i="79"/>
  <c r="AA260" i="79"/>
  <c r="Z260" i="79"/>
  <c r="Y260" i="79"/>
  <c r="AL257" i="79"/>
  <c r="AK257" i="79"/>
  <c r="AJ257" i="79"/>
  <c r="AI257" i="79"/>
  <c r="AH257" i="79"/>
  <c r="AG257" i="79"/>
  <c r="AF257" i="79"/>
  <c r="AE257" i="79"/>
  <c r="AD257" i="79"/>
  <c r="AC257" i="79"/>
  <c r="AB257" i="79"/>
  <c r="AA257" i="79"/>
  <c r="Z257" i="79"/>
  <c r="Y257" i="79"/>
  <c r="AL254" i="79"/>
  <c r="AK254" i="79"/>
  <c r="AJ254" i="79"/>
  <c r="AI254" i="79"/>
  <c r="AH254" i="79"/>
  <c r="AG254" i="79"/>
  <c r="AF254" i="79"/>
  <c r="AE254" i="79"/>
  <c r="AD254" i="79"/>
  <c r="AC254" i="79"/>
  <c r="AB254" i="79"/>
  <c r="AA254" i="79"/>
  <c r="Z254" i="79"/>
  <c r="Y254" i="79"/>
  <c r="AL250" i="79"/>
  <c r="AK250" i="79"/>
  <c r="AJ250" i="79"/>
  <c r="AI250" i="79"/>
  <c r="AH250" i="79"/>
  <c r="AG250" i="79"/>
  <c r="AF250" i="79"/>
  <c r="AE250" i="79"/>
  <c r="AD250" i="79"/>
  <c r="AC250" i="79"/>
  <c r="AB250" i="79"/>
  <c r="AA250" i="79"/>
  <c r="Z250" i="79"/>
  <c r="Y250" i="79"/>
  <c r="AL247" i="79"/>
  <c r="AK247" i="79"/>
  <c r="AJ247" i="79"/>
  <c r="AI247" i="79"/>
  <c r="AH247" i="79"/>
  <c r="AG247" i="79"/>
  <c r="AF247" i="79"/>
  <c r="AE247" i="79"/>
  <c r="AD247" i="79"/>
  <c r="AC247" i="79"/>
  <c r="AB247" i="79"/>
  <c r="AA247" i="79"/>
  <c r="Z247" i="79"/>
  <c r="Y247" i="79"/>
  <c r="AL244" i="79"/>
  <c r="AK244" i="79"/>
  <c r="AJ244" i="79"/>
  <c r="AI244" i="79"/>
  <c r="AH244" i="79"/>
  <c r="AG244" i="79"/>
  <c r="AF244" i="79"/>
  <c r="AE244" i="79"/>
  <c r="AD244" i="79"/>
  <c r="AC244" i="79"/>
  <c r="AB244" i="79"/>
  <c r="AA244" i="79"/>
  <c r="Z244" i="79"/>
  <c r="Y244" i="79"/>
  <c r="AL241" i="79"/>
  <c r="AK241" i="79"/>
  <c r="AJ241" i="79"/>
  <c r="AI241" i="79"/>
  <c r="AH241" i="79"/>
  <c r="AG241" i="79"/>
  <c r="AF241" i="79"/>
  <c r="AE241" i="79"/>
  <c r="AD241" i="79"/>
  <c r="AC241" i="79"/>
  <c r="AB241" i="79"/>
  <c r="AA241" i="79"/>
  <c r="Z241" i="79"/>
  <c r="Y241" i="79"/>
  <c r="AL238" i="79"/>
  <c r="AK238" i="79"/>
  <c r="AJ238" i="79"/>
  <c r="AI238" i="79"/>
  <c r="AH238" i="79"/>
  <c r="AG238" i="79"/>
  <c r="AF238" i="79"/>
  <c r="AE238" i="79"/>
  <c r="AD238" i="79"/>
  <c r="AC238" i="79"/>
  <c r="AB238" i="79"/>
  <c r="AA238" i="79"/>
  <c r="Z238" i="79"/>
  <c r="Y238" i="79"/>
  <c r="AL234" i="79"/>
  <c r="AK234" i="79"/>
  <c r="AJ234" i="79"/>
  <c r="AI234" i="79"/>
  <c r="AH234" i="79"/>
  <c r="AG234" i="79"/>
  <c r="AF234" i="79"/>
  <c r="AE234" i="79"/>
  <c r="AD234" i="79"/>
  <c r="AC234" i="79"/>
  <c r="AB234" i="79"/>
  <c r="AA234" i="79"/>
  <c r="Z234" i="79"/>
  <c r="AL231" i="79"/>
  <c r="AK231" i="79"/>
  <c r="AJ231" i="79"/>
  <c r="AI231" i="79"/>
  <c r="AH231" i="79"/>
  <c r="AG231" i="79"/>
  <c r="AF231" i="79"/>
  <c r="AE231" i="79"/>
  <c r="AD231" i="79"/>
  <c r="AC231" i="79"/>
  <c r="AB231" i="79"/>
  <c r="AA231" i="79"/>
  <c r="Z231" i="79"/>
  <c r="Y231" i="79"/>
  <c r="AL228" i="79"/>
  <c r="AK228" i="79"/>
  <c r="AJ228" i="79"/>
  <c r="AI228" i="79"/>
  <c r="AH228" i="79"/>
  <c r="AG228" i="79"/>
  <c r="AF228" i="79"/>
  <c r="AE228" i="79"/>
  <c r="AD228" i="79"/>
  <c r="AC228" i="79"/>
  <c r="AB228" i="79"/>
  <c r="AA228" i="79"/>
  <c r="Z228" i="79"/>
  <c r="Y228" i="79"/>
  <c r="AL225" i="79"/>
  <c r="AK225" i="79"/>
  <c r="AJ225" i="79"/>
  <c r="AI225" i="79"/>
  <c r="AH225" i="79"/>
  <c r="AG225" i="79"/>
  <c r="AF225" i="79"/>
  <c r="AE225" i="79"/>
  <c r="AD225" i="79"/>
  <c r="AC225" i="79"/>
  <c r="AB225" i="79"/>
  <c r="AA225" i="79"/>
  <c r="Z225" i="79"/>
  <c r="AL222" i="79"/>
  <c r="AK222" i="79"/>
  <c r="AJ222" i="79"/>
  <c r="AI222" i="79"/>
  <c r="AH222" i="79"/>
  <c r="AG222" i="79"/>
  <c r="AF222" i="79"/>
  <c r="AE222" i="79"/>
  <c r="AD222" i="79"/>
  <c r="AC222" i="79"/>
  <c r="AB222" i="79"/>
  <c r="AA222" i="79"/>
  <c r="Z222" i="79"/>
  <c r="AL193" i="79"/>
  <c r="AK193" i="79"/>
  <c r="AJ193" i="79"/>
  <c r="AI193" i="79"/>
  <c r="AH193" i="79"/>
  <c r="AG193" i="79"/>
  <c r="AF193" i="79"/>
  <c r="AE193" i="79"/>
  <c r="AD193" i="79"/>
  <c r="AC193" i="79"/>
  <c r="AB193" i="79"/>
  <c r="AA193" i="79"/>
  <c r="Z193" i="79"/>
  <c r="Y193" i="79"/>
  <c r="AL190" i="79"/>
  <c r="AK190" i="79"/>
  <c r="AJ190" i="79"/>
  <c r="AI190" i="79"/>
  <c r="AH190" i="79"/>
  <c r="AG190" i="79"/>
  <c r="AF190" i="79"/>
  <c r="AE190" i="79"/>
  <c r="AD190" i="79"/>
  <c r="AC190" i="79"/>
  <c r="AB190" i="79"/>
  <c r="AA190" i="79"/>
  <c r="Z190" i="79"/>
  <c r="Y190" i="79"/>
  <c r="AL187" i="79"/>
  <c r="AK187" i="79"/>
  <c r="AJ187" i="79"/>
  <c r="AI187" i="79"/>
  <c r="AH187" i="79"/>
  <c r="AG187" i="79"/>
  <c r="AF187" i="79"/>
  <c r="AE187" i="79"/>
  <c r="AD187" i="79"/>
  <c r="AC187" i="79"/>
  <c r="AB187" i="79"/>
  <c r="AA187" i="79"/>
  <c r="Z187" i="79"/>
  <c r="Y187" i="79"/>
  <c r="AL184" i="79"/>
  <c r="AK184" i="79"/>
  <c r="AJ184" i="79"/>
  <c r="AI184" i="79"/>
  <c r="AH184" i="79"/>
  <c r="AG184" i="79"/>
  <c r="AF184" i="79"/>
  <c r="AE184" i="79"/>
  <c r="AD184" i="79"/>
  <c r="AC184" i="79"/>
  <c r="AB184" i="79"/>
  <c r="AA184" i="79"/>
  <c r="Z184" i="79"/>
  <c r="Y184" i="79"/>
  <c r="AL181" i="79"/>
  <c r="AK181" i="79"/>
  <c r="AJ181" i="79"/>
  <c r="AI181" i="79"/>
  <c r="AH181" i="79"/>
  <c r="AG181" i="79"/>
  <c r="AF181" i="79"/>
  <c r="AE181" i="79"/>
  <c r="AD181" i="79"/>
  <c r="AC181" i="79"/>
  <c r="AB181" i="79"/>
  <c r="AA181" i="79"/>
  <c r="Z181" i="79"/>
  <c r="Y181" i="79"/>
  <c r="AL178" i="79"/>
  <c r="AK178" i="79"/>
  <c r="AJ178" i="79"/>
  <c r="AI178" i="79"/>
  <c r="AH178" i="79"/>
  <c r="AG178" i="79"/>
  <c r="AF178" i="79"/>
  <c r="AE178" i="79"/>
  <c r="AD178" i="79"/>
  <c r="AC178" i="79"/>
  <c r="AB178" i="79"/>
  <c r="AA178" i="79"/>
  <c r="Z178" i="79"/>
  <c r="Y178" i="79"/>
  <c r="AL175" i="79"/>
  <c r="AK175" i="79"/>
  <c r="AJ175" i="79"/>
  <c r="AI175" i="79"/>
  <c r="AH175" i="79"/>
  <c r="AG175" i="79"/>
  <c r="AF175" i="79"/>
  <c r="AE175" i="79"/>
  <c r="AD175" i="79"/>
  <c r="AC175" i="79"/>
  <c r="AB175" i="79"/>
  <c r="AA175" i="79"/>
  <c r="Z175" i="79"/>
  <c r="Y175" i="79"/>
  <c r="AL172" i="79"/>
  <c r="AK172" i="79"/>
  <c r="AJ172" i="79"/>
  <c r="AI172" i="79"/>
  <c r="AH172" i="79"/>
  <c r="AG172" i="79"/>
  <c r="AF172" i="79"/>
  <c r="AE172" i="79"/>
  <c r="AD172" i="79"/>
  <c r="AC172" i="79"/>
  <c r="AB172" i="79"/>
  <c r="AA172" i="79"/>
  <c r="Z172" i="79"/>
  <c r="Y172" i="79"/>
  <c r="AL169" i="79"/>
  <c r="AK169" i="79"/>
  <c r="AJ169" i="79"/>
  <c r="AI169" i="79"/>
  <c r="AH169" i="79"/>
  <c r="AG169" i="79"/>
  <c r="AF169" i="79"/>
  <c r="AE169" i="79"/>
  <c r="AD169" i="79"/>
  <c r="AC169" i="79"/>
  <c r="AB169" i="79"/>
  <c r="AA169" i="79"/>
  <c r="Z169" i="79"/>
  <c r="Y169" i="79"/>
  <c r="AL166" i="79"/>
  <c r="AK166" i="79"/>
  <c r="AJ166" i="79"/>
  <c r="AI166" i="79"/>
  <c r="AH166" i="79"/>
  <c r="AG166" i="79"/>
  <c r="AF166" i="79"/>
  <c r="AE166" i="79"/>
  <c r="AD166" i="79"/>
  <c r="AC166" i="79"/>
  <c r="AB166" i="79"/>
  <c r="AA166" i="79"/>
  <c r="Z166" i="79"/>
  <c r="Y166" i="79"/>
  <c r="AL163" i="79"/>
  <c r="AK163" i="79"/>
  <c r="AJ163" i="79"/>
  <c r="AI163" i="79"/>
  <c r="AH163" i="79"/>
  <c r="AG163" i="79"/>
  <c r="AF163" i="79"/>
  <c r="AE163" i="79"/>
  <c r="AD163" i="79"/>
  <c r="AC163" i="79"/>
  <c r="AB163" i="79"/>
  <c r="AA163" i="79"/>
  <c r="Z163" i="79"/>
  <c r="Y163" i="79"/>
  <c r="AL160" i="79"/>
  <c r="AK160" i="79"/>
  <c r="AJ160" i="79"/>
  <c r="AI160" i="79"/>
  <c r="AH160" i="79"/>
  <c r="AG160" i="79"/>
  <c r="AF160" i="79"/>
  <c r="AE160" i="79"/>
  <c r="AD160" i="79"/>
  <c r="AC160" i="79"/>
  <c r="AB160" i="79"/>
  <c r="AA160" i="79"/>
  <c r="Z160" i="79"/>
  <c r="Y160" i="79"/>
  <c r="AL157" i="79"/>
  <c r="AK157" i="79"/>
  <c r="AJ157" i="79"/>
  <c r="AI157" i="79"/>
  <c r="AH157" i="79"/>
  <c r="AG157" i="79"/>
  <c r="AF157" i="79"/>
  <c r="AE157" i="79"/>
  <c r="AD157" i="79"/>
  <c r="AC157" i="79"/>
  <c r="AB157" i="79"/>
  <c r="AA157" i="79"/>
  <c r="Z157" i="79"/>
  <c r="Y157" i="79"/>
  <c r="AL154" i="79"/>
  <c r="AK154" i="79"/>
  <c r="AJ154" i="79"/>
  <c r="AI154" i="79"/>
  <c r="AH154" i="79"/>
  <c r="AG154" i="79"/>
  <c r="AF154" i="79"/>
  <c r="AE154" i="79"/>
  <c r="AD154" i="79"/>
  <c r="AC154" i="79"/>
  <c r="AB154" i="79"/>
  <c r="AA154" i="79"/>
  <c r="Z154" i="79"/>
  <c r="AL150" i="79"/>
  <c r="AK150" i="79"/>
  <c r="AJ150" i="79"/>
  <c r="AI150" i="79"/>
  <c r="AH150" i="79"/>
  <c r="AG150" i="79"/>
  <c r="AF150" i="79"/>
  <c r="AE150" i="79"/>
  <c r="AD150" i="79"/>
  <c r="AC150" i="79"/>
  <c r="AB150" i="79"/>
  <c r="AA150" i="79"/>
  <c r="Z150" i="79"/>
  <c r="Y150" i="79"/>
  <c r="AL147" i="79"/>
  <c r="AK147" i="79"/>
  <c r="AJ147" i="79"/>
  <c r="AI147" i="79"/>
  <c r="AH147" i="79"/>
  <c r="AG147" i="79"/>
  <c r="AF147" i="79"/>
  <c r="AE147" i="79"/>
  <c r="AD147" i="79"/>
  <c r="AC147" i="79"/>
  <c r="AB147" i="79"/>
  <c r="AA147" i="79"/>
  <c r="Z147" i="79"/>
  <c r="Y147" i="79"/>
  <c r="AL144" i="79"/>
  <c r="AK144" i="79"/>
  <c r="AJ144" i="79"/>
  <c r="AI144" i="79"/>
  <c r="AH144" i="79"/>
  <c r="AG144" i="79"/>
  <c r="AF144" i="79"/>
  <c r="AE144" i="79"/>
  <c r="AD144" i="79"/>
  <c r="AC144" i="79"/>
  <c r="AB144" i="79"/>
  <c r="AA144" i="79"/>
  <c r="Z144" i="79"/>
  <c r="Y144" i="79"/>
  <c r="AL140" i="79"/>
  <c r="AK140" i="79"/>
  <c r="AJ140" i="79"/>
  <c r="AI140" i="79"/>
  <c r="AH140" i="79"/>
  <c r="AG140" i="79"/>
  <c r="AF140" i="79"/>
  <c r="AE140" i="79"/>
  <c r="AD140" i="79"/>
  <c r="AC140" i="79"/>
  <c r="AB140" i="79"/>
  <c r="AA140" i="79"/>
  <c r="Z140" i="79"/>
  <c r="Y140" i="79"/>
  <c r="AL137" i="79"/>
  <c r="AK137" i="79"/>
  <c r="AJ137" i="79"/>
  <c r="AI137" i="79"/>
  <c r="AH137" i="79"/>
  <c r="AG137" i="79"/>
  <c r="AF137" i="79"/>
  <c r="AE137" i="79"/>
  <c r="AD137" i="79"/>
  <c r="AC137" i="79"/>
  <c r="AB137" i="79"/>
  <c r="AA137" i="79"/>
  <c r="Z137" i="79"/>
  <c r="Y137" i="79"/>
  <c r="AL134" i="79"/>
  <c r="AK134" i="79"/>
  <c r="AJ134" i="79"/>
  <c r="AI134" i="79"/>
  <c r="AH134" i="79"/>
  <c r="AG134" i="79"/>
  <c r="AF134" i="79"/>
  <c r="AE134" i="79"/>
  <c r="AD134" i="79"/>
  <c r="AC134" i="79"/>
  <c r="AB134" i="79"/>
  <c r="AA134" i="79"/>
  <c r="Z134" i="79"/>
  <c r="Y134" i="79"/>
  <c r="AL131" i="79"/>
  <c r="AK131" i="79"/>
  <c r="AJ131" i="79"/>
  <c r="AI131" i="79"/>
  <c r="AH131" i="79"/>
  <c r="AG131" i="79"/>
  <c r="AF131" i="79"/>
  <c r="AE131" i="79"/>
  <c r="AD131" i="79"/>
  <c r="AC131" i="79"/>
  <c r="AB131" i="79"/>
  <c r="AA131" i="79"/>
  <c r="Z131" i="79"/>
  <c r="Y131" i="79"/>
  <c r="AL128" i="79"/>
  <c r="AK128" i="79"/>
  <c r="AJ128" i="79"/>
  <c r="AI128" i="79"/>
  <c r="AH128" i="79"/>
  <c r="AG128" i="79"/>
  <c r="AF128" i="79"/>
  <c r="AE128" i="79"/>
  <c r="AD128" i="79"/>
  <c r="AC128" i="79"/>
  <c r="AB128" i="79"/>
  <c r="AA128" i="79"/>
  <c r="Z128" i="79"/>
  <c r="Y128" i="79"/>
  <c r="AL125" i="79"/>
  <c r="AK125" i="79"/>
  <c r="AJ125" i="79"/>
  <c r="AI125" i="79"/>
  <c r="AH125" i="79"/>
  <c r="AG125" i="79"/>
  <c r="AF125" i="79"/>
  <c r="AE125" i="79"/>
  <c r="AD125" i="79"/>
  <c r="AC125" i="79"/>
  <c r="AB125" i="79"/>
  <c r="AA125" i="79"/>
  <c r="Z125" i="79"/>
  <c r="Y125" i="79"/>
  <c r="AL122" i="79"/>
  <c r="AK122" i="79"/>
  <c r="AJ122" i="79"/>
  <c r="AI122" i="79"/>
  <c r="AH122" i="79"/>
  <c r="AG122" i="79"/>
  <c r="AF122" i="79"/>
  <c r="AE122" i="79"/>
  <c r="AD122" i="79"/>
  <c r="AC122" i="79"/>
  <c r="AB122" i="79"/>
  <c r="AA122" i="79"/>
  <c r="Z122" i="79"/>
  <c r="Y122" i="79"/>
  <c r="AL119" i="79"/>
  <c r="AK119" i="79"/>
  <c r="AJ119" i="79"/>
  <c r="AI119" i="79"/>
  <c r="AH119" i="79"/>
  <c r="AG119" i="79"/>
  <c r="AF119" i="79"/>
  <c r="AE119" i="79"/>
  <c r="AD119" i="79"/>
  <c r="AC119" i="79"/>
  <c r="AB119" i="79"/>
  <c r="AA119" i="79"/>
  <c r="Z119" i="79"/>
  <c r="Y119" i="79"/>
  <c r="AL115" i="79"/>
  <c r="AK115" i="79"/>
  <c r="AJ115" i="79"/>
  <c r="AI115" i="79"/>
  <c r="AH115" i="79"/>
  <c r="AG115" i="79"/>
  <c r="AF115" i="79"/>
  <c r="AE115" i="79"/>
  <c r="AD115" i="79"/>
  <c r="AC115" i="79"/>
  <c r="AB115" i="79"/>
  <c r="AA115" i="79"/>
  <c r="Z115" i="79"/>
  <c r="Y115" i="79"/>
  <c r="AL112" i="79"/>
  <c r="AK112" i="79"/>
  <c r="AJ112" i="79"/>
  <c r="AI112" i="79"/>
  <c r="AH112" i="79"/>
  <c r="AG112" i="79"/>
  <c r="AF112" i="79"/>
  <c r="AE112" i="79"/>
  <c r="AD112" i="79"/>
  <c r="AC112" i="79"/>
  <c r="AB112" i="79"/>
  <c r="AA112" i="79"/>
  <c r="Z112" i="79"/>
  <c r="Y112" i="79"/>
  <c r="AL109" i="79"/>
  <c r="AK109" i="79"/>
  <c r="AJ109" i="79"/>
  <c r="AI109" i="79"/>
  <c r="AH109" i="79"/>
  <c r="AG109" i="79"/>
  <c r="AF109" i="79"/>
  <c r="AE109" i="79"/>
  <c r="AD109" i="79"/>
  <c r="AC109" i="79"/>
  <c r="AB109" i="79"/>
  <c r="AA109" i="79"/>
  <c r="Z109" i="79"/>
  <c r="Y109" i="79"/>
  <c r="AL106" i="79"/>
  <c r="AK106" i="79"/>
  <c r="AJ106" i="79"/>
  <c r="AI106" i="79"/>
  <c r="AH106" i="79"/>
  <c r="AG106" i="79"/>
  <c r="AF106" i="79"/>
  <c r="AE106" i="79"/>
  <c r="AD106" i="79"/>
  <c r="AC106" i="79"/>
  <c r="AB106" i="79"/>
  <c r="AA106" i="79"/>
  <c r="Z106" i="79"/>
  <c r="Y106" i="79"/>
  <c r="AL101" i="79"/>
  <c r="AK101" i="79"/>
  <c r="AJ101" i="79"/>
  <c r="AI101" i="79"/>
  <c r="AH101" i="79"/>
  <c r="AG101" i="79"/>
  <c r="AF101" i="79"/>
  <c r="AE101" i="79"/>
  <c r="AD101" i="79"/>
  <c r="AC101" i="79"/>
  <c r="AB101" i="79"/>
  <c r="AA101" i="79"/>
  <c r="Z101" i="79"/>
  <c r="Y101" i="79"/>
  <c r="AL95" i="79"/>
  <c r="AK95" i="79"/>
  <c r="AJ95" i="79"/>
  <c r="AI95" i="79"/>
  <c r="AH95" i="79"/>
  <c r="AG95" i="79"/>
  <c r="AF95" i="79"/>
  <c r="AE95" i="79"/>
  <c r="AD95" i="79"/>
  <c r="AC95" i="79"/>
  <c r="AB95" i="79"/>
  <c r="AA95" i="79"/>
  <c r="Z95" i="79"/>
  <c r="Y95" i="79"/>
  <c r="AL81" i="79"/>
  <c r="AK81" i="79"/>
  <c r="AJ81" i="79"/>
  <c r="AI81" i="79"/>
  <c r="AH81" i="79"/>
  <c r="AG81" i="79"/>
  <c r="AF81" i="79"/>
  <c r="AE81" i="79"/>
  <c r="AC81" i="79"/>
  <c r="AB81" i="79"/>
  <c r="AA81" i="79"/>
  <c r="Z81" i="79"/>
  <c r="AL74" i="79"/>
  <c r="AK74" i="79"/>
  <c r="AJ74" i="79"/>
  <c r="AI74" i="79"/>
  <c r="AH74" i="79"/>
  <c r="AG74" i="79"/>
  <c r="AF74" i="79"/>
  <c r="AE74" i="79"/>
  <c r="AD74" i="79"/>
  <c r="AC74" i="79"/>
  <c r="AB74" i="79"/>
  <c r="AA74" i="79"/>
  <c r="Z74" i="79"/>
  <c r="Y74" i="79"/>
  <c r="AL71" i="79"/>
  <c r="AK71" i="79"/>
  <c r="AJ71" i="79"/>
  <c r="AI71" i="79"/>
  <c r="AH71" i="79"/>
  <c r="AG71" i="79"/>
  <c r="AF71" i="79"/>
  <c r="AE71" i="79"/>
  <c r="AD71" i="79"/>
  <c r="AC71" i="79"/>
  <c r="AB71" i="79"/>
  <c r="AA71" i="79"/>
  <c r="Z71" i="79"/>
  <c r="Y71" i="79"/>
  <c r="AL67" i="79"/>
  <c r="AK67" i="79"/>
  <c r="AJ67" i="79"/>
  <c r="AI67" i="79"/>
  <c r="AH67" i="79"/>
  <c r="AG67" i="79"/>
  <c r="AF67" i="79"/>
  <c r="AE67" i="79"/>
  <c r="AD67" i="79"/>
  <c r="AC67" i="79"/>
  <c r="AB67" i="79"/>
  <c r="AA67" i="79"/>
  <c r="Z67" i="79"/>
  <c r="Y67" i="79"/>
  <c r="AL64" i="79"/>
  <c r="AK64" i="79"/>
  <c r="AJ64" i="79"/>
  <c r="AI64" i="79"/>
  <c r="AH64" i="79"/>
  <c r="AG64" i="79"/>
  <c r="AF64" i="79"/>
  <c r="AE64" i="79"/>
  <c r="AD64" i="79"/>
  <c r="AC64" i="79"/>
  <c r="AB64" i="79"/>
  <c r="AA64" i="79"/>
  <c r="Z64" i="79"/>
  <c r="Y64" i="79"/>
  <c r="AL61" i="79"/>
  <c r="AK61" i="79"/>
  <c r="AJ61" i="79"/>
  <c r="AI61" i="79"/>
  <c r="AH61" i="79"/>
  <c r="AG61" i="79"/>
  <c r="AF61" i="79"/>
  <c r="AE61" i="79"/>
  <c r="AD61" i="79"/>
  <c r="AC61" i="79"/>
  <c r="AB61" i="79"/>
  <c r="AA61" i="79"/>
  <c r="Z61" i="79"/>
  <c r="Y61" i="79"/>
  <c r="AL58" i="79"/>
  <c r="AK58" i="79"/>
  <c r="AJ58" i="79"/>
  <c r="AI58" i="79"/>
  <c r="AH58" i="79"/>
  <c r="AG58" i="79"/>
  <c r="AF58" i="79"/>
  <c r="AE58" i="79"/>
  <c r="AD58" i="79"/>
  <c r="AC58" i="79"/>
  <c r="AB58" i="79"/>
  <c r="AA58" i="79"/>
  <c r="Z58" i="79"/>
  <c r="Y58" i="79"/>
  <c r="AL55" i="79"/>
  <c r="AK55" i="79"/>
  <c r="AJ55" i="79"/>
  <c r="AI55" i="79"/>
  <c r="AH55" i="79"/>
  <c r="AG55" i="79"/>
  <c r="AF55" i="79"/>
  <c r="AE55" i="79"/>
  <c r="AD55" i="79"/>
  <c r="AC55" i="79"/>
  <c r="AB55" i="79"/>
  <c r="AA55" i="79"/>
  <c r="Z55" i="79"/>
  <c r="Y55" i="79"/>
  <c r="AL51" i="79"/>
  <c r="AK51" i="79"/>
  <c r="AJ51" i="79"/>
  <c r="AI51" i="79"/>
  <c r="AH51" i="79"/>
  <c r="AG51" i="79"/>
  <c r="AF51" i="79"/>
  <c r="AE51" i="79"/>
  <c r="AD51" i="79"/>
  <c r="AC51" i="79"/>
  <c r="AB51" i="79"/>
  <c r="AA51" i="79"/>
  <c r="Z51" i="79"/>
  <c r="Y51" i="79"/>
  <c r="AL48" i="79"/>
  <c r="AK48" i="79"/>
  <c r="AJ48" i="79"/>
  <c r="AI48" i="79"/>
  <c r="AH48" i="79"/>
  <c r="AG48" i="79"/>
  <c r="AF48" i="79"/>
  <c r="AE48" i="79"/>
  <c r="AD48" i="79"/>
  <c r="AC48" i="79"/>
  <c r="AB48" i="79"/>
  <c r="AA48" i="79"/>
  <c r="Z48" i="79"/>
  <c r="Y48" i="79"/>
  <c r="AL45" i="79"/>
  <c r="AK45" i="79"/>
  <c r="AJ45" i="79"/>
  <c r="AI45" i="79"/>
  <c r="AH45" i="79"/>
  <c r="AG45" i="79"/>
  <c r="AF45" i="79"/>
  <c r="AE45" i="79"/>
  <c r="AD45" i="79"/>
  <c r="AC45" i="79"/>
  <c r="AB45" i="79"/>
  <c r="AA45" i="79"/>
  <c r="Z45" i="79"/>
  <c r="Y45" i="79"/>
  <c r="AL42" i="79"/>
  <c r="AK42" i="79"/>
  <c r="AJ42" i="79"/>
  <c r="AI42" i="79"/>
  <c r="AH42" i="79"/>
  <c r="AG42" i="79"/>
  <c r="AF42" i="79"/>
  <c r="AE42" i="79"/>
  <c r="AD42" i="79"/>
  <c r="AC42" i="79"/>
  <c r="AB42" i="79"/>
  <c r="AA42" i="79"/>
  <c r="Z42" i="79"/>
  <c r="Y42" i="79"/>
  <c r="AL39" i="79"/>
  <c r="AK39" i="79"/>
  <c r="AJ39" i="79"/>
  <c r="AI39" i="79"/>
  <c r="AH39" i="79"/>
  <c r="AG39" i="79"/>
  <c r="AF39" i="79"/>
  <c r="AE39" i="79"/>
  <c r="AD39" i="79"/>
  <c r="AC39" i="79"/>
  <c r="AB39" i="79"/>
  <c r="AA39" i="79"/>
  <c r="Z39" i="79"/>
  <c r="N134" i="79"/>
  <c r="N131" i="79"/>
  <c r="N119" i="79"/>
  <c r="N67" i="79"/>
  <c r="AL495" i="46"/>
  <c r="AK495" i="46"/>
  <c r="AJ495" i="46"/>
  <c r="AI495" i="46"/>
  <c r="AH495" i="46"/>
  <c r="AG495" i="46"/>
  <c r="AF495" i="46"/>
  <c r="AE495" i="46"/>
  <c r="AD495" i="46"/>
  <c r="AC495" i="46"/>
  <c r="AB495" i="46"/>
  <c r="AA495" i="46"/>
  <c r="Z495" i="46"/>
  <c r="Y495" i="46"/>
  <c r="AL492" i="46"/>
  <c r="AK492" i="46"/>
  <c r="AJ492" i="46"/>
  <c r="AI492" i="46"/>
  <c r="AH492" i="46"/>
  <c r="AG492" i="46"/>
  <c r="AF492" i="46"/>
  <c r="AE492" i="46"/>
  <c r="AD492" i="46"/>
  <c r="AC492" i="46"/>
  <c r="AB492" i="46"/>
  <c r="AA492" i="46"/>
  <c r="Z492" i="46"/>
  <c r="Y492" i="46"/>
  <c r="AL489" i="46"/>
  <c r="AK489" i="46"/>
  <c r="AJ489" i="46"/>
  <c r="AI489" i="46"/>
  <c r="AH489" i="46"/>
  <c r="AG489" i="46"/>
  <c r="AF489" i="46"/>
  <c r="AE489" i="46"/>
  <c r="AD489" i="46"/>
  <c r="AC489" i="46"/>
  <c r="AB489" i="46"/>
  <c r="AA489" i="46"/>
  <c r="Z489" i="46"/>
  <c r="Y489" i="46"/>
  <c r="AL478" i="46"/>
  <c r="AK478" i="46"/>
  <c r="AJ478" i="46"/>
  <c r="AI478" i="46"/>
  <c r="AH478" i="46"/>
  <c r="AG478" i="46"/>
  <c r="AF478" i="46"/>
  <c r="AE478" i="46"/>
  <c r="AD478" i="46"/>
  <c r="AC478" i="46"/>
  <c r="AB478" i="46"/>
  <c r="AA478" i="46"/>
  <c r="Z478" i="46"/>
  <c r="Y478" i="46"/>
  <c r="AL474" i="46"/>
  <c r="AK474" i="46"/>
  <c r="AJ474" i="46"/>
  <c r="AI474" i="46"/>
  <c r="AH474" i="46"/>
  <c r="AG474" i="46"/>
  <c r="AF474" i="46"/>
  <c r="AE474" i="46"/>
  <c r="AD474" i="46"/>
  <c r="AC474" i="46"/>
  <c r="AB474" i="46"/>
  <c r="AA474" i="46"/>
  <c r="Z474" i="46"/>
  <c r="Y474" i="46"/>
  <c r="AL471" i="46"/>
  <c r="AK471" i="46"/>
  <c r="AJ471" i="46"/>
  <c r="AI471" i="46"/>
  <c r="AH471" i="46"/>
  <c r="AG471" i="46"/>
  <c r="AF471" i="46"/>
  <c r="AE471" i="46"/>
  <c r="AD471" i="46"/>
  <c r="AC471" i="46"/>
  <c r="AB471" i="46"/>
  <c r="AA471" i="46"/>
  <c r="Z471" i="46"/>
  <c r="Y471" i="46"/>
  <c r="AL468" i="46"/>
  <c r="AK468" i="46"/>
  <c r="AJ468" i="46"/>
  <c r="AI468" i="46"/>
  <c r="AH468" i="46"/>
  <c r="AG468" i="46"/>
  <c r="AF468" i="46"/>
  <c r="AE468" i="46"/>
  <c r="AD468" i="46"/>
  <c r="AC468" i="46"/>
  <c r="AB468" i="46"/>
  <c r="AA468" i="46"/>
  <c r="Z468" i="46"/>
  <c r="Y468" i="46"/>
  <c r="AL465" i="46"/>
  <c r="AK465" i="46"/>
  <c r="AJ465" i="46"/>
  <c r="AI465" i="46"/>
  <c r="AH465" i="46"/>
  <c r="AG465" i="46"/>
  <c r="AF465" i="46"/>
  <c r="AE465" i="46"/>
  <c r="AD465" i="46"/>
  <c r="AC465" i="46"/>
  <c r="AB465" i="46"/>
  <c r="AA465" i="46"/>
  <c r="Z465" i="46"/>
  <c r="Y465" i="46"/>
  <c r="AL462" i="46"/>
  <c r="AK462" i="46"/>
  <c r="AJ462" i="46"/>
  <c r="AI462" i="46"/>
  <c r="AH462" i="46"/>
  <c r="AG462" i="46"/>
  <c r="AF462" i="46"/>
  <c r="AE462" i="46"/>
  <c r="AD462" i="46"/>
  <c r="AC462" i="46"/>
  <c r="AB462" i="46"/>
  <c r="AA462" i="46"/>
  <c r="Z462" i="46"/>
  <c r="Y462" i="46"/>
  <c r="AL458" i="46"/>
  <c r="AK458" i="46"/>
  <c r="AJ458" i="46"/>
  <c r="AI458" i="46"/>
  <c r="AH458" i="46"/>
  <c r="AG458" i="46"/>
  <c r="AF458" i="46"/>
  <c r="AE458" i="46"/>
  <c r="AD458" i="46"/>
  <c r="AC458" i="46"/>
  <c r="AB458" i="46"/>
  <c r="AA458" i="46"/>
  <c r="Z458" i="46"/>
  <c r="Y458" i="46"/>
  <c r="AL449" i="46"/>
  <c r="AK449" i="46"/>
  <c r="AJ449" i="46"/>
  <c r="AI449" i="46"/>
  <c r="AH449" i="46"/>
  <c r="AG449" i="46"/>
  <c r="AF449" i="46"/>
  <c r="AE449" i="46"/>
  <c r="AD449" i="46"/>
  <c r="AC449" i="46"/>
  <c r="AB449" i="46"/>
  <c r="AA449" i="46"/>
  <c r="Z449" i="46"/>
  <c r="Y449" i="46"/>
  <c r="AL446" i="46"/>
  <c r="AK446" i="46"/>
  <c r="AJ446" i="46"/>
  <c r="AI446" i="46"/>
  <c r="AH446" i="46"/>
  <c r="AG446" i="46"/>
  <c r="AF446" i="46"/>
  <c r="AE446" i="46"/>
  <c r="AD446" i="46"/>
  <c r="AC446" i="46"/>
  <c r="AB446" i="46"/>
  <c r="AA446" i="46"/>
  <c r="Z446" i="46"/>
  <c r="Y446" i="46"/>
  <c r="AL443" i="46"/>
  <c r="AK443" i="46"/>
  <c r="AJ443" i="46"/>
  <c r="AI443" i="46"/>
  <c r="AH443" i="46"/>
  <c r="AG443" i="46"/>
  <c r="AF443" i="46"/>
  <c r="AE443" i="46"/>
  <c r="AD443" i="46"/>
  <c r="AC443" i="46"/>
  <c r="AB443" i="46"/>
  <c r="AA443" i="46"/>
  <c r="Z443" i="46"/>
  <c r="Y443" i="46"/>
  <c r="AL440" i="46"/>
  <c r="AK440" i="46"/>
  <c r="AJ440" i="46"/>
  <c r="AI440" i="46"/>
  <c r="AH440" i="46"/>
  <c r="AG440" i="46"/>
  <c r="AF440" i="46"/>
  <c r="AE440" i="46"/>
  <c r="AD440" i="46"/>
  <c r="AC440" i="46"/>
  <c r="AB440" i="46"/>
  <c r="AA440" i="46"/>
  <c r="Z440" i="46"/>
  <c r="Y440" i="46"/>
  <c r="AL437" i="46"/>
  <c r="AK437" i="46"/>
  <c r="AJ437" i="46"/>
  <c r="AI437" i="46"/>
  <c r="AH437" i="46"/>
  <c r="AG437" i="46"/>
  <c r="AF437" i="46"/>
  <c r="AE437" i="46"/>
  <c r="AD437" i="46"/>
  <c r="AC437" i="46"/>
  <c r="AB437" i="46"/>
  <c r="AA437" i="46"/>
  <c r="Z437" i="46"/>
  <c r="Y437" i="46"/>
  <c r="AL433" i="46"/>
  <c r="AK433" i="46"/>
  <c r="AJ433" i="46"/>
  <c r="AI433" i="46"/>
  <c r="AH433" i="46"/>
  <c r="AG433" i="46"/>
  <c r="AF433" i="46"/>
  <c r="AE433" i="46"/>
  <c r="AD433" i="46"/>
  <c r="AC433" i="46"/>
  <c r="AB433" i="46"/>
  <c r="AA433" i="46"/>
  <c r="Z433" i="46"/>
  <c r="Y433" i="46"/>
  <c r="AL427" i="46"/>
  <c r="AK427" i="46"/>
  <c r="AJ427" i="46"/>
  <c r="AI427" i="46"/>
  <c r="AH427" i="46"/>
  <c r="AG427" i="46"/>
  <c r="AF427" i="46"/>
  <c r="AE427" i="46"/>
  <c r="AD427" i="46"/>
  <c r="AC427" i="46"/>
  <c r="AB427" i="46"/>
  <c r="AA427" i="46"/>
  <c r="Z427" i="46"/>
  <c r="Y427" i="46"/>
  <c r="AL424" i="46"/>
  <c r="AK424" i="46"/>
  <c r="AJ424" i="46"/>
  <c r="AI424" i="46"/>
  <c r="AH424" i="46"/>
  <c r="AG424" i="46"/>
  <c r="AF424" i="46"/>
  <c r="AE424" i="46"/>
  <c r="AD424" i="46"/>
  <c r="AC424" i="46"/>
  <c r="AB424" i="46"/>
  <c r="AA424" i="46"/>
  <c r="Z424" i="46"/>
  <c r="Y424" i="46"/>
  <c r="AL421" i="46"/>
  <c r="AK421" i="46"/>
  <c r="AJ421" i="46"/>
  <c r="AI421" i="46"/>
  <c r="AH421" i="46"/>
  <c r="AG421" i="46"/>
  <c r="AF421" i="46"/>
  <c r="AE421" i="46"/>
  <c r="AD421" i="46"/>
  <c r="AC421" i="46"/>
  <c r="AB421" i="46"/>
  <c r="AA421" i="46"/>
  <c r="Z421" i="46"/>
  <c r="Y421" i="46"/>
  <c r="AL418" i="46"/>
  <c r="AK418" i="46"/>
  <c r="AJ418" i="46"/>
  <c r="AI418" i="46"/>
  <c r="AH418" i="46"/>
  <c r="AG418" i="46"/>
  <c r="AF418" i="46"/>
  <c r="AE418" i="46"/>
  <c r="AD418" i="46"/>
  <c r="AC418" i="46"/>
  <c r="AB418" i="46"/>
  <c r="AA418" i="46"/>
  <c r="Z418" i="46"/>
  <c r="Y418" i="46"/>
  <c r="AL415" i="46"/>
  <c r="AK415" i="46"/>
  <c r="AJ415" i="46"/>
  <c r="AI415" i="46"/>
  <c r="AH415" i="46"/>
  <c r="AG415" i="46"/>
  <c r="AF415" i="46"/>
  <c r="AE415" i="46"/>
  <c r="AD415" i="46"/>
  <c r="AC415" i="46"/>
  <c r="AB415" i="46"/>
  <c r="AA415" i="46"/>
  <c r="Z415" i="46"/>
  <c r="Y415" i="46"/>
  <c r="AL412" i="46"/>
  <c r="AK412" i="46"/>
  <c r="AJ412" i="46"/>
  <c r="AI412" i="46"/>
  <c r="AH412" i="46"/>
  <c r="AG412" i="46"/>
  <c r="AF412" i="46"/>
  <c r="AE412" i="46"/>
  <c r="AD412" i="46"/>
  <c r="AC412" i="46"/>
  <c r="AB412" i="46"/>
  <c r="AA412" i="46"/>
  <c r="Z412" i="46"/>
  <c r="Y412" i="46"/>
  <c r="AL409" i="46"/>
  <c r="AK409" i="46"/>
  <c r="AJ409" i="46"/>
  <c r="AI409" i="46"/>
  <c r="AH409" i="46"/>
  <c r="AG409" i="46"/>
  <c r="AF409" i="46"/>
  <c r="AE409" i="46"/>
  <c r="AD409" i="46"/>
  <c r="AC409" i="46"/>
  <c r="AB409" i="46"/>
  <c r="AA409" i="46"/>
  <c r="Z409" i="46"/>
  <c r="Y409" i="46"/>
  <c r="AL366" i="46"/>
  <c r="AK366" i="46"/>
  <c r="AJ366" i="46"/>
  <c r="AI366" i="46"/>
  <c r="AH366" i="46"/>
  <c r="AG366" i="46"/>
  <c r="AF366" i="46"/>
  <c r="AE366" i="46"/>
  <c r="AD366" i="46"/>
  <c r="AC366" i="46"/>
  <c r="AB366" i="46"/>
  <c r="AA366" i="46"/>
  <c r="Z366" i="46"/>
  <c r="AL363" i="46"/>
  <c r="AK363" i="46"/>
  <c r="AJ363" i="46"/>
  <c r="AI363" i="46"/>
  <c r="AH363" i="46"/>
  <c r="AG363" i="46"/>
  <c r="AF363" i="46"/>
  <c r="AE363" i="46"/>
  <c r="AD363" i="46"/>
  <c r="AC363" i="46"/>
  <c r="AB363" i="46"/>
  <c r="AA363" i="46"/>
  <c r="Z363" i="46"/>
  <c r="AL360" i="46"/>
  <c r="AK360" i="46"/>
  <c r="AJ360" i="46"/>
  <c r="AI360" i="46"/>
  <c r="AH360" i="46"/>
  <c r="AG360" i="46"/>
  <c r="AF360" i="46"/>
  <c r="AE360" i="46"/>
  <c r="AD360" i="46"/>
  <c r="AC360" i="46"/>
  <c r="AB360" i="46"/>
  <c r="AA360" i="46"/>
  <c r="Z360" i="46"/>
  <c r="Y360" i="46"/>
  <c r="AL349" i="46"/>
  <c r="AK349" i="46"/>
  <c r="AJ349" i="46"/>
  <c r="AI349" i="46"/>
  <c r="AH349" i="46"/>
  <c r="AG349" i="46"/>
  <c r="AF349" i="46"/>
  <c r="AE349" i="46"/>
  <c r="AD349" i="46"/>
  <c r="AC349" i="46"/>
  <c r="AB349" i="46"/>
  <c r="AA349" i="46"/>
  <c r="Z349" i="46"/>
  <c r="Y349" i="46"/>
  <c r="AL345" i="46"/>
  <c r="AK345" i="46"/>
  <c r="AJ345" i="46"/>
  <c r="AI345" i="46"/>
  <c r="AH345" i="46"/>
  <c r="AG345" i="46"/>
  <c r="AF345" i="46"/>
  <c r="AE345" i="46"/>
  <c r="AD345" i="46"/>
  <c r="AC345" i="46"/>
  <c r="AB345" i="46"/>
  <c r="AA345" i="46"/>
  <c r="Z345" i="46"/>
  <c r="Y345" i="46"/>
  <c r="AL342" i="46"/>
  <c r="AK342" i="46"/>
  <c r="AJ342" i="46"/>
  <c r="AI342" i="46"/>
  <c r="AH342" i="46"/>
  <c r="AG342" i="46"/>
  <c r="AF342" i="46"/>
  <c r="AE342" i="46"/>
  <c r="AD342" i="46"/>
  <c r="AC342" i="46"/>
  <c r="AB342" i="46"/>
  <c r="AA342" i="46"/>
  <c r="Z342" i="46"/>
  <c r="Y342" i="46"/>
  <c r="AL339" i="46"/>
  <c r="AK339" i="46"/>
  <c r="AJ339" i="46"/>
  <c r="AI339" i="46"/>
  <c r="AH339" i="46"/>
  <c r="AG339" i="46"/>
  <c r="AF339" i="46"/>
  <c r="AE339" i="46"/>
  <c r="AD339" i="46"/>
  <c r="AC339" i="46"/>
  <c r="AB339" i="46"/>
  <c r="AA339" i="46"/>
  <c r="Z339" i="46"/>
  <c r="Y339" i="46"/>
  <c r="AL336" i="46"/>
  <c r="AK336" i="46"/>
  <c r="AJ336" i="46"/>
  <c r="AI336" i="46"/>
  <c r="AH336" i="46"/>
  <c r="AG336" i="46"/>
  <c r="AF336" i="46"/>
  <c r="AE336" i="46"/>
  <c r="AD336" i="46"/>
  <c r="AC336" i="46"/>
  <c r="AB336" i="46"/>
  <c r="AA336" i="46"/>
  <c r="Z336" i="46"/>
  <c r="Y336" i="46"/>
  <c r="AL333" i="46"/>
  <c r="AK333" i="46"/>
  <c r="AJ333" i="46"/>
  <c r="AI333" i="46"/>
  <c r="AH333" i="46"/>
  <c r="AG333" i="46"/>
  <c r="AF333" i="46"/>
  <c r="AE333" i="46"/>
  <c r="AD333" i="46"/>
  <c r="AC333" i="46"/>
  <c r="AB333" i="46"/>
  <c r="AA333" i="46"/>
  <c r="Z333" i="46"/>
  <c r="Y333" i="46"/>
  <c r="AL329" i="46"/>
  <c r="AK329" i="46"/>
  <c r="AJ329" i="46"/>
  <c r="AI329" i="46"/>
  <c r="AH329" i="46"/>
  <c r="AG329" i="46"/>
  <c r="AF329" i="46"/>
  <c r="AE329" i="46"/>
  <c r="AD329" i="46"/>
  <c r="AC329" i="46"/>
  <c r="AB329" i="46"/>
  <c r="AA329" i="46"/>
  <c r="Z329" i="46"/>
  <c r="Y329" i="46"/>
  <c r="AL320" i="46"/>
  <c r="AK320" i="46"/>
  <c r="AJ320" i="46"/>
  <c r="AI320" i="46"/>
  <c r="AH320" i="46"/>
  <c r="AG320" i="46"/>
  <c r="AF320" i="46"/>
  <c r="AE320" i="46"/>
  <c r="AD320" i="46"/>
  <c r="AC320" i="46"/>
  <c r="AB320" i="46"/>
  <c r="AA320" i="46"/>
  <c r="Z320" i="46"/>
  <c r="Y320" i="46"/>
  <c r="AL317" i="46"/>
  <c r="AK317" i="46"/>
  <c r="AJ317" i="46"/>
  <c r="AI317" i="46"/>
  <c r="AH317" i="46"/>
  <c r="AG317" i="46"/>
  <c r="AF317" i="46"/>
  <c r="AE317" i="46"/>
  <c r="AD317" i="46"/>
  <c r="AC317" i="46"/>
  <c r="AB317" i="46"/>
  <c r="AA317" i="46"/>
  <c r="Z317" i="46"/>
  <c r="Y317" i="46"/>
  <c r="AL314" i="46"/>
  <c r="AK314" i="46"/>
  <c r="AJ314" i="46"/>
  <c r="AI314" i="46"/>
  <c r="AH314" i="46"/>
  <c r="AG314" i="46"/>
  <c r="AF314" i="46"/>
  <c r="AE314" i="46"/>
  <c r="AD314" i="46"/>
  <c r="AC314" i="46"/>
  <c r="AB314" i="46"/>
  <c r="AA314" i="46"/>
  <c r="Z314" i="46"/>
  <c r="Y314" i="46"/>
  <c r="AL311" i="46"/>
  <c r="AK311" i="46"/>
  <c r="AJ311" i="46"/>
  <c r="AI311" i="46"/>
  <c r="AH311" i="46"/>
  <c r="AG311" i="46"/>
  <c r="AF311" i="46"/>
  <c r="AE311" i="46"/>
  <c r="AD311" i="46"/>
  <c r="AC311" i="46"/>
  <c r="AB311" i="46"/>
  <c r="AA311" i="46"/>
  <c r="Z311" i="46"/>
  <c r="Y311" i="46"/>
  <c r="AL308" i="46"/>
  <c r="AK308" i="46"/>
  <c r="AJ308" i="46"/>
  <c r="AI308" i="46"/>
  <c r="AH308" i="46"/>
  <c r="AG308" i="46"/>
  <c r="AF308" i="46"/>
  <c r="AE308" i="46"/>
  <c r="AD308" i="46"/>
  <c r="AC308" i="46"/>
  <c r="AB308" i="46"/>
  <c r="AA308" i="46"/>
  <c r="Z308" i="46"/>
  <c r="Y308" i="46"/>
  <c r="AL304" i="46"/>
  <c r="AK304" i="46"/>
  <c r="AJ304" i="46"/>
  <c r="AI304" i="46"/>
  <c r="AH304" i="46"/>
  <c r="AG304" i="46"/>
  <c r="AF304" i="46"/>
  <c r="AE304" i="46"/>
  <c r="AD304" i="46"/>
  <c r="AC304" i="46"/>
  <c r="AB304" i="46"/>
  <c r="AA304" i="46"/>
  <c r="Z304" i="46"/>
  <c r="Y304" i="46"/>
  <c r="AL298" i="46"/>
  <c r="AK298" i="46"/>
  <c r="AJ298" i="46"/>
  <c r="AI298" i="46"/>
  <c r="AH298" i="46"/>
  <c r="AG298" i="46"/>
  <c r="AF298" i="46"/>
  <c r="AE298" i="46"/>
  <c r="AD298" i="46"/>
  <c r="AC298" i="46"/>
  <c r="AB298" i="46"/>
  <c r="AA298" i="46"/>
  <c r="Z298" i="46"/>
  <c r="Y298" i="46"/>
  <c r="AL295" i="46"/>
  <c r="AK295" i="46"/>
  <c r="AJ295" i="46"/>
  <c r="AI295" i="46"/>
  <c r="AH295" i="46"/>
  <c r="AG295" i="46"/>
  <c r="AF295" i="46"/>
  <c r="AE295" i="46"/>
  <c r="AD295" i="46"/>
  <c r="AC295" i="46"/>
  <c r="AB295" i="46"/>
  <c r="AA295" i="46"/>
  <c r="Z295" i="46"/>
  <c r="Y295" i="46"/>
  <c r="AL292" i="46"/>
  <c r="AK292" i="46"/>
  <c r="AJ292" i="46"/>
  <c r="AI292" i="46"/>
  <c r="AH292" i="46"/>
  <c r="AG292" i="46"/>
  <c r="AF292" i="46"/>
  <c r="AE292" i="46"/>
  <c r="AD292" i="46"/>
  <c r="AC292" i="46"/>
  <c r="AB292" i="46"/>
  <c r="AA292" i="46"/>
  <c r="Z292" i="46"/>
  <c r="Y292" i="46"/>
  <c r="AL289" i="46"/>
  <c r="AK289" i="46"/>
  <c r="AJ289" i="46"/>
  <c r="AI289" i="46"/>
  <c r="AH289" i="46"/>
  <c r="AG289" i="46"/>
  <c r="AF289" i="46"/>
  <c r="AE289" i="46"/>
  <c r="AD289" i="46"/>
  <c r="AC289" i="46"/>
  <c r="AB289" i="46"/>
  <c r="AA289" i="46"/>
  <c r="Z289" i="46"/>
  <c r="Y289" i="46"/>
  <c r="AL286" i="46"/>
  <c r="AK286" i="46"/>
  <c r="AJ286" i="46"/>
  <c r="AI286" i="46"/>
  <c r="AH286" i="46"/>
  <c r="AG286" i="46"/>
  <c r="AF286" i="46"/>
  <c r="AE286" i="46"/>
  <c r="AD286" i="46"/>
  <c r="AC286" i="46"/>
  <c r="AB286" i="46"/>
  <c r="AA286" i="46"/>
  <c r="Z286" i="46"/>
  <c r="Y286" i="46"/>
  <c r="AL283" i="46"/>
  <c r="AK283" i="46"/>
  <c r="AJ283" i="46"/>
  <c r="AI283" i="46"/>
  <c r="AH283" i="46"/>
  <c r="AG283" i="46"/>
  <c r="AF283" i="46"/>
  <c r="AE283" i="46"/>
  <c r="AD283" i="46"/>
  <c r="AC283" i="46"/>
  <c r="AB283" i="46"/>
  <c r="AA283" i="46"/>
  <c r="Z283" i="46"/>
  <c r="Y283" i="46"/>
  <c r="AL280" i="46"/>
  <c r="AK280" i="46"/>
  <c r="AJ280" i="46"/>
  <c r="AI280" i="46"/>
  <c r="AH280" i="46"/>
  <c r="AG280" i="46"/>
  <c r="AF280" i="46"/>
  <c r="AE280" i="46"/>
  <c r="AD280" i="46"/>
  <c r="AC280" i="46"/>
  <c r="AB280" i="46"/>
  <c r="AA280" i="46"/>
  <c r="Z280" i="46"/>
  <c r="Y280" i="46"/>
  <c r="AL237" i="46"/>
  <c r="AK237" i="46"/>
  <c r="AJ237" i="46"/>
  <c r="AI237" i="46"/>
  <c r="AH237" i="46"/>
  <c r="AG237" i="46"/>
  <c r="AF237" i="46"/>
  <c r="AE237" i="46"/>
  <c r="AD237" i="46"/>
  <c r="AC237" i="46"/>
  <c r="AB237" i="46"/>
  <c r="AA237" i="46"/>
  <c r="Z237" i="46"/>
  <c r="AL234" i="46"/>
  <c r="AK234" i="46"/>
  <c r="AJ234" i="46"/>
  <c r="AI234" i="46"/>
  <c r="AH234" i="46"/>
  <c r="AG234" i="46"/>
  <c r="AF234" i="46"/>
  <c r="AE234" i="46"/>
  <c r="AD234" i="46"/>
  <c r="AC234" i="46"/>
  <c r="AB234" i="46"/>
  <c r="AA234" i="46"/>
  <c r="Z234" i="46"/>
  <c r="Y234" i="46"/>
  <c r="AL231" i="46"/>
  <c r="AK231" i="46"/>
  <c r="AJ231" i="46"/>
  <c r="AI231" i="46"/>
  <c r="AH231" i="46"/>
  <c r="AG231" i="46"/>
  <c r="AF231" i="46"/>
  <c r="AE231" i="46"/>
  <c r="AD231" i="46"/>
  <c r="AC231" i="46"/>
  <c r="AB231" i="46"/>
  <c r="AA231" i="46"/>
  <c r="Z231" i="46"/>
  <c r="Y231" i="46"/>
  <c r="AL220" i="46"/>
  <c r="AK220" i="46"/>
  <c r="AJ220" i="46"/>
  <c r="AI220" i="46"/>
  <c r="AH220" i="46"/>
  <c r="AG220" i="46"/>
  <c r="AF220" i="46"/>
  <c r="AE220" i="46"/>
  <c r="AD220" i="46"/>
  <c r="AC220" i="46"/>
  <c r="AB220" i="46"/>
  <c r="AA220" i="46"/>
  <c r="Z220" i="46"/>
  <c r="Y220" i="46"/>
  <c r="AL216" i="46"/>
  <c r="AK216" i="46"/>
  <c r="AJ216" i="46"/>
  <c r="AI216" i="46"/>
  <c r="AH216" i="46"/>
  <c r="AG216" i="46"/>
  <c r="AF216" i="46"/>
  <c r="AE216" i="46"/>
  <c r="AD216" i="46"/>
  <c r="AC216" i="46"/>
  <c r="AB216" i="46"/>
  <c r="AA216" i="46"/>
  <c r="Z216" i="46"/>
  <c r="Y216" i="46"/>
  <c r="AL213" i="46"/>
  <c r="AK213" i="46"/>
  <c r="AJ213" i="46"/>
  <c r="AI213" i="46"/>
  <c r="AH213" i="46"/>
  <c r="AG213" i="46"/>
  <c r="AF213" i="46"/>
  <c r="AE213" i="46"/>
  <c r="AD213" i="46"/>
  <c r="AC213" i="46"/>
  <c r="AB213" i="46"/>
  <c r="AA213" i="46"/>
  <c r="Z213" i="46"/>
  <c r="Y213" i="46"/>
  <c r="AL210" i="46"/>
  <c r="AK210" i="46"/>
  <c r="AJ210" i="46"/>
  <c r="AI210" i="46"/>
  <c r="AH210" i="46"/>
  <c r="AG210" i="46"/>
  <c r="AF210" i="46"/>
  <c r="AE210" i="46"/>
  <c r="AD210" i="46"/>
  <c r="AC210" i="46"/>
  <c r="AB210" i="46"/>
  <c r="AA210" i="46"/>
  <c r="Z210" i="46"/>
  <c r="Y210" i="46"/>
  <c r="AL207" i="46"/>
  <c r="AK207" i="46"/>
  <c r="AJ207" i="46"/>
  <c r="AI207" i="46"/>
  <c r="AH207" i="46"/>
  <c r="AG207" i="46"/>
  <c r="AF207" i="46"/>
  <c r="AE207" i="46"/>
  <c r="AD207" i="46"/>
  <c r="AC207" i="46"/>
  <c r="AB207" i="46"/>
  <c r="AA207" i="46"/>
  <c r="Z207" i="46"/>
  <c r="Y207" i="46"/>
  <c r="AL204" i="46"/>
  <c r="AK204" i="46"/>
  <c r="AJ204" i="46"/>
  <c r="AI204" i="46"/>
  <c r="AH204" i="46"/>
  <c r="AG204" i="46"/>
  <c r="AF204" i="46"/>
  <c r="AE204" i="46"/>
  <c r="AD204" i="46"/>
  <c r="AC204" i="46"/>
  <c r="AB204" i="46"/>
  <c r="AA204" i="46"/>
  <c r="Z204" i="46"/>
  <c r="Y204" i="46"/>
  <c r="AL200" i="46"/>
  <c r="AK200" i="46"/>
  <c r="AJ200" i="46"/>
  <c r="AI200" i="46"/>
  <c r="AH200" i="46"/>
  <c r="AG200" i="46"/>
  <c r="AF200" i="46"/>
  <c r="AE200" i="46"/>
  <c r="AD200" i="46"/>
  <c r="AC200" i="46"/>
  <c r="AB200" i="46"/>
  <c r="AA200" i="46"/>
  <c r="Z200" i="46"/>
  <c r="Y200" i="46"/>
  <c r="AL191" i="46"/>
  <c r="AK191" i="46"/>
  <c r="AJ191" i="46"/>
  <c r="AI191" i="46"/>
  <c r="AH191" i="46"/>
  <c r="AG191" i="46"/>
  <c r="AF191" i="46"/>
  <c r="AE191" i="46"/>
  <c r="AD191" i="46"/>
  <c r="AC191" i="46"/>
  <c r="AB191" i="46"/>
  <c r="AA191" i="46"/>
  <c r="Z191" i="46"/>
  <c r="Y191" i="46"/>
  <c r="AL188" i="46"/>
  <c r="AK188" i="46"/>
  <c r="AJ188" i="46"/>
  <c r="AI188" i="46"/>
  <c r="AH188" i="46"/>
  <c r="AG188" i="46"/>
  <c r="AF188" i="46"/>
  <c r="AE188" i="46"/>
  <c r="AD188" i="46"/>
  <c r="AC188" i="46"/>
  <c r="AB188" i="46"/>
  <c r="AA188" i="46"/>
  <c r="Z188" i="46"/>
  <c r="Y188" i="46"/>
  <c r="AL185" i="46"/>
  <c r="AK185" i="46"/>
  <c r="AJ185" i="46"/>
  <c r="AI185" i="46"/>
  <c r="AH185" i="46"/>
  <c r="AG185" i="46"/>
  <c r="AF185" i="46"/>
  <c r="AE185" i="46"/>
  <c r="AD185" i="46"/>
  <c r="AC185" i="46"/>
  <c r="AB185" i="46"/>
  <c r="AA185" i="46"/>
  <c r="Z185" i="46"/>
  <c r="Y185" i="46"/>
  <c r="AL182" i="46"/>
  <c r="AK182" i="46"/>
  <c r="AJ182" i="46"/>
  <c r="AI182" i="46"/>
  <c r="AH182" i="46"/>
  <c r="AG182" i="46"/>
  <c r="AF182" i="46"/>
  <c r="AE182" i="46"/>
  <c r="AD182" i="46"/>
  <c r="AC182" i="46"/>
  <c r="AB182" i="46"/>
  <c r="AA182" i="46"/>
  <c r="Z182" i="46"/>
  <c r="Y182" i="46"/>
  <c r="AL179" i="46"/>
  <c r="AK179" i="46"/>
  <c r="AJ179" i="46"/>
  <c r="AI179" i="46"/>
  <c r="AH179" i="46"/>
  <c r="AG179" i="46"/>
  <c r="AF179" i="46"/>
  <c r="AE179" i="46"/>
  <c r="AD179" i="46"/>
  <c r="AC179" i="46"/>
  <c r="AB179" i="46"/>
  <c r="AA179" i="46"/>
  <c r="Z179" i="46"/>
  <c r="Y179" i="46"/>
  <c r="AL175" i="46"/>
  <c r="AK175" i="46"/>
  <c r="AJ175" i="46"/>
  <c r="AI175" i="46"/>
  <c r="AH175" i="46"/>
  <c r="AG175" i="46"/>
  <c r="AF175" i="46"/>
  <c r="AE175" i="46"/>
  <c r="AD175" i="46"/>
  <c r="AC175" i="46"/>
  <c r="AB175" i="46"/>
  <c r="AA175" i="46"/>
  <c r="Z175" i="46"/>
  <c r="Y175" i="46"/>
  <c r="AL169" i="46"/>
  <c r="AK169" i="46"/>
  <c r="AJ169" i="46"/>
  <c r="AI169" i="46"/>
  <c r="AH169" i="46"/>
  <c r="AG169" i="46"/>
  <c r="AF169" i="46"/>
  <c r="AE169" i="46"/>
  <c r="AD169" i="46"/>
  <c r="AC169" i="46"/>
  <c r="AB169" i="46"/>
  <c r="AA169" i="46"/>
  <c r="Z169" i="46"/>
  <c r="Y169" i="46"/>
  <c r="AL166" i="46"/>
  <c r="AK166" i="46"/>
  <c r="AJ166" i="46"/>
  <c r="AI166" i="46"/>
  <c r="AH166" i="46"/>
  <c r="AG166" i="46"/>
  <c r="AF166" i="46"/>
  <c r="AE166" i="46"/>
  <c r="AD166" i="46"/>
  <c r="AC166" i="46"/>
  <c r="AB166" i="46"/>
  <c r="AA166" i="46"/>
  <c r="Z166" i="46"/>
  <c r="Y166" i="46"/>
  <c r="AL163" i="46"/>
  <c r="AK163" i="46"/>
  <c r="AJ163" i="46"/>
  <c r="AI163" i="46"/>
  <c r="AH163" i="46"/>
  <c r="AG163" i="46"/>
  <c r="AF163" i="46"/>
  <c r="AE163" i="46"/>
  <c r="AD163" i="46"/>
  <c r="AC163" i="46"/>
  <c r="AB163" i="46"/>
  <c r="AA163" i="46"/>
  <c r="Z163" i="46"/>
  <c r="Y163" i="46"/>
  <c r="AL160" i="46"/>
  <c r="AK160" i="46"/>
  <c r="AJ160" i="46"/>
  <c r="AI160" i="46"/>
  <c r="AH160" i="46"/>
  <c r="AG160" i="46"/>
  <c r="AF160" i="46"/>
  <c r="AE160" i="46"/>
  <c r="AD160" i="46"/>
  <c r="AC160" i="46"/>
  <c r="AB160" i="46"/>
  <c r="AA160" i="46"/>
  <c r="Z160" i="46"/>
  <c r="Y160" i="46"/>
  <c r="AL157" i="46"/>
  <c r="AK157" i="46"/>
  <c r="AJ157" i="46"/>
  <c r="AI157" i="46"/>
  <c r="AH157" i="46"/>
  <c r="AG157" i="46"/>
  <c r="AF157" i="46"/>
  <c r="AE157" i="46"/>
  <c r="AD157" i="46"/>
  <c r="AC157" i="46"/>
  <c r="AB157" i="46"/>
  <c r="AA157" i="46"/>
  <c r="Z157" i="46"/>
  <c r="Y157" i="46"/>
  <c r="AL154" i="46"/>
  <c r="AK154" i="46"/>
  <c r="AJ154" i="46"/>
  <c r="AI154" i="46"/>
  <c r="AH154" i="46"/>
  <c r="AG154" i="46"/>
  <c r="AF154" i="46"/>
  <c r="AE154" i="46"/>
  <c r="AD154" i="46"/>
  <c r="AC154" i="46"/>
  <c r="AB154" i="46"/>
  <c r="AA154" i="46"/>
  <c r="Z154" i="46"/>
  <c r="Y154" i="46"/>
  <c r="AL151" i="46"/>
  <c r="AK151" i="46"/>
  <c r="AJ151" i="46"/>
  <c r="AI151" i="46"/>
  <c r="AH151" i="46"/>
  <c r="AG151" i="46"/>
  <c r="AF151" i="46"/>
  <c r="AE151" i="46"/>
  <c r="AD151" i="46"/>
  <c r="AC151" i="46"/>
  <c r="AB151" i="46"/>
  <c r="AA151" i="46"/>
  <c r="Z151" i="46"/>
  <c r="Y151" i="46"/>
  <c r="AK109" i="46"/>
  <c r="AJ109" i="46"/>
  <c r="AI109" i="46"/>
  <c r="AH109" i="46"/>
  <c r="AG109" i="46"/>
  <c r="AF109" i="46"/>
  <c r="AE109" i="46"/>
  <c r="AD109" i="46"/>
  <c r="AC109" i="46"/>
  <c r="AB109" i="46"/>
  <c r="AA109" i="46"/>
  <c r="Z109" i="46"/>
  <c r="AL106" i="46"/>
  <c r="AK106" i="46"/>
  <c r="AJ106" i="46"/>
  <c r="AI106" i="46"/>
  <c r="AH106" i="46"/>
  <c r="AG106" i="46"/>
  <c r="AF106" i="46"/>
  <c r="AE106" i="46"/>
  <c r="AD106" i="46"/>
  <c r="AC106" i="46"/>
  <c r="Z106" i="46"/>
  <c r="AL103" i="46"/>
  <c r="AK103" i="46"/>
  <c r="AJ103" i="46"/>
  <c r="AI103" i="46"/>
  <c r="AH103" i="46"/>
  <c r="AG103" i="46"/>
  <c r="AF103" i="46"/>
  <c r="AE103" i="46"/>
  <c r="AD103" i="46"/>
  <c r="AC103" i="46"/>
  <c r="AB103" i="46"/>
  <c r="AA103" i="46"/>
  <c r="Z103" i="46"/>
  <c r="Y103" i="46"/>
  <c r="AL92" i="46"/>
  <c r="AK92" i="46"/>
  <c r="AJ92" i="46"/>
  <c r="AI92" i="46"/>
  <c r="AH92" i="46"/>
  <c r="AG92" i="46"/>
  <c r="AF92" i="46"/>
  <c r="AE92" i="46"/>
  <c r="AD92" i="46"/>
  <c r="AC92" i="46"/>
  <c r="AB92" i="46"/>
  <c r="AA92" i="46"/>
  <c r="Z92" i="46"/>
  <c r="Y92" i="46"/>
  <c r="AL88" i="46"/>
  <c r="AK88" i="46"/>
  <c r="AJ88" i="46"/>
  <c r="AI88" i="46"/>
  <c r="AH88" i="46"/>
  <c r="AG88" i="46"/>
  <c r="AF88" i="46"/>
  <c r="AE88" i="46"/>
  <c r="AD88" i="46"/>
  <c r="AC88" i="46"/>
  <c r="AB88" i="46"/>
  <c r="AA88" i="46"/>
  <c r="Z88" i="46"/>
  <c r="Y88" i="46"/>
  <c r="AL85" i="46"/>
  <c r="AK85" i="46"/>
  <c r="AJ85" i="46"/>
  <c r="AI85" i="46"/>
  <c r="AH85" i="46"/>
  <c r="AG85" i="46"/>
  <c r="AF85" i="46"/>
  <c r="AE85" i="46"/>
  <c r="AD85" i="46"/>
  <c r="AC85" i="46"/>
  <c r="AB85" i="46"/>
  <c r="AA85" i="46"/>
  <c r="Z85" i="46"/>
  <c r="Y85" i="46"/>
  <c r="AL82" i="46"/>
  <c r="AK82" i="46"/>
  <c r="AJ82" i="46"/>
  <c r="AI82" i="46"/>
  <c r="AH82" i="46"/>
  <c r="AG82" i="46"/>
  <c r="AF82" i="46"/>
  <c r="AE82" i="46"/>
  <c r="AD82" i="46"/>
  <c r="AC82" i="46"/>
  <c r="AB82" i="46"/>
  <c r="AA82" i="46"/>
  <c r="Z82" i="46"/>
  <c r="Y82" i="46"/>
  <c r="AL79" i="46"/>
  <c r="AK79" i="46"/>
  <c r="AJ79" i="46"/>
  <c r="AI79" i="46"/>
  <c r="AH79" i="46"/>
  <c r="AG79" i="46"/>
  <c r="AF79" i="46"/>
  <c r="AE79" i="46"/>
  <c r="AD79" i="46"/>
  <c r="AC79" i="46"/>
  <c r="AB79" i="46"/>
  <c r="AA79" i="46"/>
  <c r="Z79" i="46"/>
  <c r="Y79" i="46"/>
  <c r="AL76" i="46"/>
  <c r="AK76" i="46"/>
  <c r="AJ76" i="46"/>
  <c r="AI76" i="46"/>
  <c r="AH76" i="46"/>
  <c r="AG76" i="46"/>
  <c r="AF76" i="46"/>
  <c r="AE76" i="46"/>
  <c r="AD76" i="46"/>
  <c r="AC76" i="46"/>
  <c r="AB76" i="46"/>
  <c r="AA76" i="46"/>
  <c r="Z76" i="46"/>
  <c r="Y76" i="46"/>
  <c r="AL72" i="46"/>
  <c r="AK72" i="46"/>
  <c r="AJ72" i="46"/>
  <c r="AI72" i="46"/>
  <c r="AH72" i="46"/>
  <c r="AG72" i="46"/>
  <c r="AF72" i="46"/>
  <c r="AE72" i="46"/>
  <c r="AD72" i="46"/>
  <c r="AC72" i="46"/>
  <c r="AB72" i="46"/>
  <c r="AA72" i="46"/>
  <c r="Z72" i="46"/>
  <c r="Y72" i="46"/>
  <c r="AL66" i="46"/>
  <c r="AK66" i="46"/>
  <c r="AJ66" i="46"/>
  <c r="AI66" i="46"/>
  <c r="AH66" i="46"/>
  <c r="AG66" i="46"/>
  <c r="AF66" i="46"/>
  <c r="AE66" i="46"/>
  <c r="AD66" i="46"/>
  <c r="AC66" i="46"/>
  <c r="AB66" i="46"/>
  <c r="AA66" i="46"/>
  <c r="Z66" i="46"/>
  <c r="Y66" i="46"/>
  <c r="AL63" i="46"/>
  <c r="AK63" i="46"/>
  <c r="AJ63" i="46"/>
  <c r="AI63" i="46"/>
  <c r="AH63" i="46"/>
  <c r="AG63" i="46"/>
  <c r="AF63" i="46"/>
  <c r="AE63" i="46"/>
  <c r="AD63" i="46"/>
  <c r="AC63" i="46"/>
  <c r="AB63" i="46"/>
  <c r="AA63" i="46"/>
  <c r="Z63" i="46"/>
  <c r="Y63" i="46"/>
  <c r="AL60" i="46"/>
  <c r="AK60" i="46"/>
  <c r="AJ60" i="46"/>
  <c r="AI60" i="46"/>
  <c r="AH60" i="46"/>
  <c r="AG60" i="46"/>
  <c r="AF60" i="46"/>
  <c r="AE60" i="46"/>
  <c r="AD60" i="46"/>
  <c r="AC60" i="46"/>
  <c r="AB60" i="46"/>
  <c r="AA60" i="46"/>
  <c r="Z60" i="46"/>
  <c r="Y60" i="46"/>
  <c r="AL57" i="46"/>
  <c r="AK57" i="46"/>
  <c r="AJ57" i="46"/>
  <c r="AI57" i="46"/>
  <c r="AH57" i="46"/>
  <c r="AG57" i="46"/>
  <c r="AF57" i="46"/>
  <c r="AE57" i="46"/>
  <c r="AD57" i="46"/>
  <c r="AC57" i="46"/>
  <c r="AB57" i="46"/>
  <c r="AA57" i="46"/>
  <c r="Z57" i="46"/>
  <c r="Y57" i="46"/>
  <c r="AL54" i="46"/>
  <c r="AK54" i="46"/>
  <c r="AJ54" i="46"/>
  <c r="AI54" i="46"/>
  <c r="AH54" i="46"/>
  <c r="AG54" i="46"/>
  <c r="AF54" i="46"/>
  <c r="AE54" i="46"/>
  <c r="AD54" i="46"/>
  <c r="AC54" i="46"/>
  <c r="AB54" i="46"/>
  <c r="AA54" i="46"/>
  <c r="Z54" i="46"/>
  <c r="Y54" i="46"/>
  <c r="AL51" i="46"/>
  <c r="AK51" i="46"/>
  <c r="AJ51" i="46"/>
  <c r="AI51" i="46"/>
  <c r="AH51" i="46"/>
  <c r="AG51" i="46"/>
  <c r="AF51" i="46"/>
  <c r="AE51" i="46"/>
  <c r="AD51" i="46"/>
  <c r="AC51" i="46"/>
  <c r="AB51" i="46"/>
  <c r="AA51" i="46"/>
  <c r="Z51" i="46"/>
  <c r="Y51" i="46"/>
  <c r="AL47" i="46"/>
  <c r="AK47" i="46"/>
  <c r="AJ47" i="46"/>
  <c r="AI47" i="46"/>
  <c r="AH47" i="46"/>
  <c r="AG47" i="46"/>
  <c r="AF47" i="46"/>
  <c r="AE47" i="46"/>
  <c r="AD47" i="46"/>
  <c r="AC47" i="46"/>
  <c r="AB47" i="46"/>
  <c r="AA47" i="46"/>
  <c r="Z47" i="46"/>
  <c r="Y47" i="46"/>
  <c r="AL41" i="46"/>
  <c r="AK41" i="46"/>
  <c r="AJ41" i="46"/>
  <c r="AI41" i="46"/>
  <c r="AH41" i="46"/>
  <c r="AG41" i="46"/>
  <c r="AF41" i="46"/>
  <c r="AE41" i="46"/>
  <c r="AD41" i="46"/>
  <c r="AC41" i="46"/>
  <c r="AB41" i="46"/>
  <c r="AA41" i="46"/>
  <c r="Z41" i="46"/>
  <c r="Y41" i="46"/>
  <c r="AL38" i="46"/>
  <c r="AK38" i="46"/>
  <c r="AJ38" i="46"/>
  <c r="AI38" i="46"/>
  <c r="AH38" i="46"/>
  <c r="AG38" i="46"/>
  <c r="AF38" i="46"/>
  <c r="AE38" i="46"/>
  <c r="AD38" i="46"/>
  <c r="AC38" i="46"/>
  <c r="AB38" i="46"/>
  <c r="AA38" i="46"/>
  <c r="Z38" i="46"/>
  <c r="Y38" i="46"/>
  <c r="AL35" i="46"/>
  <c r="AK35" i="46"/>
  <c r="AJ35" i="46"/>
  <c r="AI35" i="46"/>
  <c r="AH35" i="46"/>
  <c r="AG35" i="46"/>
  <c r="AF35" i="46"/>
  <c r="AE35" i="46"/>
  <c r="AD35" i="46"/>
  <c r="AC35" i="46"/>
  <c r="AB35" i="46"/>
  <c r="AA35" i="46"/>
  <c r="Z35" i="46"/>
  <c r="Y35" i="46"/>
  <c r="AL32" i="46"/>
  <c r="AK32" i="46"/>
  <c r="AJ32" i="46"/>
  <c r="AI32" i="46"/>
  <c r="AH32" i="46"/>
  <c r="AG32" i="46"/>
  <c r="AF32" i="46"/>
  <c r="AE32" i="46"/>
  <c r="AD32" i="46"/>
  <c r="AC32" i="46"/>
  <c r="AB32" i="46"/>
  <c r="AA32" i="46"/>
  <c r="Z32" i="46"/>
  <c r="Y32" i="46"/>
  <c r="AL29" i="46"/>
  <c r="AK29" i="46"/>
  <c r="AJ29" i="46"/>
  <c r="AI29" i="46"/>
  <c r="AH29" i="46"/>
  <c r="AG29" i="46"/>
  <c r="AF29" i="46"/>
  <c r="AE29" i="46"/>
  <c r="AD29" i="46"/>
  <c r="AC29" i="46"/>
  <c r="AB29" i="46"/>
  <c r="AA29" i="46"/>
  <c r="Z29" i="46"/>
  <c r="Y29" i="46"/>
  <c r="Y23" i="46"/>
  <c r="AL26" i="46"/>
  <c r="AK26" i="46"/>
  <c r="AJ26" i="46"/>
  <c r="AI26" i="46"/>
  <c r="AH26" i="46"/>
  <c r="AG26" i="46"/>
  <c r="AF26" i="46"/>
  <c r="AE26" i="46"/>
  <c r="AD26" i="46"/>
  <c r="AC26" i="46"/>
  <c r="AB26" i="46"/>
  <c r="AA26" i="46"/>
  <c r="Z26" i="46"/>
  <c r="Y26" i="46"/>
  <c r="Y760" i="79" l="1"/>
  <c r="Y944" i="79"/>
  <c r="Y268" i="46"/>
  <c r="Y265" i="46"/>
  <c r="Y526" i="46"/>
  <c r="Y395" i="46"/>
  <c r="Y135" i="46"/>
  <c r="E3" i="80"/>
  <c r="E2" i="80"/>
  <c r="P50" i="43" l="1"/>
  <c r="O50" i="43"/>
  <c r="N50" i="43"/>
  <c r="M50" i="43"/>
  <c r="L50" i="43"/>
  <c r="K50" i="43"/>
  <c r="J50" i="43"/>
  <c r="I50" i="43"/>
  <c r="H50" i="43"/>
  <c r="G50" i="43"/>
  <c r="F50" i="43"/>
  <c r="E50" i="43"/>
  <c r="D50" i="43"/>
  <c r="Z23" i="46" l="1"/>
  <c r="AA23" i="46"/>
  <c r="AB23" i="46"/>
  <c r="AC23" i="46"/>
  <c r="AD23" i="46"/>
  <c r="AE23" i="46"/>
  <c r="AF23" i="46"/>
  <c r="AG23" i="46"/>
  <c r="AH23" i="46"/>
  <c r="AI23" i="46"/>
  <c r="AJ23" i="46"/>
  <c r="AK23" i="46"/>
  <c r="AL23" i="46"/>
  <c r="E22" i="45"/>
  <c r="E36" i="45"/>
  <c r="N51" i="46"/>
  <c r="Z138" i="46" l="1"/>
  <c r="Z140" i="46"/>
  <c r="Z142" i="46"/>
  <c r="Z139" i="46"/>
  <c r="Z141" i="46"/>
  <c r="Z143" i="46"/>
  <c r="Y761" i="79"/>
  <c r="Y578" i="79"/>
  <c r="Y576" i="79"/>
  <c r="Y577" i="79"/>
  <c r="Y392" i="79"/>
  <c r="Y395" i="79"/>
  <c r="Y394" i="79"/>
  <c r="Y393" i="79"/>
  <c r="Z394" i="79"/>
  <c r="Z392" i="79"/>
  <c r="Z393" i="79"/>
  <c r="Y531" i="46"/>
  <c r="Z529" i="46"/>
  <c r="Z531" i="46"/>
  <c r="Z530" i="46"/>
  <c r="Z526" i="46"/>
  <c r="Z528" i="46"/>
  <c r="Z527" i="46"/>
  <c r="Y527" i="46"/>
  <c r="Y528" i="46"/>
  <c r="Y530" i="46"/>
  <c r="Y529" i="46"/>
  <c r="Z396" i="46"/>
  <c r="Z398" i="46"/>
  <c r="Z397" i="46"/>
  <c r="Z399" i="46"/>
  <c r="Z395" i="46"/>
  <c r="Z401" i="46"/>
  <c r="Z400" i="46"/>
  <c r="Y266" i="46"/>
  <c r="Y272" i="46"/>
  <c r="Y271" i="46"/>
  <c r="Y269" i="46"/>
  <c r="Y267" i="46"/>
  <c r="Y270" i="46"/>
  <c r="Z270" i="46"/>
  <c r="Z268" i="46"/>
  <c r="Z265" i="46"/>
  <c r="Z271" i="46"/>
  <c r="Z269" i="46"/>
  <c r="Z267" i="46"/>
  <c r="Z266" i="46"/>
  <c r="Z272" i="46"/>
  <c r="Z135" i="46"/>
  <c r="Z137" i="46"/>
  <c r="Z136" i="46"/>
  <c r="AM950" i="79" l="1"/>
  <c r="AM767" i="79"/>
  <c r="AM584" i="79"/>
  <c r="AM401" i="79"/>
  <c r="AM218" i="79"/>
  <c r="AM35" i="79"/>
  <c r="AM406" i="46"/>
  <c r="AM277" i="46"/>
  <c r="AM148" i="46"/>
  <c r="AM20" i="46"/>
  <c r="G113" i="45"/>
  <c r="E113" i="45"/>
  <c r="B109" i="45"/>
  <c r="N113" i="45"/>
  <c r="M113" i="45"/>
  <c r="L113" i="45"/>
  <c r="K113" i="45"/>
  <c r="J113" i="45"/>
  <c r="I113" i="45"/>
  <c r="H113" i="45"/>
  <c r="F113" i="45"/>
  <c r="D113" i="45"/>
  <c r="F106" i="45"/>
  <c r="E106" i="45"/>
  <c r="B102" i="45"/>
  <c r="N106" i="45"/>
  <c r="M106" i="45"/>
  <c r="L106" i="45"/>
  <c r="K106" i="45"/>
  <c r="J106" i="45"/>
  <c r="I106" i="45"/>
  <c r="H106" i="45"/>
  <c r="G106" i="45"/>
  <c r="D106" i="45"/>
  <c r="E99" i="45"/>
  <c r="B95" i="45"/>
  <c r="N99" i="45"/>
  <c r="M99" i="45"/>
  <c r="L99" i="45"/>
  <c r="K99" i="45"/>
  <c r="J99" i="45"/>
  <c r="I99" i="45"/>
  <c r="H99" i="45"/>
  <c r="G99" i="45"/>
  <c r="F99" i="45"/>
  <c r="D99" i="45"/>
  <c r="E92" i="45"/>
  <c r="B88" i="45"/>
  <c r="N92" i="45"/>
  <c r="M92" i="45"/>
  <c r="L92" i="45"/>
  <c r="K92" i="45"/>
  <c r="J92" i="45"/>
  <c r="I92" i="45"/>
  <c r="H92" i="45"/>
  <c r="G92" i="45"/>
  <c r="F92" i="45"/>
  <c r="D92" i="45"/>
  <c r="H143" i="47"/>
  <c r="H139" i="47"/>
  <c r="B81" i="45"/>
  <c r="N85" i="45"/>
  <c r="M85" i="45"/>
  <c r="L85" i="45"/>
  <c r="K85" i="45"/>
  <c r="J85" i="45"/>
  <c r="I85" i="45"/>
  <c r="H85" i="45"/>
  <c r="G85" i="45"/>
  <c r="F85" i="45"/>
  <c r="E85" i="45"/>
  <c r="D85" i="45"/>
  <c r="E78" i="45"/>
  <c r="F71" i="45"/>
  <c r="D78" i="45"/>
  <c r="B74" i="45"/>
  <c r="B67" i="45"/>
  <c r="N78" i="45"/>
  <c r="M78" i="45"/>
  <c r="L78" i="45"/>
  <c r="K78" i="45"/>
  <c r="J78" i="45"/>
  <c r="I78" i="45"/>
  <c r="H78" i="45"/>
  <c r="G78" i="45"/>
  <c r="F78" i="45"/>
  <c r="N71" i="45"/>
  <c r="M71" i="45"/>
  <c r="L71" i="45"/>
  <c r="K71" i="45"/>
  <c r="J71" i="45"/>
  <c r="I71" i="45"/>
  <c r="H71" i="45"/>
  <c r="G71" i="45"/>
  <c r="E71" i="45"/>
  <c r="D71" i="45"/>
  <c r="C28" i="44"/>
  <c r="C13" i="44"/>
  <c r="Q51" i="43"/>
  <c r="P123" i="45" s="1"/>
  <c r="P51" i="43"/>
  <c r="O123" i="45" s="1"/>
  <c r="O51" i="43"/>
  <c r="N123" i="45" s="1"/>
  <c r="N51" i="43"/>
  <c r="N43" i="44" s="1"/>
  <c r="M51" i="43"/>
  <c r="M14" i="44" s="1"/>
  <c r="M18" i="44" s="1"/>
  <c r="L51" i="43"/>
  <c r="L29" i="44" s="1"/>
  <c r="L33" i="44" s="1"/>
  <c r="K51" i="43"/>
  <c r="K29" i="44" s="1"/>
  <c r="K33" i="44" s="1"/>
  <c r="Q13" i="44"/>
  <c r="P42" i="44"/>
  <c r="O42" i="44"/>
  <c r="N42" i="44"/>
  <c r="L122" i="45"/>
  <c r="L28" i="44"/>
  <c r="K42" i="44"/>
  <c r="C88" i="45" l="1"/>
  <c r="AI21" i="46"/>
  <c r="M123" i="45"/>
  <c r="AG21" i="46"/>
  <c r="Q14" i="44"/>
  <c r="Q18" i="44" s="1"/>
  <c r="Q29" i="44"/>
  <c r="Q33" i="44" s="1"/>
  <c r="Q43" i="44"/>
  <c r="C109" i="45" s="1"/>
  <c r="AJ21" i="46"/>
  <c r="AJ149" i="46"/>
  <c r="AF149" i="46"/>
  <c r="AJ278" i="46"/>
  <c r="AF278" i="46"/>
  <c r="AJ407" i="46"/>
  <c r="AF407" i="46"/>
  <c r="AJ36" i="79"/>
  <c r="AJ208" i="79" s="1"/>
  <c r="AF36" i="79"/>
  <c r="AJ219" i="79"/>
  <c r="AF219" i="79"/>
  <c r="AJ402" i="79"/>
  <c r="AF402" i="79"/>
  <c r="AJ585" i="79"/>
  <c r="AF585" i="79"/>
  <c r="AJ768" i="79"/>
  <c r="AF768" i="79"/>
  <c r="AJ951" i="79"/>
  <c r="AF951" i="79"/>
  <c r="K14" i="44"/>
  <c r="K18" i="44" s="1"/>
  <c r="O14" i="44"/>
  <c r="O18" i="44" s="1"/>
  <c r="O29" i="44"/>
  <c r="O33" i="44" s="1"/>
  <c r="O43" i="44"/>
  <c r="C95" i="45" s="1"/>
  <c r="AF21" i="46"/>
  <c r="AI149" i="46"/>
  <c r="AI278" i="46"/>
  <c r="AI407" i="46"/>
  <c r="AI36" i="79"/>
  <c r="AI219" i="79"/>
  <c r="AI402" i="79"/>
  <c r="AI585" i="79"/>
  <c r="AI768" i="79"/>
  <c r="AI951" i="79"/>
  <c r="M43" i="44"/>
  <c r="AL21" i="46"/>
  <c r="AL149" i="46"/>
  <c r="AH149" i="46"/>
  <c r="AL278" i="46"/>
  <c r="AH278" i="46"/>
  <c r="AL407" i="46"/>
  <c r="AH407" i="46"/>
  <c r="AL36" i="79"/>
  <c r="AH36" i="79"/>
  <c r="AL219" i="79"/>
  <c r="AH219" i="79"/>
  <c r="AL402" i="79"/>
  <c r="AH402" i="79"/>
  <c r="AL585" i="79"/>
  <c r="AH585" i="79"/>
  <c r="AL768" i="79"/>
  <c r="AH768" i="79"/>
  <c r="AL951" i="79"/>
  <c r="AH951" i="79"/>
  <c r="N29" i="44"/>
  <c r="N33" i="44" s="1"/>
  <c r="K43" i="44"/>
  <c r="K53" i="44" s="1"/>
  <c r="AH21" i="46"/>
  <c r="AK21" i="46"/>
  <c r="AK149" i="46"/>
  <c r="AG149" i="46"/>
  <c r="AK278" i="46"/>
  <c r="AG278" i="46"/>
  <c r="AK407" i="46"/>
  <c r="AG407" i="46"/>
  <c r="AK36" i="79"/>
  <c r="AG36" i="79"/>
  <c r="AK219" i="79"/>
  <c r="AG219" i="79"/>
  <c r="AK402" i="79"/>
  <c r="AG402" i="79"/>
  <c r="AK585" i="79"/>
  <c r="AG585" i="79"/>
  <c r="AK768" i="79"/>
  <c r="AG768" i="79"/>
  <c r="AK951" i="79"/>
  <c r="AK1110" i="79" s="1"/>
  <c r="AG951" i="79"/>
  <c r="K122" i="45"/>
  <c r="AK401" i="79"/>
  <c r="AJ20" i="46"/>
  <c r="AG584" i="79"/>
  <c r="AG148" i="46"/>
  <c r="AK406" i="46"/>
  <c r="AF767" i="79"/>
  <c r="AG35" i="79"/>
  <c r="L13" i="44"/>
  <c r="P13" i="44"/>
  <c r="S14" i="47"/>
  <c r="AF148" i="46"/>
  <c r="AK277" i="46"/>
  <c r="AG406" i="46"/>
  <c r="AF35" i="79"/>
  <c r="AI401" i="79"/>
  <c r="AK767" i="79"/>
  <c r="AJ950" i="79"/>
  <c r="N28" i="44"/>
  <c r="Q14" i="47"/>
  <c r="AI20" i="46"/>
  <c r="AK148" i="46"/>
  <c r="AI277" i="46"/>
  <c r="AK35" i="79"/>
  <c r="AJ218" i="79"/>
  <c r="AG401" i="79"/>
  <c r="AJ767" i="79"/>
  <c r="AF950" i="79"/>
  <c r="O122" i="45"/>
  <c r="U14" i="47"/>
  <c r="AG20" i="46"/>
  <c r="AK20" i="46"/>
  <c r="AJ148" i="46"/>
  <c r="AG277" i="46"/>
  <c r="AJ35" i="79"/>
  <c r="AF218" i="79"/>
  <c r="AK584" i="79"/>
  <c r="AG767" i="79"/>
  <c r="V14" i="47"/>
  <c r="AL406" i="46"/>
  <c r="AH406" i="46"/>
  <c r="AL584" i="79"/>
  <c r="AH584" i="79"/>
  <c r="N13" i="44"/>
  <c r="M122" i="45"/>
  <c r="M28" i="44"/>
  <c r="Q42" i="44"/>
  <c r="R14" i="47"/>
  <c r="AH20" i="46"/>
  <c r="AL277" i="46"/>
  <c r="AH277" i="46"/>
  <c r="AI218" i="79"/>
  <c r="AL401" i="79"/>
  <c r="AH401" i="79"/>
  <c r="AI950" i="79"/>
  <c r="Q28" i="44"/>
  <c r="M42" i="44"/>
  <c r="AI148" i="46"/>
  <c r="AJ406" i="46"/>
  <c r="AF406" i="46"/>
  <c r="AI35" i="79"/>
  <c r="AL218" i="79"/>
  <c r="AH218" i="79"/>
  <c r="AJ584" i="79"/>
  <c r="AF584" i="79"/>
  <c r="AI767" i="79"/>
  <c r="AL950" i="79"/>
  <c r="AH950" i="79"/>
  <c r="T14" i="47"/>
  <c r="P14" i="47"/>
  <c r="AF20" i="46"/>
  <c r="AL20" i="46"/>
  <c r="AL148" i="46"/>
  <c r="AH148" i="46"/>
  <c r="AJ277" i="46"/>
  <c r="AF277" i="46"/>
  <c r="AI406" i="46"/>
  <c r="AL35" i="79"/>
  <c r="AH35" i="79"/>
  <c r="AK218" i="79"/>
  <c r="AG218" i="79"/>
  <c r="AJ401" i="79"/>
  <c r="AF401" i="79"/>
  <c r="AI584" i="79"/>
  <c r="AL767" i="79"/>
  <c r="AH767" i="79"/>
  <c r="AK950" i="79"/>
  <c r="AG950" i="79"/>
  <c r="K13" i="44"/>
  <c r="L123" i="45"/>
  <c r="N122" i="45"/>
  <c r="J122" i="45"/>
  <c r="M29" i="44"/>
  <c r="M33" i="44" s="1"/>
  <c r="O13" i="44"/>
  <c r="P28" i="44"/>
  <c r="N14" i="44"/>
  <c r="N18" i="44" s="1"/>
  <c r="M13" i="44"/>
  <c r="J123" i="45"/>
  <c r="P122" i="45"/>
  <c r="K28" i="44"/>
  <c r="L14" i="44"/>
  <c r="L18" i="44" s="1"/>
  <c r="P14" i="44"/>
  <c r="P18" i="44" s="1"/>
  <c r="P29" i="44"/>
  <c r="P33" i="44" s="1"/>
  <c r="P43" i="44"/>
  <c r="C102" i="45" s="1"/>
  <c r="L43" i="44"/>
  <c r="L53" i="44" s="1"/>
  <c r="L42" i="44"/>
  <c r="K123" i="45"/>
  <c r="O28" i="44"/>
  <c r="H130" i="47"/>
  <c r="H131" i="47"/>
  <c r="H129" i="47"/>
  <c r="AL531" i="46" l="1"/>
  <c r="AL529" i="46"/>
  <c r="P53" i="44"/>
  <c r="O53" i="44"/>
  <c r="M53" i="44"/>
  <c r="N53" i="44"/>
  <c r="AK138" i="46"/>
  <c r="AK141" i="46"/>
  <c r="AK140" i="46"/>
  <c r="AK143" i="46"/>
  <c r="AK142" i="46"/>
  <c r="AK139" i="46"/>
  <c r="N48" i="44"/>
  <c r="M52" i="44"/>
  <c r="M48" i="44"/>
  <c r="M51" i="44"/>
  <c r="M47" i="44"/>
  <c r="M49" i="44"/>
  <c r="M50" i="44"/>
  <c r="N45" i="44"/>
  <c r="N47" i="44"/>
  <c r="N51" i="44"/>
  <c r="N52" i="44"/>
  <c r="L51" i="44"/>
  <c r="L47" i="44"/>
  <c r="L52" i="44"/>
  <c r="L48" i="44"/>
  <c r="L50" i="44"/>
  <c r="L49" i="44"/>
  <c r="P51" i="44"/>
  <c r="P47" i="44"/>
  <c r="P50" i="44"/>
  <c r="P52" i="44"/>
  <c r="P48" i="44"/>
  <c r="P49" i="44"/>
  <c r="K50" i="44"/>
  <c r="K49" i="44"/>
  <c r="K51" i="44"/>
  <c r="K52" i="44"/>
  <c r="K48" i="44"/>
  <c r="K47" i="44"/>
  <c r="O50" i="44"/>
  <c r="O51" i="44"/>
  <c r="O47" i="44"/>
  <c r="O49" i="44"/>
  <c r="O52" i="44"/>
  <c r="O48" i="44"/>
  <c r="N50" i="44"/>
  <c r="N49" i="44"/>
  <c r="Q52" i="44"/>
  <c r="Q50" i="44"/>
  <c r="Q48" i="44"/>
  <c r="Q53" i="44"/>
  <c r="Q51" i="44"/>
  <c r="Q49" i="44"/>
  <c r="Q47" i="44"/>
  <c r="C67" i="45"/>
  <c r="K44" i="44"/>
  <c r="K45" i="44"/>
  <c r="O45" i="44"/>
  <c r="O44" i="44"/>
  <c r="C74" i="45"/>
  <c r="L44" i="44"/>
  <c r="L45" i="44"/>
  <c r="C81" i="45"/>
  <c r="M44" i="44"/>
  <c r="M45" i="44"/>
  <c r="N44" i="44"/>
  <c r="Q44" i="44"/>
  <c r="Q45" i="44"/>
  <c r="P45" i="44"/>
  <c r="P44" i="44"/>
  <c r="AK944" i="79"/>
  <c r="AK927" i="79"/>
  <c r="AK578" i="79"/>
  <c r="AK577" i="79"/>
  <c r="AK561" i="79"/>
  <c r="AK576" i="79"/>
  <c r="AK212" i="79"/>
  <c r="AK211" i="79"/>
  <c r="AK195" i="79"/>
  <c r="AK210" i="79"/>
  <c r="AK209" i="79"/>
  <c r="AK208" i="79"/>
  <c r="AK761" i="79"/>
  <c r="AK744" i="79"/>
  <c r="AK760" i="79"/>
  <c r="AK393" i="79"/>
  <c r="AK395" i="79"/>
  <c r="AK394" i="79"/>
  <c r="AK378" i="79"/>
  <c r="AK392" i="79"/>
  <c r="AK528" i="46"/>
  <c r="AK527" i="46"/>
  <c r="AK530" i="46"/>
  <c r="AK526" i="46"/>
  <c r="AK529" i="46"/>
  <c r="AK531" i="46"/>
  <c r="AK399" i="46"/>
  <c r="AK400" i="46"/>
  <c r="AK401" i="46"/>
  <c r="AK398" i="46"/>
  <c r="AK397" i="46"/>
  <c r="AK396" i="46"/>
  <c r="AK395" i="46"/>
  <c r="AK266" i="46"/>
  <c r="AK271" i="46"/>
  <c r="AK270" i="46"/>
  <c r="AK269" i="46"/>
  <c r="AK268" i="46"/>
  <c r="AK267" i="46"/>
  <c r="AK272" i="46"/>
  <c r="AK265" i="46"/>
  <c r="H85" i="47"/>
  <c r="H86" i="47"/>
  <c r="H82" i="47"/>
  <c r="H83" i="47"/>
  <c r="H84" i="47"/>
  <c r="H81" i="47"/>
  <c r="H79" i="47"/>
  <c r="H80" i="47"/>
  <c r="H76" i="47"/>
  <c r="H77" i="47"/>
  <c r="E64" i="45" l="1"/>
  <c r="F64" i="45"/>
  <c r="G64" i="45"/>
  <c r="H64" i="45"/>
  <c r="I64" i="45"/>
  <c r="J64" i="45"/>
  <c r="K64" i="45"/>
  <c r="L64" i="45"/>
  <c r="M64" i="45"/>
  <c r="N64" i="45"/>
  <c r="E57" i="45"/>
  <c r="F57" i="45"/>
  <c r="G57" i="45"/>
  <c r="H57" i="45"/>
  <c r="I57" i="45"/>
  <c r="J57" i="45"/>
  <c r="K57" i="45"/>
  <c r="L57" i="45"/>
  <c r="M57" i="45"/>
  <c r="N57" i="45"/>
  <c r="E50" i="45"/>
  <c r="F50" i="45"/>
  <c r="G50" i="45"/>
  <c r="H50" i="45"/>
  <c r="I50" i="45"/>
  <c r="J50" i="45"/>
  <c r="K50" i="45"/>
  <c r="L50" i="45"/>
  <c r="M50" i="45"/>
  <c r="N50" i="45"/>
  <c r="E43" i="45"/>
  <c r="F43" i="45"/>
  <c r="G43" i="45"/>
  <c r="H43" i="45"/>
  <c r="I43" i="45"/>
  <c r="J43" i="45"/>
  <c r="K43" i="45"/>
  <c r="L43" i="45"/>
  <c r="M43" i="45"/>
  <c r="N43" i="45"/>
  <c r="N36" i="45"/>
  <c r="F36" i="45"/>
  <c r="G36" i="45"/>
  <c r="H36" i="45"/>
  <c r="I36" i="45"/>
  <c r="J36" i="45"/>
  <c r="K36" i="45"/>
  <c r="L36" i="45"/>
  <c r="M36" i="45"/>
  <c r="E29" i="45"/>
  <c r="F29" i="45"/>
  <c r="G29" i="45"/>
  <c r="H29" i="45"/>
  <c r="I29" i="45"/>
  <c r="J29" i="45"/>
  <c r="K29" i="45"/>
  <c r="L29" i="45"/>
  <c r="M29" i="45"/>
  <c r="N29" i="45"/>
  <c r="G22" i="45"/>
  <c r="H22" i="45"/>
  <c r="I22" i="45"/>
  <c r="J22" i="45"/>
  <c r="K22" i="45"/>
  <c r="L22" i="45"/>
  <c r="M22" i="45"/>
  <c r="N22" i="45"/>
  <c r="D64" i="45"/>
  <c r="D57" i="45"/>
  <c r="D50" i="45"/>
  <c r="D43" i="45"/>
  <c r="D36" i="45"/>
  <c r="D29" i="45"/>
  <c r="D1110" i="79"/>
  <c r="D927" i="79"/>
  <c r="D744" i="79"/>
  <c r="D561" i="79"/>
  <c r="D378" i="79"/>
  <c r="AL378" i="79" l="1"/>
  <c r="AL393" i="79"/>
  <c r="AL392" i="79"/>
  <c r="AL394" i="79"/>
  <c r="AL395" i="79"/>
  <c r="AL577" i="79"/>
  <c r="AL576" i="79"/>
  <c r="AL578" i="79"/>
  <c r="AL561" i="79"/>
  <c r="AL744" i="79"/>
  <c r="AL760" i="79"/>
  <c r="AL761" i="79"/>
  <c r="AL944" i="79"/>
  <c r="AL927" i="79"/>
  <c r="AL1110" i="79"/>
  <c r="AH944" i="79"/>
  <c r="AI944" i="79"/>
  <c r="AF944" i="79"/>
  <c r="AJ944" i="79"/>
  <c r="AG944" i="79"/>
  <c r="AF760" i="79"/>
  <c r="AJ760" i="79"/>
  <c r="AG761" i="79"/>
  <c r="AG760" i="79"/>
  <c r="AI761" i="79"/>
  <c r="AI760" i="79"/>
  <c r="AF761" i="79"/>
  <c r="AJ761" i="79"/>
  <c r="AH761" i="79"/>
  <c r="AH760" i="79"/>
  <c r="AH927" i="79"/>
  <c r="AJ927" i="79"/>
  <c r="AG927" i="79"/>
  <c r="AF927" i="79"/>
  <c r="AI927" i="79"/>
  <c r="AJ1110" i="79"/>
  <c r="AF1110" i="79"/>
  <c r="AG1110" i="79"/>
  <c r="AI1110" i="79"/>
  <c r="AH1110" i="79"/>
  <c r="AJ744" i="79"/>
  <c r="AF744" i="79"/>
  <c r="AG744" i="79"/>
  <c r="AI744" i="79"/>
  <c r="AH744" i="79"/>
  <c r="AH576" i="79"/>
  <c r="AI577" i="79"/>
  <c r="AF578" i="79"/>
  <c r="AJ578" i="79"/>
  <c r="AJ561" i="79"/>
  <c r="AF561" i="79"/>
  <c r="AJ577" i="79"/>
  <c r="AG578" i="79"/>
  <c r="AJ576" i="79"/>
  <c r="AG577" i="79"/>
  <c r="AH561" i="79"/>
  <c r="AG576" i="79"/>
  <c r="AH577" i="79"/>
  <c r="AI578" i="79"/>
  <c r="AG561" i="79"/>
  <c r="AI576" i="79"/>
  <c r="AF577" i="79"/>
  <c r="AI561" i="79"/>
  <c r="AF576" i="79"/>
  <c r="AH578" i="79"/>
  <c r="AI395" i="79"/>
  <c r="AH394" i="79"/>
  <c r="AG393" i="79"/>
  <c r="AI392" i="79"/>
  <c r="AJ394" i="79"/>
  <c r="AI393" i="79"/>
  <c r="AG392" i="79"/>
  <c r="AH395" i="79"/>
  <c r="AG394" i="79"/>
  <c r="AJ393" i="79"/>
  <c r="AH392" i="79"/>
  <c r="AF395" i="79"/>
  <c r="AJ395" i="79"/>
  <c r="AI394" i="79"/>
  <c r="AH393" i="79"/>
  <c r="AF392" i="79"/>
  <c r="AJ392" i="79"/>
  <c r="AG395" i="79"/>
  <c r="AF394" i="79"/>
  <c r="AF393" i="79"/>
  <c r="AI378" i="79"/>
  <c r="AH378" i="79"/>
  <c r="AJ378" i="79"/>
  <c r="AF378" i="79"/>
  <c r="AG378" i="79"/>
  <c r="Z944" i="79"/>
  <c r="Z761" i="79"/>
  <c r="Z760" i="79"/>
  <c r="Z395" i="79"/>
  <c r="Z577" i="79"/>
  <c r="Z578" i="79"/>
  <c r="Z576" i="79"/>
  <c r="Y39" i="79" l="1"/>
  <c r="Y208" i="79" s="1"/>
  <c r="B60" i="45"/>
  <c r="B53" i="45"/>
  <c r="B46" i="45"/>
  <c r="B39" i="45"/>
  <c r="B32" i="45"/>
  <c r="B25" i="45"/>
  <c r="B18" i="45"/>
  <c r="AL212" i="79" l="1"/>
  <c r="AL195" i="79"/>
  <c r="AL209" i="79"/>
  <c r="AL210" i="79"/>
  <c r="AL208" i="79"/>
  <c r="AL211" i="79"/>
  <c r="AI212" i="79"/>
  <c r="AI211" i="79"/>
  <c r="AI210" i="79"/>
  <c r="AI209" i="79"/>
  <c r="AI208" i="79"/>
  <c r="AJ195" i="79"/>
  <c r="AF195" i="79"/>
  <c r="AH211" i="79"/>
  <c r="AH209" i="79"/>
  <c r="AG211" i="79"/>
  <c r="AG209" i="79"/>
  <c r="AH195" i="79"/>
  <c r="AJ212" i="79"/>
  <c r="AF212" i="79"/>
  <c r="AJ211" i="79"/>
  <c r="AF211" i="79"/>
  <c r="AJ210" i="79"/>
  <c r="AF210" i="79"/>
  <c r="AJ209" i="79"/>
  <c r="AF209" i="79"/>
  <c r="AF208" i="79"/>
  <c r="AG195" i="79"/>
  <c r="AH212" i="79"/>
  <c r="AH210" i="79"/>
  <c r="AH208" i="79"/>
  <c r="AI195" i="79"/>
  <c r="AG212" i="79"/>
  <c r="AG210" i="79"/>
  <c r="AG208" i="79"/>
  <c r="Z208" i="79"/>
  <c r="Z212" i="79"/>
  <c r="Z211" i="79"/>
  <c r="Z210" i="79"/>
  <c r="Z209" i="79"/>
  <c r="Y209" i="79"/>
  <c r="Y210" i="79"/>
  <c r="Y211" i="79"/>
  <c r="Y212" i="79"/>
  <c r="D513" i="46"/>
  <c r="O384" i="46"/>
  <c r="D384" i="46"/>
  <c r="Y401" i="46"/>
  <c r="J51" i="43"/>
  <c r="J29" i="44" s="1"/>
  <c r="J33" i="44" s="1"/>
  <c r="I51" i="43"/>
  <c r="I29" i="44" s="1"/>
  <c r="I33" i="44" s="1"/>
  <c r="H51" i="43"/>
  <c r="H29" i="44" s="1"/>
  <c r="H33" i="44" s="1"/>
  <c r="G51" i="43"/>
  <c r="F51" i="43"/>
  <c r="E51" i="43"/>
  <c r="E29" i="44" s="1"/>
  <c r="E33" i="44" s="1"/>
  <c r="D51" i="43"/>
  <c r="Y21" i="46" s="1"/>
  <c r="O255" i="46"/>
  <c r="D255" i="46"/>
  <c r="J28" i="44"/>
  <c r="I28" i="44"/>
  <c r="H28" i="44"/>
  <c r="G28" i="44"/>
  <c r="F28" i="44"/>
  <c r="E28" i="44"/>
  <c r="D28" i="44"/>
  <c r="AL268" i="46" l="1"/>
  <c r="AL272" i="46"/>
  <c r="AL265" i="46"/>
  <c r="AL266" i="46"/>
  <c r="AL271" i="46"/>
  <c r="AL267" i="46"/>
  <c r="AL269" i="46"/>
  <c r="AL270" i="46"/>
  <c r="AL396" i="46"/>
  <c r="AL398" i="46"/>
  <c r="AL401" i="46"/>
  <c r="AL397" i="46"/>
  <c r="AL400" i="46"/>
  <c r="AL395" i="46"/>
  <c r="AL399" i="46"/>
  <c r="AL530" i="46"/>
  <c r="AL526" i="46"/>
  <c r="AL528" i="46"/>
  <c r="AL527" i="46"/>
  <c r="AJ529" i="46"/>
  <c r="AH528" i="46"/>
  <c r="AH531" i="46"/>
  <c r="AG529" i="46"/>
  <c r="AI530" i="46"/>
  <c r="AI527" i="46"/>
  <c r="AF528" i="46"/>
  <c r="AJ530" i="46"/>
  <c r="AG527" i="46"/>
  <c r="AG530" i="46"/>
  <c r="AF531" i="46"/>
  <c r="AJ526" i="46"/>
  <c r="AH526" i="46"/>
  <c r="AF527" i="46"/>
  <c r="AF529" i="46"/>
  <c r="AJ531" i="46"/>
  <c r="AJ528" i="46"/>
  <c r="AH527" i="46"/>
  <c r="AG528" i="46"/>
  <c r="AG531" i="46"/>
  <c r="AI526" i="46"/>
  <c r="AI529" i="46"/>
  <c r="AF530" i="46"/>
  <c r="AJ527" i="46"/>
  <c r="AH530" i="46"/>
  <c r="AI528" i="46"/>
  <c r="AF526" i="46"/>
  <c r="AH529" i="46"/>
  <c r="AG526" i="46"/>
  <c r="AI531" i="46"/>
  <c r="AF395" i="46"/>
  <c r="AH395" i="46"/>
  <c r="AG399" i="46"/>
  <c r="AG397" i="46"/>
  <c r="AF399" i="46"/>
  <c r="AJ399" i="46"/>
  <c r="AI399" i="46"/>
  <c r="AH399" i="46"/>
  <c r="AG396" i="46"/>
  <c r="AJ400" i="46"/>
  <c r="AI398" i="46"/>
  <c r="AI395" i="46"/>
  <c r="AF401" i="46"/>
  <c r="AJ397" i="46"/>
  <c r="AI396" i="46"/>
  <c r="AH397" i="46"/>
  <c r="AG398" i="46"/>
  <c r="AF398" i="46"/>
  <c r="AF396" i="46"/>
  <c r="AJ398" i="46"/>
  <c r="AJ396" i="46"/>
  <c r="AI397" i="46"/>
  <c r="AI401" i="46"/>
  <c r="AH400" i="46"/>
  <c r="AJ395" i="46"/>
  <c r="AG400" i="46"/>
  <c r="AF400" i="46"/>
  <c r="AH396" i="46"/>
  <c r="AH398" i="46"/>
  <c r="AG401" i="46"/>
  <c r="AF397" i="46"/>
  <c r="AJ401" i="46"/>
  <c r="AI400" i="46"/>
  <c r="AH401" i="46"/>
  <c r="AG395" i="46"/>
  <c r="Y399" i="46"/>
  <c r="Y396" i="46"/>
  <c r="Y398" i="46"/>
  <c r="Y397" i="46"/>
  <c r="Y400" i="46"/>
  <c r="AI272" i="46"/>
  <c r="AF272" i="46"/>
  <c r="AF271" i="46"/>
  <c r="AJ271" i="46"/>
  <c r="AH270" i="46"/>
  <c r="AF269" i="46"/>
  <c r="AJ269" i="46"/>
  <c r="AH268" i="46"/>
  <c r="AF267" i="46"/>
  <c r="AJ267" i="46"/>
  <c r="AG266" i="46"/>
  <c r="AF270" i="46"/>
  <c r="AH269" i="46"/>
  <c r="AF268" i="46"/>
  <c r="AH267" i="46"/>
  <c r="AJ265" i="46"/>
  <c r="AF265" i="46"/>
  <c r="AI271" i="46"/>
  <c r="AF266" i="46"/>
  <c r="AG265" i="46"/>
  <c r="AI265" i="46"/>
  <c r="AG272" i="46"/>
  <c r="AG271" i="46"/>
  <c r="AI270" i="46"/>
  <c r="AG269" i="46"/>
  <c r="AI268" i="46"/>
  <c r="AG267" i="46"/>
  <c r="AH266" i="46"/>
  <c r="AH265" i="46"/>
  <c r="AH272" i="46"/>
  <c r="AH271" i="46"/>
  <c r="AJ270" i="46"/>
  <c r="AJ268" i="46"/>
  <c r="AI266" i="46"/>
  <c r="AJ272" i="46"/>
  <c r="AG270" i="46"/>
  <c r="AI269" i="46"/>
  <c r="AG268" i="46"/>
  <c r="AI267" i="46"/>
  <c r="AJ266" i="46"/>
  <c r="AK255" i="46"/>
  <c r="AL255" i="46"/>
  <c r="AK384" i="46"/>
  <c r="AL384" i="46"/>
  <c r="AJ384" i="46"/>
  <c r="AK513" i="46"/>
  <c r="AL513" i="46"/>
  <c r="AJ513" i="46"/>
  <c r="AI384" i="46"/>
  <c r="AG384" i="46"/>
  <c r="AF384" i="46"/>
  <c r="AH384" i="46"/>
  <c r="AF513" i="46"/>
  <c r="AG513" i="46"/>
  <c r="AH513" i="46"/>
  <c r="AI513" i="46"/>
  <c r="AJ255" i="46"/>
  <c r="AH255" i="46"/>
  <c r="AF255" i="46"/>
  <c r="AI255" i="46"/>
  <c r="AG255" i="46"/>
  <c r="F29" i="44"/>
  <c r="F33" i="44" s="1"/>
  <c r="AA21" i="46"/>
  <c r="D29" i="44"/>
  <c r="D33" i="44" s="1"/>
  <c r="AA407" i="46"/>
  <c r="AB278" i="46"/>
  <c r="G29" i="44"/>
  <c r="G33" i="44" s="1"/>
  <c r="Z277" i="46"/>
  <c r="E13" i="44"/>
  <c r="Z401" i="79"/>
  <c r="Z767" i="79"/>
  <c r="Z218" i="79"/>
  <c r="Z950" i="79"/>
  <c r="Z584" i="79"/>
  <c r="Z35" i="79"/>
  <c r="D123" i="45"/>
  <c r="E14" i="44"/>
  <c r="E18" i="44" s="1"/>
  <c r="Z585" i="79"/>
  <c r="Z744" i="79" s="1"/>
  <c r="Z219" i="79"/>
  <c r="Z378" i="79" s="1"/>
  <c r="Z402" i="79"/>
  <c r="Z561" i="79" s="1"/>
  <c r="Z768" i="79"/>
  <c r="Z927" i="79" s="1"/>
  <c r="Z951" i="79"/>
  <c r="Z1110" i="79" s="1"/>
  <c r="Z36" i="79"/>
  <c r="Z195" i="79" s="1"/>
  <c r="AE406" i="46"/>
  <c r="J13" i="44"/>
  <c r="AE950" i="79"/>
  <c r="AE401" i="79"/>
  <c r="AE767" i="79"/>
  <c r="AE584" i="79"/>
  <c r="AE218" i="79"/>
  <c r="AE35" i="79"/>
  <c r="J43" i="44"/>
  <c r="J53" i="44" s="1"/>
  <c r="J14" i="44"/>
  <c r="J18" i="44" s="1"/>
  <c r="AE402" i="79"/>
  <c r="AE585" i="79"/>
  <c r="AE951" i="79"/>
  <c r="AE1110" i="79" s="1"/>
  <c r="AE768" i="79"/>
  <c r="AE219" i="79"/>
  <c r="AE36" i="79"/>
  <c r="Y277" i="46"/>
  <c r="D13" i="44"/>
  <c r="Y767" i="79"/>
  <c r="Y584" i="79"/>
  <c r="Y218" i="79"/>
  <c r="Y950" i="79"/>
  <c r="Y401" i="79"/>
  <c r="Y35" i="79"/>
  <c r="AC148" i="46"/>
  <c r="H13" i="44"/>
  <c r="AC767" i="79"/>
  <c r="AC950" i="79"/>
  <c r="AC401" i="79"/>
  <c r="AC584" i="79"/>
  <c r="AC218" i="79"/>
  <c r="AC35" i="79"/>
  <c r="Y407" i="46"/>
  <c r="Y513" i="46" s="1"/>
  <c r="D14" i="44"/>
  <c r="D18" i="44" s="1"/>
  <c r="Y951" i="79"/>
  <c r="Y1110" i="79" s="1"/>
  <c r="Y402" i="79"/>
  <c r="Y561" i="79" s="1"/>
  <c r="Y768" i="79"/>
  <c r="Y927" i="79" s="1"/>
  <c r="Y585" i="79"/>
  <c r="Y744" i="79" s="1"/>
  <c r="Y219" i="79"/>
  <c r="Y378" i="79" s="1"/>
  <c r="Y36" i="79"/>
  <c r="Y195" i="79" s="1"/>
  <c r="AC278" i="46"/>
  <c r="AC395" i="46" s="1"/>
  <c r="H14" i="44"/>
  <c r="H18" i="44" s="1"/>
  <c r="AC768" i="79"/>
  <c r="AC944" i="79" s="1"/>
  <c r="AC585" i="79"/>
  <c r="AC219" i="79"/>
  <c r="AC951" i="79"/>
  <c r="AC1110" i="79" s="1"/>
  <c r="AC402" i="79"/>
  <c r="AC36" i="79"/>
  <c r="AD148" i="46"/>
  <c r="I13" i="44"/>
  <c r="AD401" i="79"/>
  <c r="AD584" i="79"/>
  <c r="AD950" i="79"/>
  <c r="AD767" i="79"/>
  <c r="AD218" i="79"/>
  <c r="AD35" i="79"/>
  <c r="H123" i="45"/>
  <c r="I14" i="44"/>
  <c r="I18" i="44" s="1"/>
  <c r="AD768" i="79"/>
  <c r="AD944" i="79" s="1"/>
  <c r="AD951" i="79"/>
  <c r="AD1110" i="79" s="1"/>
  <c r="AD402" i="79"/>
  <c r="AD576" i="79" s="1"/>
  <c r="AD585" i="79"/>
  <c r="AD219" i="79"/>
  <c r="AD392" i="79" s="1"/>
  <c r="AD36" i="79"/>
  <c r="AA406" i="46"/>
  <c r="F13" i="44"/>
  <c r="AA950" i="79"/>
  <c r="AA767" i="79"/>
  <c r="AA584" i="79"/>
  <c r="AA218" i="79"/>
  <c r="AA401" i="79"/>
  <c r="AA35" i="79"/>
  <c r="F43" i="44"/>
  <c r="F53" i="44" s="1"/>
  <c r="F14" i="44"/>
  <c r="F18" i="44" s="1"/>
  <c r="AA402" i="79"/>
  <c r="AA768" i="79"/>
  <c r="AA219" i="79"/>
  <c r="AA951" i="79"/>
  <c r="AA1110" i="79" s="1"/>
  <c r="AA585" i="79"/>
  <c r="AA36" i="79"/>
  <c r="AA208" i="79" s="1"/>
  <c r="AB406" i="46"/>
  <c r="G13" i="44"/>
  <c r="AB767" i="79"/>
  <c r="AB584" i="79"/>
  <c r="AB218" i="79"/>
  <c r="AB950" i="79"/>
  <c r="AB401" i="79"/>
  <c r="AB35" i="79"/>
  <c r="AB407" i="46"/>
  <c r="G14" i="44"/>
  <c r="G18" i="44" s="1"/>
  <c r="AB951" i="79"/>
  <c r="AB1110" i="79" s="1"/>
  <c r="AB768" i="79"/>
  <c r="AB585" i="79"/>
  <c r="AB219" i="79"/>
  <c r="AB402" i="79"/>
  <c r="AB36" i="79"/>
  <c r="AB21" i="46"/>
  <c r="Y278" i="46"/>
  <c r="Y384" i="46" s="1"/>
  <c r="AE149" i="46"/>
  <c r="AE255" i="46" s="1"/>
  <c r="AB148" i="46"/>
  <c r="G123" i="45"/>
  <c r="AA149" i="46"/>
  <c r="AA255" i="46" s="1"/>
  <c r="AE407" i="46"/>
  <c r="I43" i="44"/>
  <c r="I53" i="44" s="1"/>
  <c r="E43" i="44"/>
  <c r="E53" i="44" s="1"/>
  <c r="Z406" i="46"/>
  <c r="AE148" i="46"/>
  <c r="AA148" i="46"/>
  <c r="H43" i="44"/>
  <c r="H53" i="44" s="1"/>
  <c r="C123" i="45"/>
  <c r="F123" i="45"/>
  <c r="AE21" i="46"/>
  <c r="AD149" i="46"/>
  <c r="Z149" i="46"/>
  <c r="Z255" i="46" s="1"/>
  <c r="AE278" i="46"/>
  <c r="AA278" i="46"/>
  <c r="AC277" i="46"/>
  <c r="AD407" i="46"/>
  <c r="Z407" i="46"/>
  <c r="Z513" i="46" s="1"/>
  <c r="AC406" i="46"/>
  <c r="AD277" i="46"/>
  <c r="AD406" i="46"/>
  <c r="Z148" i="46"/>
  <c r="D43" i="44"/>
  <c r="G43" i="44"/>
  <c r="G53" i="44" s="1"/>
  <c r="I123" i="45"/>
  <c r="E123" i="45"/>
  <c r="AD21" i="46"/>
  <c r="Z21" i="46"/>
  <c r="Z127" i="46" s="1"/>
  <c r="AC149" i="46"/>
  <c r="AC255" i="46" s="1"/>
  <c r="AD278" i="46"/>
  <c r="Z278" i="46"/>
  <c r="Z384" i="46" s="1"/>
  <c r="AB277" i="46"/>
  <c r="Y406" i="46"/>
  <c r="AC407" i="46"/>
  <c r="Y148" i="46"/>
  <c r="AC21" i="46"/>
  <c r="Y149" i="46"/>
  <c r="Y255" i="46" s="1"/>
  <c r="AB149" i="46"/>
  <c r="AB255" i="46" s="1"/>
  <c r="AE277" i="46"/>
  <c r="AA277" i="46"/>
  <c r="D53" i="44" l="1"/>
  <c r="AD212" i="79"/>
  <c r="AD208" i="79"/>
  <c r="AD211" i="79"/>
  <c r="AD210" i="79"/>
  <c r="AD209" i="79"/>
  <c r="G50" i="44"/>
  <c r="G49" i="44"/>
  <c r="G47" i="44"/>
  <c r="G52" i="44"/>
  <c r="G48" i="44"/>
  <c r="G51" i="44"/>
  <c r="H51" i="44"/>
  <c r="H47" i="44"/>
  <c r="H50" i="44"/>
  <c r="H52" i="44"/>
  <c r="H49" i="44"/>
  <c r="H48" i="44"/>
  <c r="E52" i="44"/>
  <c r="E48" i="44"/>
  <c r="E49" i="44"/>
  <c r="E51" i="44"/>
  <c r="E47" i="44"/>
  <c r="E50" i="44"/>
  <c r="F49" i="44"/>
  <c r="F52" i="44"/>
  <c r="F48" i="44"/>
  <c r="F47" i="44"/>
  <c r="F51" i="44"/>
  <c r="F50" i="44"/>
  <c r="J49" i="44"/>
  <c r="J52" i="44"/>
  <c r="J48" i="44"/>
  <c r="J50" i="44"/>
  <c r="J51" i="44"/>
  <c r="J47" i="44"/>
  <c r="D52" i="44"/>
  <c r="D48" i="44"/>
  <c r="D51" i="44"/>
  <c r="D47" i="44"/>
  <c r="D49" i="44"/>
  <c r="D50" i="44"/>
  <c r="I52" i="44"/>
  <c r="I48" i="44"/>
  <c r="I51" i="44"/>
  <c r="I47" i="44"/>
  <c r="I50" i="44"/>
  <c r="I49" i="44"/>
  <c r="J45" i="44"/>
  <c r="J44" i="44"/>
  <c r="D44" i="44"/>
  <c r="D45" i="44"/>
  <c r="G45" i="44"/>
  <c r="G44" i="44"/>
  <c r="H45" i="44"/>
  <c r="H44" i="44"/>
  <c r="E45" i="44"/>
  <c r="F45" i="44"/>
  <c r="F44" i="44"/>
  <c r="I44" i="44"/>
  <c r="I45" i="44"/>
  <c r="AB392" i="79"/>
  <c r="AB394" i="79"/>
  <c r="AB378" i="79"/>
  <c r="AB393" i="79"/>
  <c r="AB395" i="79"/>
  <c r="AB760" i="79"/>
  <c r="AB761" i="79"/>
  <c r="AB744" i="79"/>
  <c r="AD577" i="79"/>
  <c r="AD561" i="79"/>
  <c r="AD578" i="79"/>
  <c r="AC392" i="79"/>
  <c r="AC394" i="79"/>
  <c r="AC378" i="79"/>
  <c r="AC393" i="79"/>
  <c r="AC395" i="79"/>
  <c r="AB577" i="79"/>
  <c r="AB578" i="79"/>
  <c r="AB576" i="79"/>
  <c r="AB561" i="79"/>
  <c r="AA760" i="79"/>
  <c r="AA744" i="79"/>
  <c r="AA761" i="79"/>
  <c r="AA578" i="79"/>
  <c r="AA577" i="79"/>
  <c r="AA576" i="79"/>
  <c r="AA561" i="79"/>
  <c r="AD393" i="79"/>
  <c r="AD395" i="79"/>
  <c r="AD394" i="79"/>
  <c r="AD378" i="79"/>
  <c r="AD927" i="79"/>
  <c r="AC578" i="79"/>
  <c r="AC577" i="79"/>
  <c r="AC576" i="79"/>
  <c r="AC561" i="79"/>
  <c r="AC927" i="79"/>
  <c r="AE392" i="79"/>
  <c r="AE378" i="79"/>
  <c r="AE394" i="79"/>
  <c r="AE393" i="79"/>
  <c r="AE395" i="79"/>
  <c r="AE561" i="79"/>
  <c r="AE578" i="79"/>
  <c r="AE577" i="79"/>
  <c r="AE576" i="79"/>
  <c r="AD761" i="79"/>
  <c r="AD744" i="79"/>
  <c r="AD760" i="79"/>
  <c r="AE944" i="79"/>
  <c r="AE927" i="79"/>
  <c r="AA395" i="79"/>
  <c r="AA378" i="79"/>
  <c r="AA394" i="79"/>
  <c r="AA392" i="79"/>
  <c r="AA393" i="79"/>
  <c r="AB211" i="79"/>
  <c r="AB195" i="79"/>
  <c r="AB212" i="79"/>
  <c r="AB208" i="79"/>
  <c r="AB210" i="79"/>
  <c r="AB209" i="79"/>
  <c r="AB927" i="79"/>
  <c r="AB944" i="79"/>
  <c r="AA210" i="79"/>
  <c r="AA195" i="79"/>
  <c r="AA209" i="79"/>
  <c r="AA211" i="79"/>
  <c r="AA212" i="79"/>
  <c r="AA927" i="79"/>
  <c r="AA944" i="79"/>
  <c r="AD195" i="79"/>
  <c r="AC209" i="79"/>
  <c r="AC212" i="79"/>
  <c r="AC208" i="79"/>
  <c r="AC210" i="79"/>
  <c r="AC195" i="79"/>
  <c r="AC211" i="79"/>
  <c r="AC761" i="79"/>
  <c r="AC744" i="79"/>
  <c r="AC760" i="79"/>
  <c r="AE211" i="79"/>
  <c r="AE195" i="79"/>
  <c r="AE208" i="79"/>
  <c r="AE209" i="79"/>
  <c r="AE210" i="79"/>
  <c r="AE212" i="79"/>
  <c r="AE760" i="79"/>
  <c r="AE761" i="79"/>
  <c r="AE744" i="79"/>
  <c r="AD513" i="46"/>
  <c r="AD529" i="46"/>
  <c r="AD528" i="46"/>
  <c r="AD527" i="46"/>
  <c r="AD530" i="46"/>
  <c r="AD526" i="46"/>
  <c r="AD531" i="46"/>
  <c r="AA513" i="46"/>
  <c r="AA530" i="46"/>
  <c r="AA526" i="46"/>
  <c r="AA531" i="46"/>
  <c r="AA527" i="46"/>
  <c r="AA529" i="46"/>
  <c r="AA528" i="46"/>
  <c r="AB513" i="46"/>
  <c r="AB531" i="46"/>
  <c r="AB527" i="46"/>
  <c r="AB526" i="46"/>
  <c r="AB528" i="46"/>
  <c r="AB530" i="46"/>
  <c r="AB529" i="46"/>
  <c r="AC513" i="46"/>
  <c r="AC528" i="46"/>
  <c r="AC527" i="46"/>
  <c r="AC526" i="46"/>
  <c r="AC529" i="46"/>
  <c r="AC531" i="46"/>
  <c r="AC530" i="46"/>
  <c r="AE513" i="46"/>
  <c r="AE530" i="46"/>
  <c r="AE526" i="46"/>
  <c r="AE531" i="46"/>
  <c r="AE527" i="46"/>
  <c r="AE529" i="46"/>
  <c r="AE528" i="46"/>
  <c r="AB396" i="46"/>
  <c r="AB397" i="46"/>
  <c r="AA400" i="46"/>
  <c r="AA397" i="46"/>
  <c r="AA399" i="46"/>
  <c r="AA398" i="46"/>
  <c r="AA396" i="46"/>
  <c r="AA401" i="46"/>
  <c r="AD396" i="46"/>
  <c r="AD401" i="46"/>
  <c r="AD400" i="46"/>
  <c r="AD399" i="46"/>
  <c r="AD398" i="46"/>
  <c r="AD397" i="46"/>
  <c r="AE400" i="46"/>
  <c r="AE397" i="46"/>
  <c r="AE399" i="46"/>
  <c r="AE398" i="46"/>
  <c r="AE396" i="46"/>
  <c r="AE401" i="46"/>
  <c r="AB401" i="46"/>
  <c r="AB398" i="46"/>
  <c r="AB399" i="46"/>
  <c r="AB400" i="46"/>
  <c r="AC399" i="46"/>
  <c r="AC400" i="46"/>
  <c r="AC401" i="46"/>
  <c r="AC398" i="46"/>
  <c r="AC397" i="46"/>
  <c r="AC396" i="46"/>
  <c r="AD384" i="46"/>
  <c r="AD395" i="46"/>
  <c r="AB384" i="46"/>
  <c r="AB395" i="46"/>
  <c r="AA384" i="46"/>
  <c r="AA395" i="46"/>
  <c r="AE271" i="46"/>
  <c r="AE384" i="46"/>
  <c r="AE395" i="46"/>
  <c r="AC384" i="46"/>
  <c r="AE265" i="46"/>
  <c r="AE266" i="46"/>
  <c r="AE270" i="46"/>
  <c r="AA269" i="46"/>
  <c r="AA272" i="46"/>
  <c r="AC269" i="46"/>
  <c r="AC268" i="46"/>
  <c r="AA271" i="46"/>
  <c r="AD255" i="46"/>
  <c r="AD268" i="46"/>
  <c r="AD266" i="46"/>
  <c r="AD265" i="46"/>
  <c r="AD269" i="46"/>
  <c r="AD271" i="46"/>
  <c r="AD272" i="46"/>
  <c r="AD267" i="46"/>
  <c r="AD270" i="46"/>
  <c r="AC265" i="46"/>
  <c r="AA267" i="46"/>
  <c r="AB265" i="46"/>
  <c r="AB268" i="46"/>
  <c r="AE268" i="46"/>
  <c r="AC271" i="46"/>
  <c r="AE269" i="46"/>
  <c r="AE272" i="46"/>
  <c r="AB267" i="46"/>
  <c r="AB269" i="46"/>
  <c r="AB271" i="46"/>
  <c r="AA268" i="46"/>
  <c r="AC270" i="46"/>
  <c r="AC266" i="46"/>
  <c r="AB266" i="46"/>
  <c r="AA266" i="46"/>
  <c r="AB270" i="46"/>
  <c r="AA265" i="46"/>
  <c r="AC267" i="46"/>
  <c r="AA270" i="46"/>
  <c r="AC272" i="46"/>
  <c r="AE267" i="46"/>
  <c r="AB272" i="46"/>
  <c r="D127" i="46"/>
  <c r="D122" i="45" l="1"/>
  <c r="E122" i="45"/>
  <c r="F122" i="45"/>
  <c r="G122" i="45"/>
  <c r="H122" i="45"/>
  <c r="I122" i="45"/>
  <c r="C122" i="45"/>
  <c r="O17" i="45" l="1"/>
  <c r="N17" i="45"/>
  <c r="N23" i="45" s="1"/>
  <c r="M17" i="45"/>
  <c r="M23" i="45" s="1"/>
  <c r="L17" i="45"/>
  <c r="L23" i="45" s="1"/>
  <c r="N60" i="46"/>
  <c r="N57" i="46"/>
  <c r="AA127" i="46" l="1"/>
  <c r="AD127" i="46"/>
  <c r="AD143" i="46"/>
  <c r="AD135" i="46"/>
  <c r="AB135" i="46"/>
  <c r="AD138" i="46"/>
  <c r="AD142" i="46"/>
  <c r="AD137" i="46"/>
  <c r="AD141" i="46"/>
  <c r="AD139" i="46"/>
  <c r="AD140" i="46"/>
  <c r="AD136" i="46"/>
  <c r="Y138" i="46"/>
  <c r="Y140" i="46"/>
  <c r="Y142" i="46"/>
  <c r="Y139" i="46"/>
  <c r="Y141" i="46"/>
  <c r="Y143" i="46"/>
  <c r="AC138" i="46"/>
  <c r="AI139" i="46"/>
  <c r="AE141" i="46"/>
  <c r="AA143" i="46"/>
  <c r="AL138" i="46"/>
  <c r="AH140" i="46"/>
  <c r="AJ141" i="46"/>
  <c r="AF143" i="46"/>
  <c r="AI138" i="46"/>
  <c r="AE140" i="46"/>
  <c r="AA142" i="46"/>
  <c r="AG143" i="46"/>
  <c r="AH139" i="46"/>
  <c r="AJ140" i="46"/>
  <c r="AF142" i="46"/>
  <c r="AG138" i="46"/>
  <c r="AC140" i="46"/>
  <c r="AI141" i="46"/>
  <c r="AE143" i="46"/>
  <c r="AB139" i="46"/>
  <c r="AL140" i="46"/>
  <c r="AH142" i="46"/>
  <c r="AJ143" i="46"/>
  <c r="AC139" i="46"/>
  <c r="AI140" i="46"/>
  <c r="AE142" i="46"/>
  <c r="AB138" i="46"/>
  <c r="AL139" i="46"/>
  <c r="AH141" i="46"/>
  <c r="AJ142" i="46"/>
  <c r="AA139" i="46"/>
  <c r="AG140" i="46"/>
  <c r="AC142" i="46"/>
  <c r="AI143" i="46"/>
  <c r="AF139" i="46"/>
  <c r="AB141" i="46"/>
  <c r="AL142" i="46"/>
  <c r="AA138" i="46"/>
  <c r="AG139" i="46"/>
  <c r="AC141" i="46"/>
  <c r="AI142" i="46"/>
  <c r="AF138" i="46"/>
  <c r="AB140" i="46"/>
  <c r="AL141" i="46"/>
  <c r="AH143" i="46"/>
  <c r="AE139" i="46"/>
  <c r="AA141" i="46"/>
  <c r="AG142" i="46"/>
  <c r="AH138" i="46"/>
  <c r="AJ139" i="46"/>
  <c r="AF141" i="46"/>
  <c r="AB143" i="46"/>
  <c r="AE138" i="46"/>
  <c r="AA140" i="46"/>
  <c r="AG141" i="46"/>
  <c r="AC143" i="46"/>
  <c r="AJ138" i="46"/>
  <c r="AF140" i="46"/>
  <c r="AB142" i="46"/>
  <c r="AL143" i="46"/>
  <c r="Y127" i="46"/>
  <c r="AG135" i="46"/>
  <c r="Y136" i="46"/>
  <c r="AL135" i="46"/>
  <c r="AL136" i="46"/>
  <c r="AL137" i="46"/>
  <c r="AL127" i="46"/>
  <c r="AJ127" i="46"/>
  <c r="AE127" i="46"/>
  <c r="AG127" i="46"/>
  <c r="AF127" i="46"/>
  <c r="AC127" i="46"/>
  <c r="AB127" i="46"/>
  <c r="AH127" i="46"/>
  <c r="AI127" i="46"/>
  <c r="AK127" i="46"/>
  <c r="Y137" i="46"/>
  <c r="AH135" i="46"/>
  <c r="AF137" i="46"/>
  <c r="AC136" i="46"/>
  <c r="AI136" i="46"/>
  <c r="AA136" i="46"/>
  <c r="AE135" i="46"/>
  <c r="AJ136" i="46"/>
  <c r="AB136" i="46"/>
  <c r="AI137" i="46"/>
  <c r="AA137" i="46"/>
  <c r="AE136" i="46"/>
  <c r="AJ137" i="46"/>
  <c r="AE137" i="46"/>
  <c r="AG137" i="46"/>
  <c r="AK136" i="46"/>
  <c r="AH137" i="46"/>
  <c r="AK137" i="46"/>
  <c r="AC137" i="46"/>
  <c r="AF136" i="46"/>
  <c r="AF135" i="46"/>
  <c r="AI135" i="46"/>
  <c r="AA135" i="46"/>
  <c r="AG136" i="46"/>
  <c r="AB137" i="46"/>
  <c r="AK135" i="46"/>
  <c r="AC135" i="46"/>
  <c r="AH136" i="46"/>
  <c r="AJ135" i="46"/>
  <c r="M93" i="45"/>
  <c r="M132" i="45" s="1"/>
  <c r="M114" i="45"/>
  <c r="P132" i="45" s="1"/>
  <c r="M107" i="45"/>
  <c r="O132" i="45" s="1"/>
  <c r="M86" i="45"/>
  <c r="M100" i="45"/>
  <c r="N132" i="45" s="1"/>
  <c r="M79" i="45"/>
  <c r="M72" i="45"/>
  <c r="L93" i="45"/>
  <c r="M131" i="45" s="1"/>
  <c r="L107" i="45"/>
  <c r="O131" i="45" s="1"/>
  <c r="L86" i="45"/>
  <c r="L114" i="45"/>
  <c r="P131" i="45" s="1"/>
  <c r="L100" i="45"/>
  <c r="N131" i="45" s="1"/>
  <c r="L79" i="45"/>
  <c r="L72" i="45"/>
  <c r="N86" i="45"/>
  <c r="N114" i="45"/>
  <c r="P133" i="45" s="1"/>
  <c r="N107" i="45"/>
  <c r="O133" i="45" s="1"/>
  <c r="N79" i="45"/>
  <c r="N93" i="45"/>
  <c r="M133" i="45" s="1"/>
  <c r="N100" i="45"/>
  <c r="N133" i="45" s="1"/>
  <c r="N72" i="45"/>
  <c r="L65" i="45"/>
  <c r="L51" i="45"/>
  <c r="L30" i="45"/>
  <c r="L58" i="45"/>
  <c r="L37" i="45"/>
  <c r="L44" i="45"/>
  <c r="M44" i="45"/>
  <c r="M58" i="45"/>
  <c r="M51" i="45"/>
  <c r="M37" i="45"/>
  <c r="M65" i="45"/>
  <c r="M30" i="45"/>
  <c r="N58" i="45"/>
  <c r="N65" i="45"/>
  <c r="N51" i="45"/>
  <c r="G133" i="45" s="1"/>
  <c r="N44" i="45"/>
  <c r="N37" i="45"/>
  <c r="N30" i="45"/>
  <c r="H132" i="45" l="1"/>
  <c r="D133" i="45"/>
  <c r="E132" i="45"/>
  <c r="G131" i="45"/>
  <c r="L133" i="45"/>
  <c r="J132" i="45"/>
  <c r="E133" i="45"/>
  <c r="G132" i="45"/>
  <c r="I131" i="45"/>
  <c r="J131" i="45"/>
  <c r="K132" i="45"/>
  <c r="F133" i="45"/>
  <c r="K131" i="45"/>
  <c r="I133" i="45"/>
  <c r="H133" i="45"/>
  <c r="E131" i="45"/>
  <c r="K133" i="45"/>
  <c r="L131" i="45"/>
  <c r="J133" i="45"/>
  <c r="F132" i="45"/>
  <c r="L132" i="45"/>
  <c r="H131" i="45"/>
  <c r="F131" i="45"/>
  <c r="D132" i="45"/>
  <c r="I132" i="45"/>
  <c r="D131" i="45"/>
  <c r="H100" i="47"/>
  <c r="H101" i="47"/>
  <c r="H99" i="47"/>
  <c r="H78" i="47"/>
  <c r="H75" i="47"/>
  <c r="H69" i="47"/>
  <c r="H66" i="47"/>
  <c r="H63" i="47"/>
  <c r="H60" i="47"/>
  <c r="H71" i="47"/>
  <c r="H70" i="47"/>
  <c r="H68" i="47"/>
  <c r="H67" i="47"/>
  <c r="H65" i="47"/>
  <c r="H64" i="47"/>
  <c r="H62" i="47"/>
  <c r="H61" i="47"/>
  <c r="H45" i="47"/>
  <c r="H54" i="47"/>
  <c r="H51" i="47"/>
  <c r="H48" i="47"/>
  <c r="H56" i="47"/>
  <c r="H55" i="47"/>
  <c r="H53" i="47"/>
  <c r="H52" i="47"/>
  <c r="H50" i="47"/>
  <c r="H49" i="47"/>
  <c r="H47" i="47"/>
  <c r="H46" i="47"/>
  <c r="H41" i="47"/>
  <c r="H40" i="47"/>
  <c r="H39" i="47"/>
  <c r="H38" i="47"/>
  <c r="H37" i="47"/>
  <c r="H36" i="47"/>
  <c r="H35" i="47"/>
  <c r="H34" i="47"/>
  <c r="H33" i="47"/>
  <c r="H25" i="47"/>
  <c r="H26" i="47"/>
  <c r="H24" i="47"/>
  <c r="H22" i="47"/>
  <c r="H23" i="47"/>
  <c r="H21" i="47"/>
  <c r="H19" i="47"/>
  <c r="H20" i="47"/>
  <c r="H18" i="47"/>
  <c r="H120" i="47" l="1"/>
  <c r="H121" i="47"/>
  <c r="H122" i="47"/>
  <c r="H123" i="47"/>
  <c r="H124" i="47"/>
  <c r="H125" i="47"/>
  <c r="H126" i="47"/>
  <c r="H127" i="47"/>
  <c r="H128" i="47"/>
  <c r="H135" i="47"/>
  <c r="H136" i="47"/>
  <c r="H137" i="47"/>
  <c r="H138" i="47"/>
  <c r="H140" i="47"/>
  <c r="H141" i="47"/>
  <c r="H142" i="47"/>
  <c r="H144" i="47"/>
  <c r="H145" i="47"/>
  <c r="H146" i="47"/>
  <c r="H150" i="47"/>
  <c r="H151" i="47"/>
  <c r="H152" i="47"/>
  <c r="H153" i="47"/>
  <c r="H154" i="47"/>
  <c r="H155" i="47"/>
  <c r="H156" i="47"/>
  <c r="H157" i="47"/>
  <c r="H158" i="47"/>
  <c r="H159" i="47"/>
  <c r="H160" i="47"/>
  <c r="H161" i="47"/>
  <c r="D17" i="45"/>
  <c r="H115" i="47" l="1"/>
  <c r="H116" i="47"/>
  <c r="H114" i="47"/>
  <c r="H112" i="47"/>
  <c r="H113" i="47"/>
  <c r="H111" i="47"/>
  <c r="H109" i="47"/>
  <c r="H110" i="47"/>
  <c r="H108" i="47"/>
  <c r="H106" i="47"/>
  <c r="H107" i="47"/>
  <c r="H105" i="47"/>
  <c r="H97" i="47"/>
  <c r="H98" i="47"/>
  <c r="H96" i="47"/>
  <c r="H94" i="47"/>
  <c r="H95" i="47"/>
  <c r="H93" i="47"/>
  <c r="H91" i="47"/>
  <c r="H92" i="47"/>
  <c r="H90" i="47"/>
  <c r="H31" i="47" l="1"/>
  <c r="H32" i="47"/>
  <c r="H30" i="47"/>
  <c r="H16" i="47"/>
  <c r="H17" i="47"/>
  <c r="H15" i="47"/>
  <c r="K17" i="45" l="1"/>
  <c r="J17" i="45"/>
  <c r="I17" i="45"/>
  <c r="I65" i="45" s="1"/>
  <c r="H17" i="45"/>
  <c r="H23" i="45" s="1"/>
  <c r="F23" i="45"/>
  <c r="E23" i="45"/>
  <c r="J30" i="45" l="1"/>
  <c r="J23" i="45"/>
  <c r="K23" i="45"/>
  <c r="E30" i="45"/>
  <c r="I128" i="45"/>
  <c r="E86" i="45"/>
  <c r="E100" i="45"/>
  <c r="N124" i="45" s="1"/>
  <c r="E72" i="45"/>
  <c r="E107" i="45"/>
  <c r="O124" i="45" s="1"/>
  <c r="E114" i="45"/>
  <c r="P124" i="45" s="1"/>
  <c r="E79" i="45"/>
  <c r="E93" i="45"/>
  <c r="M124" i="45" s="1"/>
  <c r="E65" i="45"/>
  <c r="G65" i="45"/>
  <c r="G100" i="45"/>
  <c r="N126" i="45" s="1"/>
  <c r="G86" i="45"/>
  <c r="L126" i="45" s="1"/>
  <c r="G114" i="45"/>
  <c r="P126" i="45" s="1"/>
  <c r="G107" i="45"/>
  <c r="O126" i="45" s="1"/>
  <c r="G79" i="45"/>
  <c r="G93" i="45"/>
  <c r="M126" i="45" s="1"/>
  <c r="G72" i="45"/>
  <c r="H93" i="45"/>
  <c r="H79" i="45"/>
  <c r="H86" i="45"/>
  <c r="H107" i="45"/>
  <c r="O127" i="45" s="1"/>
  <c r="H114" i="45"/>
  <c r="P127" i="45" s="1"/>
  <c r="H100" i="45"/>
  <c r="H72" i="45"/>
  <c r="I93" i="45"/>
  <c r="M128" i="45" s="1"/>
  <c r="I86" i="45"/>
  <c r="I72" i="45"/>
  <c r="I100" i="45"/>
  <c r="N128" i="45" s="1"/>
  <c r="I114" i="45"/>
  <c r="P128" i="45" s="1"/>
  <c r="I107" i="45"/>
  <c r="O128" i="45" s="1"/>
  <c r="I79" i="45"/>
  <c r="F58" i="45"/>
  <c r="F107" i="45"/>
  <c r="O125" i="45" s="1"/>
  <c r="F86" i="45"/>
  <c r="F100" i="45"/>
  <c r="N125" i="45" s="1"/>
  <c r="F72" i="45"/>
  <c r="F93" i="45"/>
  <c r="M125" i="45" s="1"/>
  <c r="F114" i="45"/>
  <c r="P125" i="45" s="1"/>
  <c r="F79" i="45"/>
  <c r="J86" i="45"/>
  <c r="J114" i="45"/>
  <c r="P129" i="45" s="1"/>
  <c r="J93" i="45"/>
  <c r="M129" i="45" s="1"/>
  <c r="J100" i="45"/>
  <c r="N129" i="45" s="1"/>
  <c r="J72" i="45"/>
  <c r="J107" i="45"/>
  <c r="O129" i="45" s="1"/>
  <c r="J79" i="45"/>
  <c r="K100" i="45"/>
  <c r="K114" i="45"/>
  <c r="P130" i="45" s="1"/>
  <c r="K72" i="45"/>
  <c r="K93" i="45"/>
  <c r="K86" i="45"/>
  <c r="K79" i="45"/>
  <c r="K107" i="45"/>
  <c r="O130" i="45" s="1"/>
  <c r="J65" i="45"/>
  <c r="K65" i="45"/>
  <c r="E58" i="45"/>
  <c r="F65" i="45"/>
  <c r="H37" i="45"/>
  <c r="H65" i="45"/>
  <c r="H30" i="45"/>
  <c r="I23" i="45"/>
  <c r="C128" i="45" s="1"/>
  <c r="G58" i="45"/>
  <c r="G51" i="45"/>
  <c r="G44" i="45"/>
  <c r="G37" i="45"/>
  <c r="K58" i="45"/>
  <c r="K51" i="45"/>
  <c r="K30" i="45"/>
  <c r="K44" i="45"/>
  <c r="K37" i="45"/>
  <c r="H58" i="45"/>
  <c r="H44" i="45"/>
  <c r="H51" i="45"/>
  <c r="E51" i="45"/>
  <c r="E37" i="45"/>
  <c r="E44" i="45"/>
  <c r="I58" i="45"/>
  <c r="I44" i="45"/>
  <c r="I37" i="45"/>
  <c r="I51" i="45"/>
  <c r="F51" i="45"/>
  <c r="F44" i="45"/>
  <c r="F37" i="45"/>
  <c r="J58" i="45"/>
  <c r="J44" i="45"/>
  <c r="J37" i="45"/>
  <c r="J51" i="45"/>
  <c r="I30" i="45"/>
  <c r="F30" i="45"/>
  <c r="G23" i="45"/>
  <c r="G30" i="45"/>
  <c r="C129" i="45"/>
  <c r="Y20" i="46"/>
  <c r="W14" i="47"/>
  <c r="J14" i="47"/>
  <c r="K14" i="47"/>
  <c r="L14" i="47"/>
  <c r="M14" i="47"/>
  <c r="N14" i="47"/>
  <c r="O14" i="47"/>
  <c r="I14" i="47"/>
  <c r="AE20" i="46"/>
  <c r="AA20" i="46"/>
  <c r="AB20" i="46"/>
  <c r="AC20" i="46"/>
  <c r="AD20" i="46"/>
  <c r="Z20" i="46"/>
  <c r="C60" i="45"/>
  <c r="C53" i="45"/>
  <c r="C46" i="45"/>
  <c r="C39" i="45"/>
  <c r="C25" i="45"/>
  <c r="C32" i="45"/>
  <c r="C18" i="45"/>
  <c r="E42" i="44"/>
  <c r="F42" i="44"/>
  <c r="G42" i="44"/>
  <c r="H42" i="44"/>
  <c r="I42" i="44"/>
  <c r="J42" i="44"/>
  <c r="D42" i="44"/>
  <c r="Y256" i="46" s="1"/>
  <c r="C131" i="45" l="1"/>
  <c r="Y747" i="79" s="1"/>
  <c r="Y755" i="79" s="1"/>
  <c r="L129" i="45"/>
  <c r="AJ516" i="46"/>
  <c r="AJ520" i="46" s="1"/>
  <c r="C133" i="45"/>
  <c r="Y1113" i="79" s="1"/>
  <c r="N130" i="45"/>
  <c r="K125" i="45"/>
  <c r="K128" i="45"/>
  <c r="N127" i="45"/>
  <c r="K126" i="45"/>
  <c r="G129" i="45"/>
  <c r="E129" i="45"/>
  <c r="AA381" i="79" s="1"/>
  <c r="AA382" i="79" s="1"/>
  <c r="AF258" i="46"/>
  <c r="Y258" i="46"/>
  <c r="Y259" i="46" s="1"/>
  <c r="F128" i="45"/>
  <c r="L130" i="45"/>
  <c r="J128" i="45"/>
  <c r="K127" i="45"/>
  <c r="AF130" i="46"/>
  <c r="AF131" i="46" s="1"/>
  <c r="K52" i="43" s="1"/>
  <c r="I129" i="45"/>
  <c r="K124" i="45"/>
  <c r="G128" i="45"/>
  <c r="E128" i="45"/>
  <c r="AE198" i="79" s="1"/>
  <c r="AE202" i="79" s="1"/>
  <c r="D129" i="45"/>
  <c r="H128" i="45"/>
  <c r="C132" i="45"/>
  <c r="M130" i="45"/>
  <c r="L125" i="45"/>
  <c r="L128" i="45"/>
  <c r="M127" i="45"/>
  <c r="K129" i="45"/>
  <c r="K130" i="45"/>
  <c r="J129" i="45"/>
  <c r="L127" i="45"/>
  <c r="F129" i="45"/>
  <c r="H129" i="45"/>
  <c r="AF387" i="46"/>
  <c r="L124" i="45"/>
  <c r="D128" i="45"/>
  <c r="Y198" i="79"/>
  <c r="Y128" i="46"/>
  <c r="AJ745" i="79"/>
  <c r="AG745" i="79"/>
  <c r="AG379" i="79"/>
  <c r="AK928" i="79"/>
  <c r="AF745" i="79"/>
  <c r="AH562" i="79"/>
  <c r="AL196" i="79"/>
  <c r="AG514" i="46"/>
  <c r="AI928" i="79"/>
  <c r="AJ928" i="79"/>
  <c r="AF379" i="79"/>
  <c r="AL562" i="79"/>
  <c r="AF928" i="79"/>
  <c r="AJ379" i="79"/>
  <c r="AH1111" i="79"/>
  <c r="AI1111" i="79"/>
  <c r="AK514" i="46"/>
  <c r="AI196" i="79"/>
  <c r="AK379" i="79"/>
  <c r="AF514" i="46"/>
  <c r="AF562" i="79"/>
  <c r="AL379" i="79"/>
  <c r="AL745" i="79"/>
  <c r="AJ562" i="79"/>
  <c r="AJ514" i="46"/>
  <c r="AK196" i="79"/>
  <c r="AG196" i="79"/>
  <c r="AG1111" i="79"/>
  <c r="AG562" i="79"/>
  <c r="AH514" i="46"/>
  <c r="AK1111" i="79"/>
  <c r="AH196" i="79"/>
  <c r="AH928" i="79"/>
  <c r="AJ1111" i="79"/>
  <c r="AF196" i="79"/>
  <c r="AF1111" i="79"/>
  <c r="AL928" i="79"/>
  <c r="AI379" i="79"/>
  <c r="AL514" i="46"/>
  <c r="AK745" i="79"/>
  <c r="AH379" i="79"/>
  <c r="AJ196" i="79"/>
  <c r="AL1111" i="79"/>
  <c r="AH745" i="79"/>
  <c r="AI514" i="46"/>
  <c r="AK562" i="79"/>
  <c r="AI562" i="79"/>
  <c r="AI745" i="79"/>
  <c r="AG928" i="79"/>
  <c r="Y514" i="46"/>
  <c r="AB514" i="46"/>
  <c r="AE1111" i="79"/>
  <c r="AD379" i="79"/>
  <c r="AC562" i="79"/>
  <c r="Y1111" i="79"/>
  <c r="Y562" i="79"/>
  <c r="AC514" i="46"/>
  <c r="AB928" i="79"/>
  <c r="AA1111" i="79"/>
  <c r="AD196" i="79"/>
  <c r="Y196" i="79"/>
  <c r="AE745" i="79"/>
  <c r="AA514" i="46"/>
  <c r="AE514" i="46"/>
  <c r="AC379" i="79"/>
  <c r="AB745" i="79"/>
  <c r="AC1111" i="79"/>
  <c r="AE379" i="79"/>
  <c r="Z928" i="79"/>
  <c r="AD514" i="46"/>
  <c r="AA562" i="79"/>
  <c r="AD1111" i="79"/>
  <c r="AE928" i="79"/>
  <c r="AB379" i="79"/>
  <c r="AB1111" i="79"/>
  <c r="AA745" i="79"/>
  <c r="AD562" i="79"/>
  <c r="Y745" i="79"/>
  <c r="AE562" i="79"/>
  <c r="Z745" i="79"/>
  <c r="Z514" i="46"/>
  <c r="AC928" i="79"/>
  <c r="AB562" i="79"/>
  <c r="Y379" i="79"/>
  <c r="Z379" i="79"/>
  <c r="AA196" i="79"/>
  <c r="AD928" i="79"/>
  <c r="AC196" i="79"/>
  <c r="Y928" i="79"/>
  <c r="AE196" i="79"/>
  <c r="AD745" i="79"/>
  <c r="AA379" i="79"/>
  <c r="AA928" i="79"/>
  <c r="AB196" i="79"/>
  <c r="AC745" i="79"/>
  <c r="Z562" i="79"/>
  <c r="Z196" i="79"/>
  <c r="Z1111" i="79"/>
  <c r="Y516" i="46"/>
  <c r="AD516" i="46"/>
  <c r="AD520" i="46" s="1"/>
  <c r="AD130" i="46"/>
  <c r="AD131" i="46" s="1"/>
  <c r="AD387" i="46"/>
  <c r="AD258" i="46"/>
  <c r="AD260" i="46" s="1"/>
  <c r="AC130" i="46"/>
  <c r="AC516" i="46"/>
  <c r="AC520" i="46" s="1"/>
  <c r="AC387" i="46"/>
  <c r="AC389" i="46" s="1"/>
  <c r="AC258" i="46"/>
  <c r="AC259" i="46" s="1"/>
  <c r="AB387" i="46"/>
  <c r="AB389" i="46" s="1"/>
  <c r="AB258" i="46"/>
  <c r="AB260" i="46" s="1"/>
  <c r="AB130" i="46"/>
  <c r="AB516" i="46"/>
  <c r="AB520" i="46" s="1"/>
  <c r="AE387" i="46"/>
  <c r="AE389" i="46" s="1"/>
  <c r="AE258" i="46"/>
  <c r="AE259" i="46" s="1"/>
  <c r="AE516" i="46"/>
  <c r="AE520" i="46" s="1"/>
  <c r="AE130" i="46"/>
  <c r="AE131" i="46" s="1"/>
  <c r="Y130" i="46"/>
  <c r="Y387" i="46"/>
  <c r="Z516" i="46"/>
  <c r="Z520" i="46" s="1"/>
  <c r="Z130" i="46"/>
  <c r="Z387" i="46"/>
  <c r="Z389" i="46" s="1"/>
  <c r="Z258" i="46"/>
  <c r="AA387" i="46"/>
  <c r="AA258" i="46"/>
  <c r="AA259" i="46" s="1"/>
  <c r="AA516" i="46"/>
  <c r="AA520" i="46" s="1"/>
  <c r="AA130" i="46"/>
  <c r="AA385" i="46"/>
  <c r="AE385" i="46"/>
  <c r="AA256" i="46"/>
  <c r="AE256" i="46"/>
  <c r="AA128" i="46"/>
  <c r="AE128" i="46"/>
  <c r="AB385" i="46"/>
  <c r="AF385" i="46"/>
  <c r="AB256" i="46"/>
  <c r="AF256" i="46"/>
  <c r="AB128" i="46"/>
  <c r="AF128" i="46"/>
  <c r="AC385" i="46"/>
  <c r="AC256" i="46"/>
  <c r="AC128" i="46"/>
  <c r="Z385" i="46"/>
  <c r="AD385" i="46"/>
  <c r="Z256" i="46"/>
  <c r="AD256" i="46"/>
  <c r="Z128" i="46"/>
  <c r="AD128" i="46"/>
  <c r="AH385" i="46"/>
  <c r="AL256" i="46"/>
  <c r="AL385" i="46"/>
  <c r="AK385" i="46"/>
  <c r="AJ385" i="46"/>
  <c r="AG256" i="46"/>
  <c r="AK256" i="46"/>
  <c r="AI128" i="46"/>
  <c r="AJ128" i="46"/>
  <c r="AG128" i="46"/>
  <c r="AH256" i="46"/>
  <c r="AI256" i="46"/>
  <c r="AL128" i="46"/>
  <c r="AG385" i="46"/>
  <c r="AI385" i="46"/>
  <c r="AH128" i="46"/>
  <c r="AJ256" i="46"/>
  <c r="AK128" i="46"/>
  <c r="Y385" i="46"/>
  <c r="Y392" i="46" s="1"/>
  <c r="AJ258" i="46" l="1"/>
  <c r="AJ260" i="46" s="1"/>
  <c r="AI258" i="46"/>
  <c r="AI260" i="46" s="1"/>
  <c r="AK258" i="46"/>
  <c r="AK260" i="46" s="1"/>
  <c r="AL516" i="46"/>
  <c r="AL520" i="46" s="1"/>
  <c r="AH516" i="46"/>
  <c r="AH520" i="46" s="1"/>
  <c r="AK516" i="46"/>
  <c r="AK520" i="46" s="1"/>
  <c r="AI516" i="46"/>
  <c r="AI517" i="46" s="1"/>
  <c r="AL258" i="46"/>
  <c r="AL259" i="46" s="1"/>
  <c r="AF516" i="46"/>
  <c r="AF518" i="46" s="1"/>
  <c r="AG516" i="46"/>
  <c r="AG520" i="46" s="1"/>
  <c r="AH258" i="46"/>
  <c r="AH260" i="46" s="1"/>
  <c r="AL130" i="46"/>
  <c r="AL131" i="46" s="1"/>
  <c r="Q52" i="43" s="1"/>
  <c r="AI130" i="46"/>
  <c r="AI131" i="46" s="1"/>
  <c r="N52" i="43" s="1"/>
  <c r="AH130" i="46"/>
  <c r="AH131" i="46" s="1"/>
  <c r="M52" i="43" s="1"/>
  <c r="AK130" i="46"/>
  <c r="AK131" i="46" s="1"/>
  <c r="P52" i="43" s="1"/>
  <c r="AL387" i="46"/>
  <c r="AL389" i="46" s="1"/>
  <c r="AJ387" i="46"/>
  <c r="AJ389" i="46" s="1"/>
  <c r="AK564" i="79"/>
  <c r="AK573" i="79" s="1"/>
  <c r="P71" i="43" s="1"/>
  <c r="AJ130" i="46"/>
  <c r="AJ131" i="46" s="1"/>
  <c r="O52" i="43" s="1"/>
  <c r="AI387" i="46"/>
  <c r="AI389" i="46" s="1"/>
  <c r="AG130" i="46"/>
  <c r="AG131" i="46" s="1"/>
  <c r="L52" i="43" s="1"/>
  <c r="AG387" i="46"/>
  <c r="AG388" i="46" s="1"/>
  <c r="AG258" i="46"/>
  <c r="AG259" i="46" s="1"/>
  <c r="AD522" i="46"/>
  <c r="I62" i="43" s="1"/>
  <c r="Y1117" i="79"/>
  <c r="Y1123" i="79"/>
  <c r="Y522" i="46"/>
  <c r="D62" i="43" s="1"/>
  <c r="Y518" i="46"/>
  <c r="Y517" i="46"/>
  <c r="Y519" i="46"/>
  <c r="Y520" i="46"/>
  <c r="AA522" i="46"/>
  <c r="F62" i="43" s="1"/>
  <c r="AH518" i="46"/>
  <c r="AJ564" i="79"/>
  <c r="AJ570" i="79" s="1"/>
  <c r="AA198" i="79"/>
  <c r="AA199" i="79" s="1"/>
  <c r="AB198" i="79"/>
  <c r="AB202" i="79" s="1"/>
  <c r="AJ381" i="79"/>
  <c r="AJ384" i="79" s="1"/>
  <c r="AH564" i="79"/>
  <c r="AH568" i="79" s="1"/>
  <c r="AL381" i="79"/>
  <c r="AL387" i="79" s="1"/>
  <c r="AC198" i="79"/>
  <c r="AC201" i="79" s="1"/>
  <c r="AK381" i="79"/>
  <c r="AK385" i="79" s="1"/>
  <c r="AF381" i="79"/>
  <c r="AF384" i="79" s="1"/>
  <c r="AI564" i="79"/>
  <c r="AI573" i="79" s="1"/>
  <c r="N71" i="43" s="1"/>
  <c r="AL564" i="79"/>
  <c r="AL568" i="79" s="1"/>
  <c r="AE564" i="79"/>
  <c r="AE567" i="79" s="1"/>
  <c r="AG564" i="79"/>
  <c r="AG567" i="79" s="1"/>
  <c r="AG381" i="79"/>
  <c r="AG389" i="79" s="1"/>
  <c r="L68" i="43" s="1"/>
  <c r="AD381" i="79"/>
  <c r="AD385" i="79" s="1"/>
  <c r="AB564" i="79"/>
  <c r="AB570" i="79" s="1"/>
  <c r="Z198" i="79"/>
  <c r="Z202" i="79" s="1"/>
  <c r="AB381" i="79"/>
  <c r="AB384" i="79" s="1"/>
  <c r="Z381" i="79"/>
  <c r="Z384" i="79" s="1"/>
  <c r="AC381" i="79"/>
  <c r="AC385" i="79" s="1"/>
  <c r="AD930" i="79"/>
  <c r="AH930" i="79"/>
  <c r="AH941" i="79" s="1"/>
  <c r="M77" i="43" s="1"/>
  <c r="AJ930" i="79"/>
  <c r="AJ941" i="79" s="1"/>
  <c r="O77" i="43" s="1"/>
  <c r="AI930" i="79"/>
  <c r="AI941" i="79" s="1"/>
  <c r="N77" i="43" s="1"/>
  <c r="Z930" i="79"/>
  <c r="Z941" i="79" s="1"/>
  <c r="E77" i="43" s="1"/>
  <c r="AK930" i="79"/>
  <c r="AK941" i="79" s="1"/>
  <c r="P77" i="43" s="1"/>
  <c r="AL930" i="79"/>
  <c r="AE930" i="79"/>
  <c r="AE941" i="79" s="1"/>
  <c r="J77" i="43" s="1"/>
  <c r="AF930" i="79"/>
  <c r="AC930" i="79"/>
  <c r="AC941" i="79" s="1"/>
  <c r="H77" i="43" s="1"/>
  <c r="AA930" i="79"/>
  <c r="AA941" i="79" s="1"/>
  <c r="F77" i="43" s="1"/>
  <c r="AB930" i="79"/>
  <c r="AB941" i="79" s="1"/>
  <c r="G77" i="43" s="1"/>
  <c r="AG930" i="79"/>
  <c r="AG941" i="79" s="1"/>
  <c r="L77" i="43" s="1"/>
  <c r="Y1120" i="79"/>
  <c r="Z564" i="79"/>
  <c r="Z568" i="79" s="1"/>
  <c r="Y930" i="79"/>
  <c r="Y932" i="79" s="1"/>
  <c r="AA564" i="79"/>
  <c r="AA571" i="79" s="1"/>
  <c r="Y564" i="79"/>
  <c r="Y567" i="79" s="1"/>
  <c r="AJ1113" i="79"/>
  <c r="AJ1125" i="79" s="1"/>
  <c r="O80" i="43" s="1"/>
  <c r="AI1113" i="79"/>
  <c r="AL1113" i="79"/>
  <c r="AL1125" i="79" s="1"/>
  <c r="Q80" i="43" s="1"/>
  <c r="AG1113" i="79"/>
  <c r="AK1113" i="79"/>
  <c r="AK1125" i="79" s="1"/>
  <c r="P80" i="43" s="1"/>
  <c r="AH1113" i="79"/>
  <c r="AH1125" i="79" s="1"/>
  <c r="M80" i="43" s="1"/>
  <c r="AF1113" i="79"/>
  <c r="AC1113" i="79"/>
  <c r="AC1125" i="79" s="1"/>
  <c r="H80" i="43" s="1"/>
  <c r="AE1113" i="79"/>
  <c r="AE1125" i="79" s="1"/>
  <c r="J80" i="43" s="1"/>
  <c r="AB1113" i="79"/>
  <c r="AB1125" i="79" s="1"/>
  <c r="G80" i="43" s="1"/>
  <c r="AD1113" i="79"/>
  <c r="AD1125" i="79" s="1"/>
  <c r="I80" i="43" s="1"/>
  <c r="Z1113" i="79"/>
  <c r="Z1123" i="79" s="1"/>
  <c r="AA1113" i="79"/>
  <c r="AC564" i="79"/>
  <c r="AC570" i="79" s="1"/>
  <c r="AE199" i="79"/>
  <c r="AD198" i="79"/>
  <c r="AD201" i="79" s="1"/>
  <c r="AE381" i="79"/>
  <c r="AE384" i="79" s="1"/>
  <c r="AD564" i="79"/>
  <c r="AD569" i="79" s="1"/>
  <c r="AE203" i="79"/>
  <c r="AL747" i="79"/>
  <c r="AL757" i="79" s="1"/>
  <c r="Q74" i="43" s="1"/>
  <c r="AE747" i="79"/>
  <c r="AE757" i="79" s="1"/>
  <c r="J74" i="43" s="1"/>
  <c r="AI747" i="79"/>
  <c r="AG747" i="79"/>
  <c r="AF747" i="79"/>
  <c r="AF757" i="79" s="1"/>
  <c r="K74" i="43" s="1"/>
  <c r="Z747" i="79"/>
  <c r="Z757" i="79" s="1"/>
  <c r="E74" i="43" s="1"/>
  <c r="AD747" i="79"/>
  <c r="AC747" i="79"/>
  <c r="AC757" i="79" s="1"/>
  <c r="H74" i="43" s="1"/>
  <c r="AJ747" i="79"/>
  <c r="AJ757" i="79" s="1"/>
  <c r="O74" i="43" s="1"/>
  <c r="AH747" i="79"/>
  <c r="AH757" i="79" s="1"/>
  <c r="M74" i="43" s="1"/>
  <c r="AA747" i="79"/>
  <c r="AA757" i="79" s="1"/>
  <c r="F74" i="43" s="1"/>
  <c r="AB747" i="79"/>
  <c r="AB757" i="79" s="1"/>
  <c r="G74" i="43" s="1"/>
  <c r="AK747" i="79"/>
  <c r="AE200" i="79"/>
  <c r="AG198" i="79"/>
  <c r="AG202" i="79" s="1"/>
  <c r="AE201" i="79"/>
  <c r="AF564" i="79"/>
  <c r="AF568" i="79" s="1"/>
  <c r="Y381" i="79"/>
  <c r="Y389" i="79" s="1"/>
  <c r="AF198" i="79"/>
  <c r="AF201" i="79" s="1"/>
  <c r="AH381" i="79"/>
  <c r="AH389" i="79" s="1"/>
  <c r="M68" i="43" s="1"/>
  <c r="AH519" i="46"/>
  <c r="AH517" i="46"/>
  <c r="AH522" i="46"/>
  <c r="M62" i="43" s="1"/>
  <c r="Y1118" i="79"/>
  <c r="Y1115" i="79"/>
  <c r="AI198" i="79"/>
  <c r="AI199" i="79" s="1"/>
  <c r="AJ198" i="79"/>
  <c r="AJ203" i="79" s="1"/>
  <c r="AK198" i="79"/>
  <c r="AK201" i="79" s="1"/>
  <c r="AL198" i="79"/>
  <c r="AL203" i="79" s="1"/>
  <c r="AH198" i="79"/>
  <c r="AH205" i="79" s="1"/>
  <c r="M65" i="43" s="1"/>
  <c r="AA383" i="79"/>
  <c r="AA386" i="79"/>
  <c r="AA387" i="79"/>
  <c r="AA385" i="79"/>
  <c r="AA384" i="79"/>
  <c r="AF132" i="46"/>
  <c r="K53" i="43" s="1"/>
  <c r="P20" i="47" s="1"/>
  <c r="AJ522" i="46"/>
  <c r="O62" i="43" s="1"/>
  <c r="Y754" i="79"/>
  <c r="Y753" i="79"/>
  <c r="Y748" i="79"/>
  <c r="Y752" i="79"/>
  <c r="Y750" i="79"/>
  <c r="Y749" i="79"/>
  <c r="Y751" i="79"/>
  <c r="AF260" i="46"/>
  <c r="AF259" i="46"/>
  <c r="AJ517" i="46"/>
  <c r="AJ519" i="46"/>
  <c r="AJ518" i="46"/>
  <c r="Y1121" i="79"/>
  <c r="Y1119" i="79"/>
  <c r="Y1114" i="79"/>
  <c r="Y1116" i="79"/>
  <c r="Y1122" i="79"/>
  <c r="AF389" i="46"/>
  <c r="AF390" i="46"/>
  <c r="AF388" i="46"/>
  <c r="AF262" i="46"/>
  <c r="K56" i="43" s="1"/>
  <c r="Y1125" i="79"/>
  <c r="AK387" i="46"/>
  <c r="AK389" i="46" s="1"/>
  <c r="AH387" i="46"/>
  <c r="AH392" i="46" s="1"/>
  <c r="M59" i="43" s="1"/>
  <c r="AA389" i="79"/>
  <c r="F68" i="43" s="1"/>
  <c r="AI381" i="79"/>
  <c r="AI383" i="79" s="1"/>
  <c r="Y757" i="79"/>
  <c r="Y202" i="79"/>
  <c r="Y200" i="79"/>
  <c r="Y201" i="79"/>
  <c r="Y205" i="79"/>
  <c r="AI132" i="46"/>
  <c r="N53" i="43" s="1"/>
  <c r="AI259" i="46"/>
  <c r="AI261" i="46" s="1"/>
  <c r="N55" i="43" s="1"/>
  <c r="AI262" i="46"/>
  <c r="N56" i="43" s="1"/>
  <c r="AJ262" i="46"/>
  <c r="O56" i="43" s="1"/>
  <c r="AJ259" i="46"/>
  <c r="AJ261" i="46" s="1"/>
  <c r="O55" i="43" s="1"/>
  <c r="AA388" i="46"/>
  <c r="AA389" i="46"/>
  <c r="AC519" i="46"/>
  <c r="AC518" i="46"/>
  <c r="AK519" i="46"/>
  <c r="AE519" i="46"/>
  <c r="AE518" i="46"/>
  <c r="Z518" i="46"/>
  <c r="Z519" i="46"/>
  <c r="AB518" i="46"/>
  <c r="AB519" i="46"/>
  <c r="AA518" i="46"/>
  <c r="AA519" i="46"/>
  <c r="Y388" i="46"/>
  <c r="Y389" i="46"/>
  <c r="AD388" i="46"/>
  <c r="AD389" i="46"/>
  <c r="AD519" i="46"/>
  <c r="AD518" i="46"/>
  <c r="AK262" i="46"/>
  <c r="P56" i="43" s="1"/>
  <c r="AK522" i="46"/>
  <c r="P62" i="43" s="1"/>
  <c r="Y260" i="46"/>
  <c r="AC262" i="46"/>
  <c r="H56" i="43" s="1"/>
  <c r="AC390" i="46"/>
  <c r="AD390" i="46"/>
  <c r="Z517" i="46"/>
  <c r="Z522" i="46"/>
  <c r="E62" i="43" s="1"/>
  <c r="AD517" i="46"/>
  <c r="AB522" i="46"/>
  <c r="G62" i="43" s="1"/>
  <c r="AB517" i="46"/>
  <c r="AA517" i="46"/>
  <c r="AE522" i="46"/>
  <c r="J62" i="43" s="1"/>
  <c r="AE517" i="46"/>
  <c r="AC522" i="46"/>
  <c r="H62" i="43" s="1"/>
  <c r="AC517" i="46"/>
  <c r="AB259" i="46"/>
  <c r="AB261" i="46" s="1"/>
  <c r="G55" i="43" s="1"/>
  <c r="AE260" i="46"/>
  <c r="AE261" i="46" s="1"/>
  <c r="J55" i="43" s="1"/>
  <c r="AB390" i="46"/>
  <c r="AE262" i="46"/>
  <c r="J56" i="43" s="1"/>
  <c r="AD262" i="46"/>
  <c r="I56" i="43" s="1"/>
  <c r="AB388" i="46"/>
  <c r="AD259" i="46"/>
  <c r="AD261" i="46" s="1"/>
  <c r="I55" i="43" s="1"/>
  <c r="AD392" i="46"/>
  <c r="I59" i="43" s="1"/>
  <c r="AA390" i="46"/>
  <c r="AC388" i="46"/>
  <c r="AC260" i="46"/>
  <c r="AC261" i="46" s="1"/>
  <c r="H55" i="43" s="1"/>
  <c r="AC392" i="46"/>
  <c r="H59" i="43" s="1"/>
  <c r="AA392" i="46"/>
  <c r="F59" i="43" s="1"/>
  <c r="AB392" i="46"/>
  <c r="G59" i="43" s="1"/>
  <c r="AB262" i="46"/>
  <c r="G56" i="43" s="1"/>
  <c r="AA260" i="46"/>
  <c r="AA261" i="46" s="1"/>
  <c r="F55" i="43" s="1"/>
  <c r="AA262" i="46"/>
  <c r="F56" i="43" s="1"/>
  <c r="Y262" i="46"/>
  <c r="AF392" i="46"/>
  <c r="K59" i="43" s="1"/>
  <c r="AD132" i="46"/>
  <c r="I53" i="43" s="1"/>
  <c r="AA132" i="46"/>
  <c r="F53" i="43" s="1"/>
  <c r="AB132" i="46"/>
  <c r="G53" i="43" s="1"/>
  <c r="AC132" i="46"/>
  <c r="H53" i="43" s="1"/>
  <c r="AE132" i="46"/>
  <c r="J53" i="43" s="1"/>
  <c r="AE205" i="79"/>
  <c r="J65" i="43" s="1"/>
  <c r="AE392" i="46"/>
  <c r="J59" i="43" s="1"/>
  <c r="AE390" i="46"/>
  <c r="AE388" i="46"/>
  <c r="Y132" i="46"/>
  <c r="Y131" i="46"/>
  <c r="D52" i="43" s="1"/>
  <c r="Y390" i="46"/>
  <c r="Y199" i="79"/>
  <c r="Y203" i="79"/>
  <c r="Z262" i="46"/>
  <c r="E56" i="43" s="1"/>
  <c r="Z260" i="46"/>
  <c r="Z259" i="46"/>
  <c r="Z392" i="46"/>
  <c r="E59" i="43" s="1"/>
  <c r="Z390" i="46"/>
  <c r="Z388" i="46"/>
  <c r="AC131" i="46"/>
  <c r="H52" i="43" s="1"/>
  <c r="AA131" i="46"/>
  <c r="F52" i="43" s="1"/>
  <c r="AB131" i="46"/>
  <c r="G52" i="43" s="1"/>
  <c r="Z131" i="46"/>
  <c r="E52" i="43" s="1"/>
  <c r="Z132" i="46"/>
  <c r="E53" i="43" s="1"/>
  <c r="I52" i="43"/>
  <c r="AK259" i="46" l="1"/>
  <c r="AL132" i="46"/>
  <c r="Q53" i="43" s="1"/>
  <c r="V21" i="47" s="1"/>
  <c r="AI390" i="46"/>
  <c r="AL260" i="46"/>
  <c r="AL261" i="46" s="1"/>
  <c r="Q55" i="43" s="1"/>
  <c r="AI392" i="46"/>
  <c r="N59" i="43" s="1"/>
  <c r="AL517" i="46"/>
  <c r="AL522" i="46"/>
  <c r="Q62" i="43" s="1"/>
  <c r="AL519" i="46"/>
  <c r="AL262" i="46"/>
  <c r="Q56" i="43" s="1"/>
  <c r="AL518" i="46"/>
  <c r="AI388" i="46"/>
  <c r="AI391" i="46" s="1"/>
  <c r="N58" i="43" s="1"/>
  <c r="AL392" i="46"/>
  <c r="Q59" i="43" s="1"/>
  <c r="AF517" i="46"/>
  <c r="AL388" i="46"/>
  <c r="AL390" i="46"/>
  <c r="AF519" i="46"/>
  <c r="AG518" i="46"/>
  <c r="AK517" i="46"/>
  <c r="AF522" i="46"/>
  <c r="K62" i="43" s="1"/>
  <c r="S23" i="47"/>
  <c r="AG260" i="46"/>
  <c r="AG261" i="46" s="1"/>
  <c r="L55" i="43" s="1"/>
  <c r="AG389" i="46"/>
  <c r="AH132" i="46"/>
  <c r="M53" i="43" s="1"/>
  <c r="R26" i="47" s="1"/>
  <c r="AK518" i="46"/>
  <c r="AG517" i="46"/>
  <c r="AK570" i="79"/>
  <c r="AG522" i="46"/>
  <c r="L62" i="43" s="1"/>
  <c r="AG519" i="46"/>
  <c r="AH262" i="46"/>
  <c r="M56" i="43" s="1"/>
  <c r="AH259" i="46"/>
  <c r="AH261" i="46" s="1"/>
  <c r="M55" i="43" s="1"/>
  <c r="AK132" i="46"/>
  <c r="P53" i="43" s="1"/>
  <c r="U17" i="47" s="1"/>
  <c r="AJ132" i="46"/>
  <c r="O53" i="43" s="1"/>
  <c r="T18" i="47" s="1"/>
  <c r="AI522" i="46"/>
  <c r="N62" i="43" s="1"/>
  <c r="AI518" i="46"/>
  <c r="AI520" i="46"/>
  <c r="AI519" i="46"/>
  <c r="AG262" i="46"/>
  <c r="L56" i="43" s="1"/>
  <c r="AF520" i="46"/>
  <c r="AJ390" i="46"/>
  <c r="AJ392" i="46"/>
  <c r="O59" i="43" s="1"/>
  <c r="AJ388" i="46"/>
  <c r="AG132" i="46"/>
  <c r="L53" i="43" s="1"/>
  <c r="Q15" i="47" s="1"/>
  <c r="AK569" i="79"/>
  <c r="AK568" i="79"/>
  <c r="AG390" i="46"/>
  <c r="AK565" i="79"/>
  <c r="AK567" i="79"/>
  <c r="AG392" i="46"/>
  <c r="L59" i="43" s="1"/>
  <c r="AK571" i="79"/>
  <c r="AK566" i="79"/>
  <c r="Z1125" i="79"/>
  <c r="E80" i="43" s="1"/>
  <c r="D68" i="43"/>
  <c r="AM131" i="46"/>
  <c r="C91" i="43" s="1"/>
  <c r="D74" i="43"/>
  <c r="D65" i="43"/>
  <c r="Y521" i="46"/>
  <c r="AD568" i="79"/>
  <c r="AH569" i="79"/>
  <c r="AL569" i="79"/>
  <c r="AD565" i="79"/>
  <c r="AI569" i="79"/>
  <c r="AE389" i="79"/>
  <c r="J68" i="43" s="1"/>
  <c r="AB200" i="79"/>
  <c r="AD383" i="79"/>
  <c r="AC202" i="79"/>
  <c r="AG570" i="79"/>
  <c r="AA566" i="79"/>
  <c r="AG569" i="79"/>
  <c r="AH565" i="79"/>
  <c r="AA568" i="79"/>
  <c r="AL566" i="79"/>
  <c r="AC205" i="79"/>
  <c r="H65" i="43" s="1"/>
  <c r="Z386" i="79"/>
  <c r="AC200" i="79"/>
  <c r="AD382" i="79"/>
  <c r="AB203" i="79"/>
  <c r="AD384" i="79"/>
  <c r="AL573" i="79"/>
  <c r="Q71" i="43" s="1"/>
  <c r="AL565" i="79"/>
  <c r="AB205" i="79"/>
  <c r="G65" i="43" s="1"/>
  <c r="AD389" i="79"/>
  <c r="I68" i="43" s="1"/>
  <c r="Z383" i="79"/>
  <c r="AB201" i="79"/>
  <c r="AL567" i="79"/>
  <c r="Z387" i="79"/>
  <c r="AB199" i="79"/>
  <c r="AB385" i="79"/>
  <c r="AK203" i="79"/>
  <c r="AA200" i="79"/>
  <c r="AA205" i="79"/>
  <c r="F65" i="43" s="1"/>
  <c r="AE385" i="79"/>
  <c r="AB387" i="79"/>
  <c r="AB386" i="79"/>
  <c r="AA203" i="79"/>
  <c r="AB389" i="79"/>
  <c r="G68" i="43" s="1"/>
  <c r="AI567" i="79"/>
  <c r="AI570" i="79"/>
  <c r="AK202" i="79"/>
  <c r="AI566" i="79"/>
  <c r="AA202" i="79"/>
  <c r="AG573" i="79"/>
  <c r="L71" i="43" s="1"/>
  <c r="AB383" i="79"/>
  <c r="AA565" i="79"/>
  <c r="AG571" i="79"/>
  <c r="AA201" i="79"/>
  <c r="AI565" i="79"/>
  <c r="AH566" i="79"/>
  <c r="AB382" i="79"/>
  <c r="AA567" i="79"/>
  <c r="AG566" i="79"/>
  <c r="AH573" i="79"/>
  <c r="M71" i="43" s="1"/>
  <c r="AA573" i="79"/>
  <c r="F71" i="43" s="1"/>
  <c r="AA570" i="79"/>
  <c r="AG565" i="79"/>
  <c r="AA569" i="79"/>
  <c r="AG568" i="79"/>
  <c r="AD386" i="79"/>
  <c r="AG200" i="79"/>
  <c r="AK390" i="46"/>
  <c r="AB567" i="79"/>
  <c r="AJ382" i="79"/>
  <c r="AL201" i="79"/>
  <c r="AK389" i="79"/>
  <c r="P68" i="43" s="1"/>
  <c r="AG383" i="79"/>
  <c r="AL202" i="79"/>
  <c r="AK383" i="79"/>
  <c r="AL386" i="79"/>
  <c r="AG384" i="79"/>
  <c r="AE566" i="79"/>
  <c r="AK382" i="79"/>
  <c r="Y935" i="79"/>
  <c r="AL384" i="79"/>
  <c r="AB571" i="79"/>
  <c r="AH386" i="79"/>
  <c r="AI382" i="79"/>
  <c r="AH387" i="79"/>
  <c r="AG205" i="79"/>
  <c r="L65" i="43" s="1"/>
  <c r="AD200" i="79"/>
  <c r="AH382" i="79"/>
  <c r="Y384" i="79"/>
  <c r="AG387" i="79"/>
  <c r="Y386" i="79"/>
  <c r="AK387" i="79"/>
  <c r="AL389" i="79"/>
  <c r="Q68" i="43" s="1"/>
  <c r="AJ387" i="79"/>
  <c r="AF573" i="79"/>
  <c r="K71" i="43" s="1"/>
  <c r="AG386" i="79"/>
  <c r="AL385" i="79"/>
  <c r="AJ383" i="79"/>
  <c r="AB573" i="79"/>
  <c r="G71" i="43" s="1"/>
  <c r="AG199" i="79"/>
  <c r="AB569" i="79"/>
  <c r="AC568" i="79"/>
  <c r="AF386" i="79"/>
  <c r="Y941" i="79"/>
  <c r="AC566" i="79"/>
  <c r="AD205" i="79"/>
  <c r="I65" i="43" s="1"/>
  <c r="AD203" i="79"/>
  <c r="AG203" i="79"/>
  <c r="Y937" i="79"/>
  <c r="AG201" i="79"/>
  <c r="AH521" i="46"/>
  <c r="M61" i="43" s="1"/>
  <c r="AK205" i="79"/>
  <c r="P65" i="43" s="1"/>
  <c r="AF200" i="79"/>
  <c r="Y933" i="79"/>
  <c r="AJ571" i="79"/>
  <c r="AF383" i="79"/>
  <c r="AK384" i="79"/>
  <c r="AL383" i="79"/>
  <c r="AD573" i="79"/>
  <c r="I71" i="43" s="1"/>
  <c r="AG385" i="79"/>
  <c r="AC567" i="79"/>
  <c r="AJ566" i="79"/>
  <c r="AF387" i="79"/>
  <c r="AH385" i="79"/>
  <c r="AF569" i="79"/>
  <c r="AJ567" i="79"/>
  <c r="AJ568" i="79"/>
  <c r="AF571" i="79"/>
  <c r="AK386" i="79"/>
  <c r="AJ386" i="79"/>
  <c r="Z199" i="79"/>
  <c r="AG382" i="79"/>
  <c r="AH384" i="79"/>
  <c r="AB568" i="79"/>
  <c r="AH383" i="79"/>
  <c r="AF570" i="79"/>
  <c r="Z201" i="79"/>
  <c r="AF566" i="79"/>
  <c r="AL382" i="79"/>
  <c r="AJ389" i="79"/>
  <c r="O68" i="43" s="1"/>
  <c r="Z200" i="79"/>
  <c r="AJ573" i="79"/>
  <c r="O71" i="43" s="1"/>
  <c r="AB566" i="79"/>
  <c r="AJ565" i="79"/>
  <c r="AF565" i="79"/>
  <c r="Y931" i="79"/>
  <c r="AJ385" i="79"/>
  <c r="Y566" i="79"/>
  <c r="AB565" i="79"/>
  <c r="AJ569" i="79"/>
  <c r="AF567" i="79"/>
  <c r="AD570" i="79"/>
  <c r="Y938" i="79"/>
  <c r="AC383" i="79"/>
  <c r="AE565" i="79"/>
  <c r="AF202" i="79"/>
  <c r="AE573" i="79"/>
  <c r="J71" i="43" s="1"/>
  <c r="AK200" i="79"/>
  <c r="AL571" i="79"/>
  <c r="Z203" i="79"/>
  <c r="Z389" i="79"/>
  <c r="E68" i="43" s="1"/>
  <c r="Z385" i="79"/>
  <c r="AC565" i="79"/>
  <c r="AC199" i="79"/>
  <c r="AC387" i="79"/>
  <c r="AF382" i="79"/>
  <c r="AE570" i="79"/>
  <c r="AD566" i="79"/>
  <c r="AC389" i="79"/>
  <c r="H68" i="43" s="1"/>
  <c r="AI571" i="79"/>
  <c r="AI568" i="79"/>
  <c r="AC386" i="79"/>
  <c r="Z205" i="79"/>
  <c r="E65" i="43" s="1"/>
  <c r="AL570" i="79"/>
  <c r="AC573" i="79"/>
  <c r="H71" i="43" s="1"/>
  <c r="Y565" i="79"/>
  <c r="Z382" i="79"/>
  <c r="AC203" i="79"/>
  <c r="AC382" i="79"/>
  <c r="AF385" i="79"/>
  <c r="AD567" i="79"/>
  <c r="Y939" i="79"/>
  <c r="AK199" i="79"/>
  <c r="AF389" i="79"/>
  <c r="K68" i="43" s="1"/>
  <c r="AF261" i="46"/>
  <c r="K55" i="43" s="1"/>
  <c r="P39" i="47" s="1"/>
  <c r="AC569" i="79"/>
  <c r="AE571" i="79"/>
  <c r="AD387" i="79"/>
  <c r="AC384" i="79"/>
  <c r="AE568" i="79"/>
  <c r="AC571" i="79"/>
  <c r="AE569" i="79"/>
  <c r="AD571" i="79"/>
  <c r="Y573" i="79"/>
  <c r="AH571" i="79"/>
  <c r="AH570" i="79"/>
  <c r="AH567" i="79"/>
  <c r="AA1120" i="79"/>
  <c r="AA1119" i="79"/>
  <c r="AA1117" i="79"/>
  <c r="AA1115" i="79"/>
  <c r="AA1122" i="79"/>
  <c r="AA1114" i="79"/>
  <c r="AA1121" i="79"/>
  <c r="AA1123" i="79"/>
  <c r="AA1118" i="79"/>
  <c r="AA1116" i="79"/>
  <c r="AI387" i="79"/>
  <c r="Z570" i="79"/>
  <c r="Z565" i="79"/>
  <c r="Z567" i="79"/>
  <c r="Z573" i="79"/>
  <c r="E71" i="43" s="1"/>
  <c r="Z751" i="79"/>
  <c r="Z754" i="79"/>
  <c r="Z750" i="79"/>
  <c r="Z748" i="79"/>
  <c r="Z753" i="79"/>
  <c r="Z749" i="79"/>
  <c r="Z755" i="79"/>
  <c r="Z752" i="79"/>
  <c r="Z1120" i="79"/>
  <c r="Z1115" i="79"/>
  <c r="Z1116" i="79"/>
  <c r="Z1119" i="79"/>
  <c r="Z1114" i="79"/>
  <c r="Z1118" i="79"/>
  <c r="Z1117" i="79"/>
  <c r="Z1121" i="79"/>
  <c r="Z1122" i="79"/>
  <c r="AG1123" i="79"/>
  <c r="AG1114" i="79"/>
  <c r="AG1116" i="79"/>
  <c r="AG1122" i="79"/>
  <c r="AG1119" i="79"/>
  <c r="AG1120" i="79"/>
  <c r="AG1121" i="79"/>
  <c r="AG1115" i="79"/>
  <c r="AG1118" i="79"/>
  <c r="AG1117" i="79"/>
  <c r="AF934" i="79"/>
  <c r="AF931" i="79"/>
  <c r="AF935" i="79"/>
  <c r="AF936" i="79"/>
  <c r="AF938" i="79"/>
  <c r="AF933" i="79"/>
  <c r="AF939" i="79"/>
  <c r="AF937" i="79"/>
  <c r="AF932" i="79"/>
  <c r="AD933" i="79"/>
  <c r="AD938" i="79"/>
  <c r="AD935" i="79"/>
  <c r="AD932" i="79"/>
  <c r="AD937" i="79"/>
  <c r="AD931" i="79"/>
  <c r="AD936" i="79"/>
  <c r="AD939" i="79"/>
  <c r="AD934" i="79"/>
  <c r="AK392" i="46"/>
  <c r="P59" i="43" s="1"/>
  <c r="AK388" i="46"/>
  <c r="AL205" i="79"/>
  <c r="Q65" i="43" s="1"/>
  <c r="AE386" i="79"/>
  <c r="AK753" i="79"/>
  <c r="AK754" i="79"/>
  <c r="AK748" i="79"/>
  <c r="AK752" i="79"/>
  <c r="AK751" i="79"/>
  <c r="AK755" i="79"/>
  <c r="AK749" i="79"/>
  <c r="AK750" i="79"/>
  <c r="AF748" i="79"/>
  <c r="AF752" i="79"/>
  <c r="AF755" i="79"/>
  <c r="AF749" i="79"/>
  <c r="AF753" i="79"/>
  <c r="AF754" i="79"/>
  <c r="AF750" i="79"/>
  <c r="AF751" i="79"/>
  <c r="AD1120" i="79"/>
  <c r="AD1118" i="79"/>
  <c r="AD1122" i="79"/>
  <c r="AD1114" i="79"/>
  <c r="AD1121" i="79"/>
  <c r="AD1117" i="79"/>
  <c r="AD1119" i="79"/>
  <c r="AD1123" i="79"/>
  <c r="AD1116" i="79"/>
  <c r="AD1115" i="79"/>
  <c r="AL1114" i="79"/>
  <c r="AL1122" i="79"/>
  <c r="AL1117" i="79"/>
  <c r="AL1123" i="79"/>
  <c r="AL1121" i="79"/>
  <c r="AL1115" i="79"/>
  <c r="AL1120" i="79"/>
  <c r="AL1116" i="79"/>
  <c r="AL1118" i="79"/>
  <c r="AL1119" i="79"/>
  <c r="AE937" i="79"/>
  <c r="AE939" i="79"/>
  <c r="AE933" i="79"/>
  <c r="AE935" i="79"/>
  <c r="AE934" i="79"/>
  <c r="AE938" i="79"/>
  <c r="AE931" i="79"/>
  <c r="AE936" i="79"/>
  <c r="AE932" i="79"/>
  <c r="AC935" i="79"/>
  <c r="AC932" i="79"/>
  <c r="AC934" i="79"/>
  <c r="AC931" i="79"/>
  <c r="AC937" i="79"/>
  <c r="AC933" i="79"/>
  <c r="AC938" i="79"/>
  <c r="AC936" i="79"/>
  <c r="AC939" i="79"/>
  <c r="Z569" i="79"/>
  <c r="AB751" i="79"/>
  <c r="AB753" i="79"/>
  <c r="AB755" i="79"/>
  <c r="AB750" i="79"/>
  <c r="AB748" i="79"/>
  <c r="AB749" i="79"/>
  <c r="AB752" i="79"/>
  <c r="AB754" i="79"/>
  <c r="AG755" i="79"/>
  <c r="AG753" i="79"/>
  <c r="AG752" i="79"/>
  <c r="AG754" i="79"/>
  <c r="AG748" i="79"/>
  <c r="AG750" i="79"/>
  <c r="AG749" i="79"/>
  <c r="AG751" i="79"/>
  <c r="AE383" i="79"/>
  <c r="AE387" i="79"/>
  <c r="AB1121" i="79"/>
  <c r="AB1115" i="79"/>
  <c r="AB1116" i="79"/>
  <c r="AB1122" i="79"/>
  <c r="AB1117" i="79"/>
  <c r="AB1123" i="79"/>
  <c r="AB1120" i="79"/>
  <c r="AB1118" i="79"/>
  <c r="AB1119" i="79"/>
  <c r="AB1114" i="79"/>
  <c r="AI1123" i="79"/>
  <c r="AI1119" i="79"/>
  <c r="AI1118" i="79"/>
  <c r="AI1117" i="79"/>
  <c r="AI1116" i="79"/>
  <c r="AI1120" i="79"/>
  <c r="AI1121" i="79"/>
  <c r="AI1114" i="79"/>
  <c r="AI1115" i="79"/>
  <c r="AI1122" i="79"/>
  <c r="AL931" i="79"/>
  <c r="AL932" i="79"/>
  <c r="AL939" i="79"/>
  <c r="AL933" i="79"/>
  <c r="AL936" i="79"/>
  <c r="AL937" i="79"/>
  <c r="AL938" i="79"/>
  <c r="AL934" i="79"/>
  <c r="AL935" i="79"/>
  <c r="AI384" i="79"/>
  <c r="AF205" i="79"/>
  <c r="K65" i="43" s="1"/>
  <c r="AA749" i="79"/>
  <c r="AA751" i="79"/>
  <c r="AA750" i="79"/>
  <c r="AA748" i="79"/>
  <c r="AA754" i="79"/>
  <c r="AA755" i="79"/>
  <c r="AA753" i="79"/>
  <c r="AA752" i="79"/>
  <c r="AI754" i="79"/>
  <c r="AI752" i="79"/>
  <c r="AI755" i="79"/>
  <c r="AI748" i="79"/>
  <c r="AI753" i="79"/>
  <c r="AI750" i="79"/>
  <c r="AI751" i="79"/>
  <c r="AI749" i="79"/>
  <c r="AD202" i="79"/>
  <c r="AD199" i="79"/>
  <c r="AF941" i="79"/>
  <c r="K77" i="43" s="1"/>
  <c r="AE1115" i="79"/>
  <c r="AE1117" i="79"/>
  <c r="AE1122" i="79"/>
  <c r="AE1121" i="79"/>
  <c r="AE1120" i="79"/>
  <c r="AE1116" i="79"/>
  <c r="AE1114" i="79"/>
  <c r="AE1119" i="79"/>
  <c r="AE1123" i="79"/>
  <c r="AE1118" i="79"/>
  <c r="AJ1121" i="79"/>
  <c r="AJ1122" i="79"/>
  <c r="AJ1116" i="79"/>
  <c r="AJ1118" i="79"/>
  <c r="AJ1115" i="79"/>
  <c r="AJ1120" i="79"/>
  <c r="AJ1114" i="79"/>
  <c r="AJ1123" i="79"/>
  <c r="AJ1117" i="79"/>
  <c r="AJ1119" i="79"/>
  <c r="AK938" i="79"/>
  <c r="AK931" i="79"/>
  <c r="AK933" i="79"/>
  <c r="AK937" i="79"/>
  <c r="AK939" i="79"/>
  <c r="AK936" i="79"/>
  <c r="AK934" i="79"/>
  <c r="AK935" i="79"/>
  <c r="AK932" i="79"/>
  <c r="AD750" i="79"/>
  <c r="AD752" i="79"/>
  <c r="AD751" i="79"/>
  <c r="AD755" i="79"/>
  <c r="AD754" i="79"/>
  <c r="AD753" i="79"/>
  <c r="AD748" i="79"/>
  <c r="AD749" i="79"/>
  <c r="AK1119" i="79"/>
  <c r="AK1123" i="79"/>
  <c r="AK1118" i="79"/>
  <c r="AK1114" i="79"/>
  <c r="AK1120" i="79"/>
  <c r="AK1116" i="79"/>
  <c r="AK1122" i="79"/>
  <c r="AK1117" i="79"/>
  <c r="AK1121" i="79"/>
  <c r="AK1115" i="79"/>
  <c r="AI386" i="79"/>
  <c r="AH749" i="79"/>
  <c r="AH755" i="79"/>
  <c r="AH754" i="79"/>
  <c r="AH748" i="79"/>
  <c r="AH751" i="79"/>
  <c r="AH750" i="79"/>
  <c r="AH753" i="79"/>
  <c r="AH752" i="79"/>
  <c r="AL941" i="79"/>
  <c r="Q77" i="43" s="1"/>
  <c r="Y568" i="79"/>
  <c r="Y569" i="79"/>
  <c r="Y571" i="79"/>
  <c r="Z937" i="79"/>
  <c r="Z931" i="79"/>
  <c r="Z938" i="79"/>
  <c r="Z933" i="79"/>
  <c r="Z939" i="79"/>
  <c r="Z936" i="79"/>
  <c r="Z934" i="79"/>
  <c r="Z935" i="79"/>
  <c r="Z932" i="79"/>
  <c r="AI389" i="79"/>
  <c r="N68" i="43" s="1"/>
  <c r="AF203" i="79"/>
  <c r="Z566" i="79"/>
  <c r="Y570" i="79"/>
  <c r="Y385" i="79"/>
  <c r="Y387" i="79"/>
  <c r="AJ753" i="79"/>
  <c r="AJ754" i="79"/>
  <c r="AJ755" i="79"/>
  <c r="AJ749" i="79"/>
  <c r="AJ748" i="79"/>
  <c r="AJ751" i="79"/>
  <c r="AJ752" i="79"/>
  <c r="AJ750" i="79"/>
  <c r="AL748" i="79"/>
  <c r="AL749" i="79"/>
  <c r="AL754" i="79"/>
  <c r="AL755" i="79"/>
  <c r="AL751" i="79"/>
  <c r="AL752" i="79"/>
  <c r="AL753" i="79"/>
  <c r="AL750" i="79"/>
  <c r="AG1125" i="79"/>
  <c r="L80" i="43" s="1"/>
  <c r="AK757" i="79"/>
  <c r="P74" i="43" s="1"/>
  <c r="AF1116" i="79"/>
  <c r="AF1121" i="79"/>
  <c r="AF1120" i="79"/>
  <c r="AF1118" i="79"/>
  <c r="AF1123" i="79"/>
  <c r="AF1115" i="79"/>
  <c r="AF1119" i="79"/>
  <c r="AF1114" i="79"/>
  <c r="AF1117" i="79"/>
  <c r="AF1122" i="79"/>
  <c r="AB931" i="79"/>
  <c r="AB938" i="79"/>
  <c r="AB933" i="79"/>
  <c r="AB937" i="79"/>
  <c r="AB936" i="79"/>
  <c r="AB939" i="79"/>
  <c r="AB935" i="79"/>
  <c r="AB934" i="79"/>
  <c r="AB932" i="79"/>
  <c r="AI934" i="79"/>
  <c r="AI937" i="79"/>
  <c r="AI935" i="79"/>
  <c r="AI938" i="79"/>
  <c r="AI932" i="79"/>
  <c r="AI936" i="79"/>
  <c r="AI939" i="79"/>
  <c r="AI931" i="79"/>
  <c r="AI933" i="79"/>
  <c r="AG757" i="79"/>
  <c r="L74" i="43" s="1"/>
  <c r="AE755" i="79"/>
  <c r="AE752" i="79"/>
  <c r="AE748" i="79"/>
  <c r="AE753" i="79"/>
  <c r="AE754" i="79"/>
  <c r="AE751" i="79"/>
  <c r="AE749" i="79"/>
  <c r="AE750" i="79"/>
  <c r="AC1114" i="79"/>
  <c r="AC1118" i="79"/>
  <c r="AC1115" i="79"/>
  <c r="AC1122" i="79"/>
  <c r="AC1123" i="79"/>
  <c r="AC1120" i="79"/>
  <c r="AC1117" i="79"/>
  <c r="AC1116" i="79"/>
  <c r="AC1119" i="79"/>
  <c r="AC1121" i="79"/>
  <c r="AG933" i="79"/>
  <c r="AG936" i="79"/>
  <c r="AG934" i="79"/>
  <c r="AG938" i="79"/>
  <c r="AG935" i="79"/>
  <c r="AG931" i="79"/>
  <c r="AG939" i="79"/>
  <c r="AG932" i="79"/>
  <c r="AG937" i="79"/>
  <c r="AD941" i="79"/>
  <c r="I77" i="43" s="1"/>
  <c r="AI385" i="79"/>
  <c r="AF199" i="79"/>
  <c r="AE382" i="79"/>
  <c r="Z571" i="79"/>
  <c r="Y383" i="79"/>
  <c r="Y382" i="79"/>
  <c r="AA1125" i="79"/>
  <c r="F80" i="43" s="1"/>
  <c r="AD757" i="79"/>
  <c r="I74" i="43" s="1"/>
  <c r="AC753" i="79"/>
  <c r="AC751" i="79"/>
  <c r="AC750" i="79"/>
  <c r="AC752" i="79"/>
  <c r="AC754" i="79"/>
  <c r="AC755" i="79"/>
  <c r="AC748" i="79"/>
  <c r="AC749" i="79"/>
  <c r="AI1125" i="79"/>
  <c r="N80" i="43" s="1"/>
  <c r="AF1125" i="79"/>
  <c r="K80" i="43" s="1"/>
  <c r="AH1123" i="79"/>
  <c r="AH1121" i="79"/>
  <c r="AH1122" i="79"/>
  <c r="AH1114" i="79"/>
  <c r="AH1120" i="79"/>
  <c r="AH1118" i="79"/>
  <c r="AH1116" i="79"/>
  <c r="AH1117" i="79"/>
  <c r="AH1115" i="79"/>
  <c r="AH1119" i="79"/>
  <c r="Y936" i="79"/>
  <c r="Y934" i="79"/>
  <c r="AA935" i="79"/>
  <c r="AA939" i="79"/>
  <c r="AA934" i="79"/>
  <c r="AA933" i="79"/>
  <c r="AA937" i="79"/>
  <c r="AA931" i="79"/>
  <c r="AA936" i="79"/>
  <c r="AA932" i="79"/>
  <c r="AA938" i="79"/>
  <c r="AJ934" i="79"/>
  <c r="AJ935" i="79"/>
  <c r="AJ932" i="79"/>
  <c r="AJ937" i="79"/>
  <c r="AJ933" i="79"/>
  <c r="AJ931" i="79"/>
  <c r="AJ938" i="79"/>
  <c r="AJ936" i="79"/>
  <c r="AJ939" i="79"/>
  <c r="AI757" i="79"/>
  <c r="N74" i="43" s="1"/>
  <c r="AH935" i="79"/>
  <c r="AH933" i="79"/>
  <c r="AH932" i="79"/>
  <c r="AH936" i="79"/>
  <c r="AH937" i="79"/>
  <c r="AH931" i="79"/>
  <c r="AH938" i="79"/>
  <c r="AH939" i="79"/>
  <c r="AH934" i="79"/>
  <c r="P15" i="47"/>
  <c r="AI205" i="79"/>
  <c r="N65" i="43" s="1"/>
  <c r="AF391" i="46"/>
  <c r="K58" i="43" s="1"/>
  <c r="AJ521" i="46"/>
  <c r="O61" i="43" s="1"/>
  <c r="AA388" i="79"/>
  <c r="F67" i="43" s="1"/>
  <c r="D80" i="43"/>
  <c r="Y1124" i="79"/>
  <c r="D79" i="43" s="1"/>
  <c r="P17" i="47"/>
  <c r="P18" i="47"/>
  <c r="AJ202" i="79"/>
  <c r="AI200" i="79"/>
  <c r="P21" i="47"/>
  <c r="P24" i="47"/>
  <c r="AL200" i="79"/>
  <c r="AI202" i="79"/>
  <c r="AH389" i="46"/>
  <c r="AH390" i="46"/>
  <c r="AH388" i="46"/>
  <c r="P19" i="47"/>
  <c r="AJ200" i="79"/>
  <c r="P22" i="47"/>
  <c r="AI203" i="79"/>
  <c r="P16" i="47"/>
  <c r="P25" i="47"/>
  <c r="P23" i="47"/>
  <c r="AL199" i="79"/>
  <c r="AJ199" i="79"/>
  <c r="AJ201" i="79"/>
  <c r="Y756" i="79"/>
  <c r="D73" i="43" s="1"/>
  <c r="AI201" i="79"/>
  <c r="P26" i="47"/>
  <c r="AJ205" i="79"/>
  <c r="O65" i="43" s="1"/>
  <c r="AH203" i="79"/>
  <c r="AH201" i="79"/>
  <c r="AH199" i="79"/>
  <c r="AH200" i="79"/>
  <c r="AH202" i="79"/>
  <c r="S20" i="47"/>
  <c r="S24" i="47"/>
  <c r="S26" i="47"/>
  <c r="S17" i="47"/>
  <c r="S19" i="47"/>
  <c r="S21" i="47"/>
  <c r="S18" i="47"/>
  <c r="S15" i="47"/>
  <c r="S25" i="47"/>
  <c r="S16" i="47"/>
  <c r="S22" i="47"/>
  <c r="S32" i="47"/>
  <c r="V18" i="47"/>
  <c r="Y204" i="79"/>
  <c r="V16" i="47"/>
  <c r="V20" i="47"/>
  <c r="V23" i="47"/>
  <c r="V25" i="47"/>
  <c r="V15" i="47"/>
  <c r="V26" i="47"/>
  <c r="V24" i="47"/>
  <c r="V19" i="47"/>
  <c r="V17" i="47"/>
  <c r="V22" i="47"/>
  <c r="Y261" i="46"/>
  <c r="D55" i="43" s="1"/>
  <c r="D56" i="43"/>
  <c r="R56" i="43" s="1"/>
  <c r="S41" i="47"/>
  <c r="S39" i="47"/>
  <c r="S40" i="47"/>
  <c r="S30" i="47"/>
  <c r="S31" i="47"/>
  <c r="S36" i="47"/>
  <c r="S34" i="47"/>
  <c r="S33" i="47"/>
  <c r="S37" i="47"/>
  <c r="S38" i="47"/>
  <c r="S35" i="47"/>
  <c r="AK261" i="46"/>
  <c r="P55" i="43" s="1"/>
  <c r="AA391" i="46"/>
  <c r="F58" i="43" s="1"/>
  <c r="K45" i="47" s="1"/>
  <c r="AC391" i="46"/>
  <c r="H58" i="43" s="1"/>
  <c r="M45" i="47" s="1"/>
  <c r="AE521" i="46"/>
  <c r="J61" i="43" s="1"/>
  <c r="AD391" i="46"/>
  <c r="I58" i="43" s="1"/>
  <c r="N51" i="47" s="1"/>
  <c r="AB521" i="46"/>
  <c r="G61" i="43" s="1"/>
  <c r="AD521" i="46"/>
  <c r="I61" i="43" s="1"/>
  <c r="AA521" i="46"/>
  <c r="F61" i="43" s="1"/>
  <c r="AC521" i="46"/>
  <c r="H61" i="43" s="1"/>
  <c r="Z521" i="46"/>
  <c r="E61" i="43" s="1"/>
  <c r="AB391" i="46"/>
  <c r="G58" i="43" s="1"/>
  <c r="D59" i="43"/>
  <c r="N37" i="47"/>
  <c r="K34" i="47"/>
  <c r="L15" i="47"/>
  <c r="L19" i="47"/>
  <c r="L26" i="47"/>
  <c r="K31" i="47"/>
  <c r="L18" i="47"/>
  <c r="K18" i="47"/>
  <c r="M26" i="47"/>
  <c r="L41" i="47"/>
  <c r="M36" i="47"/>
  <c r="M15" i="47"/>
  <c r="L24" i="47"/>
  <c r="N24" i="47"/>
  <c r="M22" i="47"/>
  <c r="L33" i="47"/>
  <c r="M23" i="47"/>
  <c r="K40" i="47"/>
  <c r="L25" i="47"/>
  <c r="L37" i="47"/>
  <c r="M24" i="47"/>
  <c r="L38" i="47"/>
  <c r="L36" i="47"/>
  <c r="M19" i="47"/>
  <c r="K24" i="47"/>
  <c r="M32" i="47"/>
  <c r="N19" i="47"/>
  <c r="N31" i="47"/>
  <c r="M35" i="47"/>
  <c r="M37" i="47"/>
  <c r="K17" i="47"/>
  <c r="K19" i="47"/>
  <c r="K41" i="47"/>
  <c r="K30" i="47"/>
  <c r="N16" i="47"/>
  <c r="N22" i="47"/>
  <c r="N34" i="47"/>
  <c r="N33" i="47"/>
  <c r="N35" i="47"/>
  <c r="N20" i="47"/>
  <c r="N26" i="47"/>
  <c r="N15" i="47"/>
  <c r="N38" i="47"/>
  <c r="N32" i="47"/>
  <c r="N41" i="47"/>
  <c r="N36" i="47"/>
  <c r="N39" i="47"/>
  <c r="N23" i="47"/>
  <c r="N25" i="47"/>
  <c r="N17" i="47"/>
  <c r="N30" i="47"/>
  <c r="N40" i="47"/>
  <c r="M34" i="47"/>
  <c r="K37" i="47"/>
  <c r="K25" i="47"/>
  <c r="K26" i="47"/>
  <c r="K15" i="47"/>
  <c r="K36" i="47"/>
  <c r="K39" i="47"/>
  <c r="K38" i="47"/>
  <c r="K32" i="47"/>
  <c r="K21" i="47"/>
  <c r="K23" i="47"/>
  <c r="K16" i="47"/>
  <c r="K22" i="47"/>
  <c r="K20" i="47"/>
  <c r="K33" i="47"/>
  <c r="K35" i="47"/>
  <c r="N21" i="47"/>
  <c r="N18" i="47"/>
  <c r="M17" i="47"/>
  <c r="M18" i="47"/>
  <c r="M21" i="47"/>
  <c r="M40" i="47"/>
  <c r="M30" i="47"/>
  <c r="M41" i="47"/>
  <c r="M33" i="47"/>
  <c r="L16" i="47"/>
  <c r="L23" i="47"/>
  <c r="L21" i="47"/>
  <c r="L34" i="47"/>
  <c r="L40" i="47"/>
  <c r="M16" i="47"/>
  <c r="M25" i="47"/>
  <c r="M20" i="47"/>
  <c r="M38" i="47"/>
  <c r="M31" i="47"/>
  <c r="M39" i="47"/>
  <c r="L17" i="47"/>
  <c r="L20" i="47"/>
  <c r="L22" i="47"/>
  <c r="L30" i="47"/>
  <c r="L39" i="47"/>
  <c r="L31" i="47"/>
  <c r="L32" i="47"/>
  <c r="L35" i="47"/>
  <c r="AE391" i="46"/>
  <c r="J58" i="43" s="1"/>
  <c r="AE204" i="79"/>
  <c r="J64" i="43" s="1"/>
  <c r="Z391" i="46"/>
  <c r="E58" i="43" s="1"/>
  <c r="Z261" i="46"/>
  <c r="E55" i="43" s="1"/>
  <c r="Y391" i="46"/>
  <c r="J52" i="43"/>
  <c r="R52" i="43" s="1"/>
  <c r="D53" i="43"/>
  <c r="R53" i="43" s="1"/>
  <c r="R62" i="43" l="1"/>
  <c r="R59" i="43"/>
  <c r="R55" i="43"/>
  <c r="AL521" i="46"/>
  <c r="Q61" i="43" s="1"/>
  <c r="S56" i="47"/>
  <c r="V39" i="47"/>
  <c r="AL391" i="46"/>
  <c r="Q58" i="43" s="1"/>
  <c r="V46" i="47" s="1"/>
  <c r="AM517" i="46"/>
  <c r="D92" i="43"/>
  <c r="AK521" i="46"/>
  <c r="P61" i="43" s="1"/>
  <c r="F91" i="43"/>
  <c r="Q38" i="47"/>
  <c r="Q22" i="47"/>
  <c r="E92" i="43"/>
  <c r="AG521" i="46"/>
  <c r="L61" i="43" s="1"/>
  <c r="AM260" i="46"/>
  <c r="T40" i="47"/>
  <c r="R24" i="47"/>
  <c r="R25" i="47"/>
  <c r="R22" i="47"/>
  <c r="AG391" i="46"/>
  <c r="L58" i="43" s="1"/>
  <c r="Q54" i="47" s="1"/>
  <c r="R20" i="47"/>
  <c r="R21" i="47"/>
  <c r="AM519" i="46"/>
  <c r="T30" i="47"/>
  <c r="T36" i="47"/>
  <c r="T17" i="47"/>
  <c r="R15" i="47"/>
  <c r="R19" i="47"/>
  <c r="R17" i="47"/>
  <c r="AM518" i="46"/>
  <c r="T35" i="47"/>
  <c r="T26" i="47"/>
  <c r="R23" i="47"/>
  <c r="R16" i="47"/>
  <c r="R18" i="47"/>
  <c r="R30" i="47"/>
  <c r="U19" i="47"/>
  <c r="U24" i="47"/>
  <c r="U22" i="47"/>
  <c r="AM259" i="46"/>
  <c r="U15" i="47"/>
  <c r="U31" i="47"/>
  <c r="U26" i="47"/>
  <c r="U20" i="47"/>
  <c r="Q36" i="47"/>
  <c r="U18" i="47"/>
  <c r="U16" i="47"/>
  <c r="D91" i="43"/>
  <c r="U21" i="47"/>
  <c r="U25" i="47"/>
  <c r="U23" i="47"/>
  <c r="Q16" i="47"/>
  <c r="Q21" i="47"/>
  <c r="AI521" i="46"/>
  <c r="N61" i="43" s="1"/>
  <c r="S65" i="47" s="1"/>
  <c r="T41" i="47"/>
  <c r="T32" i="47"/>
  <c r="T37" i="47"/>
  <c r="T25" i="47"/>
  <c r="T22" i="47"/>
  <c r="T24" i="47"/>
  <c r="AM262" i="46"/>
  <c r="D102" i="43" s="1"/>
  <c r="T34" i="47"/>
  <c r="T39" i="47"/>
  <c r="T33" i="47"/>
  <c r="T23" i="47"/>
  <c r="T15" i="47"/>
  <c r="T16" i="47"/>
  <c r="AM522" i="46"/>
  <c r="F102" i="43" s="1"/>
  <c r="AM520" i="46"/>
  <c r="T38" i="47"/>
  <c r="T31" i="47"/>
  <c r="T20" i="47"/>
  <c r="T21" i="47"/>
  <c r="T19" i="47"/>
  <c r="AM132" i="46"/>
  <c r="C102" i="43" s="1"/>
  <c r="Q32" i="47"/>
  <c r="Q37" i="47"/>
  <c r="Q41" i="47"/>
  <c r="F92" i="43"/>
  <c r="Q20" i="47"/>
  <c r="Q18" i="47"/>
  <c r="Q17" i="47"/>
  <c r="Q26" i="47"/>
  <c r="Q24" i="47"/>
  <c r="Q33" i="47"/>
  <c r="Q35" i="47"/>
  <c r="Q40" i="47"/>
  <c r="Q23" i="47"/>
  <c r="Q39" i="47"/>
  <c r="Q30" i="47"/>
  <c r="Q34" i="47"/>
  <c r="Q25" i="47"/>
  <c r="AF521" i="46"/>
  <c r="K61" i="43" s="1"/>
  <c r="P62" i="47" s="1"/>
  <c r="Q31" i="47"/>
  <c r="Q19" i="47"/>
  <c r="AJ391" i="46"/>
  <c r="O58" i="43" s="1"/>
  <c r="T60" i="47" s="1"/>
  <c r="AK572" i="79"/>
  <c r="P70" i="43" s="1"/>
  <c r="AM383" i="79"/>
  <c r="AM388" i="46"/>
  <c r="AM567" i="79"/>
  <c r="AM390" i="46"/>
  <c r="AM200" i="79"/>
  <c r="AM199" i="79"/>
  <c r="AM1115" i="79"/>
  <c r="AM1116" i="79"/>
  <c r="AM750" i="79"/>
  <c r="AM1118" i="79"/>
  <c r="AM754" i="79"/>
  <c r="AM749" i="79"/>
  <c r="AM1114" i="79"/>
  <c r="AM748" i="79"/>
  <c r="AM932" i="79"/>
  <c r="AM1122" i="79"/>
  <c r="AM1120" i="79"/>
  <c r="AM201" i="79"/>
  <c r="AM389" i="46"/>
  <c r="AM1117" i="79"/>
  <c r="AM1119" i="79"/>
  <c r="AM934" i="79"/>
  <c r="AM382" i="79"/>
  <c r="AM571" i="79"/>
  <c r="AM753" i="79"/>
  <c r="AM1123" i="79"/>
  <c r="AM751" i="79"/>
  <c r="AM1121" i="79"/>
  <c r="AM752" i="79"/>
  <c r="AM202" i="79"/>
  <c r="AM203" i="79"/>
  <c r="AM384" i="79"/>
  <c r="AM566" i="79"/>
  <c r="D77" i="43"/>
  <c r="R77" i="43" s="1"/>
  <c r="AM941" i="79"/>
  <c r="K102" i="43" s="1"/>
  <c r="AM935" i="79"/>
  <c r="AM387" i="79"/>
  <c r="AM568" i="79"/>
  <c r="D71" i="43"/>
  <c r="R71" i="43" s="1"/>
  <c r="AM573" i="79"/>
  <c r="I102" i="43" s="1"/>
  <c r="AM392" i="46"/>
  <c r="E102" i="43" s="1"/>
  <c r="AM565" i="79"/>
  <c r="AM937" i="79"/>
  <c r="AM389" i="79"/>
  <c r="H102" i="43" s="1"/>
  <c r="AM569" i="79"/>
  <c r="AK391" i="46"/>
  <c r="P58" i="43" s="1"/>
  <c r="U47" i="47" s="1"/>
  <c r="AM386" i="79"/>
  <c r="AM385" i="79"/>
  <c r="AM570" i="79"/>
  <c r="AM931" i="79"/>
  <c r="AM933" i="79"/>
  <c r="AM1125" i="79"/>
  <c r="L102" i="43" s="1"/>
  <c r="AM205" i="79"/>
  <c r="G102" i="43" s="1"/>
  <c r="AM936" i="79"/>
  <c r="AM755" i="79"/>
  <c r="AM939" i="79"/>
  <c r="AM938" i="79"/>
  <c r="AM757" i="79"/>
  <c r="J102" i="43" s="1"/>
  <c r="C101" i="43"/>
  <c r="AB204" i="79"/>
  <c r="G64" i="43" s="1"/>
  <c r="AL572" i="79"/>
  <c r="Q70" i="43" s="1"/>
  <c r="E93" i="43"/>
  <c r="Z388" i="79"/>
  <c r="E67" i="43" s="1"/>
  <c r="AA204" i="79"/>
  <c r="F64" i="43" s="1"/>
  <c r="AG572" i="79"/>
  <c r="L70" i="43" s="1"/>
  <c r="AB388" i="79"/>
  <c r="G67" i="43" s="1"/>
  <c r="AA572" i="79"/>
  <c r="F70" i="43" s="1"/>
  <c r="P30" i="47"/>
  <c r="P37" i="47"/>
  <c r="P33" i="47"/>
  <c r="P56" i="47"/>
  <c r="P32" i="47"/>
  <c r="AG388" i="79"/>
  <c r="L67" i="43" s="1"/>
  <c r="AH388" i="79"/>
  <c r="M67" i="43" s="1"/>
  <c r="AB572" i="79"/>
  <c r="G70" i="43" s="1"/>
  <c r="AI572" i="79"/>
  <c r="N70" i="43" s="1"/>
  <c r="AJ388" i="79"/>
  <c r="O67" i="43" s="1"/>
  <c r="AL388" i="79"/>
  <c r="Q67" i="43" s="1"/>
  <c r="H95" i="43"/>
  <c r="P48" i="47"/>
  <c r="AD204" i="79"/>
  <c r="I64" i="43" s="1"/>
  <c r="K93" i="43"/>
  <c r="AF388" i="79"/>
  <c r="K67" i="43" s="1"/>
  <c r="AJ572" i="79"/>
  <c r="O70" i="43" s="1"/>
  <c r="P54" i="47"/>
  <c r="AF572" i="79"/>
  <c r="K70" i="43" s="1"/>
  <c r="AF204" i="79"/>
  <c r="K64" i="43" s="1"/>
  <c r="AK388" i="79"/>
  <c r="P67" i="43" s="1"/>
  <c r="AG204" i="79"/>
  <c r="L64" i="43" s="1"/>
  <c r="P34" i="47"/>
  <c r="P40" i="47"/>
  <c r="AK204" i="79"/>
  <c r="P64" i="43" s="1"/>
  <c r="Z204" i="79"/>
  <c r="E64" i="43" s="1"/>
  <c r="Y940" i="79"/>
  <c r="D76" i="43" s="1"/>
  <c r="H92" i="43"/>
  <c r="H94" i="43"/>
  <c r="AI204" i="79"/>
  <c r="N64" i="43" s="1"/>
  <c r="AE572" i="79"/>
  <c r="J70" i="43" s="1"/>
  <c r="AD572" i="79"/>
  <c r="I70" i="43" s="1"/>
  <c r="P51" i="47"/>
  <c r="K92" i="43"/>
  <c r="AH572" i="79"/>
  <c r="M70" i="43" s="1"/>
  <c r="AC388" i="79"/>
  <c r="H67" i="43" s="1"/>
  <c r="I97" i="43"/>
  <c r="H91" i="43"/>
  <c r="H96" i="43"/>
  <c r="P55" i="47"/>
  <c r="AI1124" i="79"/>
  <c r="N79" i="43" s="1"/>
  <c r="AB1124" i="79"/>
  <c r="G79" i="43" s="1"/>
  <c r="J97" i="43"/>
  <c r="I93" i="43"/>
  <c r="P50" i="47"/>
  <c r="K99" i="43"/>
  <c r="R74" i="43"/>
  <c r="J96" i="43"/>
  <c r="R68" i="43"/>
  <c r="AC204" i="79"/>
  <c r="H64" i="43" s="1"/>
  <c r="AC572" i="79"/>
  <c r="H70" i="43" s="1"/>
  <c r="K95" i="43"/>
  <c r="L98" i="43"/>
  <c r="J95" i="43"/>
  <c r="P47" i="47"/>
  <c r="P35" i="47"/>
  <c r="P38" i="47"/>
  <c r="AD388" i="79"/>
  <c r="I67" i="43" s="1"/>
  <c r="AD1124" i="79"/>
  <c r="I79" i="43" s="1"/>
  <c r="AF940" i="79"/>
  <c r="K76" i="43" s="1"/>
  <c r="I91" i="43"/>
  <c r="P53" i="47"/>
  <c r="P36" i="47"/>
  <c r="P31" i="47"/>
  <c r="H93" i="43"/>
  <c r="AG940" i="79"/>
  <c r="L76" i="43" s="1"/>
  <c r="AI388" i="79"/>
  <c r="N67" i="43" s="1"/>
  <c r="I96" i="43"/>
  <c r="L92" i="43"/>
  <c r="P46" i="47"/>
  <c r="P52" i="47"/>
  <c r="P41" i="47"/>
  <c r="J94" i="43"/>
  <c r="L93" i="43"/>
  <c r="K91" i="43"/>
  <c r="P45" i="47"/>
  <c r="P49" i="47"/>
  <c r="L100" i="43"/>
  <c r="M100" i="43" s="1"/>
  <c r="I92" i="43"/>
  <c r="AE388" i="79"/>
  <c r="J67" i="43" s="1"/>
  <c r="O98" i="47" s="1"/>
  <c r="Z572" i="79"/>
  <c r="E70" i="43" s="1"/>
  <c r="AH940" i="79"/>
  <c r="M76" i="43" s="1"/>
  <c r="K97" i="43"/>
  <c r="AD756" i="79"/>
  <c r="I73" i="43" s="1"/>
  <c r="J91" i="43"/>
  <c r="AE940" i="79"/>
  <c r="J76" i="43" s="1"/>
  <c r="AL1124" i="79"/>
  <c r="Q79" i="43" s="1"/>
  <c r="AK756" i="79"/>
  <c r="P73" i="43" s="1"/>
  <c r="L91" i="43"/>
  <c r="Z1124" i="79"/>
  <c r="E79" i="43" s="1"/>
  <c r="G95" i="43"/>
  <c r="AH1124" i="79"/>
  <c r="M79" i="43" s="1"/>
  <c r="AF1124" i="79"/>
  <c r="K79" i="43" s="1"/>
  <c r="AC940" i="79"/>
  <c r="H76" i="43" s="1"/>
  <c r="AG1124" i="79"/>
  <c r="L79" i="43" s="1"/>
  <c r="L96" i="43"/>
  <c r="Z756" i="79"/>
  <c r="E73" i="43" s="1"/>
  <c r="J92" i="43"/>
  <c r="L95" i="43"/>
  <c r="AL756" i="79"/>
  <c r="Q73" i="43" s="1"/>
  <c r="AF756" i="79"/>
  <c r="K73" i="43" s="1"/>
  <c r="AD940" i="79"/>
  <c r="I76" i="43" s="1"/>
  <c r="J93" i="43"/>
  <c r="I94" i="43"/>
  <c r="Y572" i="79"/>
  <c r="D70" i="43" s="1"/>
  <c r="AC756" i="79"/>
  <c r="H73" i="43" s="1"/>
  <c r="K98" i="43"/>
  <c r="AK1124" i="79"/>
  <c r="P79" i="43" s="1"/>
  <c r="AJ1124" i="79"/>
  <c r="O79" i="43" s="1"/>
  <c r="AI756" i="79"/>
  <c r="N73" i="43" s="1"/>
  <c r="AA756" i="79"/>
  <c r="F73" i="43" s="1"/>
  <c r="I95" i="43"/>
  <c r="K94" i="43"/>
  <c r="Y388" i="79"/>
  <c r="D67" i="43" s="1"/>
  <c r="L97" i="43"/>
  <c r="R80" i="43"/>
  <c r="AJ940" i="79"/>
  <c r="O76" i="43" s="1"/>
  <c r="K96" i="43"/>
  <c r="AE1124" i="79"/>
  <c r="J79" i="43" s="1"/>
  <c r="AE756" i="79"/>
  <c r="J73" i="43" s="1"/>
  <c r="Z940" i="79"/>
  <c r="E76" i="43" s="1"/>
  <c r="AL940" i="79"/>
  <c r="Q76" i="43" s="1"/>
  <c r="L99" i="43"/>
  <c r="AA940" i="79"/>
  <c r="F76" i="43" s="1"/>
  <c r="AC1124" i="79"/>
  <c r="H79" i="43" s="1"/>
  <c r="AI940" i="79"/>
  <c r="N76" i="43" s="1"/>
  <c r="AB940" i="79"/>
  <c r="G76" i="43" s="1"/>
  <c r="AJ756" i="79"/>
  <c r="O73" i="43" s="1"/>
  <c r="AH756" i="79"/>
  <c r="M73" i="43" s="1"/>
  <c r="AK940" i="79"/>
  <c r="P76" i="43" s="1"/>
  <c r="AG756" i="79"/>
  <c r="L73" i="43" s="1"/>
  <c r="AB756" i="79"/>
  <c r="G73" i="43" s="1"/>
  <c r="L94" i="43"/>
  <c r="J98" i="43"/>
  <c r="AA1124" i="79"/>
  <c r="F79" i="43" s="1"/>
  <c r="AH391" i="46"/>
  <c r="M58" i="43" s="1"/>
  <c r="R68" i="47" s="1"/>
  <c r="R31" i="47"/>
  <c r="R34" i="47"/>
  <c r="R38" i="47"/>
  <c r="R37" i="47"/>
  <c r="R39" i="47"/>
  <c r="AJ204" i="79"/>
  <c r="O64" i="43" s="1"/>
  <c r="P27" i="47"/>
  <c r="P29" i="47" s="1"/>
  <c r="R40" i="47"/>
  <c r="R41" i="47"/>
  <c r="R33" i="47"/>
  <c r="AL204" i="79"/>
  <c r="Q64" i="43" s="1"/>
  <c r="R35" i="47"/>
  <c r="R32" i="47"/>
  <c r="R36" i="47"/>
  <c r="E91" i="43"/>
  <c r="G92" i="43"/>
  <c r="G93" i="43"/>
  <c r="R65" i="43"/>
  <c r="S48" i="47"/>
  <c r="G94" i="43"/>
  <c r="AH204" i="79"/>
  <c r="M64" i="43" s="1"/>
  <c r="G91" i="43"/>
  <c r="S49" i="47"/>
  <c r="S55" i="47"/>
  <c r="S50" i="47"/>
  <c r="S46" i="47"/>
  <c r="S45" i="47"/>
  <c r="S52" i="47"/>
  <c r="S51" i="47"/>
  <c r="S54" i="47"/>
  <c r="S47" i="47"/>
  <c r="S53" i="47"/>
  <c r="S27" i="47"/>
  <c r="S29" i="47" s="1"/>
  <c r="S42" i="47" s="1"/>
  <c r="S44" i="47" s="1"/>
  <c r="V27" i="47"/>
  <c r="V29" i="47" s="1"/>
  <c r="F94" i="43"/>
  <c r="F93" i="43"/>
  <c r="D61" i="43"/>
  <c r="R61" i="43" s="1"/>
  <c r="V30" i="47"/>
  <c r="V31" i="47"/>
  <c r="V33" i="47"/>
  <c r="V37" i="47"/>
  <c r="V34" i="47"/>
  <c r="V38" i="47"/>
  <c r="U40" i="47"/>
  <c r="U36" i="47"/>
  <c r="U41" i="47"/>
  <c r="U39" i="47"/>
  <c r="U38" i="47"/>
  <c r="U37" i="47"/>
  <c r="U35" i="47"/>
  <c r="V36" i="47"/>
  <c r="V35" i="47"/>
  <c r="V32" i="47"/>
  <c r="V40" i="47"/>
  <c r="V41" i="47"/>
  <c r="U33" i="47"/>
  <c r="U30" i="47"/>
  <c r="U32" i="47"/>
  <c r="U34" i="47"/>
  <c r="K56" i="47"/>
  <c r="K54" i="47"/>
  <c r="K50" i="47"/>
  <c r="K51" i="47"/>
  <c r="K48" i="47"/>
  <c r="K55" i="47"/>
  <c r="K52" i="47"/>
  <c r="K46" i="47"/>
  <c r="K47" i="47"/>
  <c r="K49" i="47"/>
  <c r="K53" i="47"/>
  <c r="M47" i="47"/>
  <c r="M49" i="47"/>
  <c r="M54" i="47"/>
  <c r="M55" i="47"/>
  <c r="M51" i="47"/>
  <c r="D64" i="43"/>
  <c r="M50" i="47"/>
  <c r="M52" i="47"/>
  <c r="M46" i="47"/>
  <c r="M56" i="47"/>
  <c r="M48" i="47"/>
  <c r="M53" i="47"/>
  <c r="N54" i="47"/>
  <c r="N49" i="47"/>
  <c r="N50" i="47"/>
  <c r="N46" i="47"/>
  <c r="N45" i="47"/>
  <c r="N62" i="47"/>
  <c r="N52" i="47"/>
  <c r="N47" i="47"/>
  <c r="N66" i="47"/>
  <c r="N48" i="47"/>
  <c r="N56" i="47"/>
  <c r="N55" i="47"/>
  <c r="N53" i="47"/>
  <c r="N65" i="47"/>
  <c r="N64" i="47"/>
  <c r="N60" i="47"/>
  <c r="N68" i="47"/>
  <c r="N69" i="47"/>
  <c r="N61" i="47"/>
  <c r="M71" i="47"/>
  <c r="M65" i="47"/>
  <c r="M68" i="47"/>
  <c r="M70" i="47"/>
  <c r="M63" i="47"/>
  <c r="M61" i="47"/>
  <c r="M60" i="47"/>
  <c r="M66" i="47"/>
  <c r="M69" i="47"/>
  <c r="M64" i="47"/>
  <c r="M67" i="47"/>
  <c r="M62" i="47"/>
  <c r="N63" i="47"/>
  <c r="N71" i="47"/>
  <c r="N67" i="47"/>
  <c r="N70" i="47"/>
  <c r="L55" i="47"/>
  <c r="L54" i="47"/>
  <c r="L47" i="47"/>
  <c r="L66" i="47"/>
  <c r="L60" i="47"/>
  <c r="L69" i="47"/>
  <c r="L62" i="47"/>
  <c r="L56" i="47"/>
  <c r="L68" i="47"/>
  <c r="L48" i="47"/>
  <c r="L53" i="47"/>
  <c r="L52" i="47"/>
  <c r="L45" i="47"/>
  <c r="L46" i="47"/>
  <c r="L67" i="47"/>
  <c r="L49" i="47"/>
  <c r="L63" i="47"/>
  <c r="L70" i="47"/>
  <c r="L65" i="47"/>
  <c r="L64" i="47"/>
  <c r="L71" i="47"/>
  <c r="L61" i="47"/>
  <c r="L51" i="47"/>
  <c r="L50" i="47"/>
  <c r="D58" i="43"/>
  <c r="J21" i="47"/>
  <c r="J23" i="47"/>
  <c r="J15" i="47"/>
  <c r="J18" i="47"/>
  <c r="O66" i="47"/>
  <c r="O39" i="47"/>
  <c r="O22" i="47"/>
  <c r="O67" i="47"/>
  <c r="O79" i="47"/>
  <c r="O38" i="47"/>
  <c r="J19" i="47"/>
  <c r="O45" i="47"/>
  <c r="O16" i="47"/>
  <c r="O46" i="47"/>
  <c r="O48" i="47"/>
  <c r="O62" i="47"/>
  <c r="O19" i="47"/>
  <c r="O64" i="47"/>
  <c r="O23" i="47"/>
  <c r="O60" i="47"/>
  <c r="O41" i="47"/>
  <c r="O52" i="47"/>
  <c r="O17" i="47"/>
  <c r="O40" i="47"/>
  <c r="O61" i="47"/>
  <c r="O80" i="47"/>
  <c r="O35" i="47"/>
  <c r="O50" i="47"/>
  <c r="O49" i="47"/>
  <c r="J16" i="47"/>
  <c r="O20" i="47"/>
  <c r="O68" i="47"/>
  <c r="O32" i="47"/>
  <c r="O81" i="47"/>
  <c r="O83" i="47"/>
  <c r="O75" i="47"/>
  <c r="O82" i="47"/>
  <c r="I30" i="47"/>
  <c r="I15" i="47"/>
  <c r="J24" i="47"/>
  <c r="J20" i="47"/>
  <c r="J26" i="47"/>
  <c r="O25" i="47"/>
  <c r="O18" i="47"/>
  <c r="O24" i="47"/>
  <c r="O63" i="47"/>
  <c r="O54" i="47"/>
  <c r="O33" i="47"/>
  <c r="O31" i="47"/>
  <c r="O36" i="47"/>
  <c r="O37" i="47"/>
  <c r="O69" i="47"/>
  <c r="O76" i="47"/>
  <c r="O86" i="47"/>
  <c r="O30" i="47"/>
  <c r="O70" i="47"/>
  <c r="O77" i="47"/>
  <c r="J17" i="47"/>
  <c r="J25" i="47"/>
  <c r="J22" i="47"/>
  <c r="O15" i="47"/>
  <c r="O26" i="47"/>
  <c r="O21" i="47"/>
  <c r="O84" i="47"/>
  <c r="O78" i="47"/>
  <c r="O71" i="47"/>
  <c r="O34" i="47"/>
  <c r="O85" i="47"/>
  <c r="O55" i="47"/>
  <c r="O56" i="47"/>
  <c r="O65" i="47"/>
  <c r="O47" i="47"/>
  <c r="O51" i="47"/>
  <c r="O53" i="47"/>
  <c r="I36" i="47"/>
  <c r="I39" i="47"/>
  <c r="I31" i="47"/>
  <c r="I38" i="47"/>
  <c r="I40" i="47"/>
  <c r="I32" i="47"/>
  <c r="I41" i="47"/>
  <c r="I34" i="47"/>
  <c r="I37" i="47"/>
  <c r="I33" i="47"/>
  <c r="I35" i="47"/>
  <c r="I21" i="47"/>
  <c r="I18" i="47"/>
  <c r="I23" i="47"/>
  <c r="I22" i="47"/>
  <c r="I26" i="47"/>
  <c r="I25" i="47"/>
  <c r="I24" i="47"/>
  <c r="I20" i="47"/>
  <c r="I19" i="47"/>
  <c r="I17" i="47"/>
  <c r="I16" i="47"/>
  <c r="K27" i="47"/>
  <c r="R58" i="43" l="1"/>
  <c r="R70" i="43"/>
  <c r="E27" i="43"/>
  <c r="V69" i="47"/>
  <c r="V45" i="47"/>
  <c r="V70" i="47"/>
  <c r="V66" i="47"/>
  <c r="V53" i="47"/>
  <c r="V71" i="47"/>
  <c r="V68" i="47"/>
  <c r="V65" i="47"/>
  <c r="V51" i="47"/>
  <c r="V50" i="47"/>
  <c r="V61" i="47"/>
  <c r="V64" i="47"/>
  <c r="V67" i="47"/>
  <c r="V49" i="47"/>
  <c r="V47" i="47"/>
  <c r="V55" i="47"/>
  <c r="V52" i="47"/>
  <c r="V62" i="47"/>
  <c r="V63" i="47"/>
  <c r="V60" i="47"/>
  <c r="V56" i="47"/>
  <c r="V48" i="47"/>
  <c r="V54" i="47"/>
  <c r="Q67" i="47"/>
  <c r="D101" i="43"/>
  <c r="S63" i="47"/>
  <c r="AM133" i="46"/>
  <c r="E29" i="43"/>
  <c r="E31" i="43"/>
  <c r="E28" i="43"/>
  <c r="E32" i="43"/>
  <c r="L81" i="47"/>
  <c r="E30" i="43"/>
  <c r="E33" i="43"/>
  <c r="S70" i="47"/>
  <c r="S68" i="47"/>
  <c r="S62" i="47"/>
  <c r="S69" i="47"/>
  <c r="Q56" i="47"/>
  <c r="Q52" i="47"/>
  <c r="Q69" i="47"/>
  <c r="Q63" i="47"/>
  <c r="Q47" i="47"/>
  <c r="Q71" i="47"/>
  <c r="S67" i="47"/>
  <c r="Q51" i="47"/>
  <c r="U83" i="47"/>
  <c r="Q61" i="47"/>
  <c r="Q53" i="47"/>
  <c r="Q64" i="47"/>
  <c r="Q62" i="47"/>
  <c r="Q68" i="47"/>
  <c r="Q49" i="47"/>
  <c r="Q70" i="47"/>
  <c r="Q65" i="47"/>
  <c r="Q50" i="47"/>
  <c r="AM521" i="46"/>
  <c r="AM523" i="46" s="1"/>
  <c r="AM261" i="46"/>
  <c r="AM263" i="46" s="1"/>
  <c r="P70" i="47"/>
  <c r="P67" i="47"/>
  <c r="T64" i="47"/>
  <c r="Q46" i="47"/>
  <c r="Q55" i="47"/>
  <c r="Q66" i="47"/>
  <c r="Q48" i="47"/>
  <c r="Q45" i="47"/>
  <c r="Q60" i="47"/>
  <c r="T49" i="47"/>
  <c r="T45" i="47"/>
  <c r="T46" i="47"/>
  <c r="T56" i="47"/>
  <c r="Q82" i="47"/>
  <c r="T66" i="47"/>
  <c r="T63" i="47"/>
  <c r="R27" i="47"/>
  <c r="R29" i="47" s="1"/>
  <c r="R42" i="47" s="1"/>
  <c r="R44" i="47" s="1"/>
  <c r="P63" i="47"/>
  <c r="P64" i="47"/>
  <c r="P71" i="47"/>
  <c r="P69" i="47"/>
  <c r="P60" i="47"/>
  <c r="P68" i="47"/>
  <c r="P66" i="47"/>
  <c r="P65" i="47"/>
  <c r="P61" i="47"/>
  <c r="P83" i="47"/>
  <c r="S61" i="47"/>
  <c r="S64" i="47"/>
  <c r="S66" i="47"/>
  <c r="S71" i="47"/>
  <c r="S60" i="47"/>
  <c r="T27" i="47"/>
  <c r="T29" i="47" s="1"/>
  <c r="T42" i="47" s="1"/>
  <c r="T44" i="47" s="1"/>
  <c r="U27" i="47"/>
  <c r="U29" i="47" s="1"/>
  <c r="U42" i="47" s="1"/>
  <c r="U44" i="47" s="1"/>
  <c r="T67" i="47"/>
  <c r="T68" i="47"/>
  <c r="T70" i="47"/>
  <c r="T53" i="47"/>
  <c r="T52" i="47"/>
  <c r="T61" i="47"/>
  <c r="T47" i="47"/>
  <c r="T65" i="47"/>
  <c r="T69" i="47"/>
  <c r="T54" i="47"/>
  <c r="T71" i="47"/>
  <c r="T50" i="47"/>
  <c r="T51" i="47"/>
  <c r="T55" i="47"/>
  <c r="T62" i="47"/>
  <c r="T48" i="47"/>
  <c r="T75" i="47"/>
  <c r="Q27" i="47"/>
  <c r="Q29" i="47" s="1"/>
  <c r="Q42" i="47" s="1"/>
  <c r="Q44" i="47" s="1"/>
  <c r="H18" i="43"/>
  <c r="AM391" i="46"/>
  <c r="AM393" i="46" s="1"/>
  <c r="U63" i="47"/>
  <c r="U71" i="47"/>
  <c r="AM204" i="79"/>
  <c r="AM206" i="79" s="1"/>
  <c r="AM1124" i="79"/>
  <c r="AM1126" i="79" s="1"/>
  <c r="U48" i="47"/>
  <c r="U50" i="47"/>
  <c r="AM756" i="79"/>
  <c r="AM758" i="79" s="1"/>
  <c r="U61" i="47"/>
  <c r="U65" i="47"/>
  <c r="U49" i="47"/>
  <c r="U56" i="47"/>
  <c r="U68" i="47"/>
  <c r="U70" i="47"/>
  <c r="U45" i="47"/>
  <c r="U46" i="47"/>
  <c r="U60" i="47"/>
  <c r="U66" i="47"/>
  <c r="U69" i="47"/>
  <c r="U52" i="47"/>
  <c r="AM572" i="79"/>
  <c r="AM574" i="79" s="1"/>
  <c r="AM388" i="79"/>
  <c r="AM390" i="79" s="1"/>
  <c r="U62" i="47"/>
  <c r="U64" i="47"/>
  <c r="U54" i="47"/>
  <c r="U55" i="47"/>
  <c r="U67" i="47"/>
  <c r="U53" i="47"/>
  <c r="U51" i="47"/>
  <c r="AM940" i="79"/>
  <c r="AM942" i="79" s="1"/>
  <c r="W15" i="47"/>
  <c r="M82" i="47"/>
  <c r="N84" i="47"/>
  <c r="M102" i="43"/>
  <c r="L101" i="43"/>
  <c r="F101" i="43"/>
  <c r="H101" i="43"/>
  <c r="M93" i="43"/>
  <c r="M92" i="43"/>
  <c r="L85" i="47"/>
  <c r="M97" i="43"/>
  <c r="L77" i="47"/>
  <c r="W26" i="47"/>
  <c r="L82" i="47"/>
  <c r="L86" i="47"/>
  <c r="L75" i="47"/>
  <c r="M98" i="43"/>
  <c r="L98" i="47"/>
  <c r="I101" i="43"/>
  <c r="L79" i="47"/>
  <c r="G101" i="43"/>
  <c r="J101" i="43"/>
  <c r="L83" i="47"/>
  <c r="L78" i="47"/>
  <c r="K101" i="43"/>
  <c r="L76" i="47"/>
  <c r="M95" i="43"/>
  <c r="L80" i="47"/>
  <c r="E101" i="43"/>
  <c r="M99" i="43"/>
  <c r="M91" i="43"/>
  <c r="L84" i="47"/>
  <c r="W18" i="47"/>
  <c r="M94" i="43"/>
  <c r="M96" i="43"/>
  <c r="L93" i="47"/>
  <c r="L100" i="47"/>
  <c r="L92" i="47"/>
  <c r="L110" i="47"/>
  <c r="L94" i="47"/>
  <c r="L90" i="47"/>
  <c r="L101" i="47"/>
  <c r="L95" i="47"/>
  <c r="L99" i="47"/>
  <c r="L97" i="47"/>
  <c r="L96" i="47"/>
  <c r="L91" i="47"/>
  <c r="Q106" i="47"/>
  <c r="U84" i="47"/>
  <c r="L106" i="47"/>
  <c r="L108" i="47"/>
  <c r="Q111" i="47"/>
  <c r="Q81" i="47"/>
  <c r="Q86" i="47"/>
  <c r="L111" i="47"/>
  <c r="Q107" i="47"/>
  <c r="L105" i="47"/>
  <c r="Q94" i="47"/>
  <c r="L109" i="47"/>
  <c r="Q97" i="47"/>
  <c r="Q84" i="47"/>
  <c r="L113" i="47"/>
  <c r="Q95" i="47"/>
  <c r="L116" i="47"/>
  <c r="Q125" i="47"/>
  <c r="Q76" i="47"/>
  <c r="L115" i="47"/>
  <c r="L114" i="47"/>
  <c r="L107" i="47"/>
  <c r="Q110" i="47"/>
  <c r="L112" i="47"/>
  <c r="Q80" i="47"/>
  <c r="Q108" i="47"/>
  <c r="Q77" i="47"/>
  <c r="Q96" i="47"/>
  <c r="Q116" i="47"/>
  <c r="Q101" i="47"/>
  <c r="Q100" i="47"/>
  <c r="L122" i="47"/>
  <c r="O92" i="47"/>
  <c r="O99" i="47"/>
  <c r="L120" i="47"/>
  <c r="L130" i="47"/>
  <c r="P100" i="47"/>
  <c r="P80" i="47"/>
  <c r="O94" i="47"/>
  <c r="U78" i="47"/>
  <c r="N78" i="47"/>
  <c r="N85" i="47"/>
  <c r="N86" i="47"/>
  <c r="P101" i="47"/>
  <c r="P84" i="47"/>
  <c r="N77" i="47"/>
  <c r="O101" i="47"/>
  <c r="N80" i="47"/>
  <c r="N82" i="47"/>
  <c r="N101" i="47"/>
  <c r="P75" i="47"/>
  <c r="N95" i="47"/>
  <c r="P115" i="47"/>
  <c r="N75" i="47"/>
  <c r="P106" i="47"/>
  <c r="N81" i="47"/>
  <c r="N93" i="47"/>
  <c r="N97" i="47"/>
  <c r="N76" i="47"/>
  <c r="N79" i="47"/>
  <c r="N83" i="47"/>
  <c r="R49" i="47"/>
  <c r="N90" i="47"/>
  <c r="N113" i="47"/>
  <c r="Q99" i="47"/>
  <c r="Q83" i="47"/>
  <c r="P95" i="47"/>
  <c r="Q85" i="47"/>
  <c r="Q92" i="47"/>
  <c r="L126" i="47"/>
  <c r="R55" i="47"/>
  <c r="Q109" i="47"/>
  <c r="Q112" i="47"/>
  <c r="Q127" i="47"/>
  <c r="U75" i="47"/>
  <c r="Q79" i="47"/>
  <c r="P109" i="47"/>
  <c r="Q105" i="47"/>
  <c r="Q114" i="47"/>
  <c r="Q131" i="47"/>
  <c r="Q113" i="47"/>
  <c r="Q93" i="47"/>
  <c r="N152" i="47"/>
  <c r="M92" i="47"/>
  <c r="U94" i="47"/>
  <c r="U82" i="47"/>
  <c r="Q98" i="47"/>
  <c r="Q90" i="47"/>
  <c r="Q75" i="47"/>
  <c r="Q78" i="47"/>
  <c r="Q91" i="47"/>
  <c r="Q120" i="47"/>
  <c r="Q115" i="47"/>
  <c r="P120" i="47"/>
  <c r="U108" i="47"/>
  <c r="P114" i="47"/>
  <c r="P76" i="47"/>
  <c r="N153" i="47"/>
  <c r="N92" i="47"/>
  <c r="N111" i="47"/>
  <c r="N107" i="47"/>
  <c r="U112" i="47"/>
  <c r="P90" i="47"/>
  <c r="P108" i="47"/>
  <c r="P110" i="47"/>
  <c r="P92" i="47"/>
  <c r="P113" i="47"/>
  <c r="P77" i="47"/>
  <c r="U101" i="47"/>
  <c r="U115" i="47"/>
  <c r="M98" i="47"/>
  <c r="U100" i="47"/>
  <c r="L156" i="47"/>
  <c r="L129" i="47"/>
  <c r="L124" i="47"/>
  <c r="U99" i="47"/>
  <c r="U111" i="47"/>
  <c r="P97" i="47"/>
  <c r="P93" i="47"/>
  <c r="P105" i="47"/>
  <c r="P85" i="47"/>
  <c r="P91" i="47"/>
  <c r="P79" i="47"/>
  <c r="L131" i="47"/>
  <c r="U109" i="47"/>
  <c r="P112" i="47"/>
  <c r="P107" i="47"/>
  <c r="P96" i="47"/>
  <c r="P86" i="47"/>
  <c r="O114" i="47"/>
  <c r="S95" i="47"/>
  <c r="U95" i="47"/>
  <c r="N155" i="47"/>
  <c r="U97" i="47"/>
  <c r="P94" i="47"/>
  <c r="P99" i="47"/>
  <c r="U90" i="47"/>
  <c r="U105" i="47"/>
  <c r="U106" i="47"/>
  <c r="U91" i="47"/>
  <c r="P116" i="47"/>
  <c r="P130" i="47"/>
  <c r="P111" i="47"/>
  <c r="P98" i="47"/>
  <c r="P81" i="47"/>
  <c r="P78" i="47"/>
  <c r="P82" i="47"/>
  <c r="U161" i="47"/>
  <c r="S77" i="47"/>
  <c r="O116" i="47"/>
  <c r="O97" i="47"/>
  <c r="S98" i="47"/>
  <c r="S84" i="47"/>
  <c r="S92" i="47"/>
  <c r="Q130" i="47"/>
  <c r="Q157" i="47"/>
  <c r="M116" i="47"/>
  <c r="O113" i="47"/>
  <c r="O107" i="47"/>
  <c r="O141" i="47"/>
  <c r="O91" i="47"/>
  <c r="O128" i="47"/>
  <c r="O93" i="47"/>
  <c r="O108" i="47"/>
  <c r="M111" i="47"/>
  <c r="U114" i="47"/>
  <c r="U85" i="47"/>
  <c r="U80" i="47"/>
  <c r="U93" i="47"/>
  <c r="U86" i="47"/>
  <c r="U92" i="47"/>
  <c r="S76" i="47"/>
  <c r="S152" i="47"/>
  <c r="S107" i="47"/>
  <c r="S93" i="47"/>
  <c r="S75" i="47"/>
  <c r="R70" i="47"/>
  <c r="P140" i="47"/>
  <c r="Q124" i="47"/>
  <c r="Q123" i="47"/>
  <c r="Q135" i="47"/>
  <c r="Q121" i="47"/>
  <c r="S82" i="47"/>
  <c r="O111" i="47"/>
  <c r="O110" i="47"/>
  <c r="S160" i="47"/>
  <c r="S131" i="47"/>
  <c r="S83" i="47"/>
  <c r="S114" i="47"/>
  <c r="Q136" i="47"/>
  <c r="U96" i="47"/>
  <c r="U110" i="47"/>
  <c r="U113" i="47"/>
  <c r="U107" i="47"/>
  <c r="U98" i="47"/>
  <c r="S100" i="47"/>
  <c r="S78" i="47"/>
  <c r="S101" i="47"/>
  <c r="S153" i="47"/>
  <c r="Q129" i="47"/>
  <c r="Q122" i="47"/>
  <c r="O100" i="47"/>
  <c r="O109" i="47"/>
  <c r="O112" i="47"/>
  <c r="O137" i="47"/>
  <c r="S122" i="47"/>
  <c r="S125" i="47"/>
  <c r="O135" i="47"/>
  <c r="O120" i="47"/>
  <c r="O96" i="47"/>
  <c r="O124" i="47"/>
  <c r="O126" i="47"/>
  <c r="U77" i="47"/>
  <c r="U81" i="47"/>
  <c r="U79" i="47"/>
  <c r="S109" i="47"/>
  <c r="S108" i="47"/>
  <c r="S116" i="47"/>
  <c r="S161" i="47"/>
  <c r="R67" i="43"/>
  <c r="P160" i="47"/>
  <c r="U125" i="47"/>
  <c r="N141" i="47"/>
  <c r="S79" i="47"/>
  <c r="O105" i="47"/>
  <c r="O115" i="47"/>
  <c r="O106" i="47"/>
  <c r="S85" i="47"/>
  <c r="S86" i="47"/>
  <c r="Q126" i="47"/>
  <c r="O95" i="47"/>
  <c r="O90" i="47"/>
  <c r="O122" i="47"/>
  <c r="O127" i="47"/>
  <c r="U76" i="47"/>
  <c r="U116" i="47"/>
  <c r="S113" i="47"/>
  <c r="S80" i="47"/>
  <c r="S81" i="47"/>
  <c r="Q128" i="47"/>
  <c r="M86" i="47"/>
  <c r="M93" i="47"/>
  <c r="M112" i="47"/>
  <c r="M78" i="47"/>
  <c r="U146" i="47"/>
  <c r="Q152" i="47"/>
  <c r="N116" i="47"/>
  <c r="M75" i="47"/>
  <c r="M80" i="47"/>
  <c r="M113" i="47"/>
  <c r="M100" i="47"/>
  <c r="P42" i="47"/>
  <c r="P44" i="47" s="1"/>
  <c r="P57" i="47" s="1"/>
  <c r="P59" i="47" s="1"/>
  <c r="M122" i="47"/>
  <c r="Q141" i="47"/>
  <c r="Q145" i="47"/>
  <c r="Q139" i="47"/>
  <c r="Q142" i="47"/>
  <c r="Q143" i="47"/>
  <c r="M95" i="47"/>
  <c r="M110" i="47"/>
  <c r="M107" i="47"/>
  <c r="M96" i="47"/>
  <c r="M114" i="47"/>
  <c r="M76" i="47"/>
  <c r="M97" i="47"/>
  <c r="M85" i="47"/>
  <c r="Q144" i="47"/>
  <c r="M79" i="47"/>
  <c r="M84" i="47"/>
  <c r="M94" i="47"/>
  <c r="M90" i="47"/>
  <c r="N110" i="47"/>
  <c r="M108" i="47"/>
  <c r="U158" i="47"/>
  <c r="U122" i="47"/>
  <c r="Q161" i="47"/>
  <c r="S126" i="47"/>
  <c r="N114" i="47"/>
  <c r="M105" i="47"/>
  <c r="M91" i="47"/>
  <c r="M109" i="47"/>
  <c r="M99" i="47"/>
  <c r="M81" i="47"/>
  <c r="Q150" i="47"/>
  <c r="M154" i="47"/>
  <c r="L136" i="47"/>
  <c r="M83" i="47"/>
  <c r="M115" i="47"/>
  <c r="M101" i="47"/>
  <c r="M77" i="47"/>
  <c r="M106" i="47"/>
  <c r="U156" i="47"/>
  <c r="Q151" i="47"/>
  <c r="M150" i="47"/>
  <c r="U121" i="47"/>
  <c r="U151" i="47"/>
  <c r="J107" i="47"/>
  <c r="L127" i="47"/>
  <c r="N122" i="47"/>
  <c r="N91" i="47"/>
  <c r="N99" i="47"/>
  <c r="N106" i="47"/>
  <c r="U142" i="47"/>
  <c r="U144" i="47"/>
  <c r="U153" i="47"/>
  <c r="S111" i="47"/>
  <c r="S94" i="47"/>
  <c r="S135" i="47"/>
  <c r="S97" i="47"/>
  <c r="Q138" i="47"/>
  <c r="P125" i="47"/>
  <c r="Q146" i="47"/>
  <c r="U123" i="47"/>
  <c r="U150" i="47"/>
  <c r="U140" i="47"/>
  <c r="L123" i="47"/>
  <c r="N98" i="47"/>
  <c r="N100" i="47"/>
  <c r="N109" i="47"/>
  <c r="N112" i="47"/>
  <c r="M124" i="47"/>
  <c r="E39" i="43"/>
  <c r="U124" i="47"/>
  <c r="S91" i="47"/>
  <c r="S156" i="47"/>
  <c r="S120" i="47"/>
  <c r="S96" i="47"/>
  <c r="E37" i="43"/>
  <c r="V155" i="47"/>
  <c r="O160" i="47"/>
  <c r="U120" i="47"/>
  <c r="U131" i="47"/>
  <c r="N135" i="47"/>
  <c r="O150" i="47"/>
  <c r="L128" i="47"/>
  <c r="N115" i="47"/>
  <c r="N105" i="47"/>
  <c r="N136" i="47"/>
  <c r="M135" i="47"/>
  <c r="N94" i="47"/>
  <c r="N137" i="47"/>
  <c r="N96" i="47"/>
  <c r="U138" i="47"/>
  <c r="U130" i="47"/>
  <c r="S110" i="47"/>
  <c r="S154" i="47"/>
  <c r="S106" i="47"/>
  <c r="S139" i="47"/>
  <c r="S99" i="47"/>
  <c r="S112" i="47"/>
  <c r="Q137" i="47"/>
  <c r="Q140" i="47"/>
  <c r="L142" i="47"/>
  <c r="R76" i="43"/>
  <c r="R73" i="43"/>
  <c r="Q153" i="47"/>
  <c r="R79" i="43"/>
  <c r="O155" i="47"/>
  <c r="U154" i="47"/>
  <c r="U126" i="47"/>
  <c r="P155" i="47"/>
  <c r="O157" i="47"/>
  <c r="L121" i="47"/>
  <c r="L125" i="47"/>
  <c r="L151" i="47"/>
  <c r="N108" i="47"/>
  <c r="N144" i="47"/>
  <c r="U128" i="47"/>
  <c r="U127" i="47"/>
  <c r="U129" i="47"/>
  <c r="U159" i="47"/>
  <c r="S115" i="47"/>
  <c r="S90" i="47"/>
  <c r="S105" i="47"/>
  <c r="E34" i="43"/>
  <c r="P150" i="47"/>
  <c r="S155" i="47"/>
  <c r="S151" i="47"/>
  <c r="L161" i="47"/>
  <c r="R64" i="47"/>
  <c r="P144" i="47"/>
  <c r="P153" i="47"/>
  <c r="R53" i="47"/>
  <c r="O123" i="47"/>
  <c r="L140" i="47"/>
  <c r="N157" i="47"/>
  <c r="M136" i="47"/>
  <c r="N156" i="47"/>
  <c r="S142" i="47"/>
  <c r="R52" i="47"/>
  <c r="R51" i="47"/>
  <c r="P146" i="47"/>
  <c r="P129" i="47"/>
  <c r="P161" i="47"/>
  <c r="R62" i="47"/>
  <c r="O145" i="47"/>
  <c r="O131" i="47"/>
  <c r="O161" i="47"/>
  <c r="O151" i="47"/>
  <c r="O121" i="47"/>
  <c r="O139" i="47"/>
  <c r="L155" i="47"/>
  <c r="L160" i="47"/>
  <c r="L158" i="47"/>
  <c r="L135" i="47"/>
  <c r="N151" i="47"/>
  <c r="N140" i="47"/>
  <c r="N121" i="47"/>
  <c r="M126" i="47"/>
  <c r="M156" i="47"/>
  <c r="M155" i="47"/>
  <c r="M151" i="47"/>
  <c r="M127" i="47"/>
  <c r="N131" i="47"/>
  <c r="U145" i="47"/>
  <c r="S128" i="47"/>
  <c r="S123" i="47"/>
  <c r="S141" i="47"/>
  <c r="R71" i="47"/>
  <c r="R67" i="47"/>
  <c r="R48" i="47"/>
  <c r="R61" i="47"/>
  <c r="P135" i="47"/>
  <c r="P142" i="47"/>
  <c r="E35" i="43"/>
  <c r="R60" i="47"/>
  <c r="P152" i="47"/>
  <c r="R45" i="47"/>
  <c r="L137" i="47"/>
  <c r="L154" i="47"/>
  <c r="M143" i="47"/>
  <c r="O140" i="47"/>
  <c r="L144" i="47"/>
  <c r="L157" i="47"/>
  <c r="L145" i="47"/>
  <c r="N138" i="47"/>
  <c r="M130" i="47"/>
  <c r="M131" i="47"/>
  <c r="S144" i="47"/>
  <c r="R54" i="47"/>
  <c r="R46" i="47"/>
  <c r="P156" i="47"/>
  <c r="R66" i="47"/>
  <c r="P128" i="47"/>
  <c r="O159" i="47"/>
  <c r="O138" i="47"/>
  <c r="O143" i="47"/>
  <c r="O142" i="47"/>
  <c r="O146" i="47"/>
  <c r="L146" i="47"/>
  <c r="L159" i="47"/>
  <c r="N143" i="47"/>
  <c r="N139" i="47"/>
  <c r="N129" i="47"/>
  <c r="N158" i="47"/>
  <c r="N159" i="47"/>
  <c r="M120" i="47"/>
  <c r="M121" i="47"/>
  <c r="M123" i="47"/>
  <c r="M159" i="47"/>
  <c r="M146" i="47"/>
  <c r="M145" i="47"/>
  <c r="N130" i="47"/>
  <c r="N142" i="47"/>
  <c r="N128" i="47"/>
  <c r="U136" i="47"/>
  <c r="U160" i="47"/>
  <c r="U141" i="47"/>
  <c r="S146" i="47"/>
  <c r="S145" i="47"/>
  <c r="S130" i="47"/>
  <c r="S138" i="47"/>
  <c r="S127" i="47"/>
  <c r="S121" i="47"/>
  <c r="R56" i="47"/>
  <c r="R47" i="47"/>
  <c r="R122" i="47"/>
  <c r="P137" i="47"/>
  <c r="P139" i="47"/>
  <c r="P154" i="47"/>
  <c r="Q154" i="47"/>
  <c r="Q158" i="47"/>
  <c r="M139" i="47"/>
  <c r="O144" i="47"/>
  <c r="O152" i="47"/>
  <c r="L150" i="47"/>
  <c r="N160" i="47"/>
  <c r="M144" i="47"/>
  <c r="M138" i="47"/>
  <c r="M141" i="47"/>
  <c r="M129" i="47"/>
  <c r="N127" i="47"/>
  <c r="M160" i="47"/>
  <c r="S143" i="47"/>
  <c r="S136" i="47"/>
  <c r="R50" i="47"/>
  <c r="P143" i="47"/>
  <c r="P124" i="47"/>
  <c r="P151" i="47"/>
  <c r="R65" i="47"/>
  <c r="O154" i="47"/>
  <c r="O130" i="47"/>
  <c r="O153" i="47"/>
  <c r="O129" i="47"/>
  <c r="L141" i="47"/>
  <c r="L153" i="47"/>
  <c r="L138" i="47"/>
  <c r="L143" i="47"/>
  <c r="N124" i="47"/>
  <c r="N120" i="47"/>
  <c r="M142" i="47"/>
  <c r="M137" i="47"/>
  <c r="M158" i="47"/>
  <c r="N123" i="47"/>
  <c r="M152" i="47"/>
  <c r="N125" i="47"/>
  <c r="U143" i="47"/>
  <c r="U157" i="47"/>
  <c r="U155" i="47"/>
  <c r="U152" i="47"/>
  <c r="U135" i="47"/>
  <c r="U137" i="47"/>
  <c r="U139" i="47"/>
  <c r="S150" i="47"/>
  <c r="S140" i="47"/>
  <c r="S124" i="47"/>
  <c r="S157" i="47"/>
  <c r="S129" i="47"/>
  <c r="R63" i="47"/>
  <c r="Q155" i="47"/>
  <c r="P145" i="47"/>
  <c r="Q159" i="47"/>
  <c r="P136" i="47"/>
  <c r="P158" i="47"/>
  <c r="P157" i="47"/>
  <c r="Q156" i="47"/>
  <c r="L139" i="47"/>
  <c r="P159" i="47"/>
  <c r="P131" i="47"/>
  <c r="O125" i="47"/>
  <c r="O136" i="47"/>
  <c r="N145" i="47"/>
  <c r="N150" i="47"/>
  <c r="M161" i="47"/>
  <c r="M125" i="47"/>
  <c r="M128" i="47"/>
  <c r="M157" i="47"/>
  <c r="P126" i="47"/>
  <c r="P121" i="47"/>
  <c r="O158" i="47"/>
  <c r="O156" i="47"/>
  <c r="L152" i="47"/>
  <c r="N126" i="47"/>
  <c r="N161" i="47"/>
  <c r="N154" i="47"/>
  <c r="N146" i="47"/>
  <c r="M153" i="47"/>
  <c r="M140" i="47"/>
  <c r="S159" i="47"/>
  <c r="S158" i="47"/>
  <c r="S137" i="47"/>
  <c r="R69" i="47"/>
  <c r="Q160" i="47"/>
  <c r="P123" i="47"/>
  <c r="P122" i="47"/>
  <c r="P141" i="47"/>
  <c r="P127" i="47"/>
  <c r="P138" i="47"/>
  <c r="T95" i="47"/>
  <c r="V137" i="47"/>
  <c r="V97" i="47"/>
  <c r="V138" i="47"/>
  <c r="V161" i="47"/>
  <c r="V96" i="47"/>
  <c r="V140" i="47"/>
  <c r="T135" i="47"/>
  <c r="V106" i="47"/>
  <c r="V135" i="47"/>
  <c r="V127" i="47"/>
  <c r="V160" i="47"/>
  <c r="V120" i="47"/>
  <c r="V124" i="47"/>
  <c r="T110" i="47"/>
  <c r="T106" i="47"/>
  <c r="T92" i="47"/>
  <c r="V128" i="47"/>
  <c r="V129" i="47"/>
  <c r="V84" i="47"/>
  <c r="V154" i="47"/>
  <c r="T137" i="47"/>
  <c r="T128" i="47"/>
  <c r="T96" i="47"/>
  <c r="T154" i="47"/>
  <c r="T130" i="47"/>
  <c r="T80" i="47"/>
  <c r="T140" i="47"/>
  <c r="T125" i="47"/>
  <c r="T82" i="47"/>
  <c r="V92" i="47"/>
  <c r="V130" i="47"/>
  <c r="V75" i="47"/>
  <c r="V78" i="47"/>
  <c r="T159" i="47"/>
  <c r="T146" i="47"/>
  <c r="T120" i="47"/>
  <c r="T115" i="47"/>
  <c r="T86" i="47"/>
  <c r="T123" i="47"/>
  <c r="T112" i="47"/>
  <c r="T105" i="47"/>
  <c r="V108" i="47"/>
  <c r="V121" i="47"/>
  <c r="V159" i="47"/>
  <c r="V93" i="47"/>
  <c r="T127" i="47"/>
  <c r="T109" i="47"/>
  <c r="T121" i="47"/>
  <c r="T139" i="47"/>
  <c r="T116" i="47"/>
  <c r="T122" i="47"/>
  <c r="T101" i="47"/>
  <c r="V125" i="47"/>
  <c r="V158" i="47"/>
  <c r="V94" i="47"/>
  <c r="T144" i="47"/>
  <c r="T150" i="47"/>
  <c r="T141" i="47"/>
  <c r="T114" i="47"/>
  <c r="R84" i="47"/>
  <c r="V82" i="47"/>
  <c r="V152" i="47"/>
  <c r="V116" i="47"/>
  <c r="V99" i="47"/>
  <c r="V142" i="47"/>
  <c r="V146" i="47"/>
  <c r="V101" i="47"/>
  <c r="V143" i="47"/>
  <c r="V85" i="47"/>
  <c r="T153" i="47"/>
  <c r="T145" i="47"/>
  <c r="T152" i="47"/>
  <c r="T158" i="47"/>
  <c r="T126" i="47"/>
  <c r="T129" i="47"/>
  <c r="T90" i="47"/>
  <c r="T77" i="47"/>
  <c r="R127" i="47"/>
  <c r="V141" i="47"/>
  <c r="V98" i="47"/>
  <c r="E40" i="43"/>
  <c r="V150" i="47"/>
  <c r="V105" i="47"/>
  <c r="V126" i="47"/>
  <c r="V90" i="47"/>
  <c r="V156" i="47"/>
  <c r="V111" i="47"/>
  <c r="V76" i="47"/>
  <c r="V100" i="47"/>
  <c r="T161" i="47"/>
  <c r="T143" i="47"/>
  <c r="T94" i="47"/>
  <c r="T108" i="47"/>
  <c r="T138" i="47"/>
  <c r="T142" i="47"/>
  <c r="T99" i="47"/>
  <c r="T76" i="47"/>
  <c r="T79" i="47"/>
  <c r="T81" i="47"/>
  <c r="R157" i="47"/>
  <c r="V122" i="47"/>
  <c r="V151" i="47"/>
  <c r="V109" i="47"/>
  <c r="V123" i="47"/>
  <c r="V157" i="47"/>
  <c r="V81" i="47"/>
  <c r="V110" i="47"/>
  <c r="V145" i="47"/>
  <c r="V131" i="47"/>
  <c r="V77" i="47"/>
  <c r="V144" i="47"/>
  <c r="V95" i="47"/>
  <c r="V112" i="47"/>
  <c r="T98" i="47"/>
  <c r="T91" i="47"/>
  <c r="T156" i="47"/>
  <c r="T107" i="47"/>
  <c r="T113" i="47"/>
  <c r="E38" i="43"/>
  <c r="T111" i="47"/>
  <c r="T160" i="47"/>
  <c r="T78" i="47"/>
  <c r="T100" i="47"/>
  <c r="T83" i="47"/>
  <c r="R158" i="47"/>
  <c r="R140" i="47"/>
  <c r="V113" i="47"/>
  <c r="V107" i="47"/>
  <c r="V79" i="47"/>
  <c r="V136" i="47"/>
  <c r="V80" i="47"/>
  <c r="V86" i="47"/>
  <c r="V115" i="47"/>
  <c r="V83" i="47"/>
  <c r="V91" i="47"/>
  <c r="V114" i="47"/>
  <c r="V139" i="47"/>
  <c r="V153" i="47"/>
  <c r="T136" i="47"/>
  <c r="T93" i="47"/>
  <c r="T155" i="47"/>
  <c r="T131" i="47"/>
  <c r="T97" i="47"/>
  <c r="T157" i="47"/>
  <c r="T151" i="47"/>
  <c r="T85" i="47"/>
  <c r="T84" i="47"/>
  <c r="T124" i="47"/>
  <c r="R81" i="47"/>
  <c r="R112" i="47"/>
  <c r="R123" i="47"/>
  <c r="R78" i="47"/>
  <c r="R109" i="47"/>
  <c r="R150" i="47"/>
  <c r="R94" i="47"/>
  <c r="R106" i="47"/>
  <c r="R128" i="47"/>
  <c r="R99" i="47"/>
  <c r="R125" i="47"/>
  <c r="R75" i="47"/>
  <c r="R154" i="47"/>
  <c r="R107" i="47"/>
  <c r="R80" i="47"/>
  <c r="R86" i="47"/>
  <c r="R113" i="47"/>
  <c r="R83" i="47"/>
  <c r="R138" i="47"/>
  <c r="R110" i="47"/>
  <c r="R136" i="47"/>
  <c r="R95" i="47"/>
  <c r="R121" i="47"/>
  <c r="R152" i="47"/>
  <c r="R142" i="47"/>
  <c r="R111" i="47"/>
  <c r="E36" i="43"/>
  <c r="R64" i="43"/>
  <c r="R153" i="47"/>
  <c r="R141" i="47"/>
  <c r="R120" i="47"/>
  <c r="R100" i="47"/>
  <c r="R115" i="47"/>
  <c r="R155" i="47"/>
  <c r="R90" i="47"/>
  <c r="R108" i="47"/>
  <c r="R93" i="47"/>
  <c r="R101" i="47"/>
  <c r="R82" i="47"/>
  <c r="R146" i="47"/>
  <c r="R144" i="47"/>
  <c r="R91" i="47"/>
  <c r="R85" i="47"/>
  <c r="R97" i="47"/>
  <c r="R139" i="47"/>
  <c r="R135" i="47"/>
  <c r="R129" i="47"/>
  <c r="R92" i="47"/>
  <c r="R156" i="47"/>
  <c r="R124" i="47"/>
  <c r="R98" i="47"/>
  <c r="R145" i="47"/>
  <c r="R159" i="47"/>
  <c r="R137" i="47"/>
  <c r="R116" i="47"/>
  <c r="R161" i="47"/>
  <c r="R160" i="47"/>
  <c r="R151" i="47"/>
  <c r="R126" i="47"/>
  <c r="R130" i="47"/>
  <c r="R143" i="47"/>
  <c r="R96" i="47"/>
  <c r="R79" i="47"/>
  <c r="R131" i="47"/>
  <c r="R105" i="47"/>
  <c r="R76" i="47"/>
  <c r="R114" i="47"/>
  <c r="R77" i="47"/>
  <c r="W17" i="47"/>
  <c r="S57" i="47"/>
  <c r="S59" i="47" s="1"/>
  <c r="W25" i="47"/>
  <c r="V42" i="47"/>
  <c r="V44" i="47" s="1"/>
  <c r="W20" i="47"/>
  <c r="W22" i="47"/>
  <c r="W24" i="47"/>
  <c r="W19" i="47"/>
  <c r="W21" i="47"/>
  <c r="W16" i="47"/>
  <c r="W23" i="47"/>
  <c r="I137" i="47"/>
  <c r="K92" i="47"/>
  <c r="K158" i="47"/>
  <c r="K153" i="47"/>
  <c r="K154" i="47"/>
  <c r="K63" i="47"/>
  <c r="K112" i="47"/>
  <c r="K128" i="47"/>
  <c r="K130" i="47"/>
  <c r="K116" i="47"/>
  <c r="K151" i="47"/>
  <c r="K95" i="47"/>
  <c r="K105" i="47"/>
  <c r="K131" i="47"/>
  <c r="K115" i="47"/>
  <c r="K101" i="47"/>
  <c r="K96" i="47"/>
  <c r="K155" i="47"/>
  <c r="K143" i="47"/>
  <c r="K142" i="47"/>
  <c r="K94" i="47"/>
  <c r="K65" i="47"/>
  <c r="K81" i="47"/>
  <c r="K76" i="47"/>
  <c r="K85" i="47"/>
  <c r="K77" i="47"/>
  <c r="K114" i="47"/>
  <c r="K64" i="47"/>
  <c r="K109" i="47"/>
  <c r="K100" i="47"/>
  <c r="K129" i="47"/>
  <c r="K84" i="47"/>
  <c r="K107" i="47"/>
  <c r="K137" i="47"/>
  <c r="K121" i="47"/>
  <c r="K156" i="47"/>
  <c r="K124" i="47"/>
  <c r="K111" i="47"/>
  <c r="K122" i="47"/>
  <c r="K69" i="47"/>
  <c r="K78" i="47"/>
  <c r="K86" i="47"/>
  <c r="K83" i="47"/>
  <c r="K68" i="47"/>
  <c r="K79" i="47"/>
  <c r="K120" i="47"/>
  <c r="K93" i="47"/>
  <c r="K99" i="47"/>
  <c r="K106" i="47"/>
  <c r="K90" i="47"/>
  <c r="K136" i="47"/>
  <c r="K139" i="47"/>
  <c r="K113" i="47"/>
  <c r="K97" i="47"/>
  <c r="K159" i="47"/>
  <c r="K125" i="47"/>
  <c r="K140" i="47"/>
  <c r="K62" i="47"/>
  <c r="K98" i="47"/>
  <c r="K91" i="47"/>
  <c r="K145" i="47"/>
  <c r="K60" i="47"/>
  <c r="K141" i="47"/>
  <c r="K108" i="47"/>
  <c r="K126" i="47"/>
  <c r="K110" i="47"/>
  <c r="K80" i="47"/>
  <c r="K71" i="47"/>
  <c r="K138" i="47"/>
  <c r="K157" i="47"/>
  <c r="K123" i="47"/>
  <c r="K160" i="47"/>
  <c r="K135" i="47"/>
  <c r="K146" i="47"/>
  <c r="K75" i="47"/>
  <c r="K70" i="47"/>
  <c r="K67" i="47"/>
  <c r="K61" i="47"/>
  <c r="K82" i="47"/>
  <c r="K161" i="47"/>
  <c r="K152" i="47"/>
  <c r="K150" i="47"/>
  <c r="K127" i="47"/>
  <c r="K144" i="47"/>
  <c r="K66" i="47"/>
  <c r="I154" i="47"/>
  <c r="I71" i="47"/>
  <c r="I125" i="47"/>
  <c r="I126" i="47"/>
  <c r="I155" i="47"/>
  <c r="I68" i="47"/>
  <c r="I60" i="47"/>
  <c r="I70" i="47"/>
  <c r="I109" i="47"/>
  <c r="I131" i="47"/>
  <c r="I75" i="47"/>
  <c r="I83" i="47"/>
  <c r="I66" i="47"/>
  <c r="I54" i="47"/>
  <c r="I63" i="47"/>
  <c r="I95" i="47"/>
  <c r="I115" i="47"/>
  <c r="I158" i="47"/>
  <c r="I157" i="47"/>
  <c r="I141" i="47"/>
  <c r="I61" i="47"/>
  <c r="I47" i="47"/>
  <c r="I107" i="47"/>
  <c r="I105" i="47"/>
  <c r="I135" i="47"/>
  <c r="I152" i="47"/>
  <c r="I85" i="47"/>
  <c r="I82" i="47"/>
  <c r="I77" i="47"/>
  <c r="I65" i="47"/>
  <c r="I80" i="47"/>
  <c r="I48" i="47"/>
  <c r="I79" i="47"/>
  <c r="I62" i="47"/>
  <c r="I94" i="47"/>
  <c r="I146" i="47"/>
  <c r="I99" i="47"/>
  <c r="I97" i="47"/>
  <c r="I138" i="47"/>
  <c r="I129" i="47"/>
  <c r="I112" i="47"/>
  <c r="I160" i="47"/>
  <c r="I76" i="47"/>
  <c r="I56" i="47"/>
  <c r="I69" i="47"/>
  <c r="I53" i="47"/>
  <c r="I55" i="47"/>
  <c r="I46" i="47"/>
  <c r="I51" i="47"/>
  <c r="I90" i="47"/>
  <c r="I151" i="47"/>
  <c r="I121" i="47"/>
  <c r="I128" i="47"/>
  <c r="I106" i="47"/>
  <c r="I96" i="47"/>
  <c r="I136" i="47"/>
  <c r="I123" i="47"/>
  <c r="I86" i="47"/>
  <c r="I113" i="47"/>
  <c r="I91" i="47"/>
  <c r="I98" i="47"/>
  <c r="I144" i="47"/>
  <c r="I159" i="47"/>
  <c r="I140" i="47"/>
  <c r="I93" i="47"/>
  <c r="I130" i="47"/>
  <c r="I150" i="47"/>
  <c r="I92" i="47"/>
  <c r="I124" i="47"/>
  <c r="I161" i="47"/>
  <c r="I108" i="47"/>
  <c r="I145" i="47"/>
  <c r="I156" i="47"/>
  <c r="I84" i="47"/>
  <c r="I49" i="47"/>
  <c r="I67" i="47"/>
  <c r="I50" i="47"/>
  <c r="I81" i="47"/>
  <c r="I64" i="47"/>
  <c r="I52" i="47"/>
  <c r="I45" i="47"/>
  <c r="I78" i="47"/>
  <c r="I139" i="47"/>
  <c r="I122" i="47"/>
  <c r="I120" i="47"/>
  <c r="I153" i="47"/>
  <c r="I114" i="47"/>
  <c r="I101" i="47"/>
  <c r="I111" i="47"/>
  <c r="I143" i="47"/>
  <c r="I100" i="47"/>
  <c r="I110" i="47"/>
  <c r="I142" i="47"/>
  <c r="I116" i="47"/>
  <c r="I127" i="47"/>
  <c r="J121" i="47"/>
  <c r="J145" i="47"/>
  <c r="J143" i="47"/>
  <c r="J144" i="47"/>
  <c r="J93" i="47"/>
  <c r="J97" i="47"/>
  <c r="J110" i="47"/>
  <c r="J92" i="47"/>
  <c r="J140" i="47"/>
  <c r="J95" i="47"/>
  <c r="J123" i="47"/>
  <c r="J99" i="47"/>
  <c r="J142" i="47"/>
  <c r="J113" i="47"/>
  <c r="J96" i="47"/>
  <c r="J124" i="47"/>
  <c r="J154" i="47"/>
  <c r="J122" i="47"/>
  <c r="J158" i="47"/>
  <c r="J136" i="47"/>
  <c r="J112" i="47"/>
  <c r="J156" i="47"/>
  <c r="J116" i="47"/>
  <c r="J111" i="47"/>
  <c r="J126" i="47"/>
  <c r="J114" i="47"/>
  <c r="J76" i="47"/>
  <c r="J115" i="47"/>
  <c r="J125" i="47"/>
  <c r="J131" i="47"/>
  <c r="J157" i="47"/>
  <c r="J94" i="47"/>
  <c r="J106" i="47"/>
  <c r="J137" i="47"/>
  <c r="J108" i="47"/>
  <c r="J146" i="47"/>
  <c r="J129" i="47"/>
  <c r="J130" i="47"/>
  <c r="J109" i="47"/>
  <c r="J150" i="47"/>
  <c r="J91" i="47"/>
  <c r="J90" i="47"/>
  <c r="J100" i="47"/>
  <c r="J151" i="47"/>
  <c r="J138" i="47"/>
  <c r="J159" i="47"/>
  <c r="J105" i="47"/>
  <c r="J141" i="47"/>
  <c r="J135" i="47"/>
  <c r="J160" i="47"/>
  <c r="J101" i="47"/>
  <c r="J153" i="47"/>
  <c r="J161" i="47"/>
  <c r="J155" i="47"/>
  <c r="J139" i="47"/>
  <c r="J98" i="47"/>
  <c r="J120" i="47"/>
  <c r="J127" i="47"/>
  <c r="J128" i="47"/>
  <c r="J152" i="47"/>
  <c r="J61" i="47"/>
  <c r="J40" i="47"/>
  <c r="W40" i="47" s="1"/>
  <c r="J35" i="47"/>
  <c r="W35" i="47" s="1"/>
  <c r="J51" i="47"/>
  <c r="J78" i="47"/>
  <c r="J55" i="47"/>
  <c r="J33" i="47"/>
  <c r="W33" i="47" s="1"/>
  <c r="J41" i="47"/>
  <c r="W41" i="47" s="1"/>
  <c r="J52" i="47"/>
  <c r="J66" i="47"/>
  <c r="J53" i="47"/>
  <c r="J49" i="47"/>
  <c r="J67" i="47"/>
  <c r="J37" i="47"/>
  <c r="W37" i="47" s="1"/>
  <c r="J31" i="47"/>
  <c r="W31" i="47" s="1"/>
  <c r="J46" i="47"/>
  <c r="J45" i="47"/>
  <c r="J75" i="47"/>
  <c r="J48" i="47"/>
  <c r="J62" i="47"/>
  <c r="J69" i="47"/>
  <c r="J60" i="47"/>
  <c r="J84" i="47"/>
  <c r="J68" i="47"/>
  <c r="J47" i="47"/>
  <c r="J38" i="47"/>
  <c r="W38" i="47" s="1"/>
  <c r="J86" i="47"/>
  <c r="J65" i="47"/>
  <c r="J36" i="47"/>
  <c r="W36" i="47" s="1"/>
  <c r="J63" i="47"/>
  <c r="J32" i="47"/>
  <c r="W32" i="47" s="1"/>
  <c r="J30" i="47"/>
  <c r="W30" i="47" s="1"/>
  <c r="J39" i="47"/>
  <c r="W39" i="47" s="1"/>
  <c r="J64" i="47"/>
  <c r="J71" i="47"/>
  <c r="J79" i="47"/>
  <c r="J81" i="47"/>
  <c r="J83" i="47"/>
  <c r="J56" i="47"/>
  <c r="J54" i="47"/>
  <c r="J77" i="47"/>
  <c r="J70" i="47"/>
  <c r="J85" i="47"/>
  <c r="J82" i="47"/>
  <c r="J50" i="47"/>
  <c r="J80" i="47"/>
  <c r="J34" i="47"/>
  <c r="W34" i="47" s="1"/>
  <c r="I27" i="47"/>
  <c r="I29" i="47" s="1"/>
  <c r="O27" i="47"/>
  <c r="O29" i="47" s="1"/>
  <c r="J27" i="47"/>
  <c r="J29" i="47" s="1"/>
  <c r="M27" i="47"/>
  <c r="M29" i="47" s="1"/>
  <c r="L27" i="47"/>
  <c r="L29" i="47" s="1"/>
  <c r="N27" i="47"/>
  <c r="N29" i="47" s="1"/>
  <c r="K29" i="47"/>
  <c r="V57" i="47" l="1"/>
  <c r="V59" i="47" s="1"/>
  <c r="V72" i="47" s="1"/>
  <c r="V74" i="47" s="1"/>
  <c r="V87" i="47" s="1"/>
  <c r="V89" i="47" s="1"/>
  <c r="V102" i="47" s="1"/>
  <c r="H17" i="43"/>
  <c r="Q57" i="47"/>
  <c r="Q59" i="47" s="1"/>
  <c r="Q72" i="47" s="1"/>
  <c r="Q74" i="47" s="1"/>
  <c r="Q87" i="47" s="1"/>
  <c r="Q89" i="47" s="1"/>
  <c r="Q102" i="47" s="1"/>
  <c r="P72" i="47"/>
  <c r="P74" i="47" s="1"/>
  <c r="P87" i="47" s="1"/>
  <c r="P89" i="47" s="1"/>
  <c r="P102" i="47" s="1"/>
  <c r="S72" i="47"/>
  <c r="S74" i="47" s="1"/>
  <c r="S87" i="47" s="1"/>
  <c r="S89" i="47" s="1"/>
  <c r="S102" i="47" s="1"/>
  <c r="T57" i="47"/>
  <c r="T59" i="47" s="1"/>
  <c r="T72" i="47" s="1"/>
  <c r="T74" i="47" s="1"/>
  <c r="T87" i="47" s="1"/>
  <c r="T89" i="47" s="1"/>
  <c r="T102" i="47" s="1"/>
  <c r="U57" i="47"/>
  <c r="U59" i="47" s="1"/>
  <c r="U72" i="47" s="1"/>
  <c r="U74" i="47" s="1"/>
  <c r="U87" i="47" s="1"/>
  <c r="U89" i="47" s="1"/>
  <c r="U102" i="47" s="1"/>
  <c r="M101" i="43"/>
  <c r="W27" i="47"/>
  <c r="C103" i="43" s="1"/>
  <c r="R57" i="47"/>
  <c r="R59" i="47" s="1"/>
  <c r="R72" i="47" s="1"/>
  <c r="R74" i="47" s="1"/>
  <c r="R87" i="47" s="1"/>
  <c r="R89" i="47" s="1"/>
  <c r="R102" i="47" s="1"/>
  <c r="W161" i="47"/>
  <c r="E41" i="43"/>
  <c r="W64" i="47"/>
  <c r="W55" i="47"/>
  <c r="W46" i="47"/>
  <c r="W48" i="47"/>
  <c r="W66" i="47"/>
  <c r="W126" i="47"/>
  <c r="W94" i="47"/>
  <c r="W129" i="47"/>
  <c r="W138" i="47"/>
  <c r="W110" i="47"/>
  <c r="W122" i="47"/>
  <c r="W91" i="47"/>
  <c r="W121" i="47"/>
  <c r="W146" i="47"/>
  <c r="W82" i="47"/>
  <c r="W145" i="47"/>
  <c r="W140" i="47"/>
  <c r="W136" i="47"/>
  <c r="W135" i="47"/>
  <c r="W115" i="47"/>
  <c r="W107" i="47"/>
  <c r="W150" i="47"/>
  <c r="W151" i="47"/>
  <c r="W155" i="47"/>
  <c r="W154" i="47"/>
  <c r="W92" i="47"/>
  <c r="W56" i="47"/>
  <c r="W61" i="47"/>
  <c r="W127" i="47"/>
  <c r="W114" i="47"/>
  <c r="W108" i="47"/>
  <c r="W159" i="47"/>
  <c r="W76" i="47"/>
  <c r="W85" i="47"/>
  <c r="W141" i="47"/>
  <c r="W83" i="47"/>
  <c r="W142" i="47"/>
  <c r="W111" i="47"/>
  <c r="W120" i="47"/>
  <c r="W45" i="47"/>
  <c r="W50" i="47"/>
  <c r="W156" i="47"/>
  <c r="W124" i="47"/>
  <c r="W93" i="47"/>
  <c r="W98" i="47"/>
  <c r="W123" i="47"/>
  <c r="W128" i="47"/>
  <c r="W51" i="47"/>
  <c r="W69" i="47"/>
  <c r="W112" i="47"/>
  <c r="W99" i="47"/>
  <c r="W79" i="47"/>
  <c r="W77" i="47"/>
  <c r="W152" i="47"/>
  <c r="W47" i="47"/>
  <c r="W158" i="47"/>
  <c r="W54" i="47"/>
  <c r="W131" i="47"/>
  <c r="W68" i="47"/>
  <c r="W71" i="47"/>
  <c r="W137" i="47"/>
  <c r="W101" i="47"/>
  <c r="W52" i="47"/>
  <c r="W67" i="47"/>
  <c r="W109" i="47"/>
  <c r="W100" i="47"/>
  <c r="W139" i="47"/>
  <c r="W49" i="47"/>
  <c r="W113" i="47"/>
  <c r="W96" i="47"/>
  <c r="W80" i="47"/>
  <c r="W105" i="47"/>
  <c r="W95" i="47"/>
  <c r="W70" i="47"/>
  <c r="W116" i="47"/>
  <c r="W143" i="47"/>
  <c r="W153" i="47"/>
  <c r="W78" i="47"/>
  <c r="W81" i="47"/>
  <c r="W84" i="47"/>
  <c r="W130" i="47"/>
  <c r="W144" i="47"/>
  <c r="W86" i="47"/>
  <c r="W106" i="47"/>
  <c r="W90" i="47"/>
  <c r="W53" i="47"/>
  <c r="W160" i="47"/>
  <c r="W97" i="47"/>
  <c r="W62" i="47"/>
  <c r="W65" i="47"/>
  <c r="W157" i="47"/>
  <c r="W63" i="47"/>
  <c r="W75" i="47"/>
  <c r="W60" i="47"/>
  <c r="W125" i="47"/>
  <c r="J42" i="47"/>
  <c r="J44" i="47" s="1"/>
  <c r="J57" i="47" s="1"/>
  <c r="J59" i="47" s="1"/>
  <c r="I42" i="47"/>
  <c r="I44" i="47" s="1"/>
  <c r="I57" i="47" s="1"/>
  <c r="I59" i="47" s="1"/>
  <c r="O42" i="47"/>
  <c r="O44" i="47" s="1"/>
  <c r="O57" i="47" s="1"/>
  <c r="O59" i="47" s="1"/>
  <c r="N42" i="47"/>
  <c r="N44" i="47" s="1"/>
  <c r="N57" i="47" s="1"/>
  <c r="N59" i="47" s="1"/>
  <c r="M42" i="47"/>
  <c r="M44" i="47" s="1"/>
  <c r="M57" i="47" s="1"/>
  <c r="M59" i="47" s="1"/>
  <c r="L42" i="47"/>
  <c r="V104" i="47" l="1"/>
  <c r="V117" i="47" s="1"/>
  <c r="V119" i="47" s="1"/>
  <c r="V132" i="47" s="1"/>
  <c r="V134" i="47" s="1"/>
  <c r="V147" i="47" s="1"/>
  <c r="V149" i="47" s="1"/>
  <c r="V162" i="47" s="1"/>
  <c r="Q82" i="43"/>
  <c r="P104" i="47"/>
  <c r="P117" i="47" s="1"/>
  <c r="P119" i="47" s="1"/>
  <c r="P132" i="47" s="1"/>
  <c r="P134" i="47" s="1"/>
  <c r="P147" i="47" s="1"/>
  <c r="P149" i="47" s="1"/>
  <c r="P162" i="47" s="1"/>
  <c r="K82" i="43"/>
  <c r="R104" i="47"/>
  <c r="R117" i="47" s="1"/>
  <c r="R119" i="47" s="1"/>
  <c r="R132" i="47" s="1"/>
  <c r="R134" i="47" s="1"/>
  <c r="R147" i="47" s="1"/>
  <c r="R149" i="47" s="1"/>
  <c r="R162" i="47" s="1"/>
  <c r="M82" i="43"/>
  <c r="Q104" i="47"/>
  <c r="Q117" i="47" s="1"/>
  <c r="Q119" i="47" s="1"/>
  <c r="Q132" i="47" s="1"/>
  <c r="Q134" i="47" s="1"/>
  <c r="Q147" i="47" s="1"/>
  <c r="Q149" i="47" s="1"/>
  <c r="Q162" i="47" s="1"/>
  <c r="L82" i="43"/>
  <c r="L83" i="43" s="1"/>
  <c r="S104" i="47"/>
  <c r="S117" i="47" s="1"/>
  <c r="S119" i="47" s="1"/>
  <c r="S132" i="47" s="1"/>
  <c r="S134" i="47" s="1"/>
  <c r="S147" i="47" s="1"/>
  <c r="S149" i="47" s="1"/>
  <c r="S162" i="47" s="1"/>
  <c r="N82" i="43"/>
  <c r="N83" i="43" s="1"/>
  <c r="T104" i="47"/>
  <c r="T117" i="47" s="1"/>
  <c r="T119" i="47" s="1"/>
  <c r="T132" i="47" s="1"/>
  <c r="T134" i="47" s="1"/>
  <c r="T147" i="47" s="1"/>
  <c r="T149" i="47" s="1"/>
  <c r="T162" i="47" s="1"/>
  <c r="O82" i="43"/>
  <c r="O83" i="43" s="1"/>
  <c r="U104" i="47"/>
  <c r="U117" i="47" s="1"/>
  <c r="U119" i="47" s="1"/>
  <c r="U132" i="47" s="1"/>
  <c r="U134" i="47" s="1"/>
  <c r="U147" i="47" s="1"/>
  <c r="U149" i="47" s="1"/>
  <c r="U162" i="47" s="1"/>
  <c r="P82" i="43"/>
  <c r="P83" i="43" s="1"/>
  <c r="W29" i="47"/>
  <c r="C104" i="43"/>
  <c r="M72" i="47"/>
  <c r="M74" i="47" s="1"/>
  <c r="M87" i="47" s="1"/>
  <c r="M89" i="47" s="1"/>
  <c r="M102" i="47" s="1"/>
  <c r="I72" i="47"/>
  <c r="I74" i="47" s="1"/>
  <c r="I87" i="47" s="1"/>
  <c r="I89" i="47" s="1"/>
  <c r="J72" i="47"/>
  <c r="J74" i="47" s="1"/>
  <c r="J87" i="47" s="1"/>
  <c r="J89" i="47" s="1"/>
  <c r="J102" i="47" s="1"/>
  <c r="N72" i="47"/>
  <c r="N74" i="47" s="1"/>
  <c r="N87" i="47" s="1"/>
  <c r="N89" i="47" s="1"/>
  <c r="N102" i="47" s="1"/>
  <c r="O72" i="47"/>
  <c r="O74" i="47" s="1"/>
  <c r="O87" i="47" s="1"/>
  <c r="O89" i="47" s="1"/>
  <c r="O102" i="47" s="1"/>
  <c r="L44" i="47"/>
  <c r="L57" i="47" s="1"/>
  <c r="L59" i="47" s="1"/>
  <c r="F36" i="43" l="1"/>
  <c r="G36" i="43" s="1"/>
  <c r="M83" i="43"/>
  <c r="F34" i="43"/>
  <c r="G34" i="43" s="1"/>
  <c r="K83" i="43"/>
  <c r="F40" i="43"/>
  <c r="G40" i="43" s="1"/>
  <c r="Q83" i="43"/>
  <c r="F39" i="43"/>
  <c r="G39" i="43" s="1"/>
  <c r="F37" i="43"/>
  <c r="G37" i="43" s="1"/>
  <c r="O104" i="47"/>
  <c r="O117" i="47" s="1"/>
  <c r="O119" i="47" s="1"/>
  <c r="O132" i="47" s="1"/>
  <c r="O134" i="47" s="1"/>
  <c r="O147" i="47" s="1"/>
  <c r="O149" i="47" s="1"/>
  <c r="O162" i="47" s="1"/>
  <c r="J82" i="43"/>
  <c r="J83" i="43" s="1"/>
  <c r="J104" i="47"/>
  <c r="J117" i="47" s="1"/>
  <c r="J119" i="47" s="1"/>
  <c r="J132" i="47" s="1"/>
  <c r="J134" i="47" s="1"/>
  <c r="J147" i="47" s="1"/>
  <c r="J149" i="47" s="1"/>
  <c r="J162" i="47" s="1"/>
  <c r="E82" i="43"/>
  <c r="E83" i="43" s="1"/>
  <c r="F38" i="43"/>
  <c r="G38" i="43" s="1"/>
  <c r="F35" i="43"/>
  <c r="G35" i="43" s="1"/>
  <c r="M104" i="47"/>
  <c r="M117" i="47" s="1"/>
  <c r="M119" i="47" s="1"/>
  <c r="M132" i="47" s="1"/>
  <c r="M134" i="47" s="1"/>
  <c r="M147" i="47" s="1"/>
  <c r="M149" i="47" s="1"/>
  <c r="M162" i="47" s="1"/>
  <c r="H82" i="43"/>
  <c r="H83" i="43" s="1"/>
  <c r="N104" i="47"/>
  <c r="N117" i="47" s="1"/>
  <c r="N119" i="47" s="1"/>
  <c r="N132" i="47" s="1"/>
  <c r="N134" i="47" s="1"/>
  <c r="N147" i="47" s="1"/>
  <c r="N149" i="47" s="1"/>
  <c r="N162" i="47" s="1"/>
  <c r="I82" i="43"/>
  <c r="I83" i="43" s="1"/>
  <c r="L72" i="47"/>
  <c r="L74" i="47" s="1"/>
  <c r="L87" i="47" s="1"/>
  <c r="L89" i="47" s="1"/>
  <c r="L102" i="47" s="1"/>
  <c r="I102" i="47"/>
  <c r="D82" i="43" s="1"/>
  <c r="D83" i="43" s="1"/>
  <c r="F31" i="43" l="1"/>
  <c r="G31" i="43" s="1"/>
  <c r="F28" i="43"/>
  <c r="G28" i="43" s="1"/>
  <c r="F32" i="43"/>
  <c r="G32" i="43" s="1"/>
  <c r="L104" i="47"/>
  <c r="L117" i="47" s="1"/>
  <c r="L119" i="47" s="1"/>
  <c r="L132" i="47" s="1"/>
  <c r="L134" i="47" s="1"/>
  <c r="L147" i="47" s="1"/>
  <c r="L149" i="47" s="1"/>
  <c r="L162" i="47" s="1"/>
  <c r="G82" i="43"/>
  <c r="G83" i="43" s="1"/>
  <c r="I104" i="47"/>
  <c r="I117" i="47" s="1"/>
  <c r="I119" i="47" s="1"/>
  <c r="I132" i="47" s="1"/>
  <c r="I134" i="47" s="1"/>
  <c r="I147" i="47" s="1"/>
  <c r="I149" i="47" s="1"/>
  <c r="I162" i="47" s="1"/>
  <c r="F33" i="43"/>
  <c r="G33" i="43" s="1"/>
  <c r="F30" i="43" l="1"/>
  <c r="G30" i="43" s="1"/>
  <c r="F27" i="43"/>
  <c r="W42" i="47"/>
  <c r="D103" i="43" s="1"/>
  <c r="K42" i="47"/>
  <c r="D104" i="43" l="1"/>
  <c r="G27" i="43"/>
  <c r="K44" i="47"/>
  <c r="K57" i="47" s="1"/>
  <c r="K59" i="47" s="1"/>
  <c r="W44" i="47"/>
  <c r="W57" i="47" s="1"/>
  <c r="W59" i="47" l="1"/>
  <c r="W72" i="47" s="1"/>
  <c r="E103" i="43"/>
  <c r="K72" i="47"/>
  <c r="K74" i="47" s="1"/>
  <c r="K87" i="47" s="1"/>
  <c r="K89" i="47" s="1"/>
  <c r="K102" i="47" s="1"/>
  <c r="K104" i="47" l="1"/>
  <c r="K117" i="47" s="1"/>
  <c r="K119" i="47" s="1"/>
  <c r="K132" i="47" s="1"/>
  <c r="K134" i="47" s="1"/>
  <c r="K147" i="47" s="1"/>
  <c r="K149" i="47" s="1"/>
  <c r="K162" i="47" s="1"/>
  <c r="F82" i="43"/>
  <c r="F83" i="43" s="1"/>
  <c r="W74" i="47"/>
  <c r="W87" i="47" s="1"/>
  <c r="F103" i="43"/>
  <c r="F104" i="43" s="1"/>
  <c r="E104" i="43"/>
  <c r="R82" i="43" l="1"/>
  <c r="R83" i="43" s="1"/>
  <c r="F29" i="43"/>
  <c r="F41" i="43" s="1"/>
  <c r="W89" i="47"/>
  <c r="W102" i="47" s="1"/>
  <c r="G103" i="43"/>
  <c r="H19" i="43" l="1"/>
  <c r="H20" i="43" s="1"/>
  <c r="G29" i="43"/>
  <c r="G41" i="43" s="1"/>
  <c r="G104" i="43"/>
  <c r="W104" i="47"/>
  <c r="W117" i="47" s="1"/>
  <c r="H103" i="43"/>
  <c r="H104" i="43" s="1"/>
  <c r="W119" i="47" l="1"/>
  <c r="W132" i="47" s="1"/>
  <c r="I103" i="43"/>
  <c r="I104" i="43" s="1"/>
  <c r="W134" i="47" l="1"/>
  <c r="W147" i="47" s="1"/>
  <c r="J103" i="43"/>
  <c r="J104" i="43" l="1"/>
  <c r="K103" i="43"/>
  <c r="K104" i="43" s="1"/>
  <c r="W149" i="47"/>
  <c r="W162" i="47" s="1"/>
  <c r="L103" i="43" s="1"/>
  <c r="L104" i="43" s="1"/>
  <c r="M103" i="43" l="1"/>
  <c r="M104" i="4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Keith Ritchie</author>
  </authors>
  <commentList>
    <comment ref="H105" authorId="0" shapeId="0" xr:uid="{00000000-0006-0000-0B00-000001000000}">
      <text>
        <r>
          <rPr>
            <b/>
            <sz val="9"/>
            <color indexed="81"/>
            <rFont val="Tahoma"/>
            <family val="2"/>
          </rPr>
          <t>OEB Staff:</t>
        </r>
        <r>
          <rPr>
            <sz val="9"/>
            <color indexed="81"/>
            <rFont val="Tahoma"/>
            <family val="2"/>
          </rPr>
          <t xml:space="preserve">
Values for monthly rates should use the applicable quarterly rate, but should also be capable of being overridden.
May 1, 2017 effective dates highlight the issue. Carrying charges are calculated to April 30, 2017 (fior the first quarter of Q2), but not for May and June, which are after disposition. The quarterly rate only applies in the first month - the  utility needs to be able to change the values based on this.</t>
        </r>
      </text>
    </comment>
  </commentList>
</comments>
</file>

<file path=xl/sharedStrings.xml><?xml version="1.0" encoding="utf-8"?>
<sst xmlns="http://schemas.openxmlformats.org/spreadsheetml/2006/main" count="2927" uniqueCount="701">
  <si>
    <t>Consumer Program</t>
  </si>
  <si>
    <t>Appliance Retirement</t>
  </si>
  <si>
    <t>Appliance Exchange</t>
  </si>
  <si>
    <t>HVAC Incentives</t>
  </si>
  <si>
    <t>Conservation Instant Coupon Booklet</t>
  </si>
  <si>
    <t>Bi-Annual Retailer Event</t>
  </si>
  <si>
    <t>Retailer Co-op</t>
  </si>
  <si>
    <t>Residential New Construction</t>
  </si>
  <si>
    <t>Business Program</t>
  </si>
  <si>
    <t>Demand Response 3</t>
  </si>
  <si>
    <t>Industrial Program</t>
  </si>
  <si>
    <t>Process &amp; System Upgrades</t>
  </si>
  <si>
    <t>Monitoring &amp; Targeting</t>
  </si>
  <si>
    <t>Energy Manager</t>
  </si>
  <si>
    <t>Home Assistance Program</t>
  </si>
  <si>
    <t>Pre-2011 Programs completed in 2011</t>
  </si>
  <si>
    <t>Electricity Retrofit Incentive Program</t>
  </si>
  <si>
    <t>High Performance New Construction</t>
  </si>
  <si>
    <t>Toronto Comprehensive</t>
  </si>
  <si>
    <t>Multifamily Energy Efficiency Rebates</t>
  </si>
  <si>
    <t>Energy Audit</t>
  </si>
  <si>
    <t>Direct Install Lighting</t>
  </si>
  <si>
    <t>Retrofit</t>
  </si>
  <si>
    <t>Building Commissioning</t>
  </si>
  <si>
    <t>New Construction</t>
  </si>
  <si>
    <t>Verified</t>
  </si>
  <si>
    <t>Total</t>
  </si>
  <si>
    <t>kWh</t>
  </si>
  <si>
    <t>kW</t>
  </si>
  <si>
    <t>Residential</t>
  </si>
  <si>
    <t>Sentinel Lighting</t>
  </si>
  <si>
    <t>Street Lighting</t>
  </si>
  <si>
    <t>Unmetered Scattered Load</t>
  </si>
  <si>
    <t>Results Status</t>
  </si>
  <si>
    <t>Description</t>
  </si>
  <si>
    <t>2011 Forecast</t>
  </si>
  <si>
    <t>2012 Forecast</t>
  </si>
  <si>
    <t>2013 Forecast</t>
  </si>
  <si>
    <t>2013 Actuals</t>
  </si>
  <si>
    <t>2014 Forecast</t>
  </si>
  <si>
    <t>2014 Actuals</t>
  </si>
  <si>
    <t>Billing Unit</t>
  </si>
  <si>
    <t>Residential Demand Response</t>
  </si>
  <si>
    <t>Carrying Charges</t>
  </si>
  <si>
    <t>2011 Q1</t>
  </si>
  <si>
    <t>2011 Q2</t>
  </si>
  <si>
    <t>2011 Q3</t>
  </si>
  <si>
    <t>2011 Q4</t>
  </si>
  <si>
    <t>2012 Q1</t>
  </si>
  <si>
    <t>2012 Q2</t>
  </si>
  <si>
    <t>2012 Q3</t>
  </si>
  <si>
    <t>2012 Q4</t>
  </si>
  <si>
    <t>2013 Q1</t>
  </si>
  <si>
    <t>2013 Q2</t>
  </si>
  <si>
    <t>2013 Q3</t>
  </si>
  <si>
    <t>2013 Q4</t>
  </si>
  <si>
    <t>2014 Q1</t>
  </si>
  <si>
    <t>2014 Q2</t>
  </si>
  <si>
    <t>2014 Q3</t>
  </si>
  <si>
    <t>2014 Q4</t>
  </si>
  <si>
    <t>2015 Q1</t>
  </si>
  <si>
    <t>2015 Q2</t>
  </si>
  <si>
    <t>Month</t>
  </si>
  <si>
    <t>Quarter</t>
  </si>
  <si>
    <t>Monthly Rate</t>
  </si>
  <si>
    <t>Q1</t>
  </si>
  <si>
    <t>Q2</t>
  </si>
  <si>
    <t>Amount Cleared</t>
  </si>
  <si>
    <t>Q3</t>
  </si>
  <si>
    <t>Q4</t>
  </si>
  <si>
    <t>2012 Savings Persisting in 2013</t>
  </si>
  <si>
    <t>2012 Savings Persisting in 2014</t>
  </si>
  <si>
    <t>2013 Savings Persisting in 2014</t>
  </si>
  <si>
    <t>2016 Q1</t>
  </si>
  <si>
    <t>2016 Q2</t>
  </si>
  <si>
    <t>2016 Q3</t>
  </si>
  <si>
    <t>2016 Q4</t>
  </si>
  <si>
    <t>2017 Q1</t>
  </si>
  <si>
    <t>2017 Q2</t>
  </si>
  <si>
    <t>2017 Q3</t>
  </si>
  <si>
    <t>2017 Q4</t>
  </si>
  <si>
    <t>2018 Q1</t>
  </si>
  <si>
    <t>2018 Q2</t>
  </si>
  <si>
    <t>2018 Q3</t>
  </si>
  <si>
    <t>2018 Q4</t>
  </si>
  <si>
    <t>2019 Q1</t>
  </si>
  <si>
    <t>2019 Q2</t>
  </si>
  <si>
    <t>2019 Q3</t>
  </si>
  <si>
    <t>2019 Q4</t>
  </si>
  <si>
    <t>2020 Q1</t>
  </si>
  <si>
    <t>2020 Q3</t>
  </si>
  <si>
    <t>2020 Q2</t>
  </si>
  <si>
    <t>2020 Q4</t>
  </si>
  <si>
    <t>2015 Forecast</t>
  </si>
  <si>
    <t>2015 Actuals</t>
  </si>
  <si>
    <t>Coupon Initiative</t>
  </si>
  <si>
    <t>Bi-Annual Retailer Event Initiative</t>
  </si>
  <si>
    <t>Appliance Retirement Initiative</t>
  </si>
  <si>
    <t>HVAC Incentives Initaitive</t>
  </si>
  <si>
    <t>Residential New Construction and Major Renovation Initiative</t>
  </si>
  <si>
    <t>Energy Audit Initiative</t>
  </si>
  <si>
    <t>Efficiency:  Equipment Replacement Incentive Initiative</t>
  </si>
  <si>
    <t>Direct Install Lighting and Water Heating Initiative</t>
  </si>
  <si>
    <t>New Construction and Major Renovation Initiative</t>
  </si>
  <si>
    <t>Existing Building Commissioning Incentive Initiative</t>
  </si>
  <si>
    <t>Process and Systems Upgrades Initiatives - Project Incentive Initiative</t>
  </si>
  <si>
    <t>Process and Systems Upgrades Initiatives - Monitoring and Targeting Initiative</t>
  </si>
  <si>
    <t>Process and Systems Upgrades Initiatives - Energy Manager Initiative</t>
  </si>
  <si>
    <t>Low Income Program</t>
  </si>
  <si>
    <t>Low Income Initiative</t>
  </si>
  <si>
    <t>Loblaws Pilot</t>
  </si>
  <si>
    <t>Social Benchmarking Pliot</t>
  </si>
  <si>
    <t>Conservation Fund Pilot - SEG</t>
  </si>
  <si>
    <t>Conservation Fund Pilot - EnerNOC</t>
  </si>
  <si>
    <t>Save on Energy Coupon Program</t>
  </si>
  <si>
    <t>Save on Energy Heating and Cooling Program</t>
  </si>
  <si>
    <t>Save on Energy New Construction Program</t>
  </si>
  <si>
    <t>Save on Energy Home Assistance Program</t>
  </si>
  <si>
    <t>Save on Energy Audit Funding Program</t>
  </si>
  <si>
    <t>Save on Energy Retrofit Program</t>
  </si>
  <si>
    <t>Save on Energy Small Business Lighting Program</t>
  </si>
  <si>
    <t>Save on Energy High Performance New Construction Program</t>
  </si>
  <si>
    <t>Save on Energy Existing Building Commissioning Program</t>
  </si>
  <si>
    <t>Save on Energy Process &amp; Systems Upgrades Program</t>
  </si>
  <si>
    <t>Save on Energy Monitoring &amp; Targeting Program</t>
  </si>
  <si>
    <t>Save on Energy Energy Manager Program</t>
  </si>
  <si>
    <t>Business Refrigeration Local Program</t>
  </si>
  <si>
    <t>First Nation Conservation Local Program</t>
  </si>
  <si>
    <t>Social Benchmarking Local Program</t>
  </si>
  <si>
    <t>Enersource Hydro Mississauga Inc. - Performance-Based Conservation Pilot Program - Conservation Fund</t>
  </si>
  <si>
    <t>EnWin Utilities Ltd. - Building Optimization Pilot</t>
  </si>
  <si>
    <t>EnWin Utilities Ltd. - Re-Invest Pilot</t>
  </si>
  <si>
    <t>Horizon Utilities Corporation - ECM Furnace Motor Pilot</t>
  </si>
  <si>
    <t>Horizon Utilities Corporation - Social Benchmarking Pilot</t>
  </si>
  <si>
    <t>Hydro Ottawa Limited - Conservation Voltage Regulation (CVR) Leveraging AMI Data Pilot</t>
  </si>
  <si>
    <t>Hydro Ottawa Limited - Residential Demand Response Wi-Fi Thermostat Pilot</t>
  </si>
  <si>
    <t>Kitchener-Wilmot Hydro Inc. - Pilot - DCKV</t>
  </si>
  <si>
    <t>Niagara-on-the-Lake Hydro Inc. - Direct Install Energy Efficiency Measures for the Agricultural Sector</t>
  </si>
  <si>
    <t>Oakville Hydro Electricity Distribution Inc. - Direct Install - Hydronic</t>
  </si>
  <si>
    <t>Oakville Hydro Electricity Distribution Inc. - Direct Install - RTU Controls</t>
  </si>
  <si>
    <t>Toronto Hydro-Electric System Limited - Direct Install - Hydronic (Pilot Savings)</t>
  </si>
  <si>
    <t>Toronto Hydro-Electric System Limited - Direct Install - RTU Controls (Pilot Savings)</t>
  </si>
  <si>
    <t>Toronto Hydro-Electric System Limited - PFP - Large (Pilot Savings)</t>
  </si>
  <si>
    <t>2011 Actuals</t>
  </si>
  <si>
    <t>2012 Actuals</t>
  </si>
  <si>
    <t>2015 Savings Persisting in 2016</t>
  </si>
  <si>
    <t>2015 Savings Persisting in 2017</t>
  </si>
  <si>
    <t>2015 Savings Persisting in 2018</t>
  </si>
  <si>
    <t>2015 Savings Persisting in 2019</t>
  </si>
  <si>
    <t>2015 Savings Persisting in 2020</t>
  </si>
  <si>
    <t>Lost Revenue in 2015 from 2011 programs</t>
  </si>
  <si>
    <t>Lost Revenue in 2015 from 2012 programs</t>
  </si>
  <si>
    <t>Lost Revenue in 2015 from 2013 programs</t>
  </si>
  <si>
    <t>Lost Revenue in 2015 from 2014 programs</t>
  </si>
  <si>
    <t>Lost Revenue in 2015 from 2015 programs</t>
  </si>
  <si>
    <t>Lost Revenue in 2012 from 2011 programs</t>
  </si>
  <si>
    <t>Lost Revenue in 2012 from 2012 programs</t>
  </si>
  <si>
    <t>Lost Revenue in 2013 from 2011 programs</t>
  </si>
  <si>
    <t>Lost Revenue in 2013 from 2012 programs</t>
  </si>
  <si>
    <t>Lost Revenue in 2013 from 2013 programs</t>
  </si>
  <si>
    <t>Lost Revenue in 2014 from 2011 programs</t>
  </si>
  <si>
    <t>Lost Revenue in 2014 from 2012 programs</t>
  </si>
  <si>
    <t>Lost Revenue in 2014 from 2013 programs</t>
  </si>
  <si>
    <t>Lost Revenue in 2014 from 2014 programs</t>
  </si>
  <si>
    <t>True-up</t>
  </si>
  <si>
    <t>Distribution Rate in 2011</t>
  </si>
  <si>
    <t>Distribution Rate in 2012</t>
  </si>
  <si>
    <t>Distribution Rate in 2013</t>
  </si>
  <si>
    <t>Distribution Rate in 2014</t>
  </si>
  <si>
    <t>Distribution Rate in 2015</t>
  </si>
  <si>
    <t>3.  Distribution Rates</t>
  </si>
  <si>
    <t>1.  LRAMVA Summary</t>
  </si>
  <si>
    <t>Legend</t>
  </si>
  <si>
    <t>Auto Populated Cells (White)</t>
  </si>
  <si>
    <t xml:space="preserve">    Description</t>
  </si>
  <si>
    <t>Generic LRAMVA Work Forms</t>
  </si>
  <si>
    <t>User Inputs (Green)</t>
  </si>
  <si>
    <t>2015 Q3</t>
  </si>
  <si>
    <t>2015 Q4</t>
  </si>
  <si>
    <t>2011-2012</t>
  </si>
  <si>
    <t>2011-2013</t>
  </si>
  <si>
    <t>2011-2014</t>
  </si>
  <si>
    <t>2011-2015</t>
  </si>
  <si>
    <t>Check OEB website</t>
  </si>
  <si>
    <t>2011-2016</t>
  </si>
  <si>
    <t>2011-2017</t>
  </si>
  <si>
    <t>2011-2018</t>
  </si>
  <si>
    <t>2011-2019</t>
  </si>
  <si>
    <t>2011-2020</t>
  </si>
  <si>
    <t>Rate Year</t>
  </si>
  <si>
    <t>2012 Savings Persisting in 2015</t>
  </si>
  <si>
    <t>2012 Savings Persisting in 2016</t>
  </si>
  <si>
    <t>2012 Savings Persisting in 2017</t>
  </si>
  <si>
    <t>2012 Savings Persisting in 2018</t>
  </si>
  <si>
    <t>2012 Savings Persisting in 2019</t>
  </si>
  <si>
    <t>2012 Savings Persisting in 2020</t>
  </si>
  <si>
    <t>2013 Savings Persisting in 2015</t>
  </si>
  <si>
    <t>2013 Savings Persisting in 2016</t>
  </si>
  <si>
    <t>2013 Savings Persisting in 2017</t>
  </si>
  <si>
    <t>2013 Savings Persisting in 2018</t>
  </si>
  <si>
    <t>2013 Savings Persisting in 2019</t>
  </si>
  <si>
    <t>2013 Savings Persisting in 2020</t>
  </si>
  <si>
    <t>2014 Savings Persisting in 2015</t>
  </si>
  <si>
    <t>2014 Savings Persisting in 2016</t>
  </si>
  <si>
    <t>2014 Savings Persisting in 2017</t>
  </si>
  <si>
    <t>2014 Savings Persisting in 2018</t>
  </si>
  <si>
    <t>2014 Savings Persisting in 2019</t>
  </si>
  <si>
    <t>2014 Savings Persisting in 2020</t>
  </si>
  <si>
    <t>+ Carrying Charges ($) by Rate Class</t>
  </si>
  <si>
    <t>LDC</t>
  </si>
  <si>
    <t>Net Energy Savings Persistence (kWh)</t>
  </si>
  <si>
    <t>Forecast Lost Revenues in 2011</t>
  </si>
  <si>
    <t>Program</t>
  </si>
  <si>
    <t>Net Peak Demand Savings Persistence (kW)</t>
  </si>
  <si>
    <t>Monthly Multiplier</t>
  </si>
  <si>
    <t>Adjustment to 2011 savings</t>
  </si>
  <si>
    <t>2011 Savings Persisting in 2012</t>
  </si>
  <si>
    <t>2011 Savings Persisting in 2013</t>
  </si>
  <si>
    <t>2011 Savings Persisting in 2014</t>
  </si>
  <si>
    <t>2011 Savings Persisting in 2015</t>
  </si>
  <si>
    <t>2011 Savings Persisting in 2016</t>
  </si>
  <si>
    <t>2011 Savings Persisting in 2017</t>
  </si>
  <si>
    <t>2011 Savings Persisting in 2018</t>
  </si>
  <si>
    <t>2011 Savings Persisting in 2019</t>
  </si>
  <si>
    <t>2011 Savings Persisting in 2020</t>
  </si>
  <si>
    <t>2016 Forecast</t>
  </si>
  <si>
    <t>2016 Actuals</t>
  </si>
  <si>
    <t>2017 Forecast</t>
  </si>
  <si>
    <t>2017 Actuals</t>
  </si>
  <si>
    <t>2018 Forecast</t>
  </si>
  <si>
    <t>2018 Actuals</t>
  </si>
  <si>
    <t>2019 Forecast</t>
  </si>
  <si>
    <t>2019 Actuals</t>
  </si>
  <si>
    <t>2020 Forecast</t>
  </si>
  <si>
    <t>2020 Actuals</t>
  </si>
  <si>
    <t>Year</t>
  </si>
  <si>
    <t>Table 6.  Prescribed Interest Rates</t>
  </si>
  <si>
    <t>Table 6-a.  Calculation of Carrying Costs by Rate Class</t>
  </si>
  <si>
    <t>Actual CDM Savings in 2011</t>
  </si>
  <si>
    <t>Forecast CDM Savings in 2011</t>
  </si>
  <si>
    <t>LDC Name</t>
  </si>
  <si>
    <t>Total LRAMVA Balance</t>
  </si>
  <si>
    <t>Table 4-a.  2011 Lost Revenues Work Form</t>
  </si>
  <si>
    <t>Table 4-b.  2012 Lost Revenues Work Form</t>
  </si>
  <si>
    <t>Rate Allocations for LRAMVA</t>
  </si>
  <si>
    <t>Adjustment to 2012 savings</t>
  </si>
  <si>
    <t>Actual CDM Savings in 2012</t>
  </si>
  <si>
    <t>Forecast CDM Savings in 2012</t>
  </si>
  <si>
    <t>Forecast Lost Revenues in 2012</t>
  </si>
  <si>
    <t>Table 4-c.  2013 Lost Revenues Work Form</t>
  </si>
  <si>
    <t>Adjustment to 2013 savings</t>
  </si>
  <si>
    <t>Actual CDM Savings in 2013</t>
  </si>
  <si>
    <t>Forecast CDM Savings in 2013</t>
  </si>
  <si>
    <t>Forecast Lost Revenues in 2013</t>
  </si>
  <si>
    <t>Lost Revenue in 2011 from 2011 programs</t>
  </si>
  <si>
    <t>Total Lost Revenues in 2012</t>
  </si>
  <si>
    <t>LRAMVA in 2012</t>
  </si>
  <si>
    <t>LRAMVA in 2011</t>
  </si>
  <si>
    <t>Total Lost Revenues in 2013</t>
  </si>
  <si>
    <t>Table 4-d.  2014 Lost Revenues Work Form</t>
  </si>
  <si>
    <t>Adjustment to 2014 savings</t>
  </si>
  <si>
    <t>Actual CDM Savings in 2014</t>
  </si>
  <si>
    <t>Forecast CDM Savings in 2014</t>
  </si>
  <si>
    <t>Total Lost Revenues in 2014</t>
  </si>
  <si>
    <t>Forecast Lost Revenues in 2014</t>
  </si>
  <si>
    <t>LRAMVA in 2013</t>
  </si>
  <si>
    <t>LRAMVA in 2014</t>
  </si>
  <si>
    <t>Table 5-a.  2015 Lost Revenues Work Form</t>
  </si>
  <si>
    <t>Adjustment to 2015 savings</t>
  </si>
  <si>
    <t>Total Lost Revenues in 2015</t>
  </si>
  <si>
    <t>Forecast Lost Revenues in 2015</t>
  </si>
  <si>
    <t>LRAMVA in 2015</t>
  </si>
  <si>
    <t>Actual CDM Savings in 2015</t>
  </si>
  <si>
    <t>Forecast CDM Savings in 2015</t>
  </si>
  <si>
    <t>Table 5-b.  2016 Lost Revenues Work Form</t>
  </si>
  <si>
    <t>Actual CDM Savings in 2016</t>
  </si>
  <si>
    <t>Forecast CDM Savings in 2016</t>
  </si>
  <si>
    <t>Distribution Rate in 2016</t>
  </si>
  <si>
    <t>Lost Revenue in 2016 from 2011 programs</t>
  </si>
  <si>
    <t>Lost Revenue in 2016 from 2012 programs</t>
  </si>
  <si>
    <t>Lost Revenue in 2016 from 2013 programs</t>
  </si>
  <si>
    <t>Lost Revenue in 2016 from 2014 programs</t>
  </si>
  <si>
    <t>Lost Revenue in 2016 from 2015 programs</t>
  </si>
  <si>
    <t>Total Lost Revenues in 2016</t>
  </si>
  <si>
    <t>Forecast Lost Revenues in 2016</t>
  </si>
  <si>
    <t>LRAMVA in 2016</t>
  </si>
  <si>
    <t>2016 Savings Persisting in 2017</t>
  </si>
  <si>
    <t>2016 Savings Persisting in 2018</t>
  </si>
  <si>
    <t>2016 Savings Persisting in 2019</t>
  </si>
  <si>
    <t>2016 Savings Persisting in 2020</t>
  </si>
  <si>
    <t>Adjustment to 2016 savings</t>
  </si>
  <si>
    <t>Lost Revenue in 2016 from 2016 programs</t>
  </si>
  <si>
    <t>Table 5-c.  2017 Lost Revenues Work Form</t>
  </si>
  <si>
    <t>Actual CDM Savings in 2017</t>
  </si>
  <si>
    <t>Forecast CDM Savings in 2017</t>
  </si>
  <si>
    <t>Distribution Rate in 2017</t>
  </si>
  <si>
    <t>Lost Revenue in 2017 from 2011 programs</t>
  </si>
  <si>
    <t>Lost Revenue in 2017 from 2012 programs</t>
  </si>
  <si>
    <t>Lost Revenue in 2017 from 2013 programs</t>
  </si>
  <si>
    <t>Lost Revenue in 2017 from 2014 programs</t>
  </si>
  <si>
    <t>Lost Revenue in 2017 from 2015 programs</t>
  </si>
  <si>
    <t>Lost Revenue in 2017 from 2016 programs</t>
  </si>
  <si>
    <t>Lost Revenue in 2017 from 2017 programs</t>
  </si>
  <si>
    <t>Total Lost Revenues in 2017</t>
  </si>
  <si>
    <t>Forecast Lost Revenues in 2017</t>
  </si>
  <si>
    <t>LRAMVA in 2017</t>
  </si>
  <si>
    <t>2017 Savings Persisting in 2018</t>
  </si>
  <si>
    <t>2017 Savings Persisting in 2019</t>
  </si>
  <si>
    <t>2017 Savings Persisting in 2020</t>
  </si>
  <si>
    <t>Adjustment to 2017 savings</t>
  </si>
  <si>
    <t>Table 5-d.  2018 Lost Revenues Work Form</t>
  </si>
  <si>
    <t>Adjustment to 2018 savings</t>
  </si>
  <si>
    <t>Actual CDM Savings in 2018</t>
  </si>
  <si>
    <t>Forecast CDM Savings in 2018</t>
  </si>
  <si>
    <t>Distribution Rate in 2018</t>
  </si>
  <si>
    <t>Lost Revenue in 2018 from 2011 programs</t>
  </si>
  <si>
    <t>Lost Revenue in 2018 from 2012 programs</t>
  </si>
  <si>
    <t>Lost Revenue in 2018 from 2013 programs</t>
  </si>
  <si>
    <t>Lost Revenue in 2018 from 2014 programs</t>
  </si>
  <si>
    <t>Lost Revenue in 2018 from 2015 programs</t>
  </si>
  <si>
    <t>Lost Revenue in 2018 from 2016 programs</t>
  </si>
  <si>
    <t>Lost Revenue in 2018 from 2017 programs</t>
  </si>
  <si>
    <t>Lost Revenue in 2018 from 2018 programs</t>
  </si>
  <si>
    <t>Total Lost Revenues in 2018</t>
  </si>
  <si>
    <t>Forecast Lost Revenues in 2018</t>
  </si>
  <si>
    <t>LRAMVA in 2018</t>
  </si>
  <si>
    <t>2018 Savings Persisting in 2019</t>
  </si>
  <si>
    <t>2018 Savings Persisting in 2020</t>
  </si>
  <si>
    <t>Table 5-e.  2019 Lost Revenues Work Form</t>
  </si>
  <si>
    <t>Actual CDM Savings in 2019</t>
  </si>
  <si>
    <t>Forecast CDM Savings in 2019</t>
  </si>
  <si>
    <t>Distribution Rate in 2019</t>
  </si>
  <si>
    <t>Lost Revenue in 2019 from 2011 programs</t>
  </si>
  <si>
    <t>Lost Revenue in 2019 from 2012 programs</t>
  </si>
  <si>
    <t>Lost Revenue in 2019 from 2013 programs</t>
  </si>
  <si>
    <t>Lost Revenue in 2019 from 2014 programs</t>
  </si>
  <si>
    <t>Lost Revenue in 2019 from 2015 programs</t>
  </si>
  <si>
    <t>Lost Revenue in 2019 from 2016 programs</t>
  </si>
  <si>
    <t>Lost Revenue in 2019 from 2017 programs</t>
  </si>
  <si>
    <t>Lost Revenue in 2019 from 2018 programs</t>
  </si>
  <si>
    <t>Lost Revenue in 2019 from 2019 programs</t>
  </si>
  <si>
    <t>2019 Savings Persisting in 2020</t>
  </si>
  <si>
    <t>Table 5-f.  2020 Lost Revenues Work Form</t>
  </si>
  <si>
    <t>Adjustment to 2019 savings</t>
  </si>
  <si>
    <t>Total Lost Revenues in 2019</t>
  </si>
  <si>
    <t>Forecast Lost Revenues in 2019</t>
  </si>
  <si>
    <t>LRAMVA in 2019</t>
  </si>
  <si>
    <t>Adjustment to 2020 savings</t>
  </si>
  <si>
    <t>Actual CDM Savings in 2020</t>
  </si>
  <si>
    <t>Forecast CDM Savings in 2020</t>
  </si>
  <si>
    <t>Distribution Rate in 2020</t>
  </si>
  <si>
    <t>LRAMVA in 2020</t>
  </si>
  <si>
    <t>Forecast Lost Revenues in 2020</t>
  </si>
  <si>
    <t>Total Lost Revenues in 2020</t>
  </si>
  <si>
    <t>Lost Revenue in 2020 from 2011 programs</t>
  </si>
  <si>
    <t>Lost Revenue in 2020 from 2012 programs</t>
  </si>
  <si>
    <t>Lost Revenue in 2020 from 2013 programs</t>
  </si>
  <si>
    <t>Lost Revenue in 2020 from 2014 programs</t>
  </si>
  <si>
    <t>Lost Revenue in 2020 from 2015 programs</t>
  </si>
  <si>
    <t>Lost Revenue in 2020 from 2016 programs</t>
  </si>
  <si>
    <t>Lost Revenue in 2020 from 2017 programs</t>
  </si>
  <si>
    <t>Lost Revenue in 2020 from 2018 programs</t>
  </si>
  <si>
    <t>Lost Revenue in 2020 from 2019 programs</t>
  </si>
  <si>
    <t>Lost Revenue in 2020 from 2020 programs</t>
  </si>
  <si>
    <t>A</t>
  </si>
  <si>
    <t>B</t>
  </si>
  <si>
    <t>C</t>
  </si>
  <si>
    <t>Basis of Threshold</t>
  </si>
  <si>
    <t>Source of Threshold</t>
  </si>
  <si>
    <t>2.  LRAMVA Threshold</t>
  </si>
  <si>
    <t>4.  2011-2014 LRAM</t>
  </si>
  <si>
    <t>5.  2015-2020 LRAM</t>
  </si>
  <si>
    <t>6.  Carrying Charges</t>
  </si>
  <si>
    <t>GS&lt;50 kW</t>
  </si>
  <si>
    <t>GS&gt;50 kW</t>
  </si>
  <si>
    <t>General Service ≥ 1,000 kW</t>
  </si>
  <si>
    <t>General Service ≥ 1,500 kW</t>
  </si>
  <si>
    <t xml:space="preserve">General Service 1,000 kW and Greater </t>
  </si>
  <si>
    <t>General Service 1,000 to 4,999 kW</t>
  </si>
  <si>
    <t>General Service 1,000 to 4,999 kW (co-generation)</t>
  </si>
  <si>
    <t>General Service 1,500 to 4,999 kW</t>
  </si>
  <si>
    <t>General Service 3,000 to 4,999 kW</t>
  </si>
  <si>
    <t>General Service 50 to 1,499 kW</t>
  </si>
  <si>
    <t>General Service 50 to 2,999 kW</t>
  </si>
  <si>
    <t>General Service 50 to 4,999 kW</t>
  </si>
  <si>
    <t>General Service 50 to 499 kW</t>
  </si>
  <si>
    <t>General Service 50 to 699 kW</t>
  </si>
  <si>
    <t>General Service 50 to 999 kW</t>
  </si>
  <si>
    <t>General Service 500 to 1,499 kW</t>
  </si>
  <si>
    <t>General Service 500 to 4,999 kW</t>
  </si>
  <si>
    <t>General Service 700 to 4,999 kW</t>
  </si>
  <si>
    <t>General Service Demand Billed (50 kW and above) - GSd</t>
  </si>
  <si>
    <t>General Service Intermediate 1,000 to 4,999 kW</t>
  </si>
  <si>
    <t>Intermediate With Self Generation</t>
  </si>
  <si>
    <t>Intermediate With Self Generation - excluding MUSH customers</t>
  </si>
  <si>
    <t>Sub-Transmission (Embedded supply to LDC or loads &gt; 500 kW) - ST</t>
  </si>
  <si>
    <t>Urban General Service Demand Billed (50 kW and above) - UGd</t>
  </si>
  <si>
    <t>Embedded Distributor</t>
  </si>
  <si>
    <t>Large Use</t>
  </si>
  <si>
    <t>Standby Power</t>
  </si>
  <si>
    <t>Standby Power - 1,500 - 4,999 kW</t>
  </si>
  <si>
    <t>Standby Power - 1000-4999 kW</t>
  </si>
  <si>
    <t>Standby Power - 50 - 1,499 kW</t>
  </si>
  <si>
    <t>Standby Power - 50 - 499 kW</t>
  </si>
  <si>
    <t>Standby Power - 50 - 4999 kW</t>
  </si>
  <si>
    <t>Standby Power - 50 - 999 kW</t>
  </si>
  <si>
    <t>Standby Power - 500 - 4999 kW</t>
  </si>
  <si>
    <t>Standby Power - Large Use</t>
  </si>
  <si>
    <t>Drop Down List (Blue)</t>
  </si>
  <si>
    <t>Tables 1-a and 1-b</t>
  </si>
  <si>
    <t>Carrying Charges ($)</t>
  </si>
  <si>
    <t>Total LRAMVA ($)</t>
  </si>
  <si>
    <t>Service Classifications</t>
  </si>
  <si>
    <t>Table 2-a.  LRAMVA Threshold</t>
  </si>
  <si>
    <t>Table 2-b.  LRAMVA Threshold</t>
  </si>
  <si>
    <t>Application of Current LRAMVA Claim</t>
  </si>
  <si>
    <t>Response</t>
  </si>
  <si>
    <t>Yes</t>
  </si>
  <si>
    <t>No</t>
  </si>
  <si>
    <t>Not Applicable</t>
  </si>
  <si>
    <t xml:space="preserve">Table 1-a.  LRAMVA Totals by Rate Class </t>
  </si>
  <si>
    <t>Worksheet Name</t>
  </si>
  <si>
    <t>Amount of LRAMVA Claimed in Previous Application</t>
  </si>
  <si>
    <t>Net Energy Savings (kWh)</t>
  </si>
  <si>
    <t xml:space="preserve">Net Demand Savings (kW) </t>
  </si>
  <si>
    <t>Application of Previous LRAMVA Claim</t>
  </si>
  <si>
    <t>Opening Balance for 2012</t>
  </si>
  <si>
    <t>Opening Balance for 2013</t>
  </si>
  <si>
    <t>Opening Balance for 2014</t>
  </si>
  <si>
    <t>Opening Balance for 2015</t>
  </si>
  <si>
    <t>Opening Balance for 2016</t>
  </si>
  <si>
    <t>Opening Balance for 2017</t>
  </si>
  <si>
    <t>Opening Balance for 2018</t>
  </si>
  <si>
    <t>Opening Balance for 2019</t>
  </si>
  <si>
    <t>Opening Balance for 2020</t>
  </si>
  <si>
    <t xml:space="preserve">Period of New LRAMVA in this Application </t>
  </si>
  <si>
    <t>Actual Lost Revenues ($)</t>
  </si>
  <si>
    <t>Forecast Lost Revenues ($)</t>
  </si>
  <si>
    <t>Tabs "4.  2011-2014 LRAM" and "5.  2015-2020 LRAM"</t>
  </si>
  <si>
    <t>Tab "4.  2011-2014 LRAM"</t>
  </si>
  <si>
    <t>Source of Data Inputs</t>
  </si>
  <si>
    <t>Tab "3.  Distribution Rates"</t>
  </si>
  <si>
    <t>Tab "1.  LRAMVA Summary"</t>
  </si>
  <si>
    <t>Tabs "1.  LRAMVA Summary" and "6.  Carrying Charges"</t>
  </si>
  <si>
    <t xml:space="preserve">Tables 4-a to 4-d / 5-a to 5-f (Columns D &amp; O) </t>
  </si>
  <si>
    <t>Tables 4-a to 4-d / 5-a to 5-f (Columns D-M &amp; Columns O-X)</t>
  </si>
  <si>
    <t>Tables 4-a to 4-d / 5-a to 5-f (Columns E-M &amp; Columns P-X)</t>
  </si>
  <si>
    <t>Tables 4-a to 4-d / 5-a to 5-f (Columns Y-AJ)</t>
  </si>
  <si>
    <t>Inputs (Tables to Complete)</t>
  </si>
  <si>
    <t>Tables 4-a to 4-d / 5-a to 5-f (Columns Y-AL)</t>
  </si>
  <si>
    <t>A-B+C</t>
  </si>
  <si>
    <t>Threshold</t>
  </si>
  <si>
    <t>Summary</t>
  </si>
  <si>
    <t>LRAMVA ($) by Rate Class</t>
  </si>
  <si>
    <t>Table 2-c.   Inputs for LRAMVA Thresholds</t>
  </si>
  <si>
    <t>Period of LRAMVA Claimed in Previous Application</t>
  </si>
  <si>
    <t>+   Initiative Level Savings Persistence</t>
  </si>
  <si>
    <t>x   Allocation % to Rate Class</t>
  </si>
  <si>
    <t>x   Distribution Rate by Rate Class</t>
  </si>
  <si>
    <t xml:space="preserve">+/- IESO Verified Savings Adjustments </t>
  </si>
  <si>
    <t>LDC's Approved Tariff Sheets</t>
  </si>
  <si>
    <t>Table 1-b.  Annual LRAMVA Breakdown by Year and Rate Class</t>
  </si>
  <si>
    <t>Total for 2011</t>
  </si>
  <si>
    <t>Total for 2012</t>
  </si>
  <si>
    <t>Total for 2013</t>
  </si>
  <si>
    <t>Total for 2014</t>
  </si>
  <si>
    <t>Total for 2015</t>
  </si>
  <si>
    <t>Total for 2016</t>
  </si>
  <si>
    <t>Total for 2017</t>
  </si>
  <si>
    <t>Total for 2018</t>
  </si>
  <si>
    <t>Total for 2019</t>
  </si>
  <si>
    <t>Total for 2020</t>
  </si>
  <si>
    <t>Source of Calculation</t>
  </si>
  <si>
    <t xml:space="preserve">Approved Deferral &amp; Variance Accounts </t>
  </si>
  <si>
    <t>Portfolio</t>
  </si>
  <si>
    <t>Initiative</t>
  </si>
  <si>
    <t>Sector</t>
  </si>
  <si>
    <t xml:space="preserve">Conservation Resource Type </t>
  </si>
  <si>
    <t>(Implementation) Year</t>
  </si>
  <si>
    <t>Net Verified Annual Peak Demand Savings at the End-User Level (kW)</t>
  </si>
  <si>
    <t>Net Verified Annual Energy Savings at the End-User Level (kWh)</t>
  </si>
  <si>
    <t>etc.</t>
  </si>
  <si>
    <r>
      <t>LRAMVA ($) = (Actual Net CDM Savings - Forecast CDM Savings)</t>
    </r>
    <r>
      <rPr>
        <b/>
        <sz val="14"/>
        <color theme="1"/>
        <rFont val="Arial"/>
        <family val="2"/>
      </rPr>
      <t xml:space="preserve"> x Distribution Volumetric Rate</t>
    </r>
    <r>
      <rPr>
        <b/>
        <vertAlign val="subscript"/>
        <sz val="14"/>
        <color theme="1"/>
        <rFont val="Arial"/>
        <family val="2"/>
      </rPr>
      <t xml:space="preserve"> </t>
    </r>
    <r>
      <rPr>
        <b/>
        <sz val="14"/>
        <color theme="1"/>
        <rFont val="Arial"/>
        <family val="2"/>
      </rPr>
      <t>+ Carrying Charges from LRAMVA balance</t>
    </r>
  </si>
  <si>
    <t>Table 3</t>
  </si>
  <si>
    <t>Table 3.  Inputs for Distribution Rates and Adjustments by Rate Class</t>
  </si>
  <si>
    <t>Table 3-a.  Distribution Rates by Rate Class</t>
  </si>
  <si>
    <t>Residential Demand Response (IHD)</t>
  </si>
  <si>
    <t xml:space="preserve">Small Commercial Demand Response </t>
  </si>
  <si>
    <t>Small Commercial Demand Response (IHD)</t>
  </si>
  <si>
    <t>Aboriginal Program</t>
  </si>
  <si>
    <t>LDC Custom Programs</t>
  </si>
  <si>
    <t>Other</t>
  </si>
  <si>
    <t>Program Enabled Savings</t>
  </si>
  <si>
    <t>Time of Use Savings</t>
  </si>
  <si>
    <t>LDC Pilots</t>
  </si>
  <si>
    <t>Period</t>
  </si>
  <si>
    <t>Aboriginal Conservation Program</t>
  </si>
  <si>
    <t>Conservation Fund Pilots</t>
  </si>
  <si>
    <t>Residential Program</t>
  </si>
  <si>
    <t>Commercial &amp; Institutional Program</t>
  </si>
  <si>
    <t>Residential Province-Wide Programs</t>
  </si>
  <si>
    <t>Non-Residential Province-Wide Programs</t>
  </si>
  <si>
    <t>Local &amp; Regional Programs</t>
  </si>
  <si>
    <t>Pilot Programs</t>
  </si>
  <si>
    <t>Conservation First Framework</t>
  </si>
  <si>
    <t>Legacy Framework</t>
  </si>
  <si>
    <t>Instructions</t>
  </si>
  <si>
    <t>C.  Documentation of Changes</t>
  </si>
  <si>
    <t>Customer Class</t>
  </si>
  <si>
    <t xml:space="preserve">A.  Previous LRAMVA Application </t>
  </si>
  <si>
    <t>B.  Current LRAMVA Application</t>
  </si>
  <si>
    <t>LRAMVA ($) for Account 1568</t>
  </si>
  <si>
    <t>Rate rider for tax sharing</t>
  </si>
  <si>
    <t>Rate rider for foregone revenue</t>
  </si>
  <si>
    <t>Adjusted rate</t>
  </si>
  <si>
    <t>Calendar year equivalent</t>
  </si>
  <si>
    <t>Original Amount</t>
  </si>
  <si>
    <t>Amount for Final Disposition</t>
  </si>
  <si>
    <t>LRAMVA Previously Claimed</t>
  </si>
  <si>
    <t>Forecast Lost Revenues</t>
  </si>
  <si>
    <t xml:space="preserve">Actual Lost Revenues </t>
  </si>
  <si>
    <t>Application Details</t>
  </si>
  <si>
    <t>Return to Top</t>
  </si>
  <si>
    <t>Table 4-a.  2011 Lost Revenues</t>
  </si>
  <si>
    <t>Table 4-b.  2012 Lost Revenues</t>
  </si>
  <si>
    <t>Table 4-c.  2013 Lost Revenues</t>
  </si>
  <si>
    <t xml:space="preserve">Table 4-d.  2014 Lost Revenues </t>
  </si>
  <si>
    <t>Return to top</t>
  </si>
  <si>
    <t>Tables</t>
  </si>
  <si>
    <t>Table 3-a.</t>
  </si>
  <si>
    <t>Table 5-a.  2015 Lost Revenues</t>
  </si>
  <si>
    <t xml:space="preserve">Table 5-b.  2016 Lost Revenues </t>
  </si>
  <si>
    <t xml:space="preserve">Table 5-c.  2017 Lost Revenues </t>
  </si>
  <si>
    <t xml:space="preserve">Table 5-d.  2018 Lost Revenues </t>
  </si>
  <si>
    <t>Table 5-e.  2019 Lost Revenues</t>
  </si>
  <si>
    <t>Table 5-f.  2020 Lost Revenues</t>
  </si>
  <si>
    <t>Go to Tab 1: Summary</t>
  </si>
  <si>
    <t>Note: LDC to make note of assumptions included above, if any</t>
  </si>
  <si>
    <t>Table 1-c.  Breakdown of Incremental and Persisting Lost Revenues Amounts (Dollars)</t>
  </si>
  <si>
    <t>Tab "2. LRAMVA Threshold" Tables 2-a, 2-b and 2-c</t>
  </si>
  <si>
    <t>Total LRAMVA ($) by Rate Class</t>
  </si>
  <si>
    <t>Work Form Calculations</t>
  </si>
  <si>
    <t>Actual Lost Revenues (kWh and kW) by Rate Class</t>
  </si>
  <si>
    <t>- Forecast Lost Revenues (kWh and kW) by Rate Class</t>
  </si>
  <si>
    <t xml:space="preserve">Actual Incremental CDM Savings by Initiative </t>
  </si>
  <si>
    <t>Rationale</t>
  </si>
  <si>
    <t>Cell Reference</t>
  </si>
  <si>
    <t>No.</t>
  </si>
  <si>
    <t>Previous LRAMVA Application (EB#)</t>
  </si>
  <si>
    <t>Current LRAMVA Application (EB#)</t>
  </si>
  <si>
    <t>Tabs</t>
  </si>
  <si>
    <t>2. LRAMVA Threshold</t>
  </si>
  <si>
    <t>Instructions (Grey)</t>
  </si>
  <si>
    <t>1-a.  Summary of Changes</t>
  </si>
  <si>
    <t>Outputs of Data (Auto-Populated)</t>
  </si>
  <si>
    <t>Table 6-a</t>
  </si>
  <si>
    <t>Table 6</t>
  </si>
  <si>
    <t>Please fill in the requested information: a) the amounts approved in the previous LRAMVA application, b) details on the current application, and c) documentation of changes if applicable.</t>
  </si>
  <si>
    <t xml:space="preserve">LDCs are requested to clear the cells in the table to show only the amounts related to this LRAMVA application.  This table is a check on the LRAMVA disposition providing a breakdown of actual incremental and persisting savings by year.  </t>
  </si>
  <si>
    <t>7. Persistence Data</t>
  </si>
  <si>
    <t>Period 1 (# months)</t>
  </si>
  <si>
    <t>Period 2 (# months)</t>
  </si>
  <si>
    <t>Tab</t>
  </si>
  <si>
    <t xml:space="preserve">Please provide the LRAMVA threshold approved in the last COS application, which is used as the comparator against actual savings in the period of the LRAMVA claim.  The LRAMVA threshold should generally be consistent with the annualized savings targets developed from Appendix 2-I.  If a manual update is required to reflect a different allocation of forecast savings that was approved by the OEB, please note the changes and provide rationale for the change in Tab 1-a. </t>
  </si>
  <si>
    <t xml:space="preserve">Please provide the LRAMVA threshold approved in the cost of service (COS) application, which is used as the comparator against actual savings in the period of the LRAMVA claim.  The LRAMVA threshold should generally be consistent with the annualized savings targets developed from Appendix 2-I.  If a manual update is required to reflect a different allocation of forecast savings that was approved by the OEB, please note the changes and provide rationale for the change in Tab 1-a. </t>
  </si>
  <si>
    <r>
      <rPr>
        <b/>
        <sz val="12"/>
        <rFont val="Arial"/>
        <family val="2"/>
      </rPr>
      <t xml:space="preserve">2.  </t>
    </r>
    <r>
      <rPr>
        <sz val="12"/>
        <rFont val="Arial"/>
        <family val="2"/>
      </rPr>
      <t>The annual carrying charges totals in Table 6-a below pertain to the amount that was originally collected in interest from forecasted CDM savings and what should have been collected based on actual CDM savings.  As the amounts calculated in Table 6-a are cumulative, LDCs are requested to enter any collected interest amounts into the "Amounts Cleared" row in order to clear the balance and calculate outstanding variances on carrying charges.</t>
    </r>
  </si>
  <si>
    <r>
      <rPr>
        <b/>
        <sz val="14"/>
        <rFont val="Arial"/>
        <family val="2"/>
      </rPr>
      <t>General Note on the LRAMVA Model</t>
    </r>
    <r>
      <rPr>
        <sz val="12"/>
        <rFont val="Arial"/>
        <family val="2"/>
      </rPr>
      <t xml:space="preserve">
The LRAMVA work form has been created in a generic manner that should allow for use by all LDCs.  There are some elements that are not applicable at this time (i.e., 2017, 2018, 2019 and 2020 related components).  These have been included (but hidden in the work form) in an effort to avoid major updates in the future.  This LRAMVA work form consolidates information that LDCs are already required to file with the OEB.  The model has been created to provide LDCs with a consistent format to display CDM impacts, the forecast savings component and, ultimately, any variance between actual CDM savings and forecast CDM savings.  The majority of the information required in the LRAMVA work form will be provided to LDCs from the IESO as part of the Final CDM Results each year.    Please contact the IESO for any reports that may be required to complete this LRAMVA work form.
The LRAMVA work form is unlocked to enable LDCs to tailor it to their own unique circumstances. 
</t>
    </r>
  </si>
  <si>
    <r>
      <t xml:space="preserve">If LDCs are seeking to claim true-up amounts that were previously approved by the OEB, please note that the "Amount Cleared" rows are applicable to the LDC and should be filled out.  This may relate to claiming the difference in LRAM approved before the May 19, 2016 Peak Demand Consultation, and the lost revenues that would have been incurred after that consultation, as approved by the OEB.   If this is the case, reference to the decision must be noted in the rate application.  </t>
    </r>
    <r>
      <rPr>
        <sz val="12"/>
        <color theme="1"/>
        <rFont val="Arial"/>
        <family val="2"/>
      </rPr>
      <t>If this is not the case, LDCs are requested to leave those rows blank.</t>
    </r>
  </si>
  <si>
    <t>Principal ($)</t>
  </si>
  <si>
    <t>EB-2017-XXXX</t>
  </si>
  <si>
    <t>EB-2018-XXXX</t>
  </si>
  <si>
    <t>EB-2019-XXXX</t>
  </si>
  <si>
    <t>EB-2020-XXXX</t>
  </si>
  <si>
    <r>
      <rPr>
        <b/>
        <sz val="12"/>
        <rFont val="Arial"/>
        <family val="2"/>
      </rPr>
      <t xml:space="preserve">3.  </t>
    </r>
    <r>
      <rPr>
        <sz val="12"/>
        <rFont val="Arial"/>
        <family val="2"/>
      </rPr>
      <t>The work forms below include the monthly multipliers for most programs in order to claim demand savings from energy efficiency programs, consistent with the monthly multipliers indicated in the OEB's updated LRAM policy related to peak demand savings in EB-2016-0182.  Demand Response (DR3) savings should generally not be included with the LRAMVA calculation, unless suported by empirical evidence.  LDCs are requested to confirm the monthly multipliers for all programs each year as placeholder values are provided.  If a different monthly multiplier is used, please include rationale in Tab 1-a and highlight the new multiplier that has been used.</t>
    </r>
  </si>
  <si>
    <r>
      <rPr>
        <b/>
        <sz val="12"/>
        <rFont val="Arial"/>
        <family val="2"/>
      </rPr>
      <t xml:space="preserve">2.  </t>
    </r>
    <r>
      <rPr>
        <sz val="12"/>
        <rFont val="Arial"/>
        <family val="2"/>
      </rPr>
      <t>Please ensure that the IESO verified savings adjustments apply back to the program year it relates to.  For example, savings adjustments related to 2012 programs that were reported by the IESO in 2013 should be included in the 2012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in the future can be claimed as approved LRAMVA amounts are considered to be final.</t>
    </r>
  </si>
  <si>
    <r>
      <rPr>
        <b/>
        <sz val="12"/>
        <rFont val="Arial"/>
        <family val="2"/>
      </rPr>
      <t xml:space="preserve">2.  </t>
    </r>
    <r>
      <rPr>
        <sz val="12"/>
        <rFont val="Arial"/>
        <family val="2"/>
      </rPr>
      <t>Please ensure that the IESO verified savings adjustments apply back to the program year it relates to.  For example, savings adjustments related to 2016 programs that were reported by the IESO in 2017 should be included in the 2016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in the future can be claimed as approved LRAMVA amounts are considered to be final.</t>
    </r>
  </si>
  <si>
    <t>Source of Persistence Reports</t>
  </si>
  <si>
    <t xml:space="preserve">2011 Results Persistence </t>
  </si>
  <si>
    <t xml:space="preserve">2012 Results Persistence </t>
  </si>
  <si>
    <t xml:space="preserve">2013 Results Persistence </t>
  </si>
  <si>
    <t xml:space="preserve">2014 Results Persistence </t>
  </si>
  <si>
    <t xml:space="preserve">2015 Results Persistence </t>
  </si>
  <si>
    <t xml:space="preserve">2016 Results Persistence </t>
  </si>
  <si>
    <t xml:space="preserve">2017 Results Persistence </t>
  </si>
  <si>
    <t xml:space="preserve">2018 Results Persistence </t>
  </si>
  <si>
    <t xml:space="preserve">2019 Results Persistence </t>
  </si>
  <si>
    <t xml:space="preserve">2020 Results Persistence </t>
  </si>
  <si>
    <t>Record</t>
  </si>
  <si>
    <t>Adjustment</t>
  </si>
  <si>
    <t>Identify Source of Report</t>
  </si>
  <si>
    <t>Identify Status of Savings</t>
  </si>
  <si>
    <r>
      <rPr>
        <b/>
        <sz val="12"/>
        <color theme="1"/>
        <rFont val="Arial"/>
        <family val="2"/>
      </rPr>
      <t xml:space="preserve">2.  </t>
    </r>
    <r>
      <rPr>
        <sz val="12"/>
        <color theme="1"/>
        <rFont val="Arial"/>
        <family val="2"/>
      </rPr>
      <t xml:space="preserve">Please identify the source of the report via the dropdown list in Column I.  </t>
    </r>
  </si>
  <si>
    <t>Note:  LDC to make note of key assumptions included above</t>
  </si>
  <si>
    <t>IESO Verified Persistence Results Reports included in Tab 7 (Columns L to BT).</t>
  </si>
  <si>
    <t>Important Checklist</t>
  </si>
  <si>
    <t>Current year savings</t>
  </si>
  <si>
    <t>Table 7.  2011-2020 Verified Program Results and Persistence into Future Years</t>
  </si>
  <si>
    <t>#2</t>
  </si>
  <si>
    <t>#3</t>
  </si>
  <si>
    <t>#4</t>
  </si>
  <si>
    <t>Step:</t>
  </si>
  <si>
    <t>#1</t>
  </si>
  <si>
    <t>3-a.  Rate Class Allocations</t>
  </si>
  <si>
    <t>8.  Streetlighting</t>
  </si>
  <si>
    <r>
      <rPr>
        <b/>
        <sz val="11"/>
        <rFont val="Arial"/>
        <family val="2"/>
      </rPr>
      <t>Tables 1-a and 1-b</t>
    </r>
    <r>
      <rPr>
        <sz val="11"/>
        <rFont val="Arial"/>
        <family val="2"/>
      </rPr>
      <t xml:space="preserve"> provide a summary of the LRAMVA balances and carrying charges associated with the LRAMVA disposition. The balances are populated from entries into other tabs throughout this work form.</t>
    </r>
  </si>
  <si>
    <r>
      <rPr>
        <b/>
        <sz val="11"/>
        <rFont val="Arial"/>
        <family val="2"/>
      </rPr>
      <t>Tables 2-a,  2-b and 2-c</t>
    </r>
    <r>
      <rPr>
        <sz val="11"/>
        <rFont val="Arial"/>
        <family val="2"/>
      </rPr>
      <t xml:space="preserve"> include the LRAMVA thresholds and allocations by rate class.</t>
    </r>
  </si>
  <si>
    <r>
      <rPr>
        <b/>
        <sz val="11"/>
        <rFont val="Arial"/>
        <family val="2"/>
      </rPr>
      <t>Tables 3-a and 3-b</t>
    </r>
    <r>
      <rPr>
        <sz val="11"/>
        <rFont val="Arial"/>
        <family val="2"/>
      </rPr>
      <t xml:space="preserve"> include the distribution rates that are used to calculate lost revenues.</t>
    </r>
  </si>
  <si>
    <r>
      <rPr>
        <b/>
        <sz val="11"/>
        <rFont val="Arial"/>
        <family val="2"/>
      </rPr>
      <t>Tables 4-a, 4-b, 4-c and 4-d</t>
    </r>
    <r>
      <rPr>
        <sz val="11"/>
        <rFont val="Arial"/>
        <family val="2"/>
      </rPr>
      <t xml:space="preserve"> include the template 2011-2014 LRAMVA work forms.  </t>
    </r>
  </si>
  <si>
    <r>
      <rPr>
        <b/>
        <sz val="11"/>
        <rFont val="Arial"/>
        <family val="2"/>
      </rPr>
      <t>Tables 5-a, 5-b, 5-c and 5-d</t>
    </r>
    <r>
      <rPr>
        <sz val="11"/>
        <rFont val="Arial"/>
        <family val="2"/>
      </rPr>
      <t xml:space="preserve"> include the template 2015-2020 LRAMVA work forms.</t>
    </r>
  </si>
  <si>
    <r>
      <rPr>
        <b/>
        <sz val="11"/>
        <rFont val="Arial"/>
        <family val="2"/>
      </rPr>
      <t>Table 6-b</t>
    </r>
    <r>
      <rPr>
        <sz val="11"/>
        <rFont val="Arial"/>
        <family val="2"/>
      </rPr>
      <t xml:space="preserve"> includes the variance on carrying charges related to the LRAMVA disposition.</t>
    </r>
  </si>
  <si>
    <t>A blank spreadsheet is provided to allow LDCs to populate distributor specific rate class percentages to allocate actual CDM savings to different customer classes.</t>
  </si>
  <si>
    <t>LRAMVA Threshold</t>
  </si>
  <si>
    <t>Determined by the LDC</t>
  </si>
  <si>
    <t>(Steps)</t>
  </si>
  <si>
    <t>Please complete Table 2-c below by selecting the appropriate LRAMVA threshold year in column C.  The LRAMVA threshold values in Table 2-c will auto-populate from Tables 2-a and 2-b depending on the year selected.  If there was no LRAMVA threshold established for a particular year, please select the "blank" option.  The LRAMVA threshold values in Table 2-c will be auto-populated in Tabs 4 and 5 of this work form.</t>
  </si>
  <si>
    <r>
      <t xml:space="preserve">In column C of Table 1-b below, please insert a 'check mark' to indicate the years in which LRAMVA has been claimed.  If you inserted a check-mark for a particular year, please delete the amounts associated with the actual and forecast lost revenues for all rate classes for that year, up to and including the total.  Any LRAMVA from a prior year that has already been claimed cannot be included in the current LRAMVA disposition, with the exception of the case noted below.  </t>
    </r>
    <r>
      <rPr>
        <b/>
        <sz val="12"/>
        <rFont val="Arial"/>
        <family val="2"/>
      </rPr>
      <t/>
    </r>
  </si>
  <si>
    <t>Table A-2.  Updates to LRAMVA Disposition</t>
  </si>
  <si>
    <r>
      <rPr>
        <b/>
        <sz val="11"/>
        <rFont val="Arial"/>
        <family val="2"/>
      </rPr>
      <t>Tables A-1 and A-2</t>
    </r>
    <r>
      <rPr>
        <sz val="11"/>
        <rFont val="Arial"/>
        <family val="2"/>
      </rPr>
      <t xml:space="preserve"> include a template for LDCs to summarize changes to the LRAMVA work form.</t>
    </r>
  </si>
  <si>
    <t>Note:  LDC to make note of adjustments made to Table 3 to accommodate the LDC's specific circumstances</t>
  </si>
  <si>
    <r>
      <rPr>
        <b/>
        <sz val="12"/>
        <color theme="1"/>
        <rFont val="Arial"/>
        <family val="2"/>
      </rPr>
      <t>1.</t>
    </r>
    <r>
      <rPr>
        <sz val="12"/>
        <color theme="1"/>
        <rFont val="Arial"/>
        <family val="2"/>
      </rPr>
      <t xml:space="preserve">  Columns B to H of this tab have been structured in a way to match the formatting of the persistence report provided by the IESO.  Please copy and paste the program information by initiative in Columns B to H and the corresponding demand and energy savings data by initiative in Columns L to BT of this work form.</t>
    </r>
  </si>
  <si>
    <t xml:space="preserve">Table 3-a below autopopulates the average distribution rates from Table 3.  Please ensure that the distribution rates relevant to the years of the LRAMVA disposition are used.  As such, please clear the rates related to the year(s) that are not part of the LRAMVA claim.  The distribution rates that remain in Table 3-a will be used in Tabs 4 and 5 of the work form to calculate actual and forecast lost revenues.  If there are additional adjustments (i.e., rows) added to Table 3, please adjust the formulas from Table 3-a, as well as the distribution rate links in Tabs 4 and 5.  </t>
  </si>
  <si>
    <t xml:space="preserve">Table A-1.  Changes to Generic Assumptions in LRAMVA Work Form </t>
  </si>
  <si>
    <t>Please document any changes related to interrogatories or questions during the application process that affect the LRAMVA amount.</t>
  </si>
  <si>
    <t>Please complete Table 3 with the rate class specific distribution rates that pertain to the years of the LRAMVA disposition.  Any adjustments that affect distribution rates can be incorporated in the calculation by expanding the "plus" button at the left hand bar.  Table 3 will convert the distribution rates to a calendar year rate (January to December) based on the number of months entered in row 16 of each rate year starting from January to the start of the LDC's rate year.  Please enter 0 in row 16, if the rate year begins on January 1.  If there are additional adjustments (i.e., rows) added to Table 3, please adjust the formulas in Table 3-a accordingly.</t>
  </si>
  <si>
    <t>Depending on the period of LRAMVA to be claimed, LDCs are expected to adjust the totals for carrying charges in row 82 of Table 1-b and the years included in the LRAMVA balance in row 83, as appropriate.</t>
  </si>
  <si>
    <r>
      <rPr>
        <b/>
        <sz val="12"/>
        <rFont val="Arial"/>
        <family val="2"/>
      </rPr>
      <t xml:space="preserve">5.  </t>
    </r>
    <r>
      <rPr>
        <sz val="12"/>
        <rFont val="Arial"/>
        <family val="2"/>
      </rPr>
      <t>The persistence of future savings is expected to be included in the distributor's load forecast after re-basing.  LDCs are requested to delete the applicable savings persistence rows (auto-calculated after the LRAMVA totals for the year) if future year's persistence of savings is already captured in the updated load forecast.  Please also provide assumptions about the years in which persistence is captured in the load forecast calculation in the "Notes" section below each table.</t>
    </r>
  </si>
  <si>
    <r>
      <rPr>
        <b/>
        <sz val="12"/>
        <rFont val="Arial"/>
        <family val="2"/>
      </rPr>
      <t xml:space="preserve">5.  </t>
    </r>
    <r>
      <rPr>
        <sz val="12"/>
        <rFont val="Arial"/>
        <family val="2"/>
      </rPr>
      <t>The persistence of future savings is expected to be included in the distributor's load forecast after re-basing.  LDCs are requested to delete the applicable savings persistence rows (auto-calculated after the LRAMVA totals for the year) if future year's persistence of savings is already captured in the updated load forecast. Please also provide assumptions about the years in which persistence is captured in the load forecast calculation in the "Notes" section below each table.</t>
    </r>
  </si>
  <si>
    <r>
      <rPr>
        <b/>
        <sz val="12"/>
        <color theme="1"/>
        <rFont val="Arial"/>
        <family val="2"/>
      </rPr>
      <t xml:space="preserve">4. </t>
    </r>
    <r>
      <rPr>
        <sz val="12"/>
        <color theme="1"/>
        <rFont val="Arial"/>
        <family val="2"/>
      </rPr>
      <t xml:space="preserve"> Please identify what the savings value represents (i.e., current year savings for the year or an adjustment to a prior year) via the dropdown list in Column J.  Current year savings would be identified with an implementation year that matches the year of the persistence report.  A savings adjustment would be identified with a prior year implementation in the future year's results report.</t>
    </r>
  </si>
  <si>
    <r>
      <rPr>
        <b/>
        <sz val="12"/>
        <color theme="1"/>
        <rFont val="Arial"/>
        <family val="2"/>
      </rPr>
      <t xml:space="preserve">3.  </t>
    </r>
    <r>
      <rPr>
        <sz val="12"/>
        <color theme="1"/>
        <rFont val="Arial"/>
        <family val="2"/>
      </rPr>
      <t xml:space="preserve">To faciliate the identification of adjustments that may be available in a prospective year's results report, it will be easier to sort all the savings by implementation year (Column H).  This can be done by clicking on the filter button at cell H25 (highlighted in orange).  Before you sort values, please ensure that all table columns have filters. </t>
    </r>
  </si>
  <si>
    <r>
      <rPr>
        <b/>
        <sz val="12"/>
        <color theme="1"/>
        <rFont val="Arial"/>
        <family val="2"/>
      </rPr>
      <t xml:space="preserve">5.  </t>
    </r>
    <r>
      <rPr>
        <sz val="12"/>
        <color theme="1"/>
        <rFont val="Arial"/>
        <family val="2"/>
      </rPr>
      <t>Please manually input or link the applicable savings and adjustments (Columns L to BT) for all applicable initiatives in Tabs 4 and 5 of this work form.</t>
    </r>
  </si>
  <si>
    <t>o Include any necessary assumptions the LDC has to make in its LRAMVA work form in the "Notes" section of the work form</t>
  </si>
  <si>
    <t>o Provide documentation on the LRAMVA threshold by providing the reference and source material from the LDC’s cost of service proceeding where its most recent load forecast was approved</t>
  </si>
  <si>
    <t>o Include a copy of initiative-level persistence savings information that was verified by the IESO in Tab 7.  Persistence information is available upon request from the IESO</t>
  </si>
  <si>
    <t xml:space="preserve">o Apply the IESO verified savings adjustments to the year it relates to.  </t>
  </si>
  <si>
    <t>o Provide documentation or data substantiating savings from projects that were not provided in the IESO's verified results reports, inserted in Tab 8 (i.e., streetlighting projects), as applicable</t>
  </si>
  <si>
    <t>o Highlight changes to this work form made by the LDC, if any, and provide rationale for the change in Tab 1-a</t>
  </si>
  <si>
    <t>o Provide documentation or analysis on how rate class allocations were determined by customer class and program each year, inserted in Tab 3-a</t>
  </si>
  <si>
    <t>Note:  LDC to make note of the years removed from this table, whose distribution rates are not part of the LRAMVA disposition</t>
  </si>
  <si>
    <t>Please document any changes in assumptions made to the generic inputs of the LRAMVA work form.  This may include, but are not limited to, the use of different monthly multipliers to claim demand savings from energy efficiency programs; use of different rate allocations between current year savings and prior year savings adjustments; inclusion of additional adjustments affecting distribution rates; use of a different LRAMVA threshold; etc.  All important changes should be highlighted in the work form as well.</t>
  </si>
  <si>
    <r>
      <t xml:space="preserve">Please input the customer rate classes applicable to the LDC and associated billing units (kWh or kW) in Table 1-a below.  This will update all tables throughout the workform. 
The LRAMVA total by rate class in Table 1-a should be used to inform the determination of rate riders in the Deferral and Variance Account Work Form or IRM Rate Generator Model. Please also ensure that the principal amounts in column E of Table 1-a capture the appropriate years and amounts for the LRAMVA claim.   
</t>
    </r>
    <r>
      <rPr>
        <b/>
        <sz val="12"/>
        <rFont val="Arial"/>
        <family val="2"/>
      </rPr>
      <t>NOTE: If the LDC has more than 14 customer classes in which CDM savings was allocated, LDCs must contact OEB staff to make adjustments to the workform.</t>
    </r>
    <r>
      <rPr>
        <sz val="12"/>
        <rFont val="Arial"/>
        <family val="2"/>
      </rPr>
      <t xml:space="preserve">   </t>
    </r>
  </si>
  <si>
    <r>
      <rPr>
        <b/>
        <sz val="12"/>
        <rFont val="Arial"/>
        <family val="2"/>
      </rPr>
      <t xml:space="preserve">1.  </t>
    </r>
    <r>
      <rPr>
        <sz val="12"/>
        <rFont val="Arial"/>
        <family val="2"/>
      </rPr>
      <t xml:space="preserve">LDCs can apply for disposition of LRAMVA amounts at any time, but at a minimum, must do so as part of a cost of service (COS) application.   The following LRAMVA work forms apply to LDCs that need to recover lost revenues from the 2011-2014 period.  Please input or manually link the savings, adjustments and program savings persistence data in these tables from the LDC's Persistence Reports provided by the IESO (in Tab 7).  As noted earlier, persistence data is available upon request from the IESO.  Please also be advised that the same rate classes (of up to 14) are carried over from the Summary Tab 1.  </t>
    </r>
  </si>
  <si>
    <t>NOTE: The Net Verified Peak Demand Savings table and Net Verified Energy Savings table below are in the reverse order to the accompanying tables in Tab 4 and Tab 5. The tables below match those provided by the IESO.</t>
  </si>
  <si>
    <t xml:space="preserve">LDCs must clearly show how it has allocated actual CDM savings to applicable rate classes, including supporting documentation and rationale for its proposal.  This should be shown by customer class and program each year.  </t>
  </si>
  <si>
    <r>
      <rPr>
        <b/>
        <sz val="12"/>
        <rFont val="Arial"/>
        <family val="2"/>
      </rPr>
      <t xml:space="preserve">4.  </t>
    </r>
    <r>
      <rPr>
        <sz val="12"/>
        <rFont val="Arial"/>
        <family val="2"/>
      </rPr>
      <t xml:space="preserve">LDC are requested to input the applicable rate class allocation percentages to allocate actual savings to the rate classes.  The generic template currently includes the same allocation percentage for program savings and its savings adjustments.  If a different allocation is proposed for savings adjustments, LDCs must provide supporting rationale in Tab 1-a and highlight the change.  </t>
    </r>
  </si>
  <si>
    <t>LRAMVA Checklist/Schematic Tab</t>
  </si>
  <si>
    <t>The LRAMVA work form was created in a generic manner for use by all LDCs.  There are some elements that are not applicable at this time (i.e., 2017, 2018, 2019 and 2020 related components) but have been included in an effort to avoid major updates in the future.  Distributors should follow the checklist, which is referenced in this tab of the work form and listed below:</t>
  </si>
  <si>
    <r>
      <t>o</t>
    </r>
    <r>
      <rPr>
        <sz val="7"/>
        <rFont val="Times New Roman"/>
        <family val="1"/>
      </rPr>
      <t xml:space="preserve">   </t>
    </r>
    <r>
      <rPr>
        <sz val="12"/>
        <rFont val="Arial"/>
        <family val="2"/>
      </rPr>
      <t>Include any necessary assumptions the LDC has to make in its LRAMVA work form in the "Notes" section of the work form.</t>
    </r>
  </si>
  <si>
    <r>
      <t>o</t>
    </r>
    <r>
      <rPr>
        <sz val="7"/>
        <rFont val="Times New Roman"/>
        <family val="1"/>
      </rPr>
      <t xml:space="preserve">   </t>
    </r>
    <r>
      <rPr>
        <sz val="12"/>
        <rFont val="Arial"/>
        <family val="2"/>
      </rPr>
      <t>Provide documentation on the LRAMVA threshold by providing the reference and source material from the LDC’s cost of service proceeding where its most recent load forecast was approved.</t>
    </r>
  </si>
  <si>
    <r>
      <t>o</t>
    </r>
    <r>
      <rPr>
        <sz val="7"/>
        <rFont val="Times New Roman"/>
        <family val="1"/>
      </rPr>
      <t xml:space="preserve">   </t>
    </r>
    <r>
      <rPr>
        <sz val="12"/>
        <rFont val="Arial"/>
        <family val="2"/>
      </rPr>
      <t>Apply the IESO verified savings adjustments to the year it relates to.  For example, savings adjustments to 2015 programs will be provided to LDCs with the 2016 Final Results Report.  The 2015 savings adjustments should be included in the 2015 verified savings portion of the work form.</t>
    </r>
  </si>
  <si>
    <r>
      <t>o</t>
    </r>
    <r>
      <rPr>
        <sz val="7"/>
        <rFont val="Times New Roman"/>
        <family val="1"/>
      </rPr>
      <t xml:space="preserve">   </t>
    </r>
    <r>
      <rPr>
        <sz val="12"/>
        <rFont val="Arial"/>
        <family val="2"/>
      </rPr>
      <t>Highlight changes to this work form made by the LDC, if any, and provide rationale for the change in Tab 1-a.</t>
    </r>
  </si>
  <si>
    <r>
      <t>o</t>
    </r>
    <r>
      <rPr>
        <sz val="7"/>
        <rFont val="Times New Roman"/>
        <family val="1"/>
      </rPr>
      <t xml:space="preserve">   </t>
    </r>
    <r>
      <rPr>
        <sz val="12"/>
        <rFont val="Arial"/>
        <family val="2"/>
      </rPr>
      <t>Include a copy of initiative-level persistence savings information that was verified by the IESO</t>
    </r>
    <r>
      <rPr>
        <sz val="12"/>
        <rFont val="Arial"/>
        <family val="2"/>
      </rPr>
      <t>.  Persistence information is available upon request from the IESO.</t>
    </r>
  </si>
  <si>
    <r>
      <t>o</t>
    </r>
    <r>
      <rPr>
        <sz val="7"/>
        <rFont val="Times New Roman"/>
        <family val="1"/>
      </rPr>
      <t xml:space="preserve">   </t>
    </r>
    <r>
      <rPr>
        <sz val="12"/>
        <rFont val="Arial"/>
        <family val="2"/>
      </rPr>
      <t>Provide documentation or data substantiating savings from projects that were not provided in the IESO's verified results reports, inserted in Tab 8 (i.e., streetlighting projects), as applicable.</t>
    </r>
  </si>
  <si>
    <r>
      <t>o</t>
    </r>
    <r>
      <rPr>
        <sz val="7"/>
        <rFont val="Times New Roman"/>
        <family val="1"/>
      </rPr>
      <t xml:space="preserve">   </t>
    </r>
    <r>
      <rPr>
        <sz val="12"/>
        <rFont val="Arial"/>
        <family val="2"/>
      </rPr>
      <t>Provide documentation or analysis on how rate class allocations were determined by customer class and program each year, inserted in Tab 3-a.</t>
    </r>
  </si>
  <si>
    <t xml:space="preserve">Tab 1.  LRAMVA Summary </t>
  </si>
  <si>
    <t>Distributors are required to report any past approved LRAMVA amounts along with the current LRAMVA amount requested for approval.  There are separate tables indicating new lost revenues and carrying charges amounts by year and the totals for rate rider calculations.</t>
  </si>
  <si>
    <t>Tab 1-a.  Summary of Changes</t>
  </si>
  <si>
    <t>Distributors should list all significant changes and changes in assumptions in the generic work form affecting the LRAMVA.</t>
  </si>
  <si>
    <t>Tab 2. LRAMVA Threshold</t>
  </si>
  <si>
    <t>Distributors should use the tables to display the LRAMVA threshold amounts as approved at a rate class level. This should be taken from the LDC’s most recently approved cost of service application.</t>
  </si>
  <si>
    <t>Tab 3. Distribution Rates</t>
  </si>
  <si>
    <t>Distributors should complete the tables with rate class specific distribution rates and adjustments as applicable.</t>
  </si>
  <si>
    <r>
      <t>Tab</t>
    </r>
    <r>
      <rPr>
        <sz val="8"/>
        <color theme="1"/>
        <rFont val="Calibri"/>
        <family val="2"/>
        <scheme val="minor"/>
      </rPr>
      <t> </t>
    </r>
    <r>
      <rPr>
        <b/>
        <sz val="12"/>
        <color theme="1"/>
        <rFont val="Arial"/>
        <family val="2"/>
      </rPr>
      <t xml:space="preserve"> 3-a.  Rate Class Allocations </t>
    </r>
  </si>
  <si>
    <t>A tab is provided to allow LDCs to include documentation or analysis on how rate class allocations for actual CDM savings were determined by customer class and program each year. The rate class allocations would support the LRAMVA rate class allocation figures used in Tabs 4 and 5.</t>
  </si>
  <si>
    <r>
      <t>T</t>
    </r>
    <r>
      <rPr>
        <b/>
        <sz val="12"/>
        <rFont val="Arial"/>
        <family val="2"/>
      </rPr>
      <t>abs 4 and 5 (2</t>
    </r>
    <r>
      <rPr>
        <b/>
        <sz val="12"/>
        <color theme="1"/>
        <rFont val="Arial"/>
        <family val="2"/>
      </rPr>
      <t>011-2020)</t>
    </r>
  </si>
  <si>
    <t>Distributors should complete the lost revenue calculation for 2011-2014 program years and 2015-2020 program years, as applicable, by undertaking the following:</t>
  </si>
  <si>
    <r>
      <t>o</t>
    </r>
    <r>
      <rPr>
        <sz val="11"/>
        <rFont val="Calibri"/>
        <family val="2"/>
        <scheme val="minor"/>
      </rPr>
      <t xml:space="preserve">   </t>
    </r>
    <r>
      <rPr>
        <sz val="12"/>
        <rFont val="Arial"/>
        <family val="2"/>
      </rPr>
      <t xml:space="preserve">Ensure that the IESO verified savings adjustments apply to the program year it relates to.  For example, savings adjustments related to 2012 programs that were reported by the IESO in 2013 should be included in the 2012 program savings table.  </t>
    </r>
  </si>
  <si>
    <r>
      <t>o</t>
    </r>
    <r>
      <rPr>
        <sz val="11"/>
        <rFont val="Calibri"/>
        <family val="2"/>
        <scheme val="minor"/>
      </rPr>
      <t xml:space="preserve">   </t>
    </r>
    <r>
      <rPr>
        <sz val="12"/>
        <rFont val="Arial"/>
        <family val="2"/>
      </rPr>
      <t>Confirm the monthly multipliers applied to demand savings.  If a different monthly multiplier is used than what was confirmed in the LRAMVA Report, provide rationale in Tab 1-a and highlight the new monthly multiplier that has been used.</t>
    </r>
  </si>
  <si>
    <r>
      <t>o</t>
    </r>
    <r>
      <rPr>
        <sz val="11"/>
        <rFont val="Calibri"/>
        <family val="2"/>
        <scheme val="minor"/>
      </rPr>
      <t xml:space="preserve">   </t>
    </r>
    <r>
      <rPr>
        <sz val="12"/>
        <rFont val="Arial"/>
        <family val="2"/>
      </rPr>
      <t xml:space="preserve">Input the rate class allocations by program and year to allocate actual savings to customers.  If a different allocation is proposed for adjustments, LDCs must provide the supporting rationale in Tab 1-a and highlight the change.  </t>
    </r>
  </si>
  <si>
    <r>
      <t>o</t>
    </r>
    <r>
      <rPr>
        <sz val="11"/>
        <rFont val="Calibri"/>
        <family val="2"/>
        <scheme val="minor"/>
      </rPr>
      <t xml:space="preserve">   </t>
    </r>
    <r>
      <rPr>
        <sz val="12"/>
        <rFont val="Arial"/>
        <family val="2"/>
      </rPr>
      <t xml:space="preserve">Input or manually link the savings, adjustments and program savings persistence data from Tab 7 (Persistence </t>
    </r>
    <r>
      <rPr>
        <u/>
        <sz val="12"/>
        <rFont val="Arial"/>
        <family val="2"/>
      </rPr>
      <t>Report</t>
    </r>
    <r>
      <rPr>
        <sz val="12"/>
        <rFont val="Arial"/>
        <family val="2"/>
      </rPr>
      <t>) to Tabs 4 and 5.  As noted earlier, persistence data is available upon request from the IESO.</t>
    </r>
  </si>
  <si>
    <r>
      <t xml:space="preserve">o   Provide assumptions about the year(s) in which persistence is captured in the load forecast via the "Notes" section </t>
    </r>
    <r>
      <rPr>
        <u/>
        <sz val="12"/>
        <rFont val="Arial"/>
        <family val="2"/>
      </rPr>
      <t xml:space="preserve">of </t>
    </r>
    <r>
      <rPr>
        <sz val="12"/>
        <rFont val="Arial"/>
        <family val="2"/>
      </rPr>
      <t xml:space="preserve">each table and adjust what is included in the LRAMVA totals, as appropriate. </t>
    </r>
  </si>
  <si>
    <r>
      <t>Tab 6.</t>
    </r>
    <r>
      <rPr>
        <sz val="12"/>
        <color theme="1"/>
        <rFont val="Arial"/>
        <family val="2"/>
      </rPr>
      <t xml:space="preserve"> </t>
    </r>
    <r>
      <rPr>
        <b/>
        <sz val="12"/>
        <color theme="1"/>
        <rFont val="Arial"/>
        <family val="2"/>
      </rPr>
      <t>Carrying Charges</t>
    </r>
  </si>
  <si>
    <t>Distributors are requested to calculate carrying charges based on the methodology provided in the work form.  This includes updating Table 6 as new prescribed interest rates for deferral and variance accounts become available and entering any collected interest amounts into the "Amounts Cleared" row to calculate outstanding variances on carrying charges.</t>
  </si>
  <si>
    <r>
      <t>Tab</t>
    </r>
    <r>
      <rPr>
        <sz val="8"/>
        <color theme="1"/>
        <rFont val="Calibri"/>
        <family val="2"/>
        <scheme val="minor"/>
      </rPr>
      <t> </t>
    </r>
    <r>
      <rPr>
        <b/>
        <sz val="12"/>
        <color theme="1"/>
        <rFont val="Arial"/>
        <family val="2"/>
      </rPr>
      <t xml:space="preserve"> 7. Persistence Report </t>
    </r>
  </si>
  <si>
    <t xml:space="preserve">Persistence savings report(s) provided by the IESO should be included for the relevant years in the LRAMVA work form.  Tab 7 has been created consistently with the IESO’s persistence report. </t>
  </si>
  <si>
    <r>
      <t>Tab 8.  Streetlighting</t>
    </r>
    <r>
      <rPr>
        <sz val="12"/>
        <color theme="1"/>
        <rFont val="Arial"/>
        <family val="2"/>
      </rPr>
      <t xml:space="preserve"> </t>
    </r>
  </si>
  <si>
    <t>A tab is provided to ensure LDCs include documentation or data to support projects whose program savings were not provided by the IESO (i.e., streetlighting projects).</t>
  </si>
  <si>
    <r>
      <rPr>
        <b/>
        <sz val="12"/>
        <rFont val="Arial"/>
        <family val="2"/>
      </rPr>
      <t xml:space="preserve">1.  </t>
    </r>
    <r>
      <rPr>
        <sz val="12"/>
        <rFont val="Arial"/>
        <family val="2"/>
      </rPr>
      <t xml:space="preserve">LDCs can apply for disposition of LRAMVA amounts at any time, but at a minimum, must do so as part of a cost of service (COS) application.   The following LRAMVA work forms apply to LDCs that need to recover lost revenues from the 2015-2020 period.  Please input or manually link the savings, adjustments and program savings persistence data in these tables from the LDC's Persistence Reports provided by the IESO (in Tab 7).  As noted earlier, persistence data is available upon request from the IESO.  Please also be advised that the same rate classes (of up to 14) are carried over from the Summary Tab 1.  </t>
    </r>
  </si>
  <si>
    <r>
      <rPr>
        <b/>
        <sz val="12"/>
        <rFont val="Arial"/>
        <family val="2"/>
      </rPr>
      <t xml:space="preserve">1.  </t>
    </r>
    <r>
      <rPr>
        <sz val="12"/>
        <rFont val="Arial"/>
        <family val="2"/>
      </rPr>
      <t>Please update Table 6 as new approved prescribed interest rates for deferral and variance accounts become available. Monthly interest rates are used to calculate the variance on the carrying charges for LRAMVA.  Starting from column I, the principal will auto-populate as monthly variances in Table 6-a, and are multiplied by the interest rate from column H to determine the monthly variances on carrying charges for each rate class by year.</t>
    </r>
  </si>
  <si>
    <t>Please provide documentation and/or data to substantiate program savings that were not provided in the IESO's verified results reports (i.e., streetlighting projects).</t>
  </si>
  <si>
    <t>A blank spreadsheet is provided to allow LDCs to populate with CDM savings persistence data provided by the IESO.</t>
  </si>
  <si>
    <t>A blank spreadsheet is provided to allow LDCs to populate data on streetlighting projects whose savings were not provided by the IESO in the CDM Final Results Report (i.e., streetlighting projects).</t>
  </si>
  <si>
    <t>7.  Persistence Report</t>
  </si>
  <si>
    <t>General Service &lt; 50 kW</t>
  </si>
  <si>
    <t>General Service 50 to 2999 kW</t>
  </si>
  <si>
    <t>General Service 3000-4999 kW</t>
  </si>
  <si>
    <t xml:space="preserve">Street Lighting </t>
  </si>
  <si>
    <t xml:space="preserve"> EB-2009-0218</t>
  </si>
  <si>
    <t>EB-2010-0072</t>
  </si>
  <si>
    <t>EB-2011-0160</t>
  </si>
  <si>
    <t>EB-2013-0113</t>
  </si>
  <si>
    <t>EB-2013-0118</t>
  </si>
  <si>
    <t>EB-2014-0062</t>
  </si>
  <si>
    <t>EB-2015-0059</t>
  </si>
  <si>
    <t xml:space="preserve"> </t>
  </si>
  <si>
    <t>Centre Wellington Hydro Ltd.</t>
  </si>
  <si>
    <t>EB-2016-0062</t>
  </si>
  <si>
    <t>EB-2017-0032</t>
  </si>
  <si>
    <t>2017 - IRM Application</t>
  </si>
  <si>
    <t>2018 CoS Applicaion</t>
  </si>
  <si>
    <t>2015-2016</t>
  </si>
  <si>
    <t>EB-2012-0113 Decision and Order pages 7/8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</si>
</sst>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8">
    <numFmt numFmtId="5" formatCode="&quot;$&quot;#,##0;\-&quot;$&quot;#,##0"/>
    <numFmt numFmtId="6" formatCode="&quot;$&quot;#,##0;[Red]\-&quot;$&quot;#,##0"/>
    <numFmt numFmtId="8" formatCode="&quot;$&quot;#,##0.00;[Red]\-&quot;$&quot;#,##0.00"/>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quot;$&quot;#,##0.00_);[Red]\(&quot;$&quot;#,##0.00\)"/>
    <numFmt numFmtId="165" formatCode="_(&quot;$&quot;* #,##0.00_);_(&quot;$&quot;* \(#,##0.00\);_(&quot;$&quot;* &quot;-&quot;??_);_(@_)"/>
    <numFmt numFmtId="166" formatCode="_(* #,##0.00_);_(* \(#,##0.00\);_(* &quot;-&quot;??_);_(@_)"/>
    <numFmt numFmtId="167" formatCode="0.0"/>
    <numFmt numFmtId="168" formatCode="&quot;$&quot;#,##0.0000"/>
    <numFmt numFmtId="169" formatCode="&quot;$&quot;#,##0.00"/>
    <numFmt numFmtId="170" formatCode="0.0_);[Red]\(0.0\)"/>
    <numFmt numFmtId="171" formatCode="&quot;$&quot;#,##0"/>
    <numFmt numFmtId="172" formatCode="0.0000"/>
    <numFmt numFmtId="173" formatCode="&quot;$&quot;#,##0.00;[Red]&quot;$&quot;#,##0.00"/>
    <numFmt numFmtId="174" formatCode="_-* #,##0_-;\-* #,##0_-;_-* &quot;-&quot;??_-;_-@_-"/>
    <numFmt numFmtId="175" formatCode="_(* #,##0.0_);_(* \(#,##0.0\);_(* &quot;-&quot;??_);_(@_)"/>
    <numFmt numFmtId="176" formatCode="_-&quot;$&quot;* #,##0.0000_-;\-&quot;$&quot;* #,##0.0000_-;_-&quot;$&quot;* &quot;-&quot;??_-;_-@_-"/>
    <numFmt numFmtId="177" formatCode="_(* #,##0_);_(* \(#,##0\);_(* &quot;-&quot;??_);_(@_)"/>
    <numFmt numFmtId="178" formatCode="#,##0.0_);\(#,##0.0\)"/>
    <numFmt numFmtId="179" formatCode="&quot;$&quot;_(#,##0.00_);&quot;$&quot;\(#,##0.00\)"/>
    <numFmt numFmtId="180" formatCode="_(&quot;$&quot;* #,##0.00000000000000000_);_(&quot;$&quot;* \(#,##0.00000000000000000\);_(&quot;$&quot;* &quot;-&quot;??_);_(@_)"/>
    <numFmt numFmtId="181" formatCode="_-&quot;£&quot;* #,##0.00_-;\-&quot;£&quot;* #,##0.00_-;_-&quot;£&quot;* &quot;-&quot;??_-;_-@_-"/>
    <numFmt numFmtId="182" formatCode="#,##0.0_)\x;\(#,##0.0\)\x"/>
    <numFmt numFmtId="183" formatCode="_(&quot;$&quot;* #,##0.00000000_);_(&quot;$&quot;* \(#,##0.00000000\);_(&quot;$&quot;* &quot;-&quot;??_);_(@_)"/>
    <numFmt numFmtId="184" formatCode="_(&quot;$&quot;* #,##0.00000000000_);_(&quot;$&quot;* \(#,##0.00000000000\);_(&quot;$&quot;* &quot;-&quot;??_);_(@_)"/>
    <numFmt numFmtId="185" formatCode="_(&quot;$&quot;* #,##0.000000000000_);_(&quot;$&quot;* \(#,##0.000000000000\);_(&quot;$&quot;* &quot;-&quot;??_);_(@_)"/>
    <numFmt numFmtId="186" formatCode="_-&quot;£&quot;* #,##0_-;\-&quot;£&quot;* #,##0_-;_-&quot;£&quot;* &quot;-&quot;_-;_-@_-"/>
    <numFmt numFmtId="187" formatCode="#,##0.0_)_x;\(#,##0.0\)_x"/>
    <numFmt numFmtId="188" formatCode="_(* #,##0.0_);_(* \(#,##0.0\);_(* &quot;-&quot;?_);_(@_)"/>
    <numFmt numFmtId="189" formatCode="#,##0.0_)_x;\(#,##0.0\)_x;0.0_)_x;@_)_x"/>
    <numFmt numFmtId="190" formatCode="_(&quot;$&quot;* #,##0.00000000000000_);_(&quot;$&quot;* \(#,##0.00000000000000\);_(&quot;$&quot;* &quot;-&quot;??_);_(@_)"/>
    <numFmt numFmtId="191" formatCode="0.0_)\%;\(0.0\)\%"/>
    <numFmt numFmtId="192" formatCode="_(&quot;$&quot;* #,##0.000000000000000_);_(&quot;$&quot;* \(#,##0.000000000000000\);_(&quot;$&quot;* &quot;-&quot;??_);_(@_)"/>
    <numFmt numFmtId="193" formatCode="#,##0.0_)_%;\(#,##0.0\)_%"/>
    <numFmt numFmtId="194" formatCode="_(* #,##0.000_);_(* \(#,##0.000\);_(* &quot;-&quot;??_);_(@_)"/>
    <numFmt numFmtId="195" formatCode="#,##0.0_);\(#,##0.0\);0_._0_)"/>
    <numFmt numFmtId="196" formatCode="0.000000"/>
    <numFmt numFmtId="197" formatCode="\¥\ #,##0_);[Red]\(\¥\ #,##0\)"/>
    <numFmt numFmtId="198" formatCode="[&gt;1]&quot;10Q: &quot;0&quot; qtrs&quot;;&quot;10Q: &quot;0&quot; qtr&quot;"/>
    <numFmt numFmtId="199" formatCode="0.0%;[Red]\(0.0%\)"/>
    <numFmt numFmtId="200" formatCode="#,##0.0\ \ \ _);\(#,##0.0\)\ \ "/>
    <numFmt numFmtId="201" formatCode="_-* #,##0.00\ _F_-;\-* #,##0.00\ _F_-;_-* &quot;-&quot;??\ _F_-;_-@_-"/>
    <numFmt numFmtId="202" formatCode="m\-d\-yy"/>
    <numFmt numFmtId="203" formatCode="&quot;£&quot;#,##0.00_);[Red]\(&quot;£&quot;#,##0.00\)"/>
    <numFmt numFmtId="204" formatCode="0.0_)"/>
    <numFmt numFmtId="205" formatCode="m/yy"/>
    <numFmt numFmtId="206" formatCode="#,###.0#"/>
    <numFmt numFmtId="207" formatCode="#,###.#"/>
    <numFmt numFmtId="208" formatCode="0000\ \-\ 0000"/>
    <numFmt numFmtId="209" formatCode="[Red][&gt;0.0000001]\+#,##0.?#;[Red][&lt;-0.0000001]\-#,##0.?#;[Green]&quot;=  &quot;"/>
    <numFmt numFmtId="210" formatCode="#.#######\x"/>
    <numFmt numFmtId="211" formatCode="0.00000E+00"/>
    <numFmt numFmtId="212" formatCode="_(* #,##0.0_);_(* \(#,##0.0\);_(* &quot;-&quot;_);_(@_)"/>
    <numFmt numFmtId="213" formatCode="_-* #,##0.00\ _D_M_-;\-* #,##0.00\ _D_M_-;_-* &quot;-&quot;??\ _D_M_-;_-@_-"/>
    <numFmt numFmtId="214" formatCode="#,##0.00_%_);\(#,##0.00\)_%;**;@_%_)"/>
    <numFmt numFmtId="215" formatCode="0.000\x"/>
    <numFmt numFmtId="216" formatCode="_(&quot;$&quot;* #,##0.0_);_(&quot;$&quot;* \(#,##0.0\);_(&quot;$&quot;* &quot;-&quot;_);_(@_)"/>
    <numFmt numFmtId="217" formatCode="_(&quot;$&quot;* #,##0_);_(&quot;$&quot;* \(#,##0\);_(&quot;$&quot;* &quot;-&quot;??_);_(@_)"/>
    <numFmt numFmtId="218" formatCode="&quot;$&quot;#,##0.00_%_);\(&quot;$&quot;#,##0.00\)_%;**;@_%_)"/>
    <numFmt numFmtId="219" formatCode="&quot;$&quot;#,##0.00_%_);\(&quot;$&quot;#,##0.00\)_%;&quot;$&quot;###0.00_%_);@_%_)"/>
    <numFmt numFmtId="220" formatCode="&quot;$&quot;#,##0.00_);[Red]\(&quot;$&quot;#,##0.00\);&quot;--  &quot;;_(@_)"/>
    <numFmt numFmtId="221" formatCode="_(\§\ #,##0_)\ ;[Red]\(\§\ #,##0\)\ ;&quot; - &quot;;_(@\ _)"/>
    <numFmt numFmtId="222" formatCode="_(\§\ #,##0.00_);[Red]\(\§\ #,##0.00\);&quot; - &quot;_0_0;_(@_)"/>
    <numFmt numFmtId="223" formatCode="###0.00_)"/>
    <numFmt numFmtId="224" formatCode="m/d/yy_%_)"/>
    <numFmt numFmtId="225" formatCode="mmm\-d\-yyyy"/>
    <numFmt numFmtId="226" formatCode="mmm\-dd\-yyyy"/>
    <numFmt numFmtId="227" formatCode="mmm\-yyyy"/>
    <numFmt numFmtId="228" formatCode="m/d/yy_%_);;**"/>
    <numFmt numFmtId="229" formatCode="#,##0.0_);[Red]\(#,##0.0\)"/>
    <numFmt numFmtId="230" formatCode="_([$€-2]* #,##0.00_);_([$€-2]* \(#,##0.00\);_([$€-2]* &quot;-&quot;??_)"/>
    <numFmt numFmtId="231" formatCode="&quot;$&quot;#,##0.000_);[Red]\(&quot;$&quot;#,##0.000\)"/>
    <numFmt numFmtId="232" formatCode="0.0000000000000"/>
    <numFmt numFmtId="233" formatCode="0.0%"/>
    <numFmt numFmtId="234" formatCode="0_)"/>
    <numFmt numFmtId="235" formatCode="[$-409]d\-mmm\-yy;@"/>
    <numFmt numFmtId="236" formatCode="#,##0.00_);[Red]\(#,##0.00\);\-\-\ \ \ "/>
    <numFmt numFmtId="237" formatCode="General_)"/>
    <numFmt numFmtId="238" formatCode="&quot;&quot;"/>
    <numFmt numFmtId="239" formatCode="#,##0.0\ ;\(#,##0.0\ \)"/>
    <numFmt numFmtId="240" formatCode="0.0%;0.0%;\-\ "/>
    <numFmt numFmtId="241" formatCode="0.0%\ ;\(0.0%\)"/>
    <numFmt numFmtId="242" formatCode="_ * #,##0.00_)\ _$_ ;_ * \(#,##0.00\)\ _$_ ;_ * &quot;-&quot;??_)\ _$_ ;_ @_ "/>
    <numFmt numFmtId="243" formatCode="#,##0.00000\ ;\(#,##0.00000\ \)"/>
    <numFmt numFmtId="244" formatCode="0.000000000000"/>
    <numFmt numFmtId="245" formatCode="_ * #,##0.00_)\ &quot;$&quot;_ ;_ * \(#,##0.00\)\ &quot;$&quot;_ ;_ * &quot;-&quot;??_)\ &quot;$&quot;_ ;_ @_ "/>
    <numFmt numFmtId="246" formatCode="#,##0.0000\ ;\(#,##0.0000\ \)"/>
    <numFmt numFmtId="247" formatCode="0.000%\ ;\(0.000%\)"/>
    <numFmt numFmtId="248" formatCode="#,##0.0\x_)_);\(#,##0.0\x\)_);#,##0.0\x_)_);@_%_)"/>
    <numFmt numFmtId="249" formatCode="_(* #,##0.00000_);_(* \(#,##0.00000\);_(* &quot;-&quot;?_);_(@_)"/>
    <numFmt numFmtId="250" formatCode="0.00_)"/>
    <numFmt numFmtId="251" formatCode="#,##0.000_);[Red]\(#,##0.000\)"/>
    <numFmt numFmtId="252" formatCode="0_);\(0\)"/>
    <numFmt numFmtId="253" formatCode="[$-1009]d\-mmm\-yy;@"/>
    <numFmt numFmtId="254" formatCode="#,##0.0_);[Red]\(#,##0.0\);&quot;--  &quot;"/>
    <numFmt numFmtId="255" formatCode="#,##0.00&quot;x&quot;_);[Red]\(#,##0.00&quot;x&quot;\)"/>
    <numFmt numFmtId="256" formatCode="#,##0_);\(#,##0\);&quot;-  &quot;"/>
    <numFmt numFmtId="257" formatCode="#,##0.0_);\(#,##0.0\);&quot;-  &quot;"/>
    <numFmt numFmtId="258" formatCode="#,##0.0_);\(#,##0.0\);\-_)"/>
    <numFmt numFmtId="259" formatCode="0.00000000"/>
    <numFmt numFmtId="260" formatCode="#,##0.0%_);[Red]\(#,##0.0%\)"/>
    <numFmt numFmtId="261" formatCode="#,##0.00%_);[Red]\(#,##0.00%\)"/>
    <numFmt numFmtId="262" formatCode="0.0%_);\(0.0%\);&quot;-  &quot;"/>
    <numFmt numFmtId="263" formatCode="#,##0.0\%_);\(#,##0.0\%\);#,##0.0\%_);@_%_)"/>
    <numFmt numFmtId="264" formatCode="mm/dd/yy"/>
    <numFmt numFmtId="265" formatCode="0.00\ ;\-0.00\ ;&quot;- &quot;"/>
    <numFmt numFmtId="266" formatCode="#,##0.0000"/>
    <numFmt numFmtId="267" formatCode="#,##0\ ;[Red]\(#,##0\);\ \-\ "/>
    <numFmt numFmtId="268" formatCode="#,##0.00_);\(#,##0.00\);#,##0.00_);@_)"/>
    <numFmt numFmtId="269" formatCode="[White]General"/>
    <numFmt numFmtId="270" formatCode="#,###.##"/>
    <numFmt numFmtId="271" formatCode="&quot;$&quot;#,##0.000000_);[Red]\(&quot;$&quot;#,##0.000000\)"/>
    <numFmt numFmtId="272" formatCode="&quot;Table &quot;0"/>
    <numFmt numFmtId="273" formatCode="_(General_)"/>
    <numFmt numFmtId="274" formatCode="0.00\ "/>
    <numFmt numFmtId="275" formatCode="_-&quot;L.&quot;\ * #,##0.00_-;\-&quot;L.&quot;\ * #,##0.00_-;_-&quot;L.&quot;\ * &quot;-&quot;??_-;_-@_-"/>
    <numFmt numFmtId="276" formatCode="0_%_);\(0\)_%;0_%_);@_%_)"/>
    <numFmt numFmtId="277" formatCode="0,000\x"/>
    <numFmt numFmtId="278" formatCode="yyyy&quot;A&quot;"/>
    <numFmt numFmtId="279" formatCode="_-* #,##0\ _D_M_-;\-* #,##0\ _D_M_-;_-* &quot;-&quot;\ _D_M_-;_-@_-"/>
    <numFmt numFmtId="280" formatCode="&quot;@ &quot;0.00"/>
    <numFmt numFmtId="281" formatCode="&quot;Yes&quot;_%_);&quot;Error&quot;_%_);&quot;No&quot;_%_);&quot;--&quot;_%_)"/>
    <numFmt numFmtId="282" formatCode="&quot;$&quot;#,##0.00000"/>
    <numFmt numFmtId="283" formatCode="_-&quot;$&quot;* #,##0_-;\-&quot;$&quot;* #,##0_-;_-&quot;$&quot;* &quot;-&quot;??_-;_-@_-"/>
    <numFmt numFmtId="284" formatCode="&quot;$&quot;#,##0.0000_);[Red]\(&quot;$&quot;#,##0.0000\)"/>
  </numFmts>
  <fonts count="241">
    <font>
      <sz val="11"/>
      <color theme="1"/>
      <name val="Calibri"/>
      <family val="2"/>
      <scheme val="minor"/>
    </font>
    <font>
      <sz val="10"/>
      <color theme="1"/>
      <name val="Calibri"/>
      <family val="2"/>
      <scheme val="minor"/>
    </font>
    <font>
      <sz val="10"/>
      <color theme="1"/>
      <name val="Calibri"/>
      <family val="2"/>
      <scheme val="minor"/>
    </font>
    <font>
      <b/>
      <sz val="11"/>
      <color theme="1"/>
      <name val="Calibri"/>
      <family val="2"/>
      <scheme val="minor"/>
    </font>
    <font>
      <b/>
      <sz val="11"/>
      <name val="Calibri"/>
      <family val="2"/>
      <scheme val="minor"/>
    </font>
    <font>
      <sz val="10"/>
      <name val="Calibri"/>
      <family val="2"/>
      <scheme val="minor"/>
    </font>
    <font>
      <sz val="11"/>
      <color theme="1"/>
      <name val="Calibri"/>
      <family val="2"/>
      <scheme val="minor"/>
    </font>
    <font>
      <sz val="11"/>
      <name val="Calibri"/>
      <family val="2"/>
      <scheme val="minor"/>
    </font>
    <font>
      <b/>
      <sz val="11"/>
      <name val="Arial"/>
      <family val="2"/>
    </font>
    <font>
      <sz val="9"/>
      <color indexed="81"/>
      <name val="Tahoma"/>
      <family val="2"/>
    </font>
    <font>
      <b/>
      <sz val="9"/>
      <color indexed="81"/>
      <name val="Tahoma"/>
      <family val="2"/>
    </font>
    <font>
      <b/>
      <sz val="10"/>
      <name val="Arial"/>
      <family val="2"/>
    </font>
    <font>
      <sz val="10"/>
      <name val="Arial"/>
      <family val="2"/>
    </font>
    <font>
      <sz val="12"/>
      <color theme="1"/>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color indexed="8"/>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4"/>
      <color theme="1"/>
      <name val="Calibri"/>
      <family val="2"/>
      <scheme val="minor"/>
    </font>
    <font>
      <b/>
      <i/>
      <sz val="14"/>
      <color theme="1"/>
      <name val="Calibri"/>
      <family val="2"/>
      <scheme val="minor"/>
    </font>
    <font>
      <sz val="10"/>
      <color theme="1"/>
      <name val="Arial"/>
      <family val="2"/>
    </font>
    <font>
      <sz val="10"/>
      <color rgb="FFFF0000"/>
      <name val="Arial"/>
      <family val="2"/>
    </font>
    <font>
      <sz val="9"/>
      <color rgb="FFFF0000"/>
      <name val="Arial"/>
      <family val="2"/>
    </font>
    <font>
      <sz val="9"/>
      <name val="Arial"/>
      <family val="2"/>
    </font>
    <font>
      <u/>
      <sz val="11"/>
      <color theme="10"/>
      <name val="Calibri"/>
      <family val="2"/>
      <scheme val="minor"/>
    </font>
    <font>
      <sz val="11"/>
      <name val="Calibri"/>
      <family val="2"/>
    </font>
    <font>
      <b/>
      <i/>
      <sz val="16"/>
      <color theme="1"/>
      <name val="Calibri"/>
      <family val="2"/>
      <scheme val="minor"/>
    </font>
    <font>
      <sz val="11"/>
      <color theme="1"/>
      <name val="Arial"/>
      <family val="2"/>
    </font>
    <font>
      <b/>
      <sz val="11"/>
      <color theme="1"/>
      <name val="Arial"/>
      <family val="2"/>
    </font>
    <font>
      <b/>
      <sz val="10"/>
      <color theme="1"/>
      <name val="Arial"/>
      <family val="2"/>
    </font>
    <font>
      <b/>
      <sz val="12"/>
      <color theme="1"/>
      <name val="Arial"/>
      <family val="2"/>
    </font>
    <font>
      <sz val="11"/>
      <name val="Arial"/>
      <family val="2"/>
    </font>
    <font>
      <b/>
      <i/>
      <sz val="16"/>
      <color theme="1"/>
      <name val="Arial"/>
      <family val="2"/>
    </font>
    <font>
      <b/>
      <sz val="12"/>
      <name val="Arial"/>
      <family val="2"/>
    </font>
    <font>
      <sz val="12"/>
      <color theme="1"/>
      <name val="Arial"/>
      <family val="2"/>
    </font>
    <font>
      <b/>
      <sz val="11"/>
      <color rgb="FF0033CC"/>
      <name val="Arial"/>
      <family val="2"/>
    </font>
    <font>
      <b/>
      <i/>
      <sz val="12"/>
      <color theme="1"/>
      <name val="Arial"/>
      <family val="2"/>
    </font>
    <font>
      <sz val="11"/>
      <color rgb="FF000000"/>
      <name val="Arial"/>
      <family val="2"/>
    </font>
    <font>
      <b/>
      <sz val="11"/>
      <color theme="0"/>
      <name val="Arial"/>
      <family val="2"/>
    </font>
    <font>
      <b/>
      <i/>
      <sz val="16"/>
      <name val="Arial"/>
      <family val="2"/>
    </font>
    <font>
      <i/>
      <sz val="11"/>
      <name val="Arial"/>
      <family val="2"/>
    </font>
    <font>
      <sz val="11"/>
      <color theme="0"/>
      <name val="Arial"/>
      <family val="2"/>
    </font>
    <font>
      <b/>
      <sz val="11"/>
      <color theme="0" tint="-0.499984740745262"/>
      <name val="Arial"/>
      <family val="2"/>
    </font>
    <font>
      <b/>
      <i/>
      <sz val="12"/>
      <name val="Arial"/>
      <family val="2"/>
    </font>
    <font>
      <sz val="11"/>
      <color rgb="FFFF0000"/>
      <name val="Arial"/>
      <family val="2"/>
    </font>
    <font>
      <b/>
      <sz val="10"/>
      <color rgb="FFFF0000"/>
      <name val="Arial"/>
      <family val="2"/>
    </font>
    <font>
      <b/>
      <i/>
      <sz val="14"/>
      <name val="Calibri"/>
      <family val="2"/>
      <scheme val="minor"/>
    </font>
    <font>
      <sz val="14"/>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u/>
      <sz val="11"/>
      <color theme="11"/>
      <name val="Calibri"/>
      <family val="2"/>
      <scheme val="minor"/>
    </font>
    <font>
      <sz val="10"/>
      <name val="Verdana"/>
      <family val="2"/>
    </font>
    <font>
      <sz val="10"/>
      <name val="Helv"/>
      <charset val="204"/>
    </font>
    <font>
      <sz val="10"/>
      <name val="Frutiger 45 Light"/>
    </font>
    <font>
      <sz val="10"/>
      <name val="Times New Roman"/>
      <family val="1"/>
    </font>
    <font>
      <sz val="8"/>
      <color indexed="12"/>
      <name val="Arial"/>
      <family val="2"/>
    </font>
    <font>
      <sz val="10"/>
      <name val="Book Antiqua"/>
      <family val="1"/>
    </font>
    <font>
      <sz val="10"/>
      <name val="Geneva"/>
    </font>
    <font>
      <sz val="12"/>
      <name val="Times New Roman"/>
      <family val="1"/>
    </font>
    <font>
      <b/>
      <sz val="8"/>
      <name val="Arial"/>
      <family val="2"/>
    </font>
    <font>
      <sz val="12"/>
      <color theme="1"/>
      <name val="Times New Roman"/>
      <family val="2"/>
    </font>
    <font>
      <b/>
      <sz val="12"/>
      <color indexed="8"/>
      <name val="Times New Roman"/>
      <family val="1"/>
    </font>
    <font>
      <sz val="10"/>
      <name val="Arial Narrow"/>
      <family val="2"/>
    </font>
    <font>
      <sz val="8"/>
      <color indexed="8"/>
      <name val="Times New Roman"/>
      <family val="1"/>
    </font>
    <font>
      <sz val="10"/>
      <color indexed="8"/>
      <name val="Times New Roman"/>
      <family val="1"/>
    </font>
    <font>
      <sz val="12"/>
      <name val="Arial"/>
      <family val="2"/>
    </font>
    <font>
      <sz val="9"/>
      <name val="Times New Roman"/>
      <family val="1"/>
    </font>
    <font>
      <sz val="11"/>
      <color rgb="FF9C0006"/>
      <name val="Arial"/>
      <family val="2"/>
    </font>
    <font>
      <sz val="8"/>
      <color indexed="13"/>
      <name val="Arial"/>
      <family val="2"/>
    </font>
    <font>
      <sz val="10"/>
      <color indexed="8"/>
      <name val="Helvetica-Narrow"/>
      <family val="2"/>
    </font>
    <font>
      <sz val="10"/>
      <color indexed="12"/>
      <name val="Arial"/>
      <family val="2"/>
    </font>
    <font>
      <b/>
      <sz val="12"/>
      <name val="Times New Roman"/>
      <family val="1"/>
    </font>
    <font>
      <sz val="8"/>
      <name val="Times New Roman"/>
      <family val="1"/>
    </font>
    <font>
      <b/>
      <sz val="7"/>
      <name val="Arial"/>
      <family val="2"/>
    </font>
    <font>
      <b/>
      <sz val="11"/>
      <color rgb="FFFA7D00"/>
      <name val="Arial"/>
      <family val="2"/>
    </font>
    <font>
      <sz val="10"/>
      <name val="MS Sans Serif"/>
      <family val="2"/>
    </font>
    <font>
      <sz val="11"/>
      <color indexed="12"/>
      <name val="Arial"/>
      <family val="2"/>
    </font>
    <font>
      <sz val="10"/>
      <color indexed="39"/>
      <name val="Century Schoolbook"/>
      <family val="1"/>
    </font>
    <font>
      <sz val="10"/>
      <name val="Sabon"/>
    </font>
    <font>
      <sz val="12"/>
      <color theme="1"/>
      <name val="Calibri"/>
      <family val="2"/>
    </font>
    <font>
      <sz val="8"/>
      <name val="Palatino"/>
      <family val="1"/>
    </font>
    <font>
      <sz val="12"/>
      <color indexed="8"/>
      <name val="Arial"/>
      <family val="2"/>
    </font>
    <font>
      <sz val="8"/>
      <name val="Arial"/>
      <family val="2"/>
    </font>
    <font>
      <sz val="10"/>
      <color indexed="24"/>
      <name val="Arial"/>
      <family val="2"/>
    </font>
    <font>
      <sz val="11"/>
      <name val="Times New Roman"/>
      <family val="1"/>
    </font>
    <font>
      <i/>
      <sz val="9"/>
      <name val="MS Sans Serif"/>
      <family val="2"/>
    </font>
    <font>
      <sz val="24"/>
      <name val="MS Sans Serif"/>
      <family val="2"/>
    </font>
    <font>
      <sz val="11"/>
      <color indexed="12"/>
      <name val="Book Antiqua"/>
      <family val="1"/>
    </font>
    <font>
      <sz val="8"/>
      <color indexed="16"/>
      <name val="Palatino"/>
      <family val="1"/>
    </font>
    <font>
      <sz val="8"/>
      <name val="Helv"/>
    </font>
    <font>
      <u val="doubleAccounting"/>
      <sz val="10"/>
      <name val="Times New Roman"/>
      <family val="1"/>
    </font>
    <font>
      <sz val="1"/>
      <color indexed="8"/>
      <name val="Courier"/>
      <family val="3"/>
    </font>
    <font>
      <u val="doubleAccounting"/>
      <sz val="10"/>
      <name val="Arial"/>
      <family val="2"/>
    </font>
    <font>
      <sz val="9"/>
      <name val="Arial Narrow"/>
      <family val="2"/>
    </font>
    <font>
      <i/>
      <sz val="11"/>
      <color rgb="FF7F7F7F"/>
      <name val="Arial"/>
      <family val="2"/>
    </font>
    <font>
      <sz val="14"/>
      <color indexed="32"/>
      <name val="Times New Roman"/>
      <family val="1"/>
    </font>
    <font>
      <u/>
      <sz val="8"/>
      <color rgb="FF800080"/>
      <name val="Calibri"/>
      <family val="2"/>
      <scheme val="minor"/>
    </font>
    <font>
      <sz val="7"/>
      <name val="Palatino"/>
      <family val="1"/>
    </font>
    <font>
      <sz val="11"/>
      <color rgb="FF006100"/>
      <name val="Arial"/>
      <family val="2"/>
    </font>
    <font>
      <sz val="8"/>
      <name val="Courier"/>
      <family val="3"/>
    </font>
    <font>
      <sz val="9"/>
      <name val="Futura UBS Bk"/>
      <family val="2"/>
    </font>
    <font>
      <sz val="6"/>
      <color indexed="16"/>
      <name val="Palatino"/>
      <family val="1"/>
    </font>
    <font>
      <sz val="14"/>
      <color indexed="8"/>
      <name val="Times New Roman"/>
      <family val="1"/>
    </font>
    <font>
      <b/>
      <sz val="18"/>
      <color indexed="24"/>
      <name val="Arial"/>
      <family val="2"/>
    </font>
    <font>
      <sz val="18"/>
      <name val="Helvetica-Black"/>
    </font>
    <font>
      <i/>
      <sz val="14"/>
      <name val="Palatino"/>
      <family val="1"/>
    </font>
    <font>
      <b/>
      <sz val="11"/>
      <color theme="3"/>
      <name val="Calibri"/>
      <family val="2"/>
    </font>
    <font>
      <b/>
      <sz val="9"/>
      <name val="Times New Roman"/>
      <family val="1"/>
    </font>
    <font>
      <b/>
      <i/>
      <sz val="22"/>
      <name val="Times New Roman"/>
      <family val="1"/>
    </font>
    <font>
      <b/>
      <sz val="10"/>
      <name val="Helv"/>
    </font>
    <font>
      <u/>
      <sz val="8"/>
      <color rgb="FF0000FF"/>
      <name val="Calibri"/>
      <family val="2"/>
      <scheme val="minor"/>
    </font>
    <font>
      <u/>
      <sz val="10"/>
      <color indexed="12"/>
      <name val="Arial"/>
      <family val="2"/>
    </font>
    <font>
      <u/>
      <sz val="10"/>
      <color indexed="12"/>
      <name val="Times New Roman"/>
      <family val="1"/>
    </font>
    <font>
      <u/>
      <sz val="11"/>
      <color indexed="12"/>
      <name val="Calibri"/>
      <family val="2"/>
    </font>
    <font>
      <u/>
      <sz val="11"/>
      <color theme="10"/>
      <name val="Calibri"/>
      <family val="2"/>
    </font>
    <font>
      <u/>
      <sz val="9.35"/>
      <color theme="10"/>
      <name val="Calibri"/>
      <family val="2"/>
    </font>
    <font>
      <sz val="11"/>
      <color rgb="FF3F3F76"/>
      <name val="Arial"/>
      <family val="2"/>
    </font>
    <font>
      <sz val="9"/>
      <color indexed="12"/>
      <name val="Helvetica"/>
      <family val="2"/>
    </font>
    <font>
      <sz val="8"/>
      <name val="Arial Narrow"/>
      <family val="2"/>
    </font>
    <font>
      <sz val="10"/>
      <color indexed="9"/>
      <name val="Frutiger 45 Light"/>
      <family val="2"/>
    </font>
    <font>
      <sz val="10"/>
      <color indexed="16"/>
      <name val="Arial Narrow"/>
      <family val="2"/>
    </font>
    <font>
      <b/>
      <sz val="10"/>
      <name val="MS Sans Serif"/>
      <family val="2"/>
    </font>
    <font>
      <u/>
      <sz val="10"/>
      <color indexed="36"/>
      <name val="Arial"/>
      <family val="2"/>
    </font>
    <font>
      <sz val="10"/>
      <color indexed="12"/>
      <name val="CG Times (WN)"/>
    </font>
    <font>
      <sz val="11"/>
      <color rgb="FFFA7D00"/>
      <name val="Arial"/>
      <family val="2"/>
    </font>
    <font>
      <sz val="8"/>
      <color indexed="10"/>
      <name val="Times New Roman"/>
      <family val="1"/>
    </font>
    <font>
      <i/>
      <sz val="9"/>
      <color indexed="20"/>
      <name val="Arial Narrow"/>
      <family val="2"/>
    </font>
    <font>
      <sz val="11"/>
      <color rgb="FF9C6500"/>
      <name val="Arial"/>
      <family val="2"/>
    </font>
    <font>
      <sz val="7"/>
      <name val="Small Fonts"/>
      <family val="2"/>
    </font>
    <font>
      <sz val="10"/>
      <name val="Courier"/>
      <family val="3"/>
    </font>
    <font>
      <sz val="8"/>
      <color indexed="23"/>
      <name val="Arial Narrow"/>
      <family val="2"/>
    </font>
    <font>
      <b/>
      <i/>
      <sz val="16"/>
      <name val="Helv"/>
    </font>
    <font>
      <sz val="11"/>
      <color rgb="FF000000"/>
      <name val="Calibri"/>
      <family val="2"/>
      <scheme val="minor"/>
    </font>
    <font>
      <i/>
      <sz val="9"/>
      <name val="Arial"/>
      <family val="2"/>
    </font>
    <font>
      <sz val="10"/>
      <name val="Palatino"/>
      <family val="1"/>
    </font>
    <font>
      <sz val="11"/>
      <color indexed="8"/>
      <name val="Arial"/>
      <family val="2"/>
    </font>
    <font>
      <sz val="9"/>
      <name val="Frutiger 45 Light"/>
      <family val="2"/>
    </font>
    <font>
      <sz val="9"/>
      <color indexed="12"/>
      <name val="Frutiger 45 Light"/>
      <family val="2"/>
    </font>
    <font>
      <b/>
      <sz val="9"/>
      <name val="Frutiger 45 Light"/>
      <family val="2"/>
    </font>
    <font>
      <sz val="9"/>
      <color indexed="56"/>
      <name val="Frutiger 45 Light"/>
      <family val="2"/>
    </font>
    <font>
      <b/>
      <sz val="11"/>
      <color rgb="FF3F3F3F"/>
      <name val="Arial"/>
      <family val="2"/>
    </font>
    <font>
      <b/>
      <sz val="26"/>
      <name val="Times New Roman"/>
      <family val="1"/>
    </font>
    <font>
      <b/>
      <sz val="18"/>
      <name val="Times New Roman"/>
      <family val="1"/>
    </font>
    <font>
      <sz val="10"/>
      <color indexed="16"/>
      <name val="Helvetica-Black"/>
    </font>
    <font>
      <sz val="22"/>
      <name val="UBSHeadline"/>
      <family val="1"/>
    </font>
    <font>
      <sz val="10"/>
      <name val="Tms Rmn"/>
    </font>
    <font>
      <i/>
      <sz val="8"/>
      <name val="Arial"/>
      <family val="2"/>
    </font>
    <font>
      <sz val="8"/>
      <color indexed="32"/>
      <name val="Arial"/>
      <family val="2"/>
    </font>
    <font>
      <sz val="8"/>
      <color indexed="10"/>
      <name val="Arial"/>
      <family val="2"/>
    </font>
    <font>
      <i/>
      <sz val="8"/>
      <color indexed="14"/>
      <name val="Arial"/>
      <family val="2"/>
    </font>
    <font>
      <sz val="9.5"/>
      <color indexed="23"/>
      <name val="Helvetica-Black"/>
    </font>
    <font>
      <b/>
      <sz val="12"/>
      <name val="MS Sans Serif"/>
      <family val="2"/>
    </font>
    <font>
      <u val="singleAccounting"/>
      <sz val="10"/>
      <name val="Arial"/>
      <family val="2"/>
    </font>
    <font>
      <u val="singleAccounting"/>
      <sz val="10"/>
      <name val="Times New Roman"/>
      <family val="1"/>
    </font>
    <font>
      <vertAlign val="superscript"/>
      <sz val="12"/>
      <name val="Helv"/>
    </font>
    <font>
      <i/>
      <sz val="8"/>
      <name val="Times New Roman"/>
      <family val="1"/>
    </font>
    <font>
      <sz val="11"/>
      <name val="돋움"/>
      <family val="3"/>
    </font>
    <font>
      <b/>
      <sz val="15"/>
      <name val="Arial"/>
      <family val="2"/>
    </font>
    <font>
      <b/>
      <sz val="14"/>
      <name val="Arial"/>
      <family val="2"/>
    </font>
    <font>
      <b/>
      <sz val="10"/>
      <color indexed="9"/>
      <name val="Arial"/>
      <family val="2"/>
    </font>
    <font>
      <b/>
      <sz val="10"/>
      <color indexed="8"/>
      <name val="Arial"/>
      <family val="2"/>
    </font>
    <font>
      <i/>
      <sz val="10"/>
      <color indexed="8"/>
      <name val="Arial"/>
      <family val="2"/>
    </font>
    <font>
      <b/>
      <sz val="9"/>
      <name val="Palatino"/>
      <family val="1"/>
    </font>
    <font>
      <sz val="9"/>
      <color indexed="21"/>
      <name val="Helvetica-Black"/>
    </font>
    <font>
      <b/>
      <sz val="10"/>
      <name val="Palatino"/>
      <family val="1"/>
    </font>
    <font>
      <b/>
      <sz val="8.5"/>
      <name val="Arial"/>
      <family val="2"/>
    </font>
    <font>
      <sz val="7"/>
      <name val="Times New Roman"/>
      <family val="1"/>
    </font>
    <font>
      <b/>
      <sz val="10"/>
      <name val="Times New Roman"/>
      <family val="1"/>
    </font>
    <font>
      <b/>
      <sz val="10"/>
      <name val="Arial Narrow"/>
      <family val="2"/>
    </font>
    <font>
      <sz val="10"/>
      <color indexed="9"/>
      <name val="Arial Narrow"/>
      <family val="2"/>
    </font>
    <font>
      <sz val="12"/>
      <color indexed="8"/>
      <name val="Palatino"/>
      <family val="1"/>
    </font>
    <font>
      <sz val="11"/>
      <color indexed="8"/>
      <name val="Helvetica-Black"/>
    </font>
    <font>
      <b/>
      <sz val="11"/>
      <name val="Times New Roman"/>
      <family val="1"/>
    </font>
    <font>
      <b/>
      <sz val="14"/>
      <color indexed="16"/>
      <name val="Sabon"/>
    </font>
    <font>
      <b/>
      <sz val="12"/>
      <name val="Helv"/>
    </font>
    <font>
      <b/>
      <sz val="14"/>
      <color indexed="9"/>
      <name val="Times New Roman"/>
      <family val="1"/>
    </font>
    <font>
      <b/>
      <sz val="14"/>
      <name val="Times New Roman"/>
      <family val="1"/>
    </font>
    <font>
      <b/>
      <sz val="12"/>
      <color theme="1"/>
      <name val="Calibri"/>
      <family val="2"/>
    </font>
    <font>
      <u/>
      <sz val="8"/>
      <color indexed="8"/>
      <name val="Arial"/>
      <family val="2"/>
    </font>
    <font>
      <sz val="16"/>
      <name val="WarburgLogo"/>
      <family val="1"/>
    </font>
    <font>
      <sz val="8"/>
      <color indexed="12"/>
      <name val="Times New Roman"/>
      <family val="1"/>
    </font>
    <font>
      <b/>
      <sz val="11"/>
      <color rgb="FFFF0000"/>
      <name val="Arial"/>
      <family val="2"/>
    </font>
    <font>
      <u/>
      <sz val="11"/>
      <name val="Arial"/>
      <family val="2"/>
    </font>
    <font>
      <b/>
      <sz val="10"/>
      <name val="Calibri"/>
      <family val="2"/>
      <scheme val="minor"/>
    </font>
    <font>
      <sz val="11"/>
      <color theme="0" tint="-0.499984740745262"/>
      <name val="Arial"/>
      <family val="2"/>
    </font>
    <font>
      <sz val="10"/>
      <color theme="0" tint="-0.499984740745262"/>
      <name val="Arial"/>
      <family val="2"/>
    </font>
    <font>
      <sz val="12"/>
      <color rgb="FF000000"/>
      <name val="Arial"/>
      <family val="2"/>
    </font>
    <font>
      <b/>
      <sz val="12"/>
      <color theme="0"/>
      <name val="Arial"/>
      <family val="2"/>
    </font>
    <font>
      <sz val="11"/>
      <color theme="0" tint="-0.249977111117893"/>
      <name val="Arial"/>
      <family val="2"/>
    </font>
    <font>
      <b/>
      <i/>
      <sz val="16"/>
      <color rgb="FFFF0000"/>
      <name val="Calibri"/>
      <family val="2"/>
      <scheme val="minor"/>
    </font>
    <font>
      <b/>
      <sz val="12"/>
      <color rgb="FF000000"/>
      <name val="Arial"/>
      <family val="2"/>
    </font>
    <font>
      <b/>
      <sz val="12"/>
      <color theme="1"/>
      <name val="Calibri"/>
      <family val="2"/>
      <scheme val="minor"/>
    </font>
    <font>
      <b/>
      <sz val="12"/>
      <name val="Calibri"/>
      <family val="2"/>
      <scheme val="minor"/>
    </font>
    <font>
      <sz val="12"/>
      <name val="Calibri"/>
      <family val="2"/>
      <scheme val="minor"/>
    </font>
    <font>
      <sz val="12"/>
      <color rgb="FFFF0000"/>
      <name val="Calibri"/>
      <family val="2"/>
      <scheme val="minor"/>
    </font>
    <font>
      <u/>
      <sz val="12"/>
      <name val="Arial"/>
      <family val="2"/>
    </font>
    <font>
      <sz val="12"/>
      <color rgb="FFFF0000"/>
      <name val="Arial"/>
      <family val="2"/>
    </font>
    <font>
      <b/>
      <i/>
      <sz val="12"/>
      <color theme="1"/>
      <name val="Calibri"/>
      <family val="2"/>
      <scheme val="minor"/>
    </font>
    <font>
      <b/>
      <i/>
      <sz val="12"/>
      <name val="Calibri"/>
      <family val="2"/>
      <scheme val="minor"/>
    </font>
    <font>
      <u/>
      <sz val="12"/>
      <color theme="10"/>
      <name val="Calibri"/>
      <family val="2"/>
      <scheme val="minor"/>
    </font>
    <font>
      <b/>
      <u/>
      <sz val="12"/>
      <color theme="1"/>
      <name val="Arial"/>
      <family val="2"/>
    </font>
    <font>
      <b/>
      <sz val="12"/>
      <color rgb="FF0033CC"/>
      <name val="Arial"/>
      <family val="2"/>
    </font>
    <font>
      <b/>
      <sz val="11"/>
      <color rgb="FF0033CC"/>
      <name val="Calibri"/>
      <family val="2"/>
      <scheme val="minor"/>
    </font>
    <font>
      <b/>
      <vertAlign val="subscript"/>
      <sz val="14"/>
      <color theme="1"/>
      <name val="Arial"/>
      <family val="2"/>
    </font>
    <font>
      <b/>
      <sz val="14"/>
      <color theme="1"/>
      <name val="Arial"/>
      <family val="2"/>
    </font>
    <font>
      <b/>
      <u/>
      <sz val="12"/>
      <name val="Arial"/>
      <family val="2"/>
    </font>
    <font>
      <u/>
      <sz val="11"/>
      <color theme="1"/>
      <name val="Arial"/>
      <family val="2"/>
    </font>
    <font>
      <b/>
      <u/>
      <sz val="11"/>
      <color rgb="FF0033CC"/>
      <name val="Arial"/>
      <family val="2"/>
    </font>
    <font>
      <b/>
      <u/>
      <sz val="11"/>
      <color theme="1"/>
      <name val="Arial"/>
      <family val="2"/>
    </font>
    <font>
      <b/>
      <u/>
      <sz val="11"/>
      <color rgb="FFFF0000"/>
      <name val="Arial"/>
      <family val="2"/>
    </font>
    <font>
      <u/>
      <sz val="11"/>
      <color theme="10"/>
      <name val="Arial"/>
      <family val="2"/>
    </font>
    <font>
      <b/>
      <i/>
      <sz val="11"/>
      <color theme="1"/>
      <name val="Calibri"/>
      <family val="2"/>
      <scheme val="minor"/>
    </font>
    <font>
      <sz val="8"/>
      <color theme="1"/>
      <name val="Calibri"/>
      <family val="2"/>
      <scheme val="minor"/>
    </font>
    <font>
      <sz val="12"/>
      <name val="Courier New"/>
      <family val="3"/>
    </font>
    <font>
      <b/>
      <sz val="9"/>
      <color theme="0" tint="-0.34998626667073579"/>
      <name val="Arial"/>
      <family val="2"/>
    </font>
  </fonts>
  <fills count="99">
    <fill>
      <patternFill patternType="none"/>
    </fill>
    <fill>
      <patternFill patternType="gray125"/>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theme="1"/>
        <bgColor indexed="64"/>
      </patternFill>
    </fill>
    <fill>
      <patternFill patternType="solid">
        <fgColor theme="1"/>
        <bgColor rgb="FF000000"/>
      </patternFill>
    </fill>
    <fill>
      <patternFill patternType="solid">
        <fgColor theme="6"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62"/>
        <bgColor indexed="64"/>
      </patternFill>
    </fill>
    <fill>
      <patternFill patternType="solid">
        <fgColor indexed="54"/>
        <bgColor indexed="64"/>
      </patternFill>
    </fill>
    <fill>
      <patternFill patternType="solid">
        <fgColor indexed="44"/>
        <bgColor indexed="64"/>
      </patternFill>
    </fill>
    <fill>
      <patternFill patternType="gray125">
        <fgColor indexed="8"/>
      </patternFill>
    </fill>
    <fill>
      <patternFill patternType="solid">
        <fgColor indexed="32"/>
        <bgColor indexed="64"/>
      </patternFill>
    </fill>
    <fill>
      <patternFill patternType="solid">
        <fgColor indexed="26"/>
        <bgColor indexed="64"/>
      </patternFill>
    </fill>
    <fill>
      <patternFill patternType="lightGray">
        <fgColor indexed="15"/>
      </patternFill>
    </fill>
    <fill>
      <patternFill patternType="lightGray">
        <fgColor indexed="12"/>
      </patternFill>
    </fill>
    <fill>
      <patternFill patternType="solid">
        <fgColor indexed="9"/>
        <bgColor indexed="9"/>
      </patternFill>
    </fill>
    <fill>
      <patternFill patternType="solid">
        <fgColor indexed="35"/>
        <bgColor indexed="64"/>
      </patternFill>
    </fill>
    <fill>
      <patternFill patternType="solid">
        <fgColor indexed="22"/>
        <bgColor indexed="64"/>
      </patternFill>
    </fill>
    <fill>
      <patternFill patternType="solid">
        <fgColor indexed="42"/>
        <bgColor indexed="64"/>
      </patternFill>
    </fill>
    <fill>
      <patternFill patternType="solid">
        <fgColor indexed="22"/>
        <bgColor indexed="9"/>
      </patternFill>
    </fill>
    <fill>
      <patternFill patternType="solid">
        <fgColor indexed="13"/>
      </patternFill>
    </fill>
    <fill>
      <patternFill patternType="mediumGray">
        <fgColor indexed="9"/>
        <bgColor indexed="22"/>
      </patternFill>
    </fill>
    <fill>
      <patternFill patternType="gray0625">
        <fgColor indexed="22"/>
      </patternFill>
    </fill>
    <fill>
      <patternFill patternType="solid">
        <fgColor indexed="41"/>
        <bgColor indexed="64"/>
      </patternFill>
    </fill>
    <fill>
      <patternFill patternType="solid">
        <fgColor indexed="43"/>
        <bgColor indexed="64"/>
      </patternFill>
    </fill>
    <fill>
      <patternFill patternType="solid">
        <fgColor indexed="40"/>
        <bgColor indexed="64"/>
      </patternFill>
    </fill>
    <fill>
      <patternFill patternType="mediumGray">
        <fgColor indexed="22"/>
      </patternFill>
    </fill>
    <fill>
      <patternFill patternType="solid">
        <fgColor indexed="22"/>
        <bgColor indexed="14"/>
      </patternFill>
    </fill>
    <fill>
      <patternFill patternType="solid">
        <fgColor indexed="63"/>
        <bgColor indexed="64"/>
      </patternFill>
    </fill>
    <fill>
      <patternFill patternType="solid">
        <fgColor indexed="34"/>
        <bgColor indexed="64"/>
      </patternFill>
    </fill>
    <fill>
      <patternFill patternType="solid">
        <fgColor indexed="8"/>
        <bgColor indexed="64"/>
      </patternFill>
    </fill>
    <fill>
      <patternFill patternType="solid">
        <fgColor indexed="12"/>
      </patternFill>
    </fill>
    <fill>
      <patternFill patternType="solid">
        <fgColor indexed="16"/>
        <bgColor indexed="64"/>
      </patternFill>
    </fill>
    <fill>
      <patternFill patternType="solid">
        <fgColor indexed="9"/>
      </patternFill>
    </fill>
    <fill>
      <patternFill patternType="solid">
        <fgColor indexed="38"/>
      </patternFill>
    </fill>
    <fill>
      <patternFill patternType="solid">
        <fgColor theme="0"/>
        <bgColor rgb="FF000000"/>
      </patternFill>
    </fill>
    <fill>
      <patternFill patternType="solid">
        <fgColor rgb="FFFFFFFF"/>
        <bgColor indexed="64"/>
      </patternFill>
    </fill>
    <fill>
      <patternFill patternType="solid">
        <fgColor theme="4" tint="0.79998168889431442"/>
        <bgColor indexed="64"/>
      </patternFill>
    </fill>
    <fill>
      <patternFill patternType="solid">
        <fgColor rgb="FFEBF1DE"/>
        <bgColor rgb="FF000000"/>
      </patternFill>
    </fill>
    <fill>
      <patternFill patternType="solid">
        <fgColor theme="0" tint="-4.9989318521683403E-2"/>
        <bgColor indexed="64"/>
      </patternFill>
    </fill>
    <fill>
      <patternFill patternType="solid">
        <fgColor theme="9"/>
        <bgColor indexed="64"/>
      </patternFill>
    </fill>
    <fill>
      <patternFill patternType="solid">
        <fgColor rgb="FFF1F7EE"/>
        <bgColor indexed="64"/>
      </patternFill>
    </fill>
    <fill>
      <patternFill patternType="solid">
        <fgColor rgb="FFD5E7CD"/>
        <bgColor indexed="64"/>
      </patternFill>
    </fill>
    <fill>
      <patternFill patternType="solid">
        <fgColor rgb="FFE3EFDE"/>
        <bgColor indexed="64"/>
      </patternFill>
    </fill>
    <fill>
      <patternFill patternType="solid">
        <fgColor theme="3" tint="0.79998168889431442"/>
        <bgColor indexed="64"/>
      </patternFill>
    </fill>
    <fill>
      <patternFill patternType="solid">
        <fgColor rgb="FFFFC000"/>
        <bgColor indexed="64"/>
      </patternFill>
    </fill>
  </fills>
  <borders count="143">
    <border>
      <left/>
      <right/>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style="double">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medium">
        <color rgb="FFFFFFFF"/>
      </right>
      <top style="medium">
        <color rgb="FFFFFFFF"/>
      </top>
      <bottom style="medium">
        <color rgb="FFFFFFFF"/>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top style="hair">
        <color indexed="64"/>
      </top>
      <bottom/>
      <diagonal/>
    </border>
    <border>
      <left/>
      <right/>
      <top/>
      <bottom style="hair">
        <color indexed="64"/>
      </bottom>
      <diagonal/>
    </border>
    <border>
      <left style="thin">
        <color indexed="64"/>
      </left>
      <right/>
      <top style="hair">
        <color indexed="64"/>
      </top>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diagonal/>
    </border>
    <border>
      <left/>
      <right/>
      <top style="thin">
        <color indexed="64"/>
      </top>
      <bottom/>
      <diagonal/>
    </border>
    <border>
      <left style="hair">
        <color indexed="64"/>
      </left>
      <right style="thin">
        <color indexed="64"/>
      </right>
      <top style="hair">
        <color indexed="64"/>
      </top>
      <bottom style="hair">
        <color indexed="64"/>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theme="0"/>
      </left>
      <right style="thin">
        <color theme="0"/>
      </right>
      <top/>
      <bottom/>
      <diagonal/>
    </border>
    <border>
      <left style="thin">
        <color theme="0"/>
      </left>
      <right style="thin">
        <color theme="0"/>
      </right>
      <top style="thin">
        <color indexed="64"/>
      </top>
      <bottom/>
      <diagonal/>
    </border>
    <border>
      <left style="thin">
        <color indexed="64"/>
      </left>
      <right style="thin">
        <color theme="0"/>
      </right>
      <top/>
      <bottom/>
      <diagonal/>
    </border>
    <border>
      <left style="hair">
        <color indexed="64"/>
      </left>
      <right style="hair">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auto="1"/>
      </top>
      <bottom style="double">
        <color auto="1"/>
      </bottom>
      <diagonal/>
    </border>
    <border>
      <left style="double">
        <color auto="1"/>
      </left>
      <right/>
      <top/>
      <bottom style="hair">
        <color auto="1"/>
      </bottom>
      <diagonal/>
    </border>
    <border>
      <left/>
      <right/>
      <top style="thin">
        <color indexed="8"/>
      </top>
      <bottom/>
      <diagonal/>
    </border>
    <border>
      <left/>
      <right/>
      <top/>
      <bottom style="medium">
        <color auto="1"/>
      </bottom>
      <diagonal/>
    </border>
    <border>
      <left/>
      <right/>
      <top/>
      <bottom style="thin">
        <color indexed="28"/>
      </bottom>
      <diagonal/>
    </border>
    <border>
      <left/>
      <right style="thin">
        <color indexed="8"/>
      </right>
      <top style="thin">
        <color indexed="8"/>
      </top>
      <bottom/>
      <diagonal/>
    </border>
    <border>
      <left style="thin">
        <color indexed="23"/>
      </left>
      <right style="thin">
        <color indexed="23"/>
      </right>
      <top/>
      <bottom/>
      <diagonal/>
    </border>
    <border>
      <left/>
      <right/>
      <top/>
      <bottom style="thin">
        <color indexed="22"/>
      </bottom>
      <diagonal/>
    </border>
    <border>
      <left/>
      <right/>
      <top/>
      <bottom style="dotted">
        <color auto="1"/>
      </bottom>
      <diagonal/>
    </border>
    <border>
      <left/>
      <right/>
      <top style="medium">
        <color auto="1"/>
      </top>
      <bottom style="medium">
        <color auto="1"/>
      </bottom>
      <diagonal/>
    </border>
    <border>
      <left/>
      <right/>
      <top/>
      <bottom style="thick">
        <color auto="1"/>
      </bottom>
      <diagonal/>
    </border>
    <border>
      <left/>
      <right/>
      <top/>
      <bottom style="thin">
        <color indexed="8"/>
      </bottom>
      <diagonal/>
    </border>
    <border>
      <left style="thin">
        <color auto="1"/>
      </left>
      <right style="hair">
        <color auto="1"/>
      </right>
      <top/>
      <bottom/>
      <diagonal/>
    </border>
    <border>
      <left style="hair">
        <color auto="1"/>
      </left>
      <right/>
      <top style="hair">
        <color auto="1"/>
      </top>
      <bottom/>
      <diagonal/>
    </border>
    <border>
      <left style="thin">
        <color indexed="8"/>
      </left>
      <right style="thin">
        <color indexed="8"/>
      </right>
      <top style="thin">
        <color indexed="8"/>
      </top>
      <bottom style="thin">
        <color indexed="8"/>
      </bottom>
      <diagonal/>
    </border>
    <border>
      <left/>
      <right style="hair">
        <color auto="1"/>
      </right>
      <top/>
      <bottom/>
      <diagonal/>
    </border>
    <border>
      <left/>
      <right/>
      <top style="medium">
        <color indexed="23"/>
      </top>
      <bottom style="medium">
        <color indexed="23"/>
      </bottom>
      <diagonal/>
    </border>
    <border>
      <left style="medium">
        <color indexed="14"/>
      </left>
      <right style="medium">
        <color indexed="14"/>
      </right>
      <top style="medium">
        <color indexed="14"/>
      </top>
      <bottom style="medium">
        <color indexed="14"/>
      </bottom>
      <diagonal/>
    </border>
    <border>
      <left/>
      <right/>
      <top/>
      <bottom style="thin">
        <color indexed="23"/>
      </bottom>
      <diagonal/>
    </border>
    <border>
      <left/>
      <right/>
      <top style="thin">
        <color indexed="23"/>
      </top>
      <bottom style="thin">
        <color indexed="23"/>
      </bottom>
      <diagonal/>
    </border>
    <border>
      <left/>
      <right/>
      <top style="thin">
        <color auto="1"/>
      </top>
      <bottom style="medium">
        <color auto="1"/>
      </bottom>
      <diagonal/>
    </border>
    <border>
      <left/>
      <right/>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theme="0"/>
      </left>
      <right/>
      <top style="thin">
        <color theme="0"/>
      </top>
      <bottom/>
      <diagonal/>
    </border>
    <border>
      <left style="thin">
        <color theme="0"/>
      </left>
      <right/>
      <top style="thin">
        <color indexed="64"/>
      </top>
      <bottom style="thin">
        <color theme="0"/>
      </bottom>
      <diagonal/>
    </border>
    <border>
      <left/>
      <right/>
      <top style="thin">
        <color indexed="64"/>
      </top>
      <bottom style="thin">
        <color theme="0"/>
      </bottom>
      <diagonal/>
    </border>
    <border>
      <left/>
      <right style="thin">
        <color theme="0"/>
      </right>
      <top style="thin">
        <color indexed="64"/>
      </top>
      <bottom style="thin">
        <color theme="0"/>
      </bottom>
      <diagonal/>
    </border>
    <border>
      <left style="hair">
        <color indexed="64"/>
      </left>
      <right style="hair">
        <color indexed="64"/>
      </right>
      <top/>
      <bottom/>
      <diagonal/>
    </border>
    <border>
      <left/>
      <right/>
      <top style="thin">
        <color indexed="64"/>
      </top>
      <bottom/>
      <diagonal/>
    </border>
    <border>
      <left style="thin">
        <color theme="0"/>
      </left>
      <right style="thin">
        <color theme="0"/>
      </right>
      <top style="thin">
        <color indexed="64"/>
      </top>
      <bottom style="thin">
        <color theme="0"/>
      </bottom>
      <diagonal/>
    </border>
    <border>
      <left style="thin">
        <color indexed="64"/>
      </left>
      <right style="thin">
        <color theme="0"/>
      </right>
      <top style="thin">
        <color indexed="64"/>
      </top>
      <bottom/>
      <diagonal/>
    </border>
    <border>
      <left style="thin">
        <color theme="0"/>
      </left>
      <right style="thin">
        <color theme="0"/>
      </right>
      <top style="thin">
        <color indexed="64"/>
      </top>
      <bottom/>
      <diagonal/>
    </border>
    <border>
      <left style="thin">
        <color indexed="64"/>
      </left>
      <right style="thin">
        <color indexed="64"/>
      </right>
      <top style="hair">
        <color indexed="64"/>
      </top>
      <bottom/>
      <diagonal/>
    </border>
    <border>
      <left style="thin">
        <color indexed="64"/>
      </left>
      <right/>
      <top style="hair">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diagonal/>
    </border>
    <border>
      <left/>
      <right style="thin">
        <color indexed="64"/>
      </right>
      <top/>
      <bottom style="thin">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theme="0"/>
      </left>
      <right/>
      <top/>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diagonal/>
    </border>
    <border>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bottom style="thin">
        <color indexed="64"/>
      </bottom>
      <diagonal/>
    </border>
    <border>
      <left style="thin">
        <color indexed="64"/>
      </left>
      <right/>
      <top style="thin">
        <color indexed="64"/>
      </top>
      <bottom style="thin">
        <color indexed="64"/>
      </bottom>
      <diagonal/>
    </border>
    <border>
      <left style="thin">
        <color indexed="64"/>
      </left>
      <right style="medium">
        <color rgb="FFFFFFFF"/>
      </right>
      <top style="medium">
        <color rgb="FFFFFFFF"/>
      </top>
      <bottom/>
      <diagonal/>
    </border>
    <border>
      <left style="thin">
        <color indexed="64"/>
      </left>
      <right style="medium">
        <color rgb="FFFFFFFF"/>
      </right>
      <top/>
      <bottom style="medium">
        <color rgb="FFFFFFFF"/>
      </bottom>
      <diagonal/>
    </border>
    <border>
      <left style="thin">
        <color indexed="23"/>
      </left>
      <right style="thin">
        <color indexed="23"/>
      </right>
      <top style="thin">
        <color indexed="23"/>
      </top>
      <bottom style="thin">
        <color indexed="23"/>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theme="0"/>
      </left>
      <right/>
      <top/>
      <bottom style="thin">
        <color theme="0"/>
      </bottom>
      <diagonal/>
    </border>
    <border>
      <left/>
      <right/>
      <top/>
      <bottom style="thin">
        <color theme="0"/>
      </bottom>
      <diagonal/>
    </border>
    <border>
      <left/>
      <right style="thin">
        <color indexed="64"/>
      </right>
      <top/>
      <bottom style="thin">
        <color theme="0"/>
      </bottom>
      <diagonal/>
    </border>
    <border>
      <left style="medium">
        <color rgb="FFFFFFFF"/>
      </left>
      <right/>
      <top/>
      <bottom/>
      <diagonal/>
    </border>
    <border>
      <left/>
      <right style="thin">
        <color indexed="64"/>
      </right>
      <top style="thin">
        <color indexed="64"/>
      </top>
      <bottom style="thin">
        <color indexed="64"/>
      </bottom>
      <diagonal/>
    </border>
    <border>
      <left style="thin">
        <color theme="0"/>
      </left>
      <right style="thin">
        <color indexed="64"/>
      </right>
      <top style="thin">
        <color theme="0"/>
      </top>
      <bottom/>
      <diagonal/>
    </border>
    <border>
      <left style="thin">
        <color indexed="64"/>
      </left>
      <right style="hair">
        <color indexed="64"/>
      </right>
      <top style="hair">
        <color indexed="64"/>
      </top>
      <bottom style="thin">
        <color indexed="64"/>
      </bottom>
      <diagonal/>
    </border>
    <border>
      <left style="thin">
        <color indexed="64"/>
      </left>
      <right style="thin">
        <color indexed="64"/>
      </right>
      <top style="thin">
        <color indexed="64"/>
      </top>
      <bottom/>
      <diagonal/>
    </border>
    <border>
      <left/>
      <right/>
      <top style="thin">
        <color auto="1"/>
      </top>
      <bottom style="thin">
        <color auto="1"/>
      </bottom>
      <diagonal/>
    </border>
    <border>
      <left style="thin">
        <color indexed="64"/>
      </left>
      <right/>
      <top style="medium">
        <color theme="0"/>
      </top>
      <bottom style="medium">
        <color rgb="FFFFFFFF"/>
      </bottom>
      <diagonal/>
    </border>
    <border>
      <left style="thin">
        <color indexed="64"/>
      </left>
      <right/>
      <top style="medium">
        <color rgb="FFFFFFFF"/>
      </top>
      <bottom style="medium">
        <color rgb="FFFFFFFF"/>
      </bottom>
      <diagonal/>
    </border>
    <border>
      <left/>
      <right style="medium">
        <color rgb="FFFFFFFF"/>
      </right>
      <top style="medium">
        <color rgb="FFFFFFFF"/>
      </top>
      <bottom style="medium">
        <color rgb="FFFFFFFF"/>
      </bottom>
      <diagonal/>
    </border>
    <border>
      <left/>
      <right/>
      <top style="hair">
        <color indexed="64"/>
      </top>
      <bottom style="hair">
        <color indexed="64"/>
      </bottom>
      <diagonal/>
    </border>
  </borders>
  <cellStyleXfs count="9772">
    <xf numFmtId="0" fontId="0" fillId="0" borderId="0"/>
    <xf numFmtId="166" fontId="12" fillId="0" borderId="0" applyFont="0" applyFill="0" applyBorder="0" applyAlignment="0" applyProtection="0"/>
    <xf numFmtId="166" fontId="13" fillId="0" borderId="0" applyFont="0" applyFill="0" applyBorder="0" applyAlignment="0" applyProtection="0"/>
    <xf numFmtId="166" fontId="12" fillId="0" borderId="0" applyFont="0" applyFill="0" applyBorder="0" applyAlignment="0" applyProtection="0"/>
    <xf numFmtId="165" fontId="12" fillId="0" borderId="0" applyFont="0" applyFill="0" applyBorder="0" applyAlignment="0" applyProtection="0"/>
    <xf numFmtId="0" fontId="12" fillId="0" borderId="0"/>
    <xf numFmtId="0" fontId="13" fillId="0" borderId="0"/>
    <xf numFmtId="0" fontId="12" fillId="0" borderId="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6" borderId="0" applyNumberFormat="0" applyBorder="0" applyAlignment="0" applyProtection="0"/>
    <xf numFmtId="0" fontId="14" fillId="9" borderId="0" applyNumberFormat="0" applyBorder="0" applyAlignment="0" applyProtection="0"/>
    <xf numFmtId="0" fontId="14" fillId="12" borderId="0" applyNumberFormat="0" applyBorder="0" applyAlignment="0" applyProtection="0"/>
    <xf numFmtId="0" fontId="15" fillId="13"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9"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20" borderId="0" applyNumberFormat="0" applyBorder="0" applyAlignment="0" applyProtection="0"/>
    <xf numFmtId="0" fontId="16" fillId="4" borderId="0" applyNumberFormat="0" applyBorder="0" applyAlignment="0" applyProtection="0"/>
    <xf numFmtId="0" fontId="17" fillId="21" borderId="15" applyNumberFormat="0" applyAlignment="0" applyProtection="0"/>
    <xf numFmtId="0" fontId="18" fillId="22" borderId="16" applyNumberFormat="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0" fontId="20" fillId="0" borderId="0" applyNumberFormat="0" applyFill="0" applyBorder="0" applyAlignment="0" applyProtection="0"/>
    <xf numFmtId="0" fontId="21" fillId="5" borderId="0" applyNumberFormat="0" applyBorder="0" applyAlignment="0" applyProtection="0"/>
    <xf numFmtId="0" fontId="22" fillId="0" borderId="17" applyNumberFormat="0" applyFill="0" applyAlignment="0" applyProtection="0"/>
    <xf numFmtId="0" fontId="23" fillId="0" borderId="18" applyNumberFormat="0" applyFill="0" applyAlignment="0" applyProtection="0"/>
    <xf numFmtId="0" fontId="24" fillId="0" borderId="19" applyNumberFormat="0" applyFill="0" applyAlignment="0" applyProtection="0"/>
    <xf numFmtId="0" fontId="24" fillId="0" borderId="0" applyNumberFormat="0" applyFill="0" applyBorder="0" applyAlignment="0" applyProtection="0"/>
    <xf numFmtId="0" fontId="25" fillId="8" borderId="15" applyNumberFormat="0" applyAlignment="0" applyProtection="0"/>
    <xf numFmtId="0" fontId="26" fillId="0" borderId="20" applyNumberFormat="0" applyFill="0" applyAlignment="0" applyProtection="0"/>
    <xf numFmtId="0" fontId="27" fillId="23" borderId="0" applyNumberFormat="0" applyBorder="0" applyAlignment="0" applyProtection="0"/>
    <xf numFmtId="0" fontId="19" fillId="0" borderId="0"/>
    <xf numFmtId="0" fontId="19" fillId="0" borderId="0"/>
    <xf numFmtId="0" fontId="6" fillId="0" borderId="0"/>
    <xf numFmtId="0" fontId="12" fillId="0" borderId="0"/>
    <xf numFmtId="0" fontId="6" fillId="0" borderId="0"/>
    <xf numFmtId="0" fontId="12" fillId="24" borderId="21" applyNumberFormat="0" applyFont="0" applyAlignment="0" applyProtection="0"/>
    <xf numFmtId="0" fontId="12" fillId="24" borderId="21" applyNumberFormat="0" applyFont="0" applyAlignment="0" applyProtection="0"/>
    <xf numFmtId="0" fontId="28" fillId="21" borderId="22" applyNumberFormat="0" applyAlignment="0" applyProtection="0"/>
    <xf numFmtId="9" fontId="6" fillId="0" borderId="0" applyFont="0" applyFill="0" applyBorder="0" applyAlignment="0" applyProtection="0"/>
    <xf numFmtId="0" fontId="12" fillId="25" borderId="1" applyNumberFormat="0" applyProtection="0">
      <alignment horizontal="left" vertical="center"/>
    </xf>
    <xf numFmtId="0" fontId="12" fillId="25" borderId="1" applyNumberFormat="0" applyProtection="0">
      <alignment horizontal="left" vertical="center"/>
    </xf>
    <xf numFmtId="0" fontId="29" fillId="0" borderId="0" applyNumberFormat="0" applyFill="0" applyBorder="0" applyAlignment="0" applyProtection="0"/>
    <xf numFmtId="0" fontId="30" fillId="0" borderId="23" applyNumberFormat="0" applyFill="0" applyAlignment="0" applyProtection="0"/>
    <xf numFmtId="0" fontId="31" fillId="0" borderId="0" applyNumberFormat="0" applyFill="0" applyBorder="0" applyAlignment="0" applyProtection="0"/>
    <xf numFmtId="0" fontId="17" fillId="21" borderId="24" applyNumberFormat="0" applyAlignment="0" applyProtection="0"/>
    <xf numFmtId="0" fontId="25" fillId="8" borderId="24" applyNumberFormat="0" applyAlignment="0" applyProtection="0"/>
    <xf numFmtId="0" fontId="12" fillId="24" borderId="25" applyNumberFormat="0" applyFont="0" applyAlignment="0" applyProtection="0"/>
    <xf numFmtId="0" fontId="12" fillId="24" borderId="25" applyNumberFormat="0" applyFont="0" applyAlignment="0" applyProtection="0"/>
    <xf numFmtId="0" fontId="28" fillId="21" borderId="26" applyNumberFormat="0" applyAlignment="0" applyProtection="0"/>
    <xf numFmtId="0" fontId="30" fillId="0" borderId="27" applyNumberFormat="0" applyFill="0" applyAlignment="0" applyProtection="0"/>
    <xf numFmtId="44" fontId="6" fillId="0" borderId="0" applyFont="0" applyFill="0" applyBorder="0" applyAlignment="0" applyProtection="0"/>
    <xf numFmtId="166" fontId="6" fillId="0" borderId="0" applyFont="0" applyFill="0" applyBorder="0" applyAlignment="0" applyProtection="0"/>
    <xf numFmtId="9" fontId="6" fillId="0" borderId="0" applyFont="0" applyFill="0" applyBorder="0" applyAlignment="0" applyProtection="0"/>
    <xf numFmtId="0" fontId="38" fillId="0" borderId="0" applyNumberFormat="0" applyFill="0" applyBorder="0" applyAlignment="0" applyProtection="0"/>
    <xf numFmtId="0" fontId="6" fillId="0" borderId="0"/>
    <xf numFmtId="9" fontId="6" fillId="0" borderId="0" applyFont="0" applyFill="0" applyBorder="0" applyAlignment="0" applyProtection="0"/>
    <xf numFmtId="0" fontId="12" fillId="25" borderId="34" applyNumberFormat="0" applyProtection="0">
      <alignment horizontal="left" vertical="center"/>
    </xf>
    <xf numFmtId="0" fontId="12" fillId="25" borderId="34" applyNumberFormat="0" applyProtection="0">
      <alignment horizontal="left" vertical="center"/>
    </xf>
    <xf numFmtId="0" fontId="17" fillId="21" borderId="29" applyNumberFormat="0" applyAlignment="0" applyProtection="0"/>
    <xf numFmtId="0" fontId="25" fillId="8" borderId="29" applyNumberFormat="0" applyAlignment="0" applyProtection="0"/>
    <xf numFmtId="0" fontId="12" fillId="24" borderId="30" applyNumberFormat="0" applyFont="0" applyAlignment="0" applyProtection="0"/>
    <xf numFmtId="0" fontId="12" fillId="24" borderId="30" applyNumberFormat="0" applyFont="0" applyAlignment="0" applyProtection="0"/>
    <xf numFmtId="0" fontId="28" fillId="21" borderId="31" applyNumberFormat="0" applyAlignment="0" applyProtection="0"/>
    <xf numFmtId="0" fontId="30" fillId="0" borderId="32" applyNumberFormat="0" applyFill="0" applyAlignment="0" applyProtection="0"/>
    <xf numFmtId="0" fontId="17" fillId="21" borderId="29" applyNumberFormat="0" applyAlignment="0" applyProtection="0"/>
    <xf numFmtId="0" fontId="25" fillId="8" borderId="29" applyNumberFormat="0" applyAlignment="0" applyProtection="0"/>
    <xf numFmtId="0" fontId="12" fillId="24" borderId="30" applyNumberFormat="0" applyFont="0" applyAlignment="0" applyProtection="0"/>
    <xf numFmtId="0" fontId="12" fillId="24" borderId="30" applyNumberFormat="0" applyFont="0" applyAlignment="0" applyProtection="0"/>
    <xf numFmtId="0" fontId="28" fillId="21" borderId="31" applyNumberFormat="0" applyAlignment="0" applyProtection="0"/>
    <xf numFmtId="0" fontId="30" fillId="0" borderId="32" applyNumberFormat="0" applyFill="0" applyAlignment="0" applyProtection="0"/>
    <xf numFmtId="166"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6"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2" fillId="25" borderId="34" applyNumberFormat="0" applyProtection="0">
      <alignment horizontal="left" vertical="center"/>
    </xf>
    <xf numFmtId="0" fontId="12" fillId="25" borderId="34" applyNumberFormat="0" applyProtection="0">
      <alignment horizontal="left" vertical="center"/>
    </xf>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6"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7" fillId="0" borderId="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6" fontId="77" fillId="0" borderId="0" applyFont="0" applyFill="0" applyBorder="0" applyAlignment="0" applyProtection="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6" fillId="0" borderId="0"/>
    <xf numFmtId="0" fontId="12" fillId="0" borderId="0"/>
    <xf numFmtId="0" fontId="12" fillId="0" borderId="0" applyFont="0" applyFill="0" applyBorder="0" applyAlignment="0" applyProtection="0"/>
    <xf numFmtId="178" fontId="12" fillId="0" borderId="0" applyFont="0" applyFill="0" applyBorder="0" applyAlignment="0" applyProtection="0"/>
    <xf numFmtId="0" fontId="78" fillId="0" borderId="0"/>
    <xf numFmtId="0" fontId="79" fillId="0" borderId="0" applyFont="0" applyFill="0" applyBorder="0" applyAlignment="0" applyProtection="0"/>
    <xf numFmtId="179" fontId="12" fillId="0" borderId="0" applyFont="0" applyFill="0" applyBorder="0" applyAlignment="0" applyProtection="0"/>
    <xf numFmtId="175" fontId="12" fillId="0" borderId="0" applyFont="0" applyFill="0" applyBorder="0" applyAlignment="0" applyProtection="0"/>
    <xf numFmtId="180" fontId="80" fillId="0" borderId="0" applyFont="0" applyFill="0" applyBorder="0" applyAlignment="0" applyProtection="0"/>
    <xf numFmtId="181" fontId="80" fillId="0" borderId="0" applyFont="0" applyFill="0" applyBorder="0" applyAlignment="0" applyProtection="0"/>
    <xf numFmtId="39" fontId="12" fillId="0" borderId="0" applyFont="0" applyFill="0" applyBorder="0" applyAlignment="0" applyProtection="0"/>
    <xf numFmtId="0" fontId="78" fillId="0" borderId="0"/>
    <xf numFmtId="0" fontId="12" fillId="0" borderId="0">
      <alignment vertical="top"/>
    </xf>
    <xf numFmtId="0" fontId="79" fillId="0" borderId="0" applyNumberFormat="0" applyFill="0">
      <alignment horizontal="left" vertical="center" wrapText="1"/>
    </xf>
    <xf numFmtId="182" fontId="12" fillId="0" borderId="0" applyFont="0" applyFill="0" applyBorder="0" applyAlignment="0" applyProtection="0"/>
    <xf numFmtId="183" fontId="80" fillId="0" borderId="0" applyFont="0" applyFill="0" applyBorder="0" applyAlignment="0" applyProtection="0"/>
    <xf numFmtId="184" fontId="80" fillId="0" borderId="0" applyFont="0" applyFill="0" applyBorder="0" applyAlignment="0" applyProtection="0"/>
    <xf numFmtId="185" fontId="80" fillId="0" borderId="0" applyFont="0" applyFill="0" applyBorder="0" applyAlignment="0" applyProtection="0"/>
    <xf numFmtId="186" fontId="80" fillId="0" borderId="0" applyFont="0" applyFill="0" applyBorder="0" applyAlignment="0" applyProtection="0"/>
    <xf numFmtId="187" fontId="12" fillId="0" borderId="0" applyFont="0" applyFill="0" applyBorder="0" applyAlignment="0" applyProtection="0"/>
    <xf numFmtId="188" fontId="12" fillId="0" borderId="0" applyFont="0" applyFill="0" applyBorder="0" applyAlignment="0" applyProtection="0"/>
    <xf numFmtId="189" fontId="12" fillId="0" borderId="0" applyFont="0" applyFill="0" applyBorder="0" applyProtection="0">
      <alignment horizontal="right"/>
    </xf>
    <xf numFmtId="190" fontId="80" fillId="0" borderId="0" applyFont="0" applyFill="0" applyBorder="0" applyAlignment="0" applyProtection="0"/>
    <xf numFmtId="41" fontId="80" fillId="0" borderId="0" applyFont="0" applyFill="0" applyBorder="0" applyAlignment="0" applyProtection="0"/>
    <xf numFmtId="191" fontId="12" fillId="0" borderId="0" applyFont="0" applyFill="0" applyBorder="0" applyAlignment="0" applyProtection="0"/>
    <xf numFmtId="172" fontId="12" fillId="0" borderId="0" applyFont="0" applyFill="0" applyBorder="0" applyAlignment="0" applyProtection="0"/>
    <xf numFmtId="192" fontId="80" fillId="0" borderId="0" applyFont="0" applyFill="0" applyBorder="0" applyAlignment="0" applyProtection="0"/>
    <xf numFmtId="192" fontId="12" fillId="0" borderId="0" applyFont="0" applyFill="0" applyBorder="0" applyAlignment="0" applyProtection="0"/>
    <xf numFmtId="193" fontId="12" fillId="0" borderId="0" applyFont="0" applyFill="0" applyBorder="0" applyAlignment="0" applyProtection="0"/>
    <xf numFmtId="194" fontId="12" fillId="0" borderId="0" applyFont="0" applyFill="0" applyBorder="0" applyAlignment="0" applyProtection="0"/>
    <xf numFmtId="195" fontId="12" fillId="0" borderId="0" applyFont="0" applyFill="0" applyBorder="0" applyAlignment="0" applyProtection="0"/>
    <xf numFmtId="0" fontId="12" fillId="0" borderId="0"/>
    <xf numFmtId="0" fontId="12" fillId="0" borderId="0"/>
    <xf numFmtId="9" fontId="81" fillId="0" borderId="0">
      <alignment horizontal="right"/>
    </xf>
    <xf numFmtId="9" fontId="79" fillId="0" borderId="0">
      <alignment horizontal="right"/>
    </xf>
    <xf numFmtId="0" fontId="12" fillId="60" borderId="29" applyNumberFormat="0">
      <alignment horizontal="centerContinuous" vertical="center" wrapText="1"/>
    </xf>
    <xf numFmtId="0" fontId="12" fillId="61" borderId="29" applyNumberFormat="0">
      <alignment horizontal="left" vertical="center"/>
    </xf>
    <xf numFmtId="43" fontId="82" fillId="0" borderId="0" applyFont="0" applyFill="0" applyBorder="0" applyAlignment="0" applyProtection="0"/>
    <xf numFmtId="0" fontId="12" fillId="0" borderId="0"/>
    <xf numFmtId="9" fontId="83" fillId="0" borderId="0" applyFont="0" applyFill="0" applyBorder="0" applyAlignment="0" applyProtection="0"/>
    <xf numFmtId="10" fontId="83" fillId="0" borderId="0" applyFont="0" applyFill="0" applyBorder="0" applyAlignment="0" applyProtection="0"/>
    <xf numFmtId="0" fontId="80" fillId="0" borderId="0" applyNumberFormat="0" applyFill="0" applyBorder="0" applyAlignment="0" applyProtection="0"/>
    <xf numFmtId="0" fontId="19" fillId="0" borderId="0"/>
    <xf numFmtId="196" fontId="79" fillId="0" borderId="0" applyNumberFormat="0" applyFill="0">
      <alignment horizontal="left" vertical="center" wrapText="1"/>
    </xf>
    <xf numFmtId="5" fontId="83" fillId="0" borderId="0" applyFont="0" applyFill="0" applyBorder="0" applyAlignment="0" applyProtection="0"/>
    <xf numFmtId="8" fontId="83" fillId="0" borderId="0" applyFont="0" applyFill="0" applyBorder="0" applyAlignment="0" applyProtection="0"/>
    <xf numFmtId="0" fontId="84" fillId="0" borderId="0" applyFont="0" applyFill="0" applyBorder="0" applyAlignment="0" applyProtection="0"/>
    <xf numFmtId="197" fontId="84" fillId="0" borderId="0" applyFont="0" applyFill="0" applyBorder="0" applyAlignment="0" applyProtection="0"/>
    <xf numFmtId="0" fontId="79" fillId="25" borderId="0" applyFont="0" applyFill="0" applyProtection="0"/>
    <xf numFmtId="178" fontId="12" fillId="0" borderId="0"/>
    <xf numFmtId="198" fontId="85" fillId="0" borderId="0" applyFill="0" applyBorder="0" applyAlignment="0" applyProtection="0">
      <alignment horizontal="right"/>
    </xf>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8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8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8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8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8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8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6" borderId="0" applyNumberFormat="0" applyBorder="0" applyAlignment="0" applyProtection="0"/>
    <xf numFmtId="0" fontId="14" fillId="9" borderId="0" applyNumberFormat="0" applyBorder="0" applyAlignment="0" applyProtection="0"/>
    <xf numFmtId="0" fontId="14" fillId="12"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8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8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8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8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8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8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15" fillId="13"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75" fillId="39" borderId="0" applyNumberFormat="0" applyBorder="0" applyAlignment="0" applyProtection="0"/>
    <xf numFmtId="0" fontId="75" fillId="39"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75" fillId="43" borderId="0" applyNumberFormat="0" applyBorder="0" applyAlignment="0" applyProtection="0"/>
    <xf numFmtId="0" fontId="75" fillId="43"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75" fillId="47" borderId="0" applyNumberFormat="0" applyBorder="0" applyAlignment="0" applyProtection="0"/>
    <xf numFmtId="0" fontId="75" fillId="47"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75" fillId="51" borderId="0" applyNumberFormat="0" applyBorder="0" applyAlignment="0" applyProtection="0"/>
    <xf numFmtId="0" fontId="75" fillId="51"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75" fillId="55" borderId="0" applyNumberFormat="0" applyBorder="0" applyAlignment="0" applyProtection="0"/>
    <xf numFmtId="0" fontId="75" fillId="55"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75" fillId="59" borderId="0" applyNumberFormat="0" applyBorder="0" applyAlignment="0" applyProtection="0"/>
    <xf numFmtId="0" fontId="75" fillId="59" borderId="0" applyNumberFormat="0" applyBorder="0" applyAlignment="0" applyProtection="0"/>
    <xf numFmtId="199" fontId="12" fillId="0" borderId="10">
      <alignment horizontal="right"/>
    </xf>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75" fillId="36" borderId="0" applyNumberFormat="0" applyBorder="0" applyAlignment="0" applyProtection="0"/>
    <xf numFmtId="0" fontId="75" fillId="36"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75" fillId="40" borderId="0" applyNumberFormat="0" applyBorder="0" applyAlignment="0" applyProtection="0"/>
    <xf numFmtId="0" fontId="75" fillId="40"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75" fillId="44" borderId="0" applyNumberFormat="0" applyBorder="0" applyAlignment="0" applyProtection="0"/>
    <xf numFmtId="0" fontId="75" fillId="44"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75" fillId="48" borderId="0" applyNumberFormat="0" applyBorder="0" applyAlignment="0" applyProtection="0"/>
    <xf numFmtId="0" fontId="75" fillId="48"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75" fillId="52" borderId="0" applyNumberFormat="0" applyBorder="0" applyAlignment="0" applyProtection="0"/>
    <xf numFmtId="0" fontId="75" fillId="52"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75" fillId="56" borderId="0" applyNumberFormat="0" applyBorder="0" applyAlignment="0" applyProtection="0"/>
    <xf numFmtId="0" fontId="75" fillId="56" borderId="0" applyNumberFormat="0" applyBorder="0" applyAlignment="0" applyProtection="0"/>
    <xf numFmtId="42" fontId="87" fillId="0" borderId="0" applyFont="0"/>
    <xf numFmtId="42" fontId="87" fillId="0" borderId="65" applyFont="0"/>
    <xf numFmtId="41" fontId="87" fillId="0" borderId="0" applyFont="0"/>
    <xf numFmtId="200" fontId="88" fillId="0" borderId="10">
      <alignment horizontal="right"/>
    </xf>
    <xf numFmtId="200" fontId="88" fillId="0" borderId="10" applyFill="0">
      <alignment horizontal="right"/>
    </xf>
    <xf numFmtId="3" fontId="12" fillId="0" borderId="10" applyFill="0">
      <alignment horizontal="right"/>
    </xf>
    <xf numFmtId="201" fontId="88" fillId="0" borderId="10" applyFill="0">
      <alignment horizontal="right"/>
    </xf>
    <xf numFmtId="202" fontId="11" fillId="62" borderId="66">
      <alignment horizontal="center" vertical="center"/>
    </xf>
    <xf numFmtId="0" fontId="12" fillId="0" borderId="0"/>
    <xf numFmtId="178" fontId="89" fillId="0" borderId="0"/>
    <xf numFmtId="0" fontId="12" fillId="0" borderId="0"/>
    <xf numFmtId="203" fontId="12" fillId="0" borderId="10">
      <alignment horizontal="right"/>
      <protection locked="0"/>
    </xf>
    <xf numFmtId="6" fontId="88" fillId="0" borderId="10" applyNumberFormat="0" applyFont="0" applyBorder="0" applyProtection="0">
      <alignment horizontal="right"/>
    </xf>
    <xf numFmtId="204" fontId="90" fillId="63" borderId="67"/>
    <xf numFmtId="0" fontId="12" fillId="0" borderId="0" applyNumberFormat="0" applyFill="0" applyBorder="0" applyAlignment="0" applyProtection="0"/>
    <xf numFmtId="0" fontId="91" fillId="0" borderId="0" applyNumberFormat="0" applyFill="0" applyBorder="0" applyAlignment="0" applyProtection="0"/>
    <xf numFmtId="0" fontId="92" fillId="0" borderId="0"/>
    <xf numFmtId="0" fontId="31" fillId="0" borderId="0" applyNumberFormat="0" applyFill="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66" fillId="30" borderId="0" applyNumberFormat="0" applyBorder="0" applyAlignment="0" applyProtection="0"/>
    <xf numFmtId="0" fontId="66" fillId="30" borderId="0" applyNumberFormat="0" applyBorder="0" applyAlignment="0" applyProtection="0"/>
    <xf numFmtId="1" fontId="94" fillId="64" borderId="11" applyNumberFormat="0" applyBorder="0" applyAlignment="0">
      <alignment horizontal="center" vertical="top" wrapText="1"/>
      <protection hidden="1"/>
    </xf>
    <xf numFmtId="0" fontId="95" fillId="65" borderId="0"/>
    <xf numFmtId="0" fontId="96" fillId="0" borderId="0" applyAlignment="0"/>
    <xf numFmtId="0" fontId="97" fillId="0" borderId="5" applyNumberFormat="0" applyFill="0" applyAlignment="0" applyProtection="0"/>
    <xf numFmtId="0" fontId="98" fillId="0" borderId="68" applyNumberFormat="0" applyFont="0" applyFill="0" applyAlignment="0" applyProtection="0"/>
    <xf numFmtId="0" fontId="99" fillId="0" borderId="69" applyNumberFormat="0" applyFont="0" applyFill="0" applyAlignment="0" applyProtection="0">
      <alignment horizontal="centerContinuous"/>
    </xf>
    <xf numFmtId="0" fontId="83" fillId="0" borderId="5" applyNumberFormat="0" applyFont="0" applyFill="0" applyAlignment="0" applyProtection="0"/>
    <xf numFmtId="0" fontId="83" fillId="0" borderId="11" applyNumberFormat="0" applyFont="0" applyFill="0" applyAlignment="0" applyProtection="0"/>
    <xf numFmtId="0" fontId="83" fillId="0" borderId="12" applyNumberFormat="0" applyFont="0" applyFill="0" applyAlignment="0" applyProtection="0"/>
    <xf numFmtId="0" fontId="83" fillId="0" borderId="44" applyNumberFormat="0" applyFont="0" applyFill="0" applyAlignment="0" applyProtection="0"/>
    <xf numFmtId="205" fontId="12" fillId="0" borderId="0" applyFont="0" applyFill="0" applyBorder="0" applyAlignment="0" applyProtection="0"/>
    <xf numFmtId="0" fontId="80" fillId="0" borderId="0">
      <alignment horizontal="right"/>
    </xf>
    <xf numFmtId="0" fontId="84" fillId="0" borderId="0" applyFont="0" applyFill="0" applyBorder="0" applyAlignment="0" applyProtection="0"/>
    <xf numFmtId="206" fontId="80" fillId="0" borderId="0" applyFill="0" applyBorder="0" applyAlignment="0"/>
    <xf numFmtId="207" fontId="80" fillId="0" borderId="0" applyFill="0" applyBorder="0" applyAlignment="0"/>
    <xf numFmtId="169" fontId="80" fillId="0" borderId="0" applyFill="0" applyBorder="0" applyAlignment="0"/>
    <xf numFmtId="208" fontId="80" fillId="0" borderId="0" applyFill="0" applyBorder="0" applyAlignment="0"/>
    <xf numFmtId="169" fontId="12" fillId="0" borderId="0" applyFill="0" applyBorder="0" applyAlignment="0"/>
    <xf numFmtId="206" fontId="80" fillId="0" borderId="0" applyFill="0" applyBorder="0" applyAlignment="0"/>
    <xf numFmtId="208" fontId="12" fillId="0" borderId="0" applyFill="0" applyBorder="0" applyAlignment="0"/>
    <xf numFmtId="207" fontId="80" fillId="0" borderId="0" applyFill="0" applyBorder="0" applyAlignment="0"/>
    <xf numFmtId="0" fontId="17" fillId="21" borderId="2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70" fillId="33" borderId="59" applyNumberFormat="0" applyAlignment="0" applyProtection="0"/>
    <xf numFmtId="0" fontId="70" fillId="33" borderId="59" applyNumberFormat="0" applyAlignment="0" applyProtection="0"/>
    <xf numFmtId="178" fontId="98" fillId="66" borderId="0" applyNumberFormat="0" applyFont="0" applyBorder="0" applyAlignment="0">
      <alignment horizontal="left"/>
    </xf>
    <xf numFmtId="0" fontId="26" fillId="0" borderId="20" applyNumberFormat="0" applyFill="0" applyAlignment="0" applyProtection="0"/>
    <xf numFmtId="209" fontId="12" fillId="0" borderId="0" applyFont="0" applyFill="0" applyBorder="0" applyProtection="0">
      <alignment horizontal="center" vertical="center"/>
    </xf>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72" fillId="34" borderId="62" applyNumberFormat="0" applyAlignment="0" applyProtection="0"/>
    <xf numFmtId="0" fontId="72" fillId="34" borderId="62" applyNumberFormat="0" applyAlignment="0" applyProtection="0"/>
    <xf numFmtId="210" fontId="12" fillId="0" borderId="0" applyNumberFormat="0" applyFont="0" applyFill="0" applyAlignment="0" applyProtection="0"/>
    <xf numFmtId="0" fontId="97" fillId="0" borderId="5" applyNumberFormat="0" applyFill="0" applyProtection="0">
      <alignment horizontal="left" vertical="center"/>
    </xf>
    <xf numFmtId="0" fontId="101" fillId="0" borderId="0">
      <alignment horizontal="center" wrapText="1"/>
      <protection hidden="1"/>
    </xf>
    <xf numFmtId="0" fontId="102" fillId="0" borderId="0">
      <alignment horizontal="right"/>
    </xf>
    <xf numFmtId="167" fontId="85" fillId="0" borderId="0" applyBorder="0">
      <alignment horizontal="right"/>
    </xf>
    <xf numFmtId="167" fontId="85" fillId="0" borderId="68" applyAlignment="0">
      <alignment horizontal="right"/>
    </xf>
    <xf numFmtId="211" fontId="80" fillId="0" borderId="0"/>
    <xf numFmtId="211" fontId="80" fillId="0" borderId="0"/>
    <xf numFmtId="211" fontId="80" fillId="0" borderId="0"/>
    <xf numFmtId="211" fontId="80" fillId="0" borderId="0"/>
    <xf numFmtId="211" fontId="80" fillId="0" borderId="0"/>
    <xf numFmtId="211" fontId="80" fillId="0" borderId="0"/>
    <xf numFmtId="211" fontId="80" fillId="0" borderId="0"/>
    <xf numFmtId="211" fontId="80" fillId="0" borderId="0"/>
    <xf numFmtId="41" fontId="103" fillId="0" borderId="0" applyFont="0" applyBorder="0">
      <alignment horizontal="right"/>
    </xf>
    <xf numFmtId="206" fontId="80" fillId="0" borderId="0" applyFont="0" applyFill="0" applyBorder="0" applyAlignment="0" applyProtection="0"/>
    <xf numFmtId="212" fontId="12" fillId="0" borderId="0" applyFont="0"/>
    <xf numFmtId="0" fontId="104" fillId="0" borderId="0" applyFont="0" applyFill="0" applyBorder="0" applyProtection="0">
      <alignment horizontal="right"/>
    </xf>
    <xf numFmtId="0" fontId="104" fillId="0" borderId="0" applyFont="0" applyFill="0" applyBorder="0" applyProtection="0">
      <alignment horizontal="right"/>
    </xf>
    <xf numFmtId="172" fontId="12" fillId="0" borderId="0" applyFont="0" applyFill="0" applyBorder="0" applyAlignment="0" applyProtection="0">
      <alignment horizontal="right"/>
    </xf>
    <xf numFmtId="213" fontId="12"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4" fillId="0" borderId="0" applyFont="0" applyFill="0" applyBorder="0" applyAlignment="0" applyProtection="0"/>
    <xf numFmtId="43" fontId="6" fillId="0" borderId="0" applyFont="0" applyFill="0" applyBorder="0" applyAlignment="0" applyProtection="0"/>
    <xf numFmtId="43" fontId="14" fillId="0" borderId="0" applyFont="0" applyFill="0" applyBorder="0" applyAlignment="0" applyProtection="0"/>
    <xf numFmtId="43" fontId="12" fillId="0" borderId="0" applyFont="0" applyFill="0" applyBorder="0" applyAlignment="0" applyProtection="0"/>
    <xf numFmtId="43" fontId="105" fillId="0" borderId="0" applyFont="0" applyFill="0" applyBorder="0" applyAlignment="0" applyProtection="0"/>
    <xf numFmtId="166" fontId="12" fillId="0" borderId="0" applyFont="0" applyFill="0" applyBorder="0" applyAlignment="0" applyProtection="0"/>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43" fontId="12" fillId="0" borderId="0" applyFont="0" applyFill="0" applyBorder="0" applyAlignment="0" applyProtection="0"/>
    <xf numFmtId="43" fontId="105" fillId="0" borderId="0" applyFont="0" applyFill="0" applyBorder="0" applyAlignment="0" applyProtection="0"/>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43" fontId="101" fillId="0" borderId="0" applyFont="0" applyFill="0" applyBorder="0" applyAlignment="0" applyProtection="0"/>
    <xf numFmtId="43" fontId="105" fillId="0" borderId="0" applyFont="0" applyFill="0" applyBorder="0" applyAlignment="0" applyProtection="0"/>
    <xf numFmtId="43" fontId="101" fillId="0" borderId="0" applyFont="0" applyFill="0" applyBorder="0" applyAlignment="0" applyProtection="0"/>
    <xf numFmtId="43" fontId="101" fillId="0" borderId="0" applyFont="0" applyFill="0" applyBorder="0" applyAlignment="0" applyProtection="0"/>
    <xf numFmtId="43" fontId="101" fillId="0" borderId="0" applyFont="0" applyFill="0" applyBorder="0" applyAlignment="0" applyProtection="0"/>
    <xf numFmtId="43" fontId="105"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214" fontId="106" fillId="0" borderId="0" applyFont="0" applyFill="0" applyBorder="0" applyAlignment="0" applyProtection="0"/>
    <xf numFmtId="43" fontId="14"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9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77"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166" fontId="107"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107"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108"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80"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34"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8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3" fontId="109" fillId="0" borderId="0" applyFont="0" applyFill="0" applyBorder="0" applyAlignment="0" applyProtection="0"/>
    <xf numFmtId="178" fontId="110" fillId="0" borderId="0"/>
    <xf numFmtId="0" fontId="111" fillId="0" borderId="0"/>
    <xf numFmtId="0" fontId="12" fillId="24" borderId="30" applyNumberFormat="0" applyFont="0" applyAlignment="0" applyProtection="0"/>
    <xf numFmtId="0" fontId="112" fillId="67" borderId="0">
      <alignment horizontal="center" vertical="center" wrapText="1"/>
    </xf>
    <xf numFmtId="215" fontId="12" fillId="0" borderId="0" applyFill="0" applyBorder="0">
      <alignment horizontal="right"/>
      <protection locked="0"/>
    </xf>
    <xf numFmtId="207" fontId="80" fillId="0" borderId="0" applyFont="0" applyFill="0" applyBorder="0" applyAlignment="0" applyProtection="0"/>
    <xf numFmtId="216" fontId="37" fillId="0" borderId="0">
      <alignment horizontal="right"/>
    </xf>
    <xf numFmtId="8" fontId="113" fillId="0" borderId="70">
      <protection locked="0"/>
    </xf>
    <xf numFmtId="0" fontId="104" fillId="0" borderId="0" applyFont="0" applyFill="0" applyBorder="0" applyProtection="0">
      <alignment horizontal="right"/>
    </xf>
    <xf numFmtId="187" fontId="12" fillId="0" borderId="0" applyFont="0" applyFill="0" applyBorder="0" applyAlignment="0" applyProtection="0">
      <alignment horizontal="right"/>
    </xf>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4" fillId="0" borderId="0" applyFont="0" applyFill="0" applyBorder="0" applyAlignment="0" applyProtection="0"/>
    <xf numFmtId="44" fontId="9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9" fillId="0" borderId="0" applyFont="0" applyFill="0" applyBorder="0" applyAlignment="0" applyProtection="0"/>
    <xf numFmtId="44" fontId="77" fillId="0" borderId="0" applyFont="0" applyFill="0" applyBorder="0" applyAlignment="0" applyProtection="0"/>
    <xf numFmtId="44" fontId="91" fillId="0" borderId="0" applyFont="0" applyFill="0" applyBorder="0" applyAlignment="0" applyProtection="0"/>
    <xf numFmtId="14" fontId="12" fillId="0" borderId="0" applyFont="0" applyFill="0" applyBorder="0" applyAlignment="0" applyProtection="0"/>
    <xf numFmtId="44" fontId="12" fillId="0" borderId="0" applyFont="0" applyFill="0" applyBorder="0" applyAlignment="0" applyProtection="0"/>
    <xf numFmtId="44" fontId="6" fillId="0" borderId="0" applyFont="0" applyFill="0" applyBorder="0" applyAlignment="0" applyProtection="0"/>
    <xf numFmtId="165" fontId="107" fillId="0" borderId="0" applyFont="0" applyFill="0" applyBorder="0" applyAlignment="0" applyProtection="0"/>
    <xf numFmtId="165" fontId="12" fillId="0" borderId="0" applyFont="0" applyFill="0" applyBorder="0" applyAlignment="0" applyProtection="0"/>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44" fontId="12" fillId="0" borderId="0" applyFont="0" applyFill="0" applyBorder="0" applyAlignment="0" applyProtection="0"/>
    <xf numFmtId="44" fontId="19" fillId="0" borderId="0" applyFont="0" applyFill="0" applyBorder="0" applyAlignment="0" applyProtection="0"/>
    <xf numFmtId="165" fontId="6" fillId="0" borderId="0" applyFont="0" applyFill="0" applyBorder="0" applyAlignment="0" applyProtection="0"/>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218" fontId="114"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65"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65"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77" fillId="0" borderId="0" applyFont="0" applyFill="0" applyBorder="0" applyAlignment="0" applyProtection="0"/>
    <xf numFmtId="44" fontId="6" fillId="0" borderId="0" applyFont="0" applyFill="0" applyBorder="0" applyAlignment="0" applyProtection="0"/>
    <xf numFmtId="44" fontId="12"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165" fontId="108" fillId="0" borderId="0" applyFont="0" applyFill="0" applyBorder="0" applyAlignment="0" applyProtection="0"/>
    <xf numFmtId="44" fontId="77" fillId="0" borderId="0" applyFont="0" applyFill="0" applyBorder="0" applyAlignment="0" applyProtection="0"/>
    <xf numFmtId="165"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65"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219" fontId="80" fillId="0" borderId="0" applyFont="0" applyFill="0" applyBorder="0" applyProtection="0">
      <alignment horizontal="right"/>
    </xf>
    <xf numFmtId="220" fontId="108" fillId="0" borderId="71" applyFont="0" applyFill="0" applyBorder="0" applyAlignment="0" applyProtection="0"/>
    <xf numFmtId="221" fontId="88" fillId="0" borderId="0" applyFont="0" applyFill="0" applyBorder="0" applyAlignment="0" applyProtection="0">
      <alignment vertical="center"/>
    </xf>
    <xf numFmtId="222" fontId="88" fillId="0" borderId="0" applyFont="0" applyFill="0" applyBorder="0" applyAlignment="0" applyProtection="0">
      <alignment vertical="center"/>
    </xf>
    <xf numFmtId="0" fontId="101" fillId="0" borderId="0" applyFont="0" applyFill="0" applyBorder="0" applyAlignment="0">
      <protection locked="0"/>
    </xf>
    <xf numFmtId="0" fontId="84" fillId="0" borderId="0" applyFont="0" applyFill="0" applyBorder="0" applyAlignment="0" applyProtection="0"/>
    <xf numFmtId="223" fontId="78" fillId="0" borderId="72" applyNumberFormat="0" applyFill="0">
      <alignment horizontal="right"/>
    </xf>
    <xf numFmtId="223" fontId="78" fillId="0" borderId="72" applyNumberFormat="0" applyFill="0">
      <alignment horizontal="right"/>
    </xf>
    <xf numFmtId="1" fontId="115" fillId="0" borderId="0"/>
    <xf numFmtId="224" fontId="98" fillId="0" borderId="0" applyFont="0" applyFill="0" applyBorder="0" applyProtection="0">
      <alignment horizontal="right"/>
    </xf>
    <xf numFmtId="225" fontId="81" fillId="65" borderId="9" applyFont="0" applyFill="0" applyBorder="0" applyAlignment="0" applyProtection="0"/>
    <xf numFmtId="226" fontId="108" fillId="0" borderId="0" applyFont="0" applyFill="0" applyBorder="0" applyAlignment="0" applyProtection="0"/>
    <xf numFmtId="226" fontId="108" fillId="0" borderId="0" applyFont="0" applyFill="0" applyBorder="0" applyAlignment="0" applyProtection="0"/>
    <xf numFmtId="227" fontId="85" fillId="0" borderId="5" applyFont="0" applyFill="0" applyBorder="0" applyAlignment="0" applyProtection="0"/>
    <xf numFmtId="179" fontId="12" fillId="0" borderId="0" applyFont="0" applyFill="0" applyBorder="0" applyAlignment="0" applyProtection="0"/>
    <xf numFmtId="228" fontId="106" fillId="0" borderId="0" applyFont="0" applyFill="0" applyBorder="0" applyAlignment="0" applyProtection="0"/>
    <xf numFmtId="14" fontId="19" fillId="0" borderId="0" applyFill="0" applyBorder="0" applyAlignment="0"/>
    <xf numFmtId="0" fontId="12" fillId="0" borderId="0">
      <alignment horizontal="left" vertical="top"/>
    </xf>
    <xf numFmtId="42" fontId="116" fillId="0" borderId="0"/>
    <xf numFmtId="0" fontId="108" fillId="0" borderId="0"/>
    <xf numFmtId="41" fontId="12" fillId="0" borderId="0" applyFont="0" applyFill="0" applyBorder="0" applyAlignment="0" applyProtection="0"/>
    <xf numFmtId="43" fontId="12" fillId="0" borderId="0" applyFont="0" applyFill="0" applyBorder="0" applyAlignment="0" applyProtection="0"/>
    <xf numFmtId="0" fontId="117" fillId="0" borderId="0">
      <protection locked="0"/>
    </xf>
    <xf numFmtId="0" fontId="12" fillId="0" borderId="0"/>
    <xf numFmtId="42" fontId="80" fillId="0" borderId="0"/>
    <xf numFmtId="167" fontId="12" fillId="0" borderId="73" applyNumberFormat="0" applyFont="0" applyFill="0" applyAlignment="0" applyProtection="0"/>
    <xf numFmtId="167" fontId="12" fillId="0" borderId="73" applyNumberFormat="0" applyFont="0" applyFill="0" applyAlignment="0" applyProtection="0"/>
    <xf numFmtId="167" fontId="12" fillId="0" borderId="73" applyNumberFormat="0" applyFont="0" applyFill="0" applyAlignment="0" applyProtection="0"/>
    <xf numFmtId="42" fontId="118" fillId="0" borderId="0" applyFill="0" applyBorder="0" applyAlignment="0" applyProtection="0"/>
    <xf numFmtId="1" fontId="98" fillId="0" borderId="0"/>
    <xf numFmtId="229" fontId="119" fillId="0" borderId="0">
      <protection locked="0"/>
    </xf>
    <xf numFmtId="229" fontId="119" fillId="0" borderId="0">
      <protection locked="0"/>
    </xf>
    <xf numFmtId="206" fontId="80" fillId="0" borderId="0" applyFill="0" applyBorder="0" applyAlignment="0"/>
    <xf numFmtId="207" fontId="80" fillId="0" borderId="0" applyFill="0" applyBorder="0" applyAlignment="0"/>
    <xf numFmtId="206" fontId="80" fillId="0" borderId="0" applyFill="0" applyBorder="0" applyAlignment="0"/>
    <xf numFmtId="208" fontId="12" fillId="0" borderId="0" applyFill="0" applyBorder="0" applyAlignment="0"/>
    <xf numFmtId="207" fontId="80" fillId="0" borderId="0" applyFill="0" applyBorder="0" applyAlignment="0"/>
    <xf numFmtId="0" fontId="25" fillId="8" borderId="29" applyNumberFormat="0" applyAlignment="0" applyProtection="0"/>
    <xf numFmtId="230" fontId="79" fillId="0" borderId="0" applyFon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231" fontId="101" fillId="68" borderId="11">
      <alignment horizontal="left"/>
    </xf>
    <xf numFmtId="1" fontId="121" fillId="69" borderId="43" applyNumberFormat="0" applyBorder="0" applyAlignment="0">
      <alignment horizontal="centerContinuous" vertical="center"/>
      <protection locked="0"/>
    </xf>
    <xf numFmtId="232" fontId="12" fillId="0" borderId="0">
      <protection locked="0"/>
    </xf>
    <xf numFmtId="210" fontId="12" fillId="0" borderId="0">
      <protection locked="0"/>
    </xf>
    <xf numFmtId="2" fontId="109" fillId="0" borderId="0" applyFont="0" applyFill="0" applyBorder="0" applyAlignment="0" applyProtection="0"/>
    <xf numFmtId="0" fontId="122" fillId="0" borderId="0" applyNumberFormat="0" applyFill="0" applyBorder="0" applyAlignment="0" applyProtection="0"/>
    <xf numFmtId="0" fontId="123" fillId="0" borderId="0" applyFill="0" applyBorder="0" applyProtection="0">
      <alignment horizontal="left"/>
    </xf>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38" fontId="108" fillId="70" borderId="0" applyNumberFormat="0" applyBorder="0" applyAlignment="0" applyProtection="0"/>
    <xf numFmtId="0" fontId="125" fillId="0" borderId="0" applyNumberFormat="0">
      <alignment horizontal="right"/>
    </xf>
    <xf numFmtId="0" fontId="12" fillId="0" borderId="0"/>
    <xf numFmtId="0" fontId="12" fillId="0" borderId="0"/>
    <xf numFmtId="0" fontId="12" fillId="0" borderId="0"/>
    <xf numFmtId="0" fontId="12" fillId="0" borderId="0"/>
    <xf numFmtId="233" fontId="12" fillId="71" borderId="34" applyNumberFormat="0" applyFont="0" applyBorder="0" applyAlignment="0" applyProtection="0"/>
    <xf numFmtId="182" fontId="12" fillId="0" borderId="0" applyFont="0" applyFill="0" applyBorder="0" applyAlignment="0" applyProtection="0">
      <alignment horizontal="right"/>
    </xf>
    <xf numFmtId="178" fontId="126" fillId="71" borderId="0" applyNumberFormat="0" applyFont="0" applyAlignment="0"/>
    <xf numFmtId="0" fontId="127" fillId="0" borderId="0" applyProtection="0">
      <alignment horizontal="right"/>
    </xf>
    <xf numFmtId="0" fontId="47" fillId="0" borderId="74" applyNumberFormat="0" applyAlignment="0" applyProtection="0">
      <alignment horizontal="left" vertical="center"/>
    </xf>
    <xf numFmtId="0" fontId="47" fillId="0" borderId="33">
      <alignment horizontal="left" vertical="center"/>
    </xf>
    <xf numFmtId="49" fontId="128" fillId="0" borderId="0">
      <alignment horizontal="centerContinuous"/>
    </xf>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62" fillId="0" borderId="56" applyNumberFormat="0" applyFill="0" applyAlignment="0" applyProtection="0"/>
    <xf numFmtId="0" fontId="129" fillId="0" borderId="0" applyNumberFormat="0" applyFill="0" applyBorder="0" applyAlignment="0" applyProtection="0"/>
    <xf numFmtId="0" fontId="130" fillId="0" borderId="0" applyProtection="0">
      <alignment horizontal="left"/>
    </xf>
    <xf numFmtId="0" fontId="130" fillId="0" borderId="0" applyProtection="0">
      <alignment horizontal="left"/>
    </xf>
    <xf numFmtId="0" fontId="130" fillId="0" borderId="0" applyProtection="0">
      <alignment horizontal="left"/>
    </xf>
    <xf numFmtId="0" fontId="130" fillId="0" borderId="0" applyProtection="0">
      <alignment horizontal="left"/>
    </xf>
    <xf numFmtId="0" fontId="63" fillId="0" borderId="57" applyNumberFormat="0" applyFill="0" applyAlignment="0" applyProtection="0"/>
    <xf numFmtId="0" fontId="130" fillId="0" borderId="0" applyProtection="0">
      <alignment horizontal="left"/>
    </xf>
    <xf numFmtId="0" fontId="131" fillId="0" borderId="0" applyProtection="0">
      <alignment horizontal="left"/>
    </xf>
    <xf numFmtId="0" fontId="131" fillId="0" borderId="0" applyProtection="0">
      <alignment horizontal="left"/>
    </xf>
    <xf numFmtId="0" fontId="131" fillId="0" borderId="0" applyProtection="0">
      <alignment horizontal="left"/>
    </xf>
    <xf numFmtId="0" fontId="131" fillId="0" borderId="0" applyProtection="0">
      <alignment horizontal="left"/>
    </xf>
    <xf numFmtId="0" fontId="132" fillId="0" borderId="58" applyNumberFormat="0" applyFill="0" applyAlignment="0" applyProtection="0"/>
    <xf numFmtId="0" fontId="64" fillId="0" borderId="58" applyNumberFormat="0" applyFill="0" applyAlignment="0" applyProtection="0"/>
    <xf numFmtId="0" fontId="131" fillId="0" borderId="0" applyProtection="0">
      <alignment horizontal="left"/>
    </xf>
    <xf numFmtId="0" fontId="64" fillId="0" borderId="0" applyNumberFormat="0" applyFill="0" applyBorder="0" applyAlignment="0" applyProtection="0"/>
    <xf numFmtId="0" fontId="64" fillId="0" borderId="0" applyNumberFormat="0" applyFill="0" applyBorder="0" applyAlignment="0" applyProtection="0"/>
    <xf numFmtId="0" fontId="133" fillId="0" borderId="0"/>
    <xf numFmtId="0" fontId="92" fillId="0" borderId="0"/>
    <xf numFmtId="234" fontId="87" fillId="0" borderId="0">
      <alignment horizontal="centerContinuous"/>
    </xf>
    <xf numFmtId="0" fontId="134" fillId="0" borderId="75" applyNumberFormat="0" applyFill="0" applyBorder="0" applyAlignment="0" applyProtection="0">
      <alignment horizontal="left"/>
    </xf>
    <xf numFmtId="234" fontId="87" fillId="0" borderId="76">
      <alignment horizontal="center"/>
    </xf>
    <xf numFmtId="0" fontId="12" fillId="0" borderId="0" applyNumberFormat="0" applyFill="0" applyBorder="0" applyProtection="0">
      <alignment wrapText="1"/>
    </xf>
    <xf numFmtId="0" fontId="12" fillId="0" borderId="0" applyNumberFormat="0" applyFill="0" applyBorder="0" applyProtection="0">
      <alignment horizontal="justify" vertical="top" wrapText="1"/>
    </xf>
    <xf numFmtId="0" fontId="135" fillId="0" borderId="38">
      <alignment horizontal="left" vertical="center"/>
    </xf>
    <xf numFmtId="0" fontId="135" fillId="72" borderId="0">
      <alignment horizontal="centerContinuous" wrapText="1"/>
    </xf>
    <xf numFmtId="0" fontId="136" fillId="0" borderId="0" applyNumberFormat="0" applyFill="0" applyBorder="0" applyAlignment="0" applyProtection="0"/>
    <xf numFmtId="0" fontId="137"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38" fillId="0" borderId="0" applyNumberFormat="0" applyFill="0" applyBorder="0" applyAlignment="0" applyProtection="0"/>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0" fontId="140"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40"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41" fillId="0" borderId="0" applyNumberFormat="0" applyFill="0" applyBorder="0" applyAlignment="0" applyProtection="0">
      <alignment vertical="top"/>
      <protection locked="0"/>
    </xf>
    <xf numFmtId="235" fontId="137" fillId="0" borderId="0" applyNumberFormat="0" applyFill="0" applyBorder="0" applyAlignment="0" applyProtection="0">
      <alignment vertical="top"/>
      <protection locked="0"/>
    </xf>
    <xf numFmtId="0" fontId="12" fillId="0" borderId="0" applyNumberFormat="0" applyFill="0" applyBorder="0" applyAlignment="0" applyProtection="0"/>
    <xf numFmtId="0" fontId="12" fillId="0" borderId="0">
      <alignment horizontal="right"/>
    </xf>
    <xf numFmtId="10" fontId="108" fillId="65" borderId="34" applyNumberFormat="0" applyBorder="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68" fillId="32" borderId="59" applyNumberFormat="0" applyAlignment="0" applyProtection="0"/>
    <xf numFmtId="236" fontId="101" fillId="0" borderId="0" applyNumberFormat="0" applyFill="0" applyBorder="0" applyAlignment="0" applyProtection="0"/>
    <xf numFmtId="0" fontId="12" fillId="0" borderId="0" applyNumberFormat="0" applyFill="0" applyBorder="0" applyAlignment="0">
      <protection locked="0"/>
    </xf>
    <xf numFmtId="0" fontId="143" fillId="65" borderId="0" applyNumberFormat="0" applyFont="0" applyBorder="0" applyAlignment="0">
      <alignment horizontal="right"/>
      <protection locked="0"/>
    </xf>
    <xf numFmtId="0" fontId="144" fillId="23" borderId="0" applyNumberFormat="0" applyFont="0" applyBorder="0" applyAlignment="0">
      <alignment horizontal="right" vertical="top"/>
      <protection locked="0"/>
    </xf>
    <xf numFmtId="237" fontId="12" fillId="65" borderId="77" applyNumberFormat="0" applyFont="0" applyBorder="0" applyAlignment="0">
      <alignment horizontal="right" vertical="center"/>
      <protection locked="0"/>
    </xf>
    <xf numFmtId="0" fontId="144" fillId="23" borderId="0" applyNumberFormat="0" applyFont="0" applyBorder="0" applyAlignment="0">
      <alignment horizontal="right" vertical="top"/>
      <protection locked="0"/>
    </xf>
    <xf numFmtId="0" fontId="101" fillId="0" borderId="0" applyFill="0" applyBorder="0">
      <alignment horizontal="right"/>
      <protection locked="0"/>
    </xf>
    <xf numFmtId="238" fontId="145" fillId="0" borderId="78" applyFont="0" applyFill="0" applyBorder="0" applyAlignment="0" applyProtection="0"/>
    <xf numFmtId="239" fontId="12" fillId="0" borderId="0" applyFill="0" applyBorder="0">
      <alignment horizontal="right"/>
      <protection locked="0"/>
    </xf>
    <xf numFmtId="0" fontId="146" fillId="0" borderId="0" applyFill="0" applyBorder="0"/>
    <xf numFmtId="0" fontId="147" fillId="73" borderId="79">
      <alignment horizontal="left" vertical="center" wrapText="1"/>
    </xf>
    <xf numFmtId="0" fontId="84" fillId="0" borderId="0" applyNumberFormat="0" applyFill="0" applyBorder="0" applyProtection="0">
      <alignment horizontal="left" vertical="center"/>
    </xf>
    <xf numFmtId="0" fontId="148"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80" fillId="74" borderId="0" applyNumberFormat="0" applyFont="0" applyBorder="0" applyProtection="0"/>
    <xf numFmtId="2" fontId="149" fillId="0" borderId="5"/>
    <xf numFmtId="206" fontId="80" fillId="0" borderId="0" applyFill="0" applyBorder="0" applyAlignment="0"/>
    <xf numFmtId="207" fontId="80" fillId="0" borderId="0" applyFill="0" applyBorder="0" applyAlignment="0"/>
    <xf numFmtId="206" fontId="80" fillId="0" borderId="0" applyFill="0" applyBorder="0" applyAlignment="0"/>
    <xf numFmtId="208" fontId="12" fillId="0" borderId="0" applyFill="0" applyBorder="0" applyAlignment="0"/>
    <xf numFmtId="207" fontId="80" fillId="0" borderId="0" applyFill="0" applyBorder="0" applyAlignment="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71" fillId="0" borderId="61" applyNumberFormat="0" applyFill="0" applyAlignment="0" applyProtection="0"/>
    <xf numFmtId="0" fontId="71" fillId="0" borderId="61" applyNumberFormat="0" applyFill="0" applyAlignment="0" applyProtection="0"/>
    <xf numFmtId="14" fontId="85" fillId="0" borderId="5" applyFont="0" applyFill="0" applyBorder="0" applyAlignment="0" applyProtection="0"/>
    <xf numFmtId="3" fontId="12" fillId="0" borderId="0"/>
    <xf numFmtId="1" fontId="151" fillId="0" borderId="0"/>
    <xf numFmtId="240" fontId="152" fillId="75" borderId="0" applyBorder="0" applyAlignment="0">
      <alignment horizontal="right"/>
    </xf>
    <xf numFmtId="41" fontId="12" fillId="0" borderId="0" applyFont="0" applyFill="0" applyBorder="0" applyAlignment="0" applyProtection="0"/>
    <xf numFmtId="43" fontId="12" fillId="0" borderId="0" applyFont="0" applyFill="0" applyBorder="0" applyAlignment="0" applyProtection="0"/>
    <xf numFmtId="0" fontId="12" fillId="0" borderId="0" applyFont="0" applyFill="0" applyBorder="0" applyAlignment="0" applyProtection="0"/>
    <xf numFmtId="0" fontId="12" fillId="0" borderId="0" applyFont="0" applyFill="0" applyBorder="0" applyAlignment="0" applyProtection="0"/>
    <xf numFmtId="241" fontId="12" fillId="0" borderId="0" applyFont="0" applyFill="0" applyBorder="0" applyAlignment="0" applyProtection="0"/>
    <xf numFmtId="242" fontId="6" fillId="0" borderId="0" applyFont="0" applyFill="0" applyBorder="0" applyAlignment="0" applyProtection="0"/>
    <xf numFmtId="243" fontId="12" fillId="0" borderId="0" applyFont="0" applyFill="0" applyBorder="0" applyAlignment="0" applyProtection="0"/>
    <xf numFmtId="14" fontId="83" fillId="0" borderId="0" applyFont="0" applyFill="0" applyBorder="0" applyAlignment="0" applyProtection="0"/>
    <xf numFmtId="3" fontId="84" fillId="0" borderId="0"/>
    <xf numFmtId="3" fontId="84" fillId="0" borderId="0"/>
    <xf numFmtId="0" fontId="12" fillId="0" borderId="0" applyFont="0" applyFill="0" applyBorder="0" applyAlignment="0" applyProtection="0"/>
    <xf numFmtId="0" fontId="12" fillId="0" borderId="0" applyFont="0" applyFill="0" applyBorder="0" applyAlignment="0" applyProtection="0"/>
    <xf numFmtId="244" fontId="12" fillId="0" borderId="0" applyFont="0" applyFill="0" applyBorder="0" applyAlignment="0" applyProtection="0"/>
    <xf numFmtId="245" fontId="6" fillId="0" borderId="0" applyFont="0" applyFill="0" applyBorder="0" applyAlignment="0" applyProtection="0"/>
    <xf numFmtId="246" fontId="12" fillId="0" borderId="0" applyFont="0" applyFill="0" applyBorder="0" applyAlignment="0" applyProtection="0"/>
    <xf numFmtId="247" fontId="12" fillId="0" borderId="0">
      <protection locked="0"/>
    </xf>
    <xf numFmtId="227" fontId="108" fillId="65" borderId="0">
      <alignment horizontal="center"/>
    </xf>
    <xf numFmtId="248" fontId="106" fillId="0" borderId="0" applyFont="0" applyFill="0" applyBorder="0" applyProtection="0">
      <alignment horizontal="right"/>
    </xf>
    <xf numFmtId="249" fontId="12" fillId="0" borderId="0" applyFont="0" applyFill="0" applyBorder="0" applyAlignment="0" applyProtection="0"/>
    <xf numFmtId="175" fontId="12" fillId="0" borderId="0" applyFont="0" applyFill="0" applyBorder="0" applyAlignment="0" applyProtection="0"/>
    <xf numFmtId="0" fontId="104" fillId="0" borderId="0" applyFont="0" applyFill="0" applyBorder="0" applyProtection="0">
      <alignment horizontal="right"/>
    </xf>
    <xf numFmtId="0" fontId="104" fillId="0" borderId="0" applyFont="0" applyFill="0" applyBorder="0" applyProtection="0">
      <alignment horizontal="right"/>
    </xf>
    <xf numFmtId="0" fontId="104" fillId="0" borderId="0" applyFont="0" applyFill="0" applyBorder="0" applyProtection="0">
      <alignment horizontal="right"/>
    </xf>
    <xf numFmtId="0" fontId="12" fillId="0" borderId="0" applyFont="0" applyFill="0" applyBorder="0" applyProtection="0">
      <alignment horizontal="right"/>
    </xf>
    <xf numFmtId="167" fontId="12" fillId="0" borderId="0" applyFont="0" applyFill="0" applyBorder="0" applyProtection="0">
      <alignment horizontal="right"/>
    </xf>
    <xf numFmtId="0" fontId="12" fillId="0" borderId="80" applyBorder="0" applyAlignment="0" applyProtection="0">
      <alignment horizontal="center"/>
    </xf>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67" fillId="31" borderId="0" applyNumberFormat="0" applyBorder="0" applyAlignment="0" applyProtection="0"/>
    <xf numFmtId="0" fontId="67" fillId="31" borderId="0" applyNumberFormat="0" applyBorder="0" applyAlignment="0" applyProtection="0"/>
    <xf numFmtId="0" fontId="96" fillId="0" borderId="0"/>
    <xf numFmtId="237" fontId="88" fillId="0" borderId="0" applyNumberFormat="0" applyFont="0" applyFill="0" applyBorder="0" applyAlignment="0" applyProtection="0">
      <alignment vertical="center"/>
    </xf>
    <xf numFmtId="37" fontId="154" fillId="0" borderId="0"/>
    <xf numFmtId="0" fontId="155" fillId="0" borderId="0"/>
    <xf numFmtId="0" fontId="37" fillId="76" borderId="0" applyNumberFormat="0" applyBorder="0" applyAlignment="0">
      <alignment horizontal="right"/>
      <protection hidden="1"/>
    </xf>
    <xf numFmtId="237" fontId="156" fillId="0" borderId="0" applyNumberFormat="0" applyFill="0" applyBorder="0" applyAlignment="0" applyProtection="0">
      <alignment vertical="center"/>
    </xf>
    <xf numFmtId="1" fontId="84" fillId="0" borderId="0"/>
    <xf numFmtId="250" fontId="157" fillId="0" borderId="0"/>
    <xf numFmtId="37" fontId="81" fillId="77" borderId="0" applyFont="0" applyFill="0" applyBorder="0" applyAlignment="0" applyProtection="0"/>
    <xf numFmtId="229" fontId="12" fillId="0" borderId="0" applyFont="0" applyFill="0" applyBorder="0" applyAlignment="0"/>
    <xf numFmtId="251" fontId="108" fillId="0" borderId="0" applyFont="0" applyFill="0" applyBorder="0" applyAlignment="0"/>
    <xf numFmtId="252" fontId="108" fillId="0" borderId="0" applyFont="0" applyFill="0" applyBorder="0" applyAlignment="0"/>
    <xf numFmtId="251" fontId="108" fillId="0" borderId="0" applyFont="0" applyFill="0" applyBorder="0" applyAlignment="0"/>
    <xf numFmtId="253" fontId="6" fillId="0" borderId="0"/>
    <xf numFmtId="0" fontId="12" fillId="0" borderId="0"/>
    <xf numFmtId="0" fontId="12" fillId="0" borderId="0"/>
    <xf numFmtId="0" fontId="12" fillId="0" borderId="0"/>
    <xf numFmtId="0" fontId="12" fillId="0" borderId="0"/>
    <xf numFmtId="0" fontId="101" fillId="0" borderId="0"/>
    <xf numFmtId="0" fontId="12" fillId="0" borderId="0"/>
    <xf numFmtId="0" fontId="6" fillId="0" borderId="0"/>
    <xf numFmtId="0" fontId="12" fillId="0" borderId="0"/>
    <xf numFmtId="0" fontId="6" fillId="0" borderId="0"/>
    <xf numFmtId="0" fontId="6" fillId="0" borderId="0"/>
    <xf numFmtId="0" fontId="6" fillId="0" borderId="0"/>
    <xf numFmtId="0" fontId="101" fillId="0" borderId="0"/>
    <xf numFmtId="0" fontId="12" fillId="0" borderId="0"/>
    <xf numFmtId="0" fontId="19" fillId="0" borderId="0"/>
    <xf numFmtId="0" fontId="6" fillId="0" borderId="0"/>
    <xf numFmtId="0" fontId="6" fillId="0" borderId="0"/>
    <xf numFmtId="0" fontId="6" fillId="0" borderId="0"/>
    <xf numFmtId="0" fontId="6" fillId="0" borderId="0"/>
    <xf numFmtId="0" fontId="12" fillId="0" borderId="34"/>
    <xf numFmtId="0" fontId="19" fillId="0" borderId="0">
      <alignment vertical="top"/>
    </xf>
    <xf numFmtId="0" fontId="19" fillId="0" borderId="0">
      <alignment vertical="top"/>
    </xf>
    <xf numFmtId="0" fontId="12" fillId="0" borderId="0"/>
    <xf numFmtId="0" fontId="6" fillId="0" borderId="0"/>
    <xf numFmtId="0" fontId="12" fillId="0" borderId="0"/>
    <xf numFmtId="0" fontId="6" fillId="0" borderId="0"/>
    <xf numFmtId="0" fontId="12" fillId="0" borderId="0"/>
    <xf numFmtId="0" fontId="12" fillId="0" borderId="0"/>
    <xf numFmtId="0" fontId="12" fillId="0" borderId="0"/>
    <xf numFmtId="0" fontId="12" fillId="0" borderId="0"/>
    <xf numFmtId="0" fontId="6" fillId="0" borderId="0"/>
    <xf numFmtId="0" fontId="12" fillId="0" borderId="0"/>
    <xf numFmtId="0" fontId="12" fillId="0" borderId="0"/>
    <xf numFmtId="0" fontId="101" fillId="0" borderId="0"/>
    <xf numFmtId="0" fontId="6" fillId="0" borderId="0"/>
    <xf numFmtId="0" fontId="101"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34" fillId="0" borderId="0"/>
    <xf numFmtId="0" fontId="12" fillId="0" borderId="0"/>
    <xf numFmtId="0" fontId="12" fillId="0" borderId="0"/>
    <xf numFmtId="0" fontId="34" fillId="0" borderId="0"/>
    <xf numFmtId="0" fontId="101" fillId="0" borderId="0"/>
    <xf numFmtId="0" fontId="12" fillId="0" borderId="0"/>
    <xf numFmtId="235" fontId="12" fillId="0" borderId="0"/>
    <xf numFmtId="0" fontId="101" fillId="0" borderId="0"/>
    <xf numFmtId="0" fontId="101" fillId="0" borderId="0"/>
    <xf numFmtId="235" fontId="12" fillId="0" borderId="0"/>
    <xf numFmtId="0" fontId="34"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9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4" fillId="0" borderId="0"/>
    <xf numFmtId="0" fontId="125" fillId="0" borderId="0"/>
    <xf numFmtId="0" fontId="12" fillId="0" borderId="0"/>
    <xf numFmtId="235" fontId="12" fillId="0" borderId="0"/>
    <xf numFmtId="235" fontId="12" fillId="0" borderId="0"/>
    <xf numFmtId="0" fontId="12"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 fillId="0" borderId="0"/>
    <xf numFmtId="235" fontId="12"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1" fillId="0" borderId="0"/>
    <xf numFmtId="0" fontId="101" fillId="0" borderId="0"/>
    <xf numFmtId="0" fontId="101" fillId="0" borderId="0"/>
    <xf numFmtId="0" fontId="101"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2" fillId="0" borderId="0"/>
    <xf numFmtId="0" fontId="101" fillId="0" borderId="0"/>
    <xf numFmtId="0" fontId="77" fillId="0" borderId="0"/>
    <xf numFmtId="0" fontId="101" fillId="0" borderId="0"/>
    <xf numFmtId="0" fontId="101"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101"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4" fillId="0" borderId="0"/>
    <xf numFmtId="0" fontId="101" fillId="0" borderId="0"/>
    <xf numFmtId="0" fontId="77" fillId="0" borderId="0"/>
    <xf numFmtId="0" fontId="77" fillId="0" borderId="0"/>
    <xf numFmtId="0" fontId="101"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77" fillId="0" borderId="0"/>
    <xf numFmtId="0" fontId="6" fillId="0" borderId="0"/>
    <xf numFmtId="0" fontId="101" fillId="0" borderId="0"/>
    <xf numFmtId="0" fontId="12" fillId="0" borderId="0"/>
    <xf numFmtId="0" fontId="77" fillId="0" borderId="0"/>
    <xf numFmtId="0" fontId="12" fillId="0" borderId="0"/>
    <xf numFmtId="0" fontId="12" fillId="0" borderId="0"/>
    <xf numFmtId="0" fontId="77" fillId="0" borderId="0"/>
    <xf numFmtId="0" fontId="12" fillId="0" borderId="0"/>
    <xf numFmtId="0" fontId="12" fillId="0" borderId="0"/>
    <xf numFmtId="0" fontId="12" fillId="0" borderId="0"/>
    <xf numFmtId="0" fontId="12" fillId="0" borderId="0"/>
    <xf numFmtId="0" fontId="12" fillId="0" borderId="0"/>
    <xf numFmtId="0" fontId="77" fillId="0" borderId="0"/>
    <xf numFmtId="0" fontId="12" fillId="0" borderId="0"/>
    <xf numFmtId="0" fontId="101" fillId="0" borderId="0"/>
    <xf numFmtId="0" fontId="77" fillId="0" borderId="0"/>
    <xf numFmtId="0" fontId="12" fillId="0" borderId="0"/>
    <xf numFmtId="0" fontId="12" fillId="0" borderId="0"/>
    <xf numFmtId="0" fontId="91" fillId="0" borderId="0"/>
    <xf numFmtId="0" fontId="101" fillId="0" borderId="0"/>
    <xf numFmtId="0" fontId="101" fillId="0" borderId="0"/>
    <xf numFmtId="0" fontId="101"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1" fillId="0" borderId="0"/>
    <xf numFmtId="0" fontId="101"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6" fillId="0" borderId="0"/>
    <xf numFmtId="235" fontId="12" fillId="0" borderId="0"/>
    <xf numFmtId="235" fontId="12" fillId="0" borderId="0"/>
    <xf numFmtId="0"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158" fillId="0" borderId="0"/>
    <xf numFmtId="0" fontId="158" fillId="0" borderId="0"/>
    <xf numFmtId="235" fontId="12" fillId="0" borderId="0"/>
    <xf numFmtId="235" fontId="12" fillId="0" borderId="0"/>
    <xf numFmtId="0" fontId="9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53" fontId="6" fillId="0" borderId="0"/>
    <xf numFmtId="0" fontId="6" fillId="0" borderId="0"/>
    <xf numFmtId="0" fontId="107" fillId="0" borderId="0"/>
    <xf numFmtId="235" fontId="12" fillId="0" borderId="0"/>
    <xf numFmtId="0" fontId="12" fillId="0" borderId="0"/>
    <xf numFmtId="235" fontId="12" fillId="0" borderId="0"/>
    <xf numFmtId="0" fontId="77" fillId="0" borderId="0"/>
    <xf numFmtId="0" fontId="6" fillId="0" borderId="0"/>
    <xf numFmtId="0" fontId="77" fillId="0" borderId="0"/>
    <xf numFmtId="235" fontId="12"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0" fontId="6" fillId="0" borderId="0"/>
    <xf numFmtId="235" fontId="12" fillId="0" borderId="0"/>
    <xf numFmtId="235" fontId="12" fillId="0" borderId="0"/>
    <xf numFmtId="235" fontId="12" fillId="0" borderId="0"/>
    <xf numFmtId="0" fontId="6" fillId="0" borderId="0"/>
    <xf numFmtId="0" fontId="12" fillId="0" borderId="0"/>
    <xf numFmtId="0" fontId="12" fillId="0" borderId="0"/>
    <xf numFmtId="0" fontId="12" fillId="0" borderId="0"/>
    <xf numFmtId="0" fontId="12" fillId="0" borderId="0"/>
    <xf numFmtId="235" fontId="12" fillId="0" borderId="0"/>
    <xf numFmtId="0" fontId="12"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80"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9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xf numFmtId="235" fontId="12" fillId="0" borderId="0"/>
    <xf numFmtId="235" fontId="12" fillId="0" borderId="0"/>
    <xf numFmtId="235" fontId="12" fillId="0" borderId="0"/>
    <xf numFmtId="0" fontId="12" fillId="0" borderId="0">
      <alignment wrapText="1"/>
    </xf>
    <xf numFmtId="0" fontId="12" fillId="0" borderId="0">
      <alignment wrapText="1"/>
    </xf>
    <xf numFmtId="0" fontId="9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xf numFmtId="235" fontId="12" fillId="0" borderId="0"/>
    <xf numFmtId="0" fontId="12" fillId="0" borderId="0"/>
    <xf numFmtId="0" fontId="6" fillId="0" borderId="0"/>
    <xf numFmtId="235" fontId="12" fillId="0" borderId="0"/>
    <xf numFmtId="235" fontId="12" fillId="0" borderId="0"/>
    <xf numFmtId="235" fontId="12"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5"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84"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xf numFmtId="235" fontId="12" fillId="0" borderId="0"/>
    <xf numFmtId="235" fontId="12" fillId="0" borderId="0"/>
    <xf numFmtId="235" fontId="12" fillId="0" borderId="0"/>
    <xf numFmtId="0" fontId="41" fillId="0" borderId="0"/>
    <xf numFmtId="0" fontId="41" fillId="0" borderId="0"/>
    <xf numFmtId="0" fontId="12" fillId="0" borderId="0">
      <alignment wrapText="1"/>
    </xf>
    <xf numFmtId="0" fontId="12" fillId="0" borderId="0">
      <alignment wrapText="1"/>
    </xf>
    <xf numFmtId="0" fontId="12" fillId="0" borderId="0">
      <alignment wrapText="1"/>
    </xf>
    <xf numFmtId="0" fontId="41" fillId="0" borderId="0"/>
    <xf numFmtId="0" fontId="4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6" fillId="0" borderId="0"/>
    <xf numFmtId="235" fontId="12" fillId="0" borderId="0"/>
    <xf numFmtId="0" fontId="101" fillId="0" borderId="0"/>
    <xf numFmtId="0" fontId="12" fillId="0" borderId="0">
      <alignment wrapText="1"/>
    </xf>
    <xf numFmtId="235" fontId="12"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alignment wrapText="1"/>
    </xf>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53"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2" fillId="0" borderId="0"/>
    <xf numFmtId="0" fontId="34" fillId="0" borderId="0"/>
    <xf numFmtId="0" fontId="19"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9" fillId="0" borderId="0"/>
    <xf numFmtId="0" fontId="19" fillId="0" borderId="0"/>
    <xf numFmtId="235" fontId="12" fillId="0" borderId="0"/>
    <xf numFmtId="0" fontId="12"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77" fillId="0" borderId="0"/>
    <xf numFmtId="253"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6" fillId="0" borderId="0"/>
    <xf numFmtId="0" fontId="12"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101"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253" fontId="6" fillId="0" borderId="0"/>
    <xf numFmtId="0" fontId="19" fillId="0" borderId="0"/>
    <xf numFmtId="0" fontId="12" fillId="0" borderId="0"/>
    <xf numFmtId="0" fontId="12" fillId="0" borderId="0"/>
    <xf numFmtId="0" fontId="108" fillId="0" borderId="0"/>
    <xf numFmtId="0" fontId="6" fillId="0" borderId="0"/>
    <xf numFmtId="0" fontId="101" fillId="0" borderId="0"/>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0" fontId="159" fillId="0" borderId="0"/>
    <xf numFmtId="0" fontId="12" fillId="0" borderId="0"/>
    <xf numFmtId="0" fontId="160" fillId="0" borderId="0"/>
    <xf numFmtId="255" fontId="108" fillId="0" borderId="0" applyFont="0" applyFill="0" applyBorder="0" applyAlignment="0" applyProtection="0"/>
    <xf numFmtId="0" fontId="86" fillId="35" borderId="63" applyNumberFormat="0" applyFont="0" applyAlignment="0" applyProtection="0"/>
    <xf numFmtId="0" fontId="6" fillId="35" borderId="63" applyNumberFormat="0" applyFont="0" applyAlignment="0" applyProtection="0"/>
    <xf numFmtId="0" fontId="41" fillId="35" borderId="63" applyNumberFormat="0" applyFont="0" applyAlignment="0" applyProtection="0"/>
    <xf numFmtId="0" fontId="6" fillId="35" borderId="63" applyNumberFormat="0" applyFont="0" applyAlignment="0" applyProtection="0"/>
    <xf numFmtId="0" fontId="41"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256" fontId="162" fillId="0" borderId="0" applyBorder="0" applyProtection="0">
      <alignment horizontal="right"/>
    </xf>
    <xf numFmtId="256" fontId="163" fillId="78" borderId="0" applyBorder="0" applyProtection="0">
      <alignment horizontal="right"/>
    </xf>
    <xf numFmtId="256" fontId="164" fillId="0" borderId="33" applyBorder="0"/>
    <xf numFmtId="256" fontId="162" fillId="0" borderId="0" applyBorder="0" applyProtection="0">
      <alignment horizontal="right"/>
    </xf>
    <xf numFmtId="257" fontId="162" fillId="0" borderId="0" applyBorder="0" applyProtection="0">
      <alignment horizontal="right"/>
    </xf>
    <xf numFmtId="257" fontId="165" fillId="78" borderId="0" applyProtection="0">
      <alignment horizontal="right"/>
    </xf>
    <xf numFmtId="37" fontId="79" fillId="0" borderId="0" applyFill="0" applyBorder="0" applyProtection="0">
      <alignment horizontal="right"/>
    </xf>
    <xf numFmtId="188" fontId="81" fillId="0" borderId="0" applyFont="0" applyFill="0" applyBorder="0" applyProtection="0">
      <alignment horizontal="right"/>
    </xf>
    <xf numFmtId="258" fontId="162" fillId="0" borderId="0" applyFill="0" applyBorder="0" applyProtection="0"/>
    <xf numFmtId="0" fontId="95" fillId="65" borderId="0">
      <alignment horizontal="right"/>
    </xf>
    <xf numFmtId="0" fontId="12" fillId="0" borderId="0">
      <alignment horizontal="right"/>
    </xf>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69" fillId="33" borderId="60" applyNumberFormat="0" applyAlignment="0" applyProtection="0"/>
    <xf numFmtId="0" fontId="69" fillId="33" borderId="60" applyNumberFormat="0" applyAlignment="0" applyProtection="0"/>
    <xf numFmtId="0" fontId="167" fillId="0" borderId="0" applyProtection="0">
      <alignment horizontal="left"/>
    </xf>
    <xf numFmtId="0" fontId="167" fillId="0" borderId="0" applyFill="0" applyBorder="0" applyProtection="0">
      <alignment horizontal="left"/>
    </xf>
    <xf numFmtId="0" fontId="168" fillId="0" borderId="0" applyFill="0" applyBorder="0" applyProtection="0">
      <alignment horizontal="left"/>
    </xf>
    <xf numFmtId="1" fontId="169" fillId="0" borderId="0" applyProtection="0">
      <alignment horizontal="right" vertical="center"/>
    </xf>
    <xf numFmtId="237" fontId="170" fillId="0" borderId="5">
      <alignment vertical="center"/>
    </xf>
    <xf numFmtId="2" fontId="98" fillId="0" borderId="0"/>
    <xf numFmtId="233" fontId="171" fillId="0" borderId="0" applyFill="0" applyBorder="0" applyAlignment="0" applyProtection="0"/>
    <xf numFmtId="169" fontId="12" fillId="0" borderId="0" applyFont="0" applyFill="0" applyBorder="0" applyAlignment="0" applyProtection="0"/>
    <xf numFmtId="259" fontId="80" fillId="0" borderId="0" applyFont="0" applyFill="0" applyBorder="0" applyAlignment="0" applyProtection="0"/>
    <xf numFmtId="260" fontId="172" fillId="65" borderId="34" applyFill="0" applyBorder="0" applyAlignment="0" applyProtection="0">
      <alignment horizontal="right"/>
      <protection locked="0"/>
    </xf>
    <xf numFmtId="261" fontId="172" fillId="70" borderId="0" applyFill="0" applyBorder="0" applyAlignment="0" applyProtection="0">
      <protection hidden="1"/>
    </xf>
    <xf numFmtId="10" fontId="12" fillId="0" borderId="0" applyFont="0" applyFill="0" applyBorder="0" applyAlignment="0" applyProtection="0"/>
    <xf numFmtId="10" fontId="12" fillId="0" borderId="0" applyFont="0" applyFill="0" applyBorder="0" applyAlignment="0" applyProtection="0"/>
    <xf numFmtId="262" fontId="162" fillId="0" borderId="0" applyBorder="0" applyProtection="0">
      <alignment horizontal="right"/>
    </xf>
    <xf numFmtId="262" fontId="163" fillId="78" borderId="0" applyProtection="0">
      <alignment horizontal="right"/>
    </xf>
    <xf numFmtId="262" fontId="162" fillId="0" borderId="0" applyFont="0" applyBorder="0" applyProtection="0">
      <alignment horizontal="right"/>
    </xf>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14"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4"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33"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2" fillId="0" borderId="0" applyFont="0" applyFill="0" applyBorder="0" applyAlignment="0" applyProtection="0"/>
    <xf numFmtId="9" fontId="19"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4"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63" fontId="98" fillId="0" borderId="0" applyFont="0" applyFill="0" applyBorder="0" applyProtection="0">
      <alignment horizontal="right"/>
    </xf>
    <xf numFmtId="9" fontId="12" fillId="0" borderId="0"/>
    <xf numFmtId="264" fontId="12" fillId="0" borderId="0" applyFill="0" applyBorder="0">
      <alignment horizontal="right"/>
      <protection locked="0"/>
    </xf>
    <xf numFmtId="1" fontId="84" fillId="0" borderId="0"/>
    <xf numFmtId="247" fontId="12" fillId="0" borderId="0">
      <protection locked="0"/>
    </xf>
    <xf numFmtId="233" fontId="12" fillId="0" borderId="0" applyFont="0" applyFill="0" applyBorder="0" applyAlignment="0" applyProtection="0"/>
    <xf numFmtId="206" fontId="80" fillId="0" borderId="0" applyFill="0" applyBorder="0" applyAlignment="0"/>
    <xf numFmtId="207" fontId="80" fillId="0" borderId="0" applyFill="0" applyBorder="0" applyAlignment="0"/>
    <xf numFmtId="206" fontId="80" fillId="0" borderId="0" applyFill="0" applyBorder="0" applyAlignment="0"/>
    <xf numFmtId="208" fontId="12" fillId="0" borderId="0" applyFill="0" applyBorder="0" applyAlignment="0"/>
    <xf numFmtId="207" fontId="80" fillId="0" borderId="0" applyFill="0" applyBorder="0" applyAlignment="0"/>
    <xf numFmtId="10" fontId="98" fillId="0" borderId="0"/>
    <xf numFmtId="10" fontId="98" fillId="73" borderId="0"/>
    <xf numFmtId="9" fontId="98" fillId="0" borderId="0" applyFont="0" applyFill="0" applyBorder="0" applyAlignment="0" applyProtection="0"/>
    <xf numFmtId="167" fontId="19" fillId="0" borderId="0"/>
    <xf numFmtId="265" fontId="173" fillId="70" borderId="0" applyBorder="0" applyAlignment="0">
      <protection hidden="1"/>
    </xf>
    <xf numFmtId="1" fontId="173" fillId="70" borderId="0">
      <alignment horizontal="center"/>
    </xf>
    <xf numFmtId="0" fontId="101" fillId="0" borderId="0" applyNumberFormat="0" applyFont="0" applyFill="0" applyBorder="0" applyAlignment="0" applyProtection="0">
      <alignment horizontal="left"/>
    </xf>
    <xf numFmtId="15" fontId="101" fillId="0" borderId="0" applyFont="0" applyFill="0" applyBorder="0" applyAlignment="0" applyProtection="0"/>
    <xf numFmtId="4" fontId="101" fillId="0" borderId="0" applyFont="0" applyFill="0" applyBorder="0" applyAlignment="0" applyProtection="0"/>
    <xf numFmtId="0" fontId="147" fillId="0" borderId="68">
      <alignment horizontal="center"/>
    </xf>
    <xf numFmtId="3" fontId="101" fillId="0" borderId="0" applyFont="0" applyFill="0" applyBorder="0" applyAlignment="0" applyProtection="0"/>
    <xf numFmtId="0" fontId="101" fillId="79" borderId="0" applyNumberFormat="0" applyFont="0" applyBorder="0" applyAlignment="0" applyProtection="0"/>
    <xf numFmtId="0" fontId="101" fillId="0" borderId="0">
      <alignment horizontal="right"/>
      <protection locked="0"/>
    </xf>
    <xf numFmtId="229" fontId="174" fillId="0" borderId="0" applyNumberFormat="0" applyFill="0" applyBorder="0" applyAlignment="0" applyProtection="0">
      <alignment horizontal="left"/>
    </xf>
    <xf numFmtId="0" fontId="175" fillId="68" borderId="0"/>
    <xf numFmtId="0" fontId="84" fillId="0" borderId="0" applyNumberFormat="0" applyFill="0" applyBorder="0" applyProtection="0">
      <alignment horizontal="right" vertical="center"/>
    </xf>
    <xf numFmtId="0" fontId="176" fillId="0" borderId="81">
      <alignment vertical="center"/>
    </xf>
    <xf numFmtId="266" fontId="12" fillId="0" borderId="0" applyFill="0" applyBorder="0">
      <alignment horizontal="right"/>
      <protection hidden="1"/>
    </xf>
    <xf numFmtId="0" fontId="177" fillId="67" borderId="34">
      <alignment horizontal="center" vertical="center" wrapText="1"/>
      <protection hidden="1"/>
    </xf>
    <xf numFmtId="0" fontId="101" fillId="80" borderId="82"/>
    <xf numFmtId="0" fontId="80" fillId="81" borderId="0" applyNumberFormat="0" applyFont="0" applyBorder="0" applyAlignment="0" applyProtection="0"/>
    <xf numFmtId="42" fontId="178" fillId="0" borderId="0" applyFill="0" applyBorder="0" applyAlignment="0" applyProtection="0"/>
    <xf numFmtId="41" fontId="179" fillId="0" borderId="0"/>
    <xf numFmtId="0" fontId="108" fillId="0" borderId="0"/>
    <xf numFmtId="0" fontId="180" fillId="0" borderId="0">
      <alignment horizontal="right"/>
    </xf>
    <xf numFmtId="0" fontId="115" fillId="0" borderId="0">
      <alignment horizontal="left"/>
    </xf>
    <xf numFmtId="233" fontId="181" fillId="0" borderId="76"/>
    <xf numFmtId="267" fontId="88" fillId="75" borderId="0" applyFont="0" applyBorder="0"/>
    <xf numFmtId="0" fontId="182" fillId="0" borderId="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12" fillId="0" borderId="0">
      <alignment vertical="top"/>
    </xf>
    <xf numFmtId="41" fontId="12" fillId="0" borderId="0" applyFont="0" applyFill="0" applyBorder="0" applyAlignment="0" applyProtection="0"/>
    <xf numFmtId="0" fontId="37" fillId="0" borderId="0">
      <alignment vertical="top"/>
    </xf>
    <xf numFmtId="0" fontId="80" fillId="0" borderId="0">
      <alignment vertical="top"/>
    </xf>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44" fontId="12" fillId="0" borderId="0" applyFon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83" fillId="81" borderId="34" applyNumberFormat="0" applyProtection="0">
      <alignment horizontal="center" vertical="center"/>
    </xf>
    <xf numFmtId="0" fontId="80" fillId="0" borderId="0">
      <alignment vertical="top"/>
    </xf>
    <xf numFmtId="0" fontId="11" fillId="81" borderId="34" applyNumberFormat="0" applyProtection="0">
      <alignment horizontal="center" vertical="center" wrapText="1"/>
    </xf>
    <xf numFmtId="0" fontId="11" fillId="81" borderId="34" applyNumberFormat="0" applyProtection="0">
      <alignment horizontal="center" vertical="center"/>
    </xf>
    <xf numFmtId="0" fontId="11" fillId="81" borderId="34" applyNumberFormat="0" applyProtection="0">
      <alignment horizontal="center" vertical="center" wrapText="1"/>
    </xf>
    <xf numFmtId="0" fontId="184" fillId="0" borderId="0" applyNumberFormat="0" applyFill="0" applyBorder="0" applyAlignment="0" applyProtection="0"/>
    <xf numFmtId="0" fontId="11" fillId="60" borderId="34" applyNumberFormat="0" applyProtection="0">
      <alignment horizontal="left" vertical="center" wrapText="1"/>
    </xf>
    <xf numFmtId="0" fontId="80" fillId="0" borderId="0">
      <alignment vertical="top"/>
    </xf>
    <xf numFmtId="0" fontId="80" fillId="0" borderId="0">
      <alignment vertical="top"/>
    </xf>
    <xf numFmtId="0" fontId="47" fillId="0" borderId="0" applyNumberFormat="0" applyFill="0" applyBorder="0" applyAlignment="0" applyProtection="0"/>
    <xf numFmtId="253" fontId="11" fillId="82" borderId="34" applyNumberFormat="0" applyProtection="0">
      <alignment horizontal="center" vertical="center" wrapText="1"/>
    </xf>
    <xf numFmtId="0" fontId="12" fillId="25" borderId="34" applyNumberFormat="0" applyProtection="0">
      <alignment horizontal="left" vertical="center" wrapText="1"/>
    </xf>
    <xf numFmtId="0" fontId="80" fillId="0" borderId="0">
      <alignment vertical="top"/>
    </xf>
    <xf numFmtId="0" fontId="11" fillId="60" borderId="34" applyNumberFormat="0" applyProtection="0">
      <alignment horizontal="left" vertical="center" wrapText="1"/>
    </xf>
    <xf numFmtId="0" fontId="80" fillId="0" borderId="0">
      <alignment vertical="top"/>
    </xf>
    <xf numFmtId="0" fontId="80" fillId="0" borderId="0">
      <alignment vertical="top"/>
    </xf>
    <xf numFmtId="0" fontId="185" fillId="83" borderId="0" applyNumberFormat="0" applyBorder="0" applyAlignment="0" applyProtection="0"/>
    <xf numFmtId="0" fontId="80" fillId="0" borderId="0">
      <alignment vertical="top"/>
    </xf>
    <xf numFmtId="0" fontId="80" fillId="0" borderId="0">
      <alignment vertical="top"/>
    </xf>
    <xf numFmtId="0" fontId="80" fillId="0" borderId="0">
      <alignment vertical="top"/>
    </xf>
    <xf numFmtId="43" fontId="79"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181" fontId="12"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44" fontId="12"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268" fontId="98"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268" fontId="98"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19" fillId="0" borderId="0" applyNumberFormat="0" applyBorder="0" applyAlignment="0"/>
    <xf numFmtId="0" fontId="186" fillId="0" borderId="0" applyNumberFormat="0" applyBorder="0" applyAlignment="0"/>
    <xf numFmtId="0" fontId="187" fillId="0" borderId="0" applyNumberFormat="0" applyBorder="0" applyAlignment="0"/>
    <xf numFmtId="0" fontId="97" fillId="0" borderId="0" applyNumberFormat="0" applyFill="0" applyBorder="0" applyProtection="0">
      <alignment horizontal="left" vertical="center"/>
    </xf>
    <xf numFmtId="0" fontId="97" fillId="0" borderId="33" applyNumberFormat="0" applyFill="0" applyProtection="0">
      <alignment horizontal="left" vertical="center"/>
    </xf>
    <xf numFmtId="269" fontId="88" fillId="84" borderId="0" applyNumberFormat="0" applyFont="0" applyBorder="0">
      <alignment horizontal="center" vertical="center"/>
      <protection locked="0"/>
    </xf>
    <xf numFmtId="9" fontId="12" fillId="0" borderId="0"/>
    <xf numFmtId="0" fontId="99" fillId="0" borderId="0" applyFill="0" applyBorder="0" applyProtection="0">
      <alignment horizontal="center" vertical="center"/>
    </xf>
    <xf numFmtId="0" fontId="188" fillId="0" borderId="0" applyBorder="0" applyProtection="0">
      <alignment vertical="center"/>
    </xf>
    <xf numFmtId="167" fontId="12" fillId="0" borderId="5" applyBorder="0" applyProtection="0">
      <alignment horizontal="right" vertical="center"/>
    </xf>
    <xf numFmtId="0" fontId="189" fillId="85" borderId="0" applyBorder="0" applyProtection="0">
      <alignment horizontal="centerContinuous" vertical="center"/>
    </xf>
    <xf numFmtId="0" fontId="189" fillId="83" borderId="5" applyBorder="0" applyProtection="0">
      <alignment horizontal="centerContinuous" vertical="center"/>
    </xf>
    <xf numFmtId="0" fontId="190" fillId="0" borderId="0"/>
    <xf numFmtId="0" fontId="99" fillId="0" borderId="0" applyFill="0" applyBorder="0" applyProtection="0"/>
    <xf numFmtId="0" fontId="160" fillId="0" borderId="0"/>
    <xf numFmtId="0" fontId="191" fillId="0" borderId="0" applyFill="0" applyBorder="0" applyProtection="0">
      <alignment horizontal="left"/>
    </xf>
    <xf numFmtId="0" fontId="192" fillId="0" borderId="0" applyFill="0" applyBorder="0" applyProtection="0">
      <alignment horizontal="left" vertical="top"/>
    </xf>
    <xf numFmtId="0" fontId="193" fillId="0" borderId="0">
      <alignment horizontal="centerContinuous"/>
    </xf>
    <xf numFmtId="237" fontId="12" fillId="25" borderId="83" applyNumberFormat="0" applyAlignment="0">
      <alignment vertical="center"/>
    </xf>
    <xf numFmtId="237" fontId="194" fillId="86" borderId="84" applyNumberFormat="0" applyBorder="0" applyAlignment="0" applyProtection="0">
      <alignment vertical="center"/>
    </xf>
    <xf numFmtId="237" fontId="12" fillId="25" borderId="83" applyNumberFormat="0" applyProtection="0">
      <alignment horizontal="centerContinuous" vertical="center"/>
    </xf>
    <xf numFmtId="237" fontId="195" fillId="87" borderId="0" applyNumberFormat="0" applyBorder="0" applyAlignment="0" applyProtection="0">
      <alignment vertical="center"/>
    </xf>
    <xf numFmtId="237" fontId="12" fillId="86" borderId="0" applyBorder="0" applyAlignment="0" applyProtection="0">
      <alignment vertical="center"/>
    </xf>
    <xf numFmtId="49" fontId="79" fillId="0" borderId="5">
      <alignment vertical="center"/>
    </xf>
    <xf numFmtId="0" fontId="196" fillId="0" borderId="0"/>
    <xf numFmtId="0" fontId="197" fillId="0" borderId="0"/>
    <xf numFmtId="49" fontId="19" fillId="0" borderId="0" applyFill="0" applyBorder="0" applyAlignment="0"/>
    <xf numFmtId="270" fontId="80" fillId="0" borderId="0" applyFill="0" applyBorder="0" applyAlignment="0"/>
    <xf numFmtId="271" fontId="80" fillId="0" borderId="0" applyFill="0" applyBorder="0" applyAlignment="0"/>
    <xf numFmtId="0" fontId="83" fillId="0" borderId="0" applyNumberFormat="0" applyFont="0" applyFill="0" applyBorder="0" applyProtection="0">
      <alignment horizontal="left" vertical="top" wrapText="1"/>
    </xf>
    <xf numFmtId="18" fontId="108" fillId="0" borderId="0" applyFill="0" applyBorder="0" applyAlignment="0" applyProtection="0"/>
    <xf numFmtId="0" fontId="80" fillId="0" borderId="0" applyNumberFormat="0" applyFill="0" applyBorder="0" applyAlignment="0" applyProtection="0"/>
    <xf numFmtId="0" fontId="84" fillId="0" borderId="0" applyNumberFormat="0" applyFill="0" applyBorder="0" applyAlignment="0" applyProtection="0"/>
    <xf numFmtId="40" fontId="198" fillId="0" borderId="0"/>
    <xf numFmtId="0" fontId="199" fillId="0" borderId="0" applyNumberFormat="0" applyBorder="0" applyAlignment="0" applyProtection="0"/>
    <xf numFmtId="0" fontId="199" fillId="0" borderId="0" applyNumberFormat="0" applyBorder="0" applyAlignment="0" applyProtection="0"/>
    <xf numFmtId="0" fontId="200" fillId="0" borderId="0">
      <alignment horizontal="left"/>
    </xf>
    <xf numFmtId="272" fontId="201" fillId="83" borderId="0" applyNumberFormat="0" applyProtection="0">
      <alignment horizontal="left" vertical="center"/>
    </xf>
    <xf numFmtId="0" fontId="202" fillId="0" borderId="0" applyNumberFormat="0" applyProtection="0">
      <alignment horizontal="left" vertical="center"/>
    </xf>
    <xf numFmtId="0" fontId="101" fillId="0" borderId="0" applyBorder="0"/>
    <xf numFmtId="1" fontId="80" fillId="72" borderId="0" applyNumberFormat="0" applyFont="0" applyBorder="0" applyProtection="0">
      <alignment horizontal="left"/>
    </xf>
    <xf numFmtId="273" fontId="12" fillId="0" borderId="0" applyNumberFormat="0" applyFill="0" applyBorder="0" applyProtection="0">
      <alignment vertical="top"/>
    </xf>
    <xf numFmtId="0" fontId="3"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203" fillId="0" borderId="64" applyNumberFormat="0" applyFill="0" applyAlignment="0" applyProtection="0"/>
    <xf numFmtId="39" fontId="12" fillId="0" borderId="65">
      <protection locked="0"/>
    </xf>
    <xf numFmtId="6" fontId="193" fillId="0" borderId="65" applyFill="0" applyAlignment="0" applyProtection="0"/>
    <xf numFmtId="167" fontId="85" fillId="0" borderId="85"/>
    <xf numFmtId="0" fontId="204" fillId="0" borderId="0">
      <alignment horizontal="fill"/>
    </xf>
    <xf numFmtId="274" fontId="173" fillId="70" borderId="11" applyBorder="0">
      <alignment horizontal="right" vertical="center"/>
      <protection locked="0"/>
    </xf>
    <xf numFmtId="42" fontId="12" fillId="0" borderId="0" applyFont="0" applyFill="0" applyBorder="0" applyAlignment="0" applyProtection="0"/>
    <xf numFmtId="275" fontId="12" fillId="0" borderId="0" applyFont="0" applyFill="0" applyBorder="0" applyAlignment="0" applyProtection="0"/>
    <xf numFmtId="42" fontId="12" fillId="0" borderId="0" applyFont="0" applyFill="0" applyBorder="0" applyAlignment="0" applyProtection="0"/>
    <xf numFmtId="44" fontId="12" fillId="0" borderId="0" applyFont="0" applyFill="0" applyBorder="0" applyAlignment="0" applyProtection="0"/>
    <xf numFmtId="273" fontId="205" fillId="86" borderId="0" applyNumberFormat="0" applyBorder="0" applyProtection="0">
      <alignment horizontal="centerContinuous" vertical="center"/>
    </xf>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206" fillId="0" borderId="0"/>
    <xf numFmtId="1" fontId="206" fillId="0" borderId="0"/>
    <xf numFmtId="276" fontId="98" fillId="0" borderId="0" applyFont="0" applyFill="0" applyBorder="0" applyProtection="0">
      <alignment horizontal="right"/>
    </xf>
    <xf numFmtId="277" fontId="12" fillId="0" borderId="0"/>
    <xf numFmtId="278" fontId="162" fillId="0" borderId="0" applyFill="0" applyBorder="0" applyProtection="0"/>
    <xf numFmtId="0" fontId="12" fillId="0" borderId="0">
      <alignment horizontal="center"/>
    </xf>
    <xf numFmtId="279" fontId="79" fillId="0" borderId="5">
      <alignment horizontal="right"/>
    </xf>
    <xf numFmtId="280" fontId="12" fillId="0" borderId="0" applyFont="0" applyFill="0" applyBorder="0" applyAlignment="0" applyProtection="0"/>
    <xf numFmtId="281" fontId="90" fillId="0" borderId="0" applyFont="0" applyFill="0" applyBorder="0" applyProtection="0">
      <alignment horizontal="right"/>
    </xf>
    <xf numFmtId="0" fontId="12" fillId="0" borderId="0"/>
    <xf numFmtId="166" fontId="12" fillId="0" borderId="0" applyFont="0" applyFill="0" applyBorder="0" applyAlignment="0" applyProtection="0"/>
    <xf numFmtId="253" fontId="12" fillId="0" borderId="0"/>
    <xf numFmtId="0" fontId="45"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99" fontId="12" fillId="0" borderId="88">
      <alignment horizontal="right"/>
    </xf>
    <xf numFmtId="200" fontId="88" fillId="0" borderId="88">
      <alignment horizontal="right"/>
    </xf>
    <xf numFmtId="200" fontId="88" fillId="0" borderId="88" applyFill="0">
      <alignment horizontal="right"/>
    </xf>
    <xf numFmtId="3" fontId="12" fillId="0" borderId="88" applyFill="0">
      <alignment horizontal="right"/>
    </xf>
    <xf numFmtId="201" fontId="88" fillId="0" borderId="88" applyFill="0">
      <alignment horizontal="right"/>
    </xf>
    <xf numFmtId="203" fontId="12" fillId="0" borderId="88">
      <alignment horizontal="right"/>
      <protection locked="0"/>
    </xf>
    <xf numFmtId="6" fontId="88" fillId="0" borderId="88" applyNumberFormat="0" applyFont="0" applyBorder="0" applyProtection="0">
      <alignment horizontal="right"/>
    </xf>
    <xf numFmtId="1" fontId="94" fillId="64" borderId="89" applyNumberFormat="0" applyBorder="0" applyAlignment="0">
      <alignment horizontal="center" vertical="top" wrapText="1"/>
      <protection hidden="1"/>
    </xf>
    <xf numFmtId="0" fontId="97" fillId="0" borderId="86" applyNumberFormat="0" applyFill="0" applyAlignment="0" applyProtection="0"/>
    <xf numFmtId="0" fontId="83" fillId="0" borderId="86" applyNumberFormat="0" applyFont="0" applyFill="0" applyAlignment="0" applyProtection="0"/>
    <xf numFmtId="0" fontId="83" fillId="0" borderId="89" applyNumberFormat="0" applyFont="0" applyFill="0" applyAlignment="0" applyProtection="0"/>
    <xf numFmtId="225" fontId="81" fillId="65" borderId="87" applyFont="0" applyFill="0" applyBorder="0" applyAlignment="0" applyProtection="0"/>
    <xf numFmtId="227" fontId="85" fillId="0" borderId="86" applyFont="0" applyFill="0" applyBorder="0" applyAlignment="0" applyProtection="0"/>
    <xf numFmtId="231" fontId="101" fillId="68" borderId="89">
      <alignment horizontal="left"/>
    </xf>
    <xf numFmtId="2" fontId="149" fillId="0" borderId="86"/>
    <xf numFmtId="14" fontId="85" fillId="0" borderId="86"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7" fontId="12" fillId="0" borderId="86" applyBorder="0" applyProtection="0">
      <alignment horizontal="right" vertical="center"/>
    </xf>
    <xf numFmtId="166" fontId="6" fillId="0" borderId="0" applyFont="0" applyFill="0" applyBorder="0" applyAlignment="0" applyProtection="0"/>
    <xf numFmtId="0" fontId="189" fillId="83" borderId="86" applyBorder="0" applyProtection="0">
      <alignment horizontal="centerContinuous" vertical="center"/>
    </xf>
    <xf numFmtId="49" fontId="79" fillId="0" borderId="86">
      <alignment vertical="center"/>
    </xf>
    <xf numFmtId="274" fontId="173" fillId="70" borderId="89" applyBorder="0">
      <alignment horizontal="right" vertical="center"/>
      <protection locked="0"/>
    </xf>
    <xf numFmtId="279" fontId="79" fillId="0" borderId="86">
      <alignment horizontal="right"/>
    </xf>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47" fillId="73" borderId="92">
      <alignment horizontal="left" vertical="center" wrapText="1"/>
    </xf>
    <xf numFmtId="8" fontId="113" fillId="0" borderId="91">
      <protection locked="0"/>
    </xf>
    <xf numFmtId="204" fontId="90" fillId="63" borderId="9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237" fontId="194" fillId="86" borderId="93" applyNumberFormat="0" applyBorder="0" applyAlignment="0" applyProtection="0">
      <alignment vertical="center"/>
    </xf>
    <xf numFmtId="167" fontId="85" fillId="0" borderId="94"/>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7" fillId="21" borderId="125" applyNumberFormat="0" applyAlignment="0" applyProtection="0"/>
    <xf numFmtId="0" fontId="24" fillId="0" borderId="126" applyNumberFormat="0" applyFill="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2" fillId="25" borderId="110" applyNumberFormat="0" applyProtection="0">
      <alignment horizontal="left" vertical="center"/>
    </xf>
    <xf numFmtId="0" fontId="12" fillId="25" borderId="110" applyNumberFormat="0" applyProtection="0">
      <alignment horizontal="left" vertical="center"/>
    </xf>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cellStyleXfs>
  <cellXfs count="822">
    <xf numFmtId="0" fontId="0" fillId="0" borderId="0" xfId="0"/>
    <xf numFmtId="0" fontId="0" fillId="2" borderId="0" xfId="0" applyFill="1"/>
    <xf numFmtId="0" fontId="2" fillId="2" borderId="0" xfId="0" applyFont="1" applyFill="1"/>
    <xf numFmtId="0" fontId="5" fillId="2" borderId="0" xfId="0" applyFont="1" applyFill="1"/>
    <xf numFmtId="0" fontId="35" fillId="2" borderId="0" xfId="0" applyFont="1" applyFill="1" applyAlignment="1"/>
    <xf numFmtId="0" fontId="7" fillId="2" borderId="0" xfId="0" applyFont="1" applyFill="1"/>
    <xf numFmtId="0" fontId="5" fillId="2" borderId="0" xfId="0" applyFont="1" applyFill="1" applyAlignment="1">
      <alignment wrapText="1"/>
    </xf>
    <xf numFmtId="0" fontId="37" fillId="2" borderId="0" xfId="0" applyFont="1" applyFill="1"/>
    <xf numFmtId="0" fontId="3" fillId="2" borderId="0" xfId="0" applyFont="1" applyFill="1"/>
    <xf numFmtId="0" fontId="0" fillId="2" borderId="0" xfId="0" applyFont="1" applyFill="1"/>
    <xf numFmtId="0" fontId="0" fillId="2" borderId="0" xfId="0" applyFill="1" applyAlignment="1">
      <alignment horizontal="left"/>
    </xf>
    <xf numFmtId="0" fontId="0" fillId="2" borderId="0" xfId="0" applyFill="1" applyAlignment="1">
      <alignment horizontal="center"/>
    </xf>
    <xf numFmtId="0" fontId="0" fillId="2" borderId="0" xfId="0" applyFill="1"/>
    <xf numFmtId="173" fontId="0" fillId="2" borderId="0" xfId="0" applyNumberFormat="1" applyFont="1" applyFill="1"/>
    <xf numFmtId="0" fontId="7" fillId="2" borderId="0" xfId="0" applyFont="1" applyFill="1" applyBorder="1"/>
    <xf numFmtId="0" fontId="35" fillId="2" borderId="0" xfId="0" applyFont="1" applyFill="1" applyAlignment="1">
      <alignment vertical="center"/>
    </xf>
    <xf numFmtId="0" fontId="0" fillId="2" borderId="0" xfId="0" applyFill="1" applyBorder="1"/>
    <xf numFmtId="0" fontId="13" fillId="2" borderId="0" xfId="0" applyFont="1" applyFill="1"/>
    <xf numFmtId="0" fontId="7" fillId="2" borderId="0" xfId="0" applyFont="1" applyFill="1"/>
    <xf numFmtId="164" fontId="4" fillId="2" borderId="0" xfId="0" applyNumberFormat="1" applyFont="1" applyFill="1" applyBorder="1" applyAlignment="1">
      <alignment horizontal="center"/>
    </xf>
    <xf numFmtId="0" fontId="2" fillId="2" borderId="0" xfId="0" applyFont="1" applyFill="1" applyBorder="1"/>
    <xf numFmtId="0" fontId="2" fillId="2" borderId="0" xfId="0" applyFont="1" applyFill="1" applyAlignment="1">
      <alignment horizontal="center"/>
    </xf>
    <xf numFmtId="0" fontId="3" fillId="2" borderId="0" xfId="0" applyFont="1" applyFill="1" applyBorder="1" applyAlignment="1">
      <alignment horizontal="center" vertical="center"/>
    </xf>
    <xf numFmtId="0" fontId="33" fillId="2" borderId="0" xfId="0" applyFont="1" applyFill="1" applyAlignment="1">
      <alignment horizontal="center"/>
    </xf>
    <xf numFmtId="0" fontId="33" fillId="2" borderId="0" xfId="0" applyFont="1" applyFill="1" applyAlignment="1">
      <alignment horizontal="center" vertical="center"/>
    </xf>
    <xf numFmtId="0" fontId="13" fillId="2" borderId="0" xfId="0" applyFont="1" applyFill="1" applyAlignment="1">
      <alignment horizontal="center"/>
    </xf>
    <xf numFmtId="0" fontId="0" fillId="2" borderId="0" xfId="0" applyFont="1" applyFill="1" applyAlignment="1">
      <alignment horizontal="left"/>
    </xf>
    <xf numFmtId="0" fontId="41" fillId="2" borderId="0" xfId="0" applyFont="1" applyFill="1"/>
    <xf numFmtId="0" fontId="0" fillId="2" borderId="0" xfId="0" applyFont="1" applyFill="1" applyBorder="1"/>
    <xf numFmtId="0" fontId="45" fillId="2" borderId="0" xfId="0" applyFont="1" applyFill="1"/>
    <xf numFmtId="0" fontId="43" fillId="2" borderId="0" xfId="0" applyFont="1" applyFill="1" applyAlignment="1">
      <alignment horizontal="left"/>
    </xf>
    <xf numFmtId="0" fontId="40" fillId="2" borderId="0" xfId="0" applyFont="1" applyFill="1" applyBorder="1" applyAlignment="1">
      <alignment horizontal="left" vertical="center"/>
    </xf>
    <xf numFmtId="0" fontId="0" fillId="2" borderId="0" xfId="0" applyFont="1" applyFill="1" applyAlignment="1">
      <alignment vertical="center"/>
    </xf>
    <xf numFmtId="0" fontId="41" fillId="2" borderId="0" xfId="0" applyFont="1" applyFill="1" applyAlignment="1">
      <alignment horizontal="left"/>
    </xf>
    <xf numFmtId="0" fontId="44" fillId="2" borderId="0" xfId="0" applyFont="1" applyFill="1" applyBorder="1" applyAlignment="1">
      <alignment horizontal="center" vertical="center"/>
    </xf>
    <xf numFmtId="0" fontId="50" fillId="2" borderId="0" xfId="0" applyFont="1" applyFill="1" applyBorder="1" applyAlignment="1">
      <alignment vertical="center"/>
    </xf>
    <xf numFmtId="0" fontId="40" fillId="2" borderId="0" xfId="0" applyFont="1" applyFill="1" applyBorder="1" applyAlignment="1">
      <alignment vertical="center"/>
    </xf>
    <xf numFmtId="0" fontId="3" fillId="2" borderId="0" xfId="0" applyFont="1" applyFill="1" applyBorder="1"/>
    <xf numFmtId="173" fontId="0" fillId="2" borderId="0" xfId="0" applyNumberFormat="1" applyFont="1" applyFill="1" applyBorder="1"/>
    <xf numFmtId="0" fontId="48" fillId="2" borderId="0" xfId="0" applyFont="1" applyFill="1" applyBorder="1" applyAlignment="1">
      <alignment horizontal="left"/>
    </xf>
    <xf numFmtId="0" fontId="48" fillId="2" borderId="0" xfId="0" applyFont="1" applyFill="1" applyBorder="1"/>
    <xf numFmtId="0" fontId="5" fillId="2" borderId="0" xfId="0" applyFont="1" applyFill="1" applyBorder="1" applyAlignment="1">
      <alignment wrapText="1"/>
    </xf>
    <xf numFmtId="0" fontId="41" fillId="2" borderId="0" xfId="0" applyFont="1" applyFill="1" applyAlignment="1">
      <alignment horizontal="center" vertical="center"/>
    </xf>
    <xf numFmtId="0" fontId="36" fillId="2" borderId="0" xfId="0" applyFont="1" applyFill="1" applyBorder="1" applyAlignment="1">
      <alignment vertical="top"/>
    </xf>
    <xf numFmtId="0" fontId="36" fillId="2" borderId="0" xfId="0" applyFont="1" applyFill="1" applyAlignment="1">
      <alignment vertical="top"/>
    </xf>
    <xf numFmtId="0" fontId="57" fillId="2" borderId="0" xfId="0" applyFont="1" applyFill="1" applyAlignment="1">
      <alignment vertical="top"/>
    </xf>
    <xf numFmtId="0" fontId="50" fillId="2" borderId="0" xfId="0" applyFont="1" applyFill="1" applyAlignment="1">
      <alignment horizontal="left"/>
    </xf>
    <xf numFmtId="176" fontId="45" fillId="28" borderId="35" xfId="70" applyNumberFormat="1" applyFont="1" applyFill="1" applyBorder="1" applyAlignment="1" applyProtection="1">
      <alignment horizontal="center"/>
      <protection locked="0"/>
    </xf>
    <xf numFmtId="0" fontId="53" fillId="2" borderId="0" xfId="0" applyFont="1" applyFill="1" applyAlignment="1">
      <alignment horizontal="center"/>
    </xf>
    <xf numFmtId="0" fontId="33" fillId="2" borderId="0" xfId="0" applyFont="1" applyFill="1" applyAlignment="1">
      <alignment horizontal="center" wrapText="1"/>
    </xf>
    <xf numFmtId="0" fontId="7" fillId="2" borderId="0" xfId="0" applyFont="1" applyFill="1" applyAlignment="1">
      <alignment horizontal="left"/>
    </xf>
    <xf numFmtId="0" fontId="0" fillId="2" borderId="0" xfId="0" applyFill="1" applyAlignment="1">
      <alignment vertical="top"/>
    </xf>
    <xf numFmtId="0" fontId="50" fillId="2" borderId="0" xfId="0" applyFont="1" applyFill="1" applyAlignment="1">
      <alignment vertical="top"/>
    </xf>
    <xf numFmtId="0" fontId="33" fillId="2" borderId="0" xfId="0" applyFont="1" applyFill="1" applyAlignment="1">
      <alignment horizontal="center" vertical="top"/>
    </xf>
    <xf numFmtId="174" fontId="51" fillId="2" borderId="0" xfId="40" applyNumberFormat="1" applyFont="1" applyFill="1" applyBorder="1" applyAlignment="1">
      <alignment vertical="center"/>
    </xf>
    <xf numFmtId="0" fontId="59" fillId="2" borderId="0" xfId="0" applyFont="1" applyFill="1" applyAlignment="1">
      <alignment vertical="center"/>
    </xf>
    <xf numFmtId="0" fontId="11" fillId="2" borderId="0" xfId="0" applyFont="1" applyFill="1" applyAlignment="1">
      <alignment vertical="center"/>
    </xf>
    <xf numFmtId="0" fontId="60" fillId="2" borderId="0" xfId="0" applyFont="1" applyFill="1" applyAlignment="1">
      <alignment horizontal="center" wrapText="1"/>
    </xf>
    <xf numFmtId="0" fontId="60" fillId="2" borderId="0" xfId="0" applyFont="1" applyFill="1" applyAlignment="1">
      <alignment horizontal="center"/>
    </xf>
    <xf numFmtId="0" fontId="60" fillId="2" borderId="0" xfId="0" applyFont="1" applyFill="1" applyAlignment="1">
      <alignment horizontal="center" vertical="center"/>
    </xf>
    <xf numFmtId="0" fontId="61" fillId="2" borderId="0" xfId="0" applyFont="1" applyFill="1"/>
    <xf numFmtId="0" fontId="61" fillId="2" borderId="0" xfId="0" applyFont="1" applyFill="1" applyAlignment="1">
      <alignment horizontal="center"/>
    </xf>
    <xf numFmtId="0" fontId="52" fillId="26" borderId="49" xfId="0" applyFont="1" applyFill="1" applyBorder="1" applyAlignment="1">
      <alignment horizontal="center" vertical="center"/>
    </xf>
    <xf numFmtId="0" fontId="8" fillId="2" borderId="0" xfId="0" applyFont="1" applyFill="1" applyAlignment="1">
      <alignment horizontal="left" vertical="center" wrapText="1"/>
    </xf>
    <xf numFmtId="0" fontId="59" fillId="2" borderId="0" xfId="0" applyFont="1" applyFill="1" applyAlignment="1"/>
    <xf numFmtId="0" fontId="4" fillId="2" borderId="0" xfId="0" applyFont="1" applyFill="1"/>
    <xf numFmtId="0" fontId="209" fillId="2" borderId="0" xfId="0" applyFont="1" applyFill="1"/>
    <xf numFmtId="176" fontId="45" fillId="2" borderId="35" xfId="70" applyNumberFormat="1" applyFont="1" applyFill="1" applyBorder="1" applyAlignment="1" applyProtection="1">
      <alignment horizontal="center"/>
      <protection locked="0"/>
    </xf>
    <xf numFmtId="0" fontId="0" fillId="2" borderId="0" xfId="0" applyFont="1" applyFill="1" applyAlignment="1">
      <alignment horizontal="center"/>
    </xf>
    <xf numFmtId="0" fontId="48" fillId="2" borderId="0" xfId="0" applyFont="1" applyFill="1" applyAlignment="1">
      <alignment horizontal="center" vertical="center"/>
    </xf>
    <xf numFmtId="0" fontId="41" fillId="2" borderId="0" xfId="0" applyFont="1" applyFill="1" applyAlignment="1">
      <alignment horizontal="center"/>
    </xf>
    <xf numFmtId="176" fontId="45" fillId="28" borderId="45" xfId="70" applyNumberFormat="1" applyFont="1" applyFill="1" applyBorder="1" applyAlignment="1" applyProtection="1">
      <alignment horizontal="center"/>
      <protection locked="0"/>
    </xf>
    <xf numFmtId="0" fontId="5" fillId="2" borderId="0" xfId="0" applyFont="1" applyFill="1" applyBorder="1"/>
    <xf numFmtId="176" fontId="45" fillId="2" borderId="0" xfId="70" applyNumberFormat="1" applyFont="1" applyFill="1" applyBorder="1" applyAlignment="1" applyProtection="1">
      <alignment horizontal="center"/>
      <protection locked="0"/>
    </xf>
    <xf numFmtId="0" fontId="35" fillId="2" borderId="0" xfId="0" applyFont="1" applyFill="1" applyBorder="1" applyAlignment="1"/>
    <xf numFmtId="176" fontId="45" fillId="2" borderId="89" xfId="70" applyNumberFormat="1" applyFont="1" applyFill="1" applyBorder="1" applyAlignment="1" applyProtection="1">
      <alignment horizontal="center"/>
      <protection locked="0"/>
    </xf>
    <xf numFmtId="176" fontId="45" fillId="2" borderId="4" xfId="70" applyNumberFormat="1" applyFont="1" applyFill="1" applyBorder="1" applyAlignment="1" applyProtection="1">
      <alignment horizontal="center"/>
      <protection locked="0"/>
    </xf>
    <xf numFmtId="176" fontId="45" fillId="2" borderId="5" xfId="70" applyNumberFormat="1" applyFont="1" applyFill="1" applyBorder="1" applyAlignment="1" applyProtection="1">
      <alignment horizontal="center"/>
      <protection locked="0"/>
    </xf>
    <xf numFmtId="176" fontId="45" fillId="2" borderId="45" xfId="70" applyNumberFormat="1" applyFont="1" applyFill="1" applyBorder="1" applyAlignment="1" applyProtection="1">
      <alignment horizontal="center"/>
      <protection locked="0"/>
    </xf>
    <xf numFmtId="176" fontId="45" fillId="2" borderId="45" xfId="70" applyNumberFormat="1" applyFont="1" applyFill="1" applyBorder="1" applyAlignment="1" applyProtection="1">
      <alignment horizontal="left"/>
      <protection locked="0"/>
    </xf>
    <xf numFmtId="0" fontId="7" fillId="2" borderId="0" xfId="0" applyFont="1" applyFill="1" applyAlignment="1">
      <alignment vertical="center"/>
    </xf>
    <xf numFmtId="0" fontId="53" fillId="2" borderId="0" xfId="0" applyFont="1" applyFill="1" applyAlignment="1">
      <alignment horizontal="center" vertical="center"/>
    </xf>
    <xf numFmtId="176" fontId="45" fillId="2" borderId="0" xfId="70" applyNumberFormat="1" applyFont="1" applyFill="1" applyBorder="1" applyAlignment="1" applyProtection="1">
      <alignment horizontal="center" vertical="center"/>
      <protection locked="0"/>
    </xf>
    <xf numFmtId="176" fontId="45" fillId="2" borderId="5" xfId="70" applyNumberFormat="1" applyFont="1" applyFill="1" applyBorder="1" applyAlignment="1" applyProtection="1">
      <alignment horizontal="center" vertical="center"/>
      <protection locked="0"/>
    </xf>
    <xf numFmtId="0" fontId="1" fillId="2" borderId="0" xfId="0" applyFont="1" applyFill="1" applyAlignment="1">
      <alignment wrapText="1"/>
    </xf>
    <xf numFmtId="0" fontId="44" fillId="2" borderId="0" xfId="0" applyFont="1" applyFill="1" applyBorder="1" applyAlignment="1">
      <alignment horizontal="left" vertical="center"/>
    </xf>
    <xf numFmtId="0" fontId="53" fillId="2" borderId="0" xfId="0" applyFont="1" applyFill="1" applyAlignment="1">
      <alignment horizontal="center"/>
    </xf>
    <xf numFmtId="174" fontId="51" fillId="28" borderId="28" xfId="40" applyNumberFormat="1" applyFont="1" applyFill="1" applyBorder="1" applyAlignment="1">
      <alignment horizontal="left" vertical="center"/>
    </xf>
    <xf numFmtId="174" fontId="51" fillId="2" borderId="28" xfId="40" applyNumberFormat="1" applyFont="1" applyFill="1" applyBorder="1" applyAlignment="1">
      <alignment horizontal="left" vertical="center"/>
    </xf>
    <xf numFmtId="174" fontId="51" fillId="2" borderId="0" xfId="40" applyNumberFormat="1" applyFont="1" applyFill="1" applyBorder="1" applyAlignment="1">
      <alignment horizontal="left" vertical="top"/>
    </xf>
    <xf numFmtId="0" fontId="33" fillId="2" borderId="0" xfId="0" applyFont="1" applyFill="1" applyAlignment="1">
      <alignment horizontal="center" wrapText="1"/>
    </xf>
    <xf numFmtId="0" fontId="42" fillId="2" borderId="0" xfId="0" applyFont="1" applyFill="1"/>
    <xf numFmtId="0" fontId="48" fillId="2" borderId="0" xfId="0" applyFont="1" applyFill="1"/>
    <xf numFmtId="0" fontId="12" fillId="2" borderId="0" xfId="0" applyFont="1" applyFill="1" applyAlignment="1"/>
    <xf numFmtId="0" fontId="46" fillId="2" borderId="0" xfId="0" applyFont="1" applyFill="1" applyAlignment="1">
      <alignment horizontal="center"/>
    </xf>
    <xf numFmtId="0" fontId="41" fillId="2" borderId="0" xfId="0" applyNumberFormat="1" applyFont="1" applyFill="1" applyBorder="1" applyAlignment="1">
      <alignment horizontal="center"/>
    </xf>
    <xf numFmtId="171" fontId="45" fillId="2" borderId="0" xfId="0" applyNumberFormat="1" applyFont="1" applyFill="1" applyBorder="1" applyAlignment="1"/>
    <xf numFmtId="0" fontId="45" fillId="2" borderId="0" xfId="0" applyNumberFormat="1" applyFont="1" applyFill="1" applyBorder="1" applyAlignment="1">
      <alignment horizontal="center"/>
    </xf>
    <xf numFmtId="0" fontId="48" fillId="2" borderId="0" xfId="0" applyFont="1" applyFill="1" applyAlignment="1">
      <alignment wrapText="1"/>
    </xf>
    <xf numFmtId="0" fontId="32" fillId="2" borderId="0" xfId="0" applyFont="1" applyFill="1" applyBorder="1"/>
    <xf numFmtId="172" fontId="39" fillId="28" borderId="0" xfId="0" applyNumberFormat="1" applyFont="1" applyFill="1" applyBorder="1" applyAlignment="1" applyProtection="1">
      <alignment horizontal="center" vertical="center"/>
      <protection locked="0"/>
    </xf>
    <xf numFmtId="0" fontId="46" fillId="2" borderId="0" xfId="0" applyFont="1" applyFill="1" applyAlignment="1">
      <alignment horizontal="center"/>
    </xf>
    <xf numFmtId="0" fontId="42" fillId="2" borderId="0" xfId="0" applyFont="1" applyFill="1" applyBorder="1" applyAlignment="1">
      <alignment horizontal="left" vertical="top"/>
    </xf>
    <xf numFmtId="174" fontId="51" fillId="90" borderId="28" xfId="40" applyNumberFormat="1" applyFont="1" applyFill="1" applyBorder="1" applyAlignment="1">
      <alignment horizontal="left" vertical="center"/>
    </xf>
    <xf numFmtId="0" fontId="13" fillId="2" borderId="0" xfId="0" applyFont="1" applyFill="1" applyAlignment="1">
      <alignment vertical="center"/>
    </xf>
    <xf numFmtId="0" fontId="2" fillId="2" borderId="0" xfId="0" applyFont="1" applyFill="1" applyAlignment="1">
      <alignment vertical="top"/>
    </xf>
    <xf numFmtId="0" fontId="91" fillId="2" borderId="0" xfId="0" applyFont="1" applyFill="1" applyBorder="1" applyAlignment="1">
      <alignment wrapText="1"/>
    </xf>
    <xf numFmtId="0" fontId="13" fillId="2" borderId="0" xfId="0" applyFont="1" applyFill="1" applyAlignment="1"/>
    <xf numFmtId="0" fontId="215" fillId="2" borderId="0" xfId="0" applyFont="1" applyFill="1" applyBorder="1" applyAlignment="1">
      <alignment vertical="center"/>
    </xf>
    <xf numFmtId="0" fontId="41" fillId="2" borderId="0" xfId="0" applyFont="1" applyFill="1" applyBorder="1" applyAlignment="1">
      <alignment vertical="center"/>
    </xf>
    <xf numFmtId="0" fontId="48" fillId="2" borderId="0" xfId="0" applyFont="1" applyFill="1" applyAlignment="1">
      <alignment horizontal="left"/>
    </xf>
    <xf numFmtId="0" fontId="37" fillId="2" borderId="0" xfId="0" applyFont="1" applyFill="1" applyAlignment="1">
      <alignment vertical="center"/>
    </xf>
    <xf numFmtId="0" fontId="54" fillId="2" borderId="116" xfId="70" applyNumberFormat="1" applyFont="1" applyFill="1" applyBorder="1" applyAlignment="1" applyProtection="1">
      <alignment horizontal="center" vertical="center"/>
      <protection locked="0"/>
    </xf>
    <xf numFmtId="0" fontId="54" fillId="2" borderId="117" xfId="70" applyNumberFormat="1" applyFont="1" applyFill="1" applyBorder="1" applyAlignment="1" applyProtection="1">
      <alignment horizontal="center" vertical="center"/>
      <protection locked="0"/>
    </xf>
    <xf numFmtId="0" fontId="44" fillId="2" borderId="0" xfId="0" applyFont="1" applyFill="1" applyAlignment="1">
      <alignment horizontal="left"/>
    </xf>
    <xf numFmtId="0" fontId="47" fillId="2" borderId="0" xfId="0" applyFont="1" applyFill="1" applyBorder="1" applyAlignment="1">
      <alignment horizontal="left" vertical="center"/>
    </xf>
    <xf numFmtId="0" fontId="44" fillId="2" borderId="0" xfId="0" applyFont="1" applyFill="1" applyBorder="1" applyAlignment="1">
      <alignment horizontal="left" vertical="top"/>
    </xf>
    <xf numFmtId="0" fontId="44" fillId="2" borderId="0" xfId="0" applyFont="1" applyFill="1" applyBorder="1" applyAlignment="1">
      <alignment vertical="center"/>
    </xf>
    <xf numFmtId="0" fontId="44" fillId="2" borderId="0" xfId="0" applyFont="1" applyFill="1" applyBorder="1" applyAlignment="1">
      <alignment horizontal="left"/>
    </xf>
    <xf numFmtId="0" fontId="3" fillId="2" borderId="0" xfId="0" applyFont="1" applyFill="1" applyAlignment="1">
      <alignment horizontal="left"/>
    </xf>
    <xf numFmtId="0" fontId="48" fillId="2" borderId="0" xfId="0" applyFont="1" applyFill="1" applyAlignment="1">
      <alignment horizontal="center"/>
    </xf>
    <xf numFmtId="0" fontId="45" fillId="2" borderId="0" xfId="0" applyFont="1" applyFill="1" applyBorder="1" applyAlignment="1">
      <alignment wrapText="1"/>
    </xf>
    <xf numFmtId="0" fontId="0" fillId="2" borderId="0" xfId="0" applyFont="1" applyFill="1" applyBorder="1" applyAlignment="1"/>
    <xf numFmtId="0" fontId="48" fillId="2" borderId="0" xfId="0" applyFont="1" applyFill="1" applyBorder="1" applyAlignment="1">
      <alignment horizontal="left" vertical="center"/>
    </xf>
    <xf numFmtId="0" fontId="48" fillId="2" borderId="0" xfId="0" applyFont="1" applyFill="1" applyBorder="1" applyAlignment="1">
      <alignment horizontal="left" vertical="center" wrapText="1"/>
    </xf>
    <xf numFmtId="174" fontId="212" fillId="28" borderId="28" xfId="40" applyNumberFormat="1" applyFont="1" applyFill="1" applyBorder="1" applyAlignment="1">
      <alignment horizontal="left" vertical="center"/>
    </xf>
    <xf numFmtId="0" fontId="48" fillId="2" borderId="12" xfId="0" applyFont="1" applyFill="1" applyBorder="1" applyAlignment="1">
      <alignment horizontal="left" vertical="center" wrapText="1"/>
    </xf>
    <xf numFmtId="174" fontId="212" fillId="90" borderId="28" xfId="40" applyNumberFormat="1" applyFont="1" applyFill="1" applyBorder="1" applyAlignment="1">
      <alignment horizontal="left" vertical="center"/>
    </xf>
    <xf numFmtId="174" fontId="212" fillId="2" borderId="28" xfId="40" applyNumberFormat="1" applyFont="1" applyFill="1" applyBorder="1" applyAlignment="1">
      <alignment horizontal="left" vertical="center"/>
    </xf>
    <xf numFmtId="0" fontId="50" fillId="2" borderId="0" xfId="0" applyFont="1" applyFill="1" applyAlignment="1">
      <alignment horizontal="center"/>
    </xf>
    <xf numFmtId="283" fontId="216" fillId="2" borderId="28" xfId="70" applyNumberFormat="1" applyFont="1" applyFill="1" applyBorder="1" applyAlignment="1">
      <alignment horizontal="left" vertical="center"/>
    </xf>
    <xf numFmtId="44" fontId="212" fillId="28" borderId="28" xfId="70" applyFont="1" applyFill="1" applyBorder="1" applyAlignment="1">
      <alignment horizontal="left" vertical="center"/>
    </xf>
    <xf numFmtId="170" fontId="213" fillId="26" borderId="118" xfId="6" applyNumberFormat="1" applyFont="1" applyFill="1" applyBorder="1" applyAlignment="1">
      <alignment horizontal="center" vertical="center" wrapText="1"/>
    </xf>
    <xf numFmtId="170" fontId="213" fillId="26" borderId="103" xfId="6" applyNumberFormat="1" applyFont="1" applyFill="1" applyBorder="1" applyAlignment="1">
      <alignment horizontal="center" vertical="center" wrapText="1"/>
    </xf>
    <xf numFmtId="170" fontId="213" fillId="26" borderId="110" xfId="6" applyNumberFormat="1" applyFont="1" applyFill="1" applyBorder="1" applyAlignment="1">
      <alignment horizontal="center" vertical="center" wrapText="1"/>
    </xf>
    <xf numFmtId="0" fontId="217" fillId="2" borderId="0" xfId="0" applyFont="1" applyFill="1"/>
    <xf numFmtId="0" fontId="217" fillId="2" borderId="9" xfId="0" applyFont="1" applyFill="1" applyBorder="1"/>
    <xf numFmtId="171" fontId="91" fillId="2" borderId="13" xfId="0" applyNumberFormat="1" applyFont="1" applyFill="1" applyBorder="1" applyAlignment="1">
      <alignment horizontal="center"/>
    </xf>
    <xf numFmtId="171" fontId="91" fillId="2" borderId="119" xfId="0" applyNumberFormat="1" applyFont="1" applyFill="1" applyBorder="1" applyAlignment="1">
      <alignment horizontal="center"/>
    </xf>
    <xf numFmtId="171" fontId="91" fillId="2" borderId="8" xfId="0" applyNumberFormat="1" applyFont="1" applyFill="1" applyBorder="1" applyAlignment="1">
      <alignment horizontal="center"/>
    </xf>
    <xf numFmtId="171" fontId="91" fillId="2" borderId="38" xfId="0" applyNumberFormat="1" applyFont="1" applyFill="1" applyBorder="1" applyAlignment="1">
      <alignment horizontal="center"/>
    </xf>
    <xf numFmtId="171" fontId="91" fillId="2" borderId="9" xfId="0" applyNumberFormat="1" applyFont="1" applyFill="1" applyBorder="1" applyAlignment="1">
      <alignment horizontal="center"/>
    </xf>
    <xf numFmtId="171" fontId="91" fillId="2" borderId="5" xfId="0" applyNumberFormat="1" applyFont="1" applyFill="1" applyBorder="1" applyAlignment="1">
      <alignment horizontal="center"/>
    </xf>
    <xf numFmtId="171" fontId="44" fillId="2" borderId="9" xfId="0" applyNumberFormat="1" applyFont="1" applyFill="1" applyBorder="1" applyAlignment="1">
      <alignment horizontal="center"/>
    </xf>
    <xf numFmtId="164" fontId="218" fillId="2" borderId="0" xfId="0" applyNumberFormat="1" applyFont="1" applyFill="1" applyBorder="1" applyAlignment="1">
      <alignment horizontal="center"/>
    </xf>
    <xf numFmtId="0" fontId="219" fillId="2" borderId="0" xfId="0" applyFont="1" applyFill="1" applyBorder="1"/>
    <xf numFmtId="164" fontId="219" fillId="2" borderId="0" xfId="0" applyNumberFormat="1" applyFont="1" applyFill="1" applyBorder="1" applyAlignment="1">
      <alignment horizontal="center"/>
    </xf>
    <xf numFmtId="171" fontId="91" fillId="2" borderId="95" xfId="0" applyNumberFormat="1" applyFont="1" applyFill="1" applyBorder="1" applyAlignment="1">
      <alignment horizontal="center"/>
    </xf>
    <xf numFmtId="171" fontId="91" fillId="2" borderId="103" xfId="0" applyNumberFormat="1" applyFont="1" applyFill="1" applyBorder="1" applyAlignment="1">
      <alignment horizontal="center"/>
    </xf>
    <xf numFmtId="164" fontId="91" fillId="2" borderId="96" xfId="0" applyNumberFormat="1" applyFont="1" applyFill="1" applyBorder="1" applyAlignment="1">
      <alignment horizontal="center"/>
    </xf>
    <xf numFmtId="164" fontId="91" fillId="2" borderId="97" xfId="0" applyNumberFormat="1" applyFont="1" applyFill="1" applyBorder="1" applyAlignment="1">
      <alignment horizontal="center"/>
    </xf>
    <xf numFmtId="164" fontId="13" fillId="2" borderId="0" xfId="0" applyNumberFormat="1" applyFont="1" applyFill="1" applyBorder="1" applyAlignment="1">
      <alignment horizontal="center"/>
    </xf>
    <xf numFmtId="173" fontId="13" fillId="2" borderId="0" xfId="0" applyNumberFormat="1" applyFont="1" applyFill="1"/>
    <xf numFmtId="171" fontId="91" fillId="2" borderId="89" xfId="0" applyNumberFormat="1" applyFont="1" applyFill="1" applyBorder="1" applyAlignment="1">
      <alignment horizontal="center"/>
    </xf>
    <xf numFmtId="171" fontId="91" fillId="2" borderId="0" xfId="0" applyNumberFormat="1" applyFont="1" applyFill="1" applyBorder="1" applyAlignment="1">
      <alignment horizontal="center"/>
    </xf>
    <xf numFmtId="164" fontId="91" fillId="2" borderId="0" xfId="0" applyNumberFormat="1" applyFont="1" applyFill="1" applyBorder="1" applyAlignment="1">
      <alignment horizontal="center"/>
    </xf>
    <xf numFmtId="164" fontId="91" fillId="2" borderId="12" xfId="0" applyNumberFormat="1" applyFont="1" applyFill="1" applyBorder="1" applyAlignment="1">
      <alignment horizontal="center"/>
    </xf>
    <xf numFmtId="164" fontId="13" fillId="2" borderId="0" xfId="0" applyNumberFormat="1" applyFont="1" applyFill="1"/>
    <xf numFmtId="164" fontId="217" fillId="2" borderId="0" xfId="0" applyNumberFormat="1" applyFont="1" applyFill="1" applyBorder="1" applyAlignment="1">
      <alignment horizontal="center"/>
    </xf>
    <xf numFmtId="164" fontId="91" fillId="28" borderId="35" xfId="0" applyNumberFormat="1" applyFont="1" applyFill="1" applyBorder="1" applyAlignment="1">
      <alignment horizontal="center"/>
    </xf>
    <xf numFmtId="164" fontId="91" fillId="28" borderId="120" xfId="0" applyNumberFormat="1" applyFont="1" applyFill="1" applyBorder="1" applyAlignment="1">
      <alignment horizontal="center"/>
    </xf>
    <xf numFmtId="164" fontId="91" fillId="28" borderId="45" xfId="0" applyNumberFormat="1" applyFont="1" applyFill="1" applyBorder="1" applyAlignment="1">
      <alignment horizontal="center"/>
    </xf>
    <xf numFmtId="0" fontId="13" fillId="2" borderId="0" xfId="0" applyFont="1" applyFill="1" applyBorder="1"/>
    <xf numFmtId="164" fontId="48" fillId="2" borderId="0" xfId="0" applyNumberFormat="1" applyFont="1" applyFill="1" applyBorder="1" applyAlignment="1">
      <alignment horizontal="center"/>
    </xf>
    <xf numFmtId="0" fontId="219" fillId="2" borderId="0" xfId="0" applyFont="1" applyFill="1"/>
    <xf numFmtId="0" fontId="220" fillId="2" borderId="0" xfId="0" applyFont="1" applyFill="1" applyAlignment="1">
      <alignment wrapText="1"/>
    </xf>
    <xf numFmtId="0" fontId="220" fillId="2" borderId="0" xfId="0" applyFont="1" applyFill="1" applyAlignment="1"/>
    <xf numFmtId="0" fontId="13" fillId="2" borderId="0" xfId="0" applyFont="1" applyFill="1" applyAlignment="1">
      <alignment wrapText="1"/>
    </xf>
    <xf numFmtId="170" fontId="91" fillId="88" borderId="0" xfId="0" applyNumberFormat="1" applyFont="1" applyFill="1" applyBorder="1" applyAlignment="1">
      <alignment horizontal="center" vertical="center" wrapText="1"/>
    </xf>
    <xf numFmtId="0" fontId="48" fillId="0" borderId="34" xfId="0" applyNumberFormat="1" applyFont="1" applyBorder="1" applyAlignment="1">
      <alignment horizontal="center"/>
    </xf>
    <xf numFmtId="0" fontId="48" fillId="0" borderId="1" xfId="0" applyNumberFormat="1" applyFont="1" applyBorder="1" applyAlignment="1">
      <alignment horizontal="center"/>
    </xf>
    <xf numFmtId="0" fontId="48" fillId="2" borderId="133" xfId="0" applyFont="1" applyFill="1" applyBorder="1" applyAlignment="1">
      <alignment vertical="center"/>
    </xf>
    <xf numFmtId="0" fontId="13" fillId="2" borderId="0" xfId="0" applyFont="1" applyFill="1" applyAlignment="1">
      <alignment horizontal="left"/>
    </xf>
    <xf numFmtId="0" fontId="48" fillId="2" borderId="0" xfId="0" applyFont="1" applyFill="1" applyBorder="1" applyAlignment="1">
      <alignment vertical="center" wrapText="1"/>
    </xf>
    <xf numFmtId="0" fontId="13" fillId="2" borderId="0" xfId="0" applyFont="1" applyFill="1" applyAlignment="1">
      <alignment horizontal="left" vertical="center"/>
    </xf>
    <xf numFmtId="0" fontId="48" fillId="2" borderId="0" xfId="0" applyFont="1" applyFill="1" applyAlignment="1">
      <alignment vertical="center"/>
    </xf>
    <xf numFmtId="0" fontId="223" fillId="2" borderId="0" xfId="0" applyFont="1" applyFill="1" applyAlignment="1">
      <alignment horizontal="center" wrapText="1"/>
    </xf>
    <xf numFmtId="0" fontId="224" fillId="2" borderId="0" xfId="0" applyFont="1" applyFill="1" applyAlignment="1">
      <alignment horizontal="center" wrapText="1"/>
    </xf>
    <xf numFmtId="0" fontId="222" fillId="2" borderId="0" xfId="0" applyFont="1" applyFill="1" applyBorder="1" applyAlignment="1">
      <alignment vertical="top"/>
    </xf>
    <xf numFmtId="0" fontId="44" fillId="2" borderId="0" xfId="0" applyFont="1" applyFill="1" applyBorder="1" applyAlignment="1"/>
    <xf numFmtId="0" fontId="44" fillId="2" borderId="0" xfId="0" applyFont="1" applyFill="1" applyAlignment="1">
      <alignment horizontal="left" vertical="top"/>
    </xf>
    <xf numFmtId="0" fontId="44" fillId="2" borderId="0" xfId="0" applyFont="1" applyFill="1" applyAlignment="1">
      <alignment vertical="top"/>
    </xf>
    <xf numFmtId="0" fontId="225" fillId="2" borderId="0" xfId="73" applyFont="1" applyFill="1"/>
    <xf numFmtId="0" fontId="226" fillId="2" borderId="0" xfId="0" applyFont="1" applyFill="1" applyBorder="1" applyAlignment="1">
      <alignment horizontal="left"/>
    </xf>
    <xf numFmtId="0" fontId="226" fillId="2" borderId="0" xfId="0" applyFont="1" applyFill="1" applyBorder="1" applyAlignment="1">
      <alignment horizontal="left" vertical="center"/>
    </xf>
    <xf numFmtId="0" fontId="3" fillId="2" borderId="0" xfId="0" applyFont="1" applyFill="1" applyAlignment="1">
      <alignment vertical="center"/>
    </xf>
    <xf numFmtId="0" fontId="41" fillId="2" borderId="0" xfId="0" applyFont="1" applyFill="1" applyAlignment="1">
      <alignment horizontal="left" vertical="center"/>
    </xf>
    <xf numFmtId="283" fontId="216" fillId="2" borderId="123" xfId="70" applyNumberFormat="1" applyFont="1" applyFill="1" applyBorder="1" applyAlignment="1">
      <alignment horizontal="left" vertical="center"/>
    </xf>
    <xf numFmtId="174" fontId="212" fillId="28" borderId="89" xfId="40" applyNumberFormat="1" applyFont="1" applyFill="1" applyBorder="1" applyAlignment="1">
      <alignment vertical="center"/>
    </xf>
    <xf numFmtId="3" fontId="48" fillId="2" borderId="34" xfId="0" applyNumberFormat="1" applyFont="1" applyFill="1" applyBorder="1" applyAlignment="1">
      <alignment horizontal="center"/>
    </xf>
    <xf numFmtId="0" fontId="41" fillId="0" borderId="110" xfId="0" applyNumberFormat="1" applyFont="1" applyBorder="1" applyAlignment="1">
      <alignment horizontal="center"/>
    </xf>
    <xf numFmtId="0" fontId="13" fillId="2" borderId="110" xfId="0" applyFont="1" applyFill="1" applyBorder="1" applyAlignment="1">
      <alignment horizontal="center"/>
    </xf>
    <xf numFmtId="170" fontId="213" fillId="88" borderId="0" xfId="0" applyNumberFormat="1" applyFont="1" applyFill="1" applyBorder="1" applyAlignment="1">
      <alignment horizontal="center" vertical="center" wrapText="1"/>
    </xf>
    <xf numFmtId="3" fontId="48" fillId="2" borderId="0" xfId="0" applyNumberFormat="1" applyFont="1" applyFill="1" applyBorder="1" applyAlignment="1">
      <alignment horizontal="center"/>
    </xf>
    <xf numFmtId="0" fontId="48" fillId="2" borderId="0" xfId="0" applyFont="1" applyFill="1" applyAlignment="1">
      <alignment horizontal="left" wrapText="1"/>
    </xf>
    <xf numFmtId="44" fontId="48" fillId="2" borderId="0" xfId="70" applyFont="1" applyFill="1"/>
    <xf numFmtId="0" fontId="44" fillId="2" borderId="0" xfId="0" applyFont="1" applyFill="1"/>
    <xf numFmtId="0" fontId="48" fillId="2" borderId="110" xfId="0" applyFont="1" applyFill="1" applyBorder="1" applyAlignment="1">
      <alignment horizontal="center"/>
    </xf>
    <xf numFmtId="44" fontId="44" fillId="2" borderId="0" xfId="70" applyFont="1" applyFill="1"/>
    <xf numFmtId="171" fontId="3" fillId="2" borderId="0" xfId="0" applyNumberFormat="1" applyFont="1" applyFill="1"/>
    <xf numFmtId="170" fontId="52" fillId="26" borderId="49" xfId="6" applyNumberFormat="1" applyFont="1" applyFill="1" applyBorder="1" applyAlignment="1">
      <alignment horizontal="center" vertical="center" wrapText="1"/>
    </xf>
    <xf numFmtId="170" fontId="52" fillId="26" borderId="34" xfId="6" applyNumberFormat="1" applyFont="1" applyFill="1" applyBorder="1" applyAlignment="1">
      <alignment horizontal="center" vertical="center" wrapText="1"/>
    </xf>
    <xf numFmtId="170" fontId="52" fillId="2" borderId="0" xfId="6" applyNumberFormat="1" applyFont="1" applyFill="1" applyBorder="1" applyAlignment="1">
      <alignment horizontal="center" vertical="center" wrapText="1"/>
    </xf>
    <xf numFmtId="170" fontId="52" fillId="26" borderId="13" xfId="6" applyNumberFormat="1" applyFont="1" applyFill="1" applyBorder="1" applyAlignment="1">
      <alignment horizontal="center" vertical="center" wrapText="1"/>
    </xf>
    <xf numFmtId="10" fontId="41" fillId="2" borderId="13" xfId="0" applyNumberFormat="1" applyFont="1" applyFill="1" applyBorder="1" applyAlignment="1" applyProtection="1">
      <alignment horizontal="center"/>
      <protection locked="0"/>
    </xf>
    <xf numFmtId="10" fontId="41" fillId="2" borderId="0" xfId="0" applyNumberFormat="1" applyFont="1" applyFill="1" applyBorder="1" applyAlignment="1">
      <alignment horizontal="center"/>
    </xf>
    <xf numFmtId="17" fontId="41" fillId="0" borderId="8" xfId="0" applyNumberFormat="1" applyFont="1" applyFill="1" applyBorder="1" applyAlignment="1">
      <alignment horizontal="center"/>
    </xf>
    <xf numFmtId="1" fontId="41" fillId="0" borderId="8" xfId="0" applyNumberFormat="1" applyFont="1" applyFill="1" applyBorder="1" applyAlignment="1">
      <alignment horizontal="center"/>
    </xf>
    <xf numFmtId="0" fontId="41" fillId="0" borderId="8" xfId="0" applyFont="1" applyFill="1" applyBorder="1" applyAlignment="1">
      <alignment horizontal="center"/>
    </xf>
    <xf numFmtId="10" fontId="45" fillId="0" borderId="8" xfId="0" applyNumberFormat="1" applyFont="1" applyFill="1" applyBorder="1" applyAlignment="1">
      <alignment horizontal="center"/>
    </xf>
    <xf numFmtId="169" fontId="45" fillId="0" borderId="7" xfId="70" applyNumberFormat="1" applyFont="1" applyFill="1" applyBorder="1"/>
    <xf numFmtId="169" fontId="45" fillId="0" borderId="8" xfId="70" applyNumberFormat="1" applyFont="1" applyFill="1" applyBorder="1"/>
    <xf numFmtId="10" fontId="41" fillId="2" borderId="7" xfId="0" applyNumberFormat="1" applyFont="1" applyFill="1" applyBorder="1" applyAlignment="1" applyProtection="1">
      <alignment horizontal="center"/>
      <protection locked="0"/>
    </xf>
    <xf numFmtId="17" fontId="41" fillId="2" borderId="8" xfId="0" applyNumberFormat="1" applyFont="1" applyFill="1" applyBorder="1" applyAlignment="1">
      <alignment horizontal="center"/>
    </xf>
    <xf numFmtId="0" fontId="41" fillId="2" borderId="8" xfId="0" applyFont="1" applyFill="1" applyBorder="1" applyAlignment="1">
      <alignment horizontal="center"/>
    </xf>
    <xf numFmtId="17" fontId="42" fillId="2" borderId="14" xfId="0" applyNumberFormat="1" applyFont="1" applyFill="1" applyBorder="1"/>
    <xf numFmtId="0" fontId="42" fillId="2" borderId="14" xfId="0" applyFont="1" applyFill="1" applyBorder="1"/>
    <xf numFmtId="10" fontId="8" fillId="2" borderId="14" xfId="0" applyNumberFormat="1" applyFont="1" applyFill="1" applyBorder="1"/>
    <xf numFmtId="169" fontId="42" fillId="2" borderId="14" xfId="0" applyNumberFormat="1" applyFont="1" applyFill="1" applyBorder="1"/>
    <xf numFmtId="17" fontId="41" fillId="28" borderId="7" xfId="0" applyNumberFormat="1" applyFont="1" applyFill="1" applyBorder="1"/>
    <xf numFmtId="0" fontId="41" fillId="28" borderId="7" xfId="0" applyFont="1" applyFill="1" applyBorder="1"/>
    <xf numFmtId="10" fontId="45" fillId="28" borderId="7" xfId="0" applyNumberFormat="1" applyFont="1" applyFill="1" applyBorder="1"/>
    <xf numFmtId="169" fontId="41" fillId="28" borderId="7" xfId="0" applyNumberFormat="1" applyFont="1" applyFill="1" applyBorder="1" applyProtection="1">
      <protection locked="0"/>
    </xf>
    <xf numFmtId="169" fontId="45" fillId="28" borderId="7" xfId="70" applyNumberFormat="1" applyFont="1" applyFill="1" applyBorder="1" applyProtection="1"/>
    <xf numFmtId="17" fontId="49" fillId="2" borderId="7" xfId="0" applyNumberFormat="1" applyFont="1" applyFill="1" applyBorder="1"/>
    <xf numFmtId="0" fontId="49" fillId="2" borderId="7" xfId="0" applyFont="1" applyFill="1" applyBorder="1"/>
    <xf numFmtId="10" fontId="8" fillId="2" borderId="7" xfId="0" applyNumberFormat="1" applyFont="1" applyFill="1" applyBorder="1"/>
    <xf numFmtId="169" fontId="49" fillId="2" borderId="7" xfId="0" applyNumberFormat="1" applyFont="1" applyFill="1" applyBorder="1"/>
    <xf numFmtId="10" fontId="45" fillId="2" borderId="8" xfId="0" applyNumberFormat="1" applyFont="1" applyFill="1" applyBorder="1" applyAlignment="1">
      <alignment horizontal="center"/>
    </xf>
    <xf numFmtId="169" fontId="45" fillId="2" borderId="7" xfId="70" applyNumberFormat="1" applyFont="1" applyFill="1" applyBorder="1"/>
    <xf numFmtId="169" fontId="45" fillId="2" borderId="8" xfId="70" applyNumberFormat="1" applyFont="1" applyFill="1" applyBorder="1"/>
    <xf numFmtId="10" fontId="45" fillId="2" borderId="8" xfId="0" quotePrefix="1" applyNumberFormat="1" applyFont="1" applyFill="1" applyBorder="1" applyAlignment="1">
      <alignment horizontal="center"/>
    </xf>
    <xf numFmtId="10" fontId="41" fillId="28" borderId="7" xfId="0" applyNumberFormat="1" applyFont="1" applyFill="1" applyBorder="1" applyAlignment="1" applyProtection="1">
      <alignment horizontal="center"/>
      <protection locked="0"/>
    </xf>
    <xf numFmtId="17" fontId="8" fillId="2" borderId="14" xfId="0" applyNumberFormat="1" applyFont="1" applyFill="1" applyBorder="1"/>
    <xf numFmtId="10" fontId="41" fillId="2" borderId="48" xfId="0" applyNumberFormat="1" applyFont="1" applyFill="1" applyBorder="1" applyAlignment="1" applyProtection="1">
      <alignment horizontal="center"/>
      <protection locked="0"/>
    </xf>
    <xf numFmtId="10" fontId="41" fillId="28" borderId="48" xfId="0" applyNumberFormat="1" applyFont="1" applyFill="1" applyBorder="1" applyAlignment="1" applyProtection="1">
      <alignment horizontal="center"/>
      <protection locked="0"/>
    </xf>
    <xf numFmtId="0" fontId="228" fillId="2" borderId="0" xfId="0" applyFont="1" applyFill="1" applyAlignment="1">
      <alignment horizontal="center"/>
    </xf>
    <xf numFmtId="0" fontId="228" fillId="2" borderId="0" xfId="0" applyFont="1" applyFill="1"/>
    <xf numFmtId="0" fontId="3" fillId="2" borderId="0" xfId="0" applyFont="1" applyFill="1" applyAlignment="1">
      <alignment horizontal="center"/>
    </xf>
    <xf numFmtId="10" fontId="45" fillId="28" borderId="8" xfId="0" applyNumberFormat="1" applyFont="1" applyFill="1" applyBorder="1" applyAlignment="1">
      <alignment horizontal="center"/>
    </xf>
    <xf numFmtId="0" fontId="222" fillId="2" borderId="0" xfId="0" applyFont="1" applyFill="1" applyAlignment="1">
      <alignment vertical="center"/>
    </xf>
    <xf numFmtId="283" fontId="216" fillId="2" borderId="124" xfId="70" applyNumberFormat="1" applyFont="1" applyFill="1" applyBorder="1" applyAlignment="1">
      <alignment horizontal="left" vertical="center"/>
    </xf>
    <xf numFmtId="170" fontId="213" fillId="27" borderId="110" xfId="0" applyNumberFormat="1" applyFont="1" applyFill="1" applyBorder="1" applyAlignment="1">
      <alignment horizontal="center" vertical="center" wrapText="1"/>
    </xf>
    <xf numFmtId="170" fontId="52" fillId="27" borderId="110" xfId="0" applyNumberFormat="1" applyFont="1" applyFill="1" applyBorder="1" applyAlignment="1">
      <alignment horizontal="center" vertical="center" wrapText="1"/>
    </xf>
    <xf numFmtId="0" fontId="217" fillId="2" borderId="110" xfId="0" applyFont="1" applyFill="1" applyBorder="1" applyAlignment="1">
      <alignment horizontal="left" vertical="top" wrapText="1"/>
    </xf>
    <xf numFmtId="0" fontId="217" fillId="2" borderId="122" xfId="0" applyFont="1" applyFill="1" applyBorder="1" applyAlignment="1">
      <alignment vertical="top"/>
    </xf>
    <xf numFmtId="0" fontId="13" fillId="2" borderId="138" xfId="0" applyFont="1" applyFill="1" applyBorder="1" applyAlignment="1">
      <alignment vertical="top"/>
    </xf>
    <xf numFmtId="0" fontId="13" fillId="2" borderId="134" xfId="0" applyFont="1" applyFill="1" applyBorder="1" applyAlignment="1">
      <alignment vertical="top"/>
    </xf>
    <xf numFmtId="0" fontId="13" fillId="2" borderId="0" xfId="0" applyFont="1" applyFill="1" applyBorder="1" applyAlignment="1">
      <alignment vertical="top"/>
    </xf>
    <xf numFmtId="0" fontId="13" fillId="2" borderId="0" xfId="0" applyFont="1" applyFill="1" applyAlignment="1">
      <alignment vertical="top"/>
    </xf>
    <xf numFmtId="0" fontId="13" fillId="2" borderId="110" xfId="0" applyFont="1" applyFill="1" applyBorder="1" applyAlignment="1">
      <alignment horizontal="left" vertical="top" wrapText="1"/>
    </xf>
    <xf numFmtId="0" fontId="217" fillId="2" borderId="110" xfId="0" applyFont="1" applyFill="1" applyBorder="1" applyAlignment="1">
      <alignment horizontal="center" vertical="center" textRotation="180"/>
    </xf>
    <xf numFmtId="0" fontId="41" fillId="2" borderId="0" xfId="0" applyFont="1" applyFill="1" applyProtection="1">
      <protection locked="0"/>
    </xf>
    <xf numFmtId="0" fontId="41" fillId="2" borderId="0" xfId="0" applyFont="1" applyFill="1" applyAlignment="1" applyProtection="1">
      <alignment wrapText="1"/>
      <protection locked="0"/>
    </xf>
    <xf numFmtId="0" fontId="41" fillId="2" borderId="0" xfId="0" applyFont="1" applyFill="1" applyAlignment="1" applyProtection="1">
      <alignment horizontal="center" vertical="center"/>
      <protection locked="0"/>
    </xf>
    <xf numFmtId="0" fontId="41" fillId="2" borderId="0" xfId="0" applyFont="1" applyFill="1" applyBorder="1" applyAlignment="1" applyProtection="1">
      <alignment horizontal="center" vertical="center"/>
      <protection locked="0"/>
    </xf>
    <xf numFmtId="174" fontId="212" fillId="28" borderId="28" xfId="40" applyNumberFormat="1" applyFont="1" applyFill="1" applyBorder="1" applyAlignment="1" applyProtection="1">
      <alignment horizontal="left" vertical="center"/>
      <protection locked="0"/>
    </xf>
    <xf numFmtId="0" fontId="7" fillId="2" borderId="0" xfId="0" applyFont="1" applyFill="1" applyAlignment="1" applyProtection="1">
      <alignment horizontal="left"/>
      <protection locked="0"/>
    </xf>
    <xf numFmtId="0" fontId="46" fillId="2" borderId="0" xfId="0" applyFont="1" applyFill="1" applyAlignment="1" applyProtection="1">
      <alignment horizontal="center"/>
      <protection locked="0"/>
    </xf>
    <xf numFmtId="0" fontId="46" fillId="2" borderId="0" xfId="0" applyFont="1" applyFill="1" applyBorder="1" applyAlignment="1" applyProtection="1">
      <alignment horizontal="center"/>
      <protection locked="0"/>
    </xf>
    <xf numFmtId="174" fontId="212" fillId="2" borderId="28" xfId="40" applyNumberFormat="1" applyFont="1" applyFill="1" applyBorder="1" applyAlignment="1" applyProtection="1">
      <alignment horizontal="left" vertical="center"/>
      <protection locked="0"/>
    </xf>
    <xf numFmtId="174" fontId="51" fillId="2" borderId="28" xfId="40" applyNumberFormat="1" applyFont="1" applyFill="1" applyBorder="1" applyAlignment="1" applyProtection="1">
      <alignment horizontal="left" vertical="center"/>
      <protection locked="0"/>
    </xf>
    <xf numFmtId="0" fontId="7" fillId="2" borderId="0" xfId="0" applyFont="1" applyFill="1" applyProtection="1">
      <protection locked="0"/>
    </xf>
    <xf numFmtId="0" fontId="53" fillId="2" borderId="0" xfId="0" applyFont="1" applyFill="1" applyAlignment="1" applyProtection="1">
      <alignment horizontal="center"/>
      <protection locked="0"/>
    </xf>
    <xf numFmtId="0" fontId="48" fillId="2" borderId="0" xfId="0" applyFont="1" applyFill="1" applyProtection="1">
      <protection locked="0"/>
    </xf>
    <xf numFmtId="0" fontId="50" fillId="2" borderId="0" xfId="0" applyFont="1" applyFill="1" applyAlignment="1" applyProtection="1">
      <alignment horizontal="center"/>
      <protection locked="0"/>
    </xf>
    <xf numFmtId="0" fontId="50" fillId="2" borderId="0" xfId="0" applyFont="1" applyFill="1" applyAlignment="1" applyProtection="1">
      <alignment horizontal="center" vertical="center"/>
      <protection locked="0"/>
    </xf>
    <xf numFmtId="0" fontId="46" fillId="2" borderId="0" xfId="0" applyFont="1" applyFill="1" applyAlignment="1" applyProtection="1">
      <alignment horizontal="center" vertical="center"/>
      <protection locked="0"/>
    </xf>
    <xf numFmtId="0" fontId="46" fillId="2" borderId="0" xfId="0" applyFont="1" applyFill="1" applyBorder="1" applyAlignment="1" applyProtection="1">
      <alignment horizontal="center" vertical="center"/>
      <protection locked="0"/>
    </xf>
    <xf numFmtId="0" fontId="48" fillId="2" borderId="0" xfId="0" applyFont="1" applyFill="1" applyAlignment="1" applyProtection="1">
      <alignment horizontal="center" vertical="center"/>
      <protection locked="0"/>
    </xf>
    <xf numFmtId="0" fontId="41" fillId="2" borderId="0" xfId="0" applyFont="1" applyFill="1" applyAlignment="1" applyProtection="1">
      <alignment vertical="center"/>
      <protection locked="0"/>
    </xf>
    <xf numFmtId="0" fontId="91" fillId="2" borderId="0" xfId="0" applyFont="1" applyFill="1" applyBorder="1" applyAlignment="1" applyProtection="1">
      <alignment vertical="center"/>
      <protection locked="0"/>
    </xf>
    <xf numFmtId="0" fontId="44" fillId="2" borderId="0" xfId="0" applyFont="1" applyFill="1" applyBorder="1" applyAlignment="1" applyProtection="1">
      <alignment horizontal="left" vertical="top"/>
      <protection locked="0"/>
    </xf>
    <xf numFmtId="0" fontId="91" fillId="2" borderId="0" xfId="0" applyFont="1" applyFill="1" applyBorder="1" applyAlignment="1" applyProtection="1">
      <alignment horizontal="left" vertical="center" wrapText="1"/>
      <protection locked="0"/>
    </xf>
    <xf numFmtId="0" fontId="45" fillId="2" borderId="0" xfId="0" applyFont="1" applyFill="1" applyProtection="1">
      <protection locked="0"/>
    </xf>
    <xf numFmtId="0" fontId="91" fillId="2" borderId="0" xfId="0" applyFont="1" applyFill="1" applyBorder="1" applyAlignment="1" applyProtection="1">
      <alignment horizontal="left" vertical="top" wrapText="1"/>
      <protection locked="0"/>
    </xf>
    <xf numFmtId="0" fontId="42" fillId="2" borderId="0" xfId="0" applyFont="1" applyFill="1" applyBorder="1" applyAlignment="1" applyProtection="1">
      <alignment horizontal="left"/>
      <protection locked="0"/>
    </xf>
    <xf numFmtId="0" fontId="91" fillId="2" borderId="0" xfId="0" applyFont="1" applyFill="1" applyBorder="1" applyAlignment="1" applyProtection="1">
      <alignment vertical="top"/>
      <protection locked="0"/>
    </xf>
    <xf numFmtId="3" fontId="58" fillId="2" borderId="0" xfId="0" applyNumberFormat="1" applyFont="1" applyFill="1" applyBorder="1" applyAlignment="1" applyProtection="1">
      <alignment horizontal="left" vertical="center"/>
      <protection locked="0"/>
    </xf>
    <xf numFmtId="0" fontId="44" fillId="2" borderId="0" xfId="0" applyFont="1" applyFill="1" applyAlignment="1" applyProtection="1">
      <protection locked="0"/>
    </xf>
    <xf numFmtId="0" fontId="50" fillId="2" borderId="0" xfId="0" applyFont="1" applyFill="1" applyAlignment="1" applyProtection="1">
      <protection locked="0"/>
    </xf>
    <xf numFmtId="0" fontId="50" fillId="2" borderId="0" xfId="0" applyFont="1" applyFill="1" applyBorder="1" applyAlignment="1" applyProtection="1">
      <alignment horizontal="center" vertical="center"/>
      <protection locked="0"/>
    </xf>
    <xf numFmtId="0" fontId="34" fillId="2" borderId="0" xfId="0" applyFont="1" applyFill="1" applyProtection="1">
      <protection locked="0"/>
    </xf>
    <xf numFmtId="0" fontId="52" fillId="26" borderId="104" xfId="0" applyNumberFormat="1" applyFont="1" applyFill="1" applyBorder="1" applyAlignment="1" applyProtection="1">
      <alignment horizontal="center" vertical="center" wrapText="1"/>
      <protection locked="0"/>
    </xf>
    <xf numFmtId="0" fontId="52" fillId="26" borderId="98" xfId="0" applyNumberFormat="1" applyFont="1" applyFill="1" applyBorder="1" applyAlignment="1" applyProtection="1">
      <alignment horizontal="center" vertical="center" wrapText="1"/>
      <protection locked="0"/>
    </xf>
    <xf numFmtId="0" fontId="52" fillId="26" borderId="46" xfId="0" applyNumberFormat="1" applyFont="1" applyFill="1" applyBorder="1" applyAlignment="1" applyProtection="1">
      <alignment horizontal="center" vertical="center" wrapText="1"/>
      <protection locked="0"/>
    </xf>
    <xf numFmtId="0" fontId="52" fillId="26" borderId="135" xfId="0" applyNumberFormat="1" applyFont="1" applyFill="1" applyBorder="1" applyAlignment="1" applyProtection="1">
      <alignment horizontal="center" vertical="center" wrapText="1"/>
      <protection locked="0"/>
    </xf>
    <xf numFmtId="3" fontId="227" fillId="2" borderId="89" xfId="0" applyNumberFormat="1" applyFont="1" applyFill="1" applyBorder="1" applyAlignment="1" applyProtection="1">
      <alignment vertical="center"/>
      <protection locked="0"/>
    </xf>
    <xf numFmtId="3" fontId="49" fillId="2" borderId="0" xfId="0" applyNumberFormat="1" applyFont="1" applyFill="1" applyBorder="1" applyAlignment="1" applyProtection="1">
      <alignment vertical="center"/>
      <protection locked="0"/>
    </xf>
    <xf numFmtId="3" fontId="49" fillId="2" borderId="0" xfId="0" applyNumberFormat="1" applyFont="1" applyFill="1" applyBorder="1" applyAlignment="1" applyProtection="1">
      <alignment horizontal="center" vertical="center"/>
      <protection locked="0"/>
    </xf>
    <xf numFmtId="3" fontId="45" fillId="2" borderId="0" xfId="0" applyNumberFormat="1" applyFont="1" applyFill="1" applyBorder="1" applyAlignment="1" applyProtection="1">
      <alignment horizontal="center" vertical="center"/>
      <protection locked="0"/>
    </xf>
    <xf numFmtId="3" fontId="49" fillId="2" borderId="12" xfId="0" applyNumberFormat="1" applyFont="1" applyFill="1" applyBorder="1" applyAlignment="1" applyProtection="1">
      <alignment horizontal="center" vertical="center"/>
      <protection locked="0"/>
    </xf>
    <xf numFmtId="0" fontId="49" fillId="2" borderId="0" xfId="0" applyFont="1" applyFill="1" applyBorder="1" applyProtection="1">
      <protection locked="0"/>
    </xf>
    <xf numFmtId="3" fontId="91" fillId="2" borderId="89" xfId="0" applyNumberFormat="1" applyFont="1" applyFill="1" applyBorder="1" applyAlignment="1" applyProtection="1">
      <alignment vertical="center"/>
      <protection locked="0"/>
    </xf>
    <xf numFmtId="3" fontId="45" fillId="28" borderId="35" xfId="0" applyNumberFormat="1" applyFont="1" applyFill="1" applyBorder="1" applyAlignment="1" applyProtection="1">
      <alignment horizontal="center" vertical="center"/>
      <protection locked="0"/>
    </xf>
    <xf numFmtId="9" fontId="41" fillId="28" borderId="12" xfId="72" applyFont="1" applyFill="1" applyBorder="1" applyAlignment="1" applyProtection="1">
      <alignment horizontal="center" vertical="center"/>
      <protection locked="0"/>
    </xf>
    <xf numFmtId="0" fontId="34" fillId="2" borderId="12" xfId="0" applyFont="1" applyFill="1" applyBorder="1" applyAlignment="1" applyProtection="1">
      <alignment horizontal="center" vertical="center"/>
      <protection locked="0"/>
    </xf>
    <xf numFmtId="3" fontId="47" fillId="2" borderId="89" xfId="0" applyNumberFormat="1" applyFont="1" applyFill="1" applyBorder="1" applyAlignment="1" applyProtection="1">
      <alignment vertical="center"/>
      <protection locked="0"/>
    </xf>
    <xf numFmtId="3" fontId="8" fillId="2" borderId="0" xfId="0" applyNumberFormat="1" applyFont="1" applyFill="1" applyBorder="1" applyAlignment="1" applyProtection="1">
      <alignment vertical="center" wrapText="1"/>
      <protection locked="0"/>
    </xf>
    <xf numFmtId="3" fontId="8" fillId="2" borderId="0" xfId="0" applyNumberFormat="1" applyFont="1" applyFill="1" applyBorder="1" applyAlignment="1" applyProtection="1">
      <alignment horizontal="center" vertical="center"/>
      <protection locked="0"/>
    </xf>
    <xf numFmtId="9" fontId="41" fillId="2" borderId="0" xfId="0" applyNumberFormat="1" applyFont="1" applyFill="1" applyBorder="1" applyAlignment="1" applyProtection="1">
      <alignment horizontal="center" vertical="center"/>
      <protection locked="0"/>
    </xf>
    <xf numFmtId="9" fontId="42" fillId="2" borderId="12" xfId="0" applyNumberFormat="1" applyFont="1" applyFill="1" applyBorder="1" applyAlignment="1" applyProtection="1">
      <alignment horizontal="center" vertical="center"/>
      <protection locked="0"/>
    </xf>
    <xf numFmtId="0" fontId="43" fillId="2" borderId="0" xfId="0" applyFont="1" applyFill="1" applyProtection="1">
      <protection locked="0"/>
    </xf>
    <xf numFmtId="3" fontId="45" fillId="2" borderId="0" xfId="0" applyNumberFormat="1" applyFont="1" applyFill="1" applyBorder="1" applyAlignment="1" applyProtection="1">
      <alignment vertical="center"/>
      <protection locked="0"/>
    </xf>
    <xf numFmtId="3" fontId="45" fillId="2" borderId="0" xfId="0" applyNumberFormat="1" applyFont="1" applyFill="1" applyBorder="1" applyAlignment="1" applyProtection="1">
      <alignment vertical="center" wrapText="1"/>
      <protection locked="0"/>
    </xf>
    <xf numFmtId="9" fontId="41" fillId="2" borderId="12" xfId="0" applyNumberFormat="1" applyFont="1" applyFill="1" applyBorder="1" applyAlignment="1" applyProtection="1">
      <alignment horizontal="center" vertical="center"/>
      <protection locked="0"/>
    </xf>
    <xf numFmtId="3" fontId="221" fillId="2" borderId="89" xfId="0" applyNumberFormat="1" applyFont="1" applyFill="1" applyBorder="1" applyAlignment="1" applyProtection="1">
      <alignment vertical="center"/>
      <protection locked="0"/>
    </xf>
    <xf numFmtId="3" fontId="208" fillId="2" borderId="0" xfId="0" applyNumberFormat="1" applyFont="1" applyFill="1" applyBorder="1" applyAlignment="1" applyProtection="1">
      <alignment vertical="center" wrapText="1"/>
      <protection locked="0"/>
    </xf>
    <xf numFmtId="0" fontId="34" fillId="2" borderId="0" xfId="0" applyFont="1" applyFill="1" applyBorder="1" applyProtection="1">
      <protection locked="0"/>
    </xf>
    <xf numFmtId="0" fontId="91" fillId="2" borderId="89" xfId="0" applyNumberFormat="1" applyFont="1" applyFill="1" applyBorder="1" applyAlignment="1" applyProtection="1">
      <alignment vertical="top"/>
      <protection locked="0"/>
    </xf>
    <xf numFmtId="9" fontId="34" fillId="2" borderId="12" xfId="72" applyFont="1" applyFill="1" applyBorder="1" applyAlignment="1" applyProtection="1">
      <alignment horizontal="center" vertical="center"/>
      <protection locked="0"/>
    </xf>
    <xf numFmtId="0" fontId="45" fillId="2" borderId="0" xfId="0" applyNumberFormat="1" applyFont="1" applyFill="1" applyBorder="1" applyAlignment="1" applyProtection="1">
      <alignment vertical="top" wrapText="1"/>
      <protection locked="0"/>
    </xf>
    <xf numFmtId="9" fontId="41" fillId="2" borderId="12" xfId="72" applyFont="1" applyFill="1" applyBorder="1" applyAlignment="1" applyProtection="1">
      <alignment horizontal="center" vertical="center"/>
      <protection locked="0"/>
    </xf>
    <xf numFmtId="0" fontId="91" fillId="2" borderId="89" xfId="0" applyNumberFormat="1" applyFont="1" applyFill="1" applyBorder="1" applyAlignment="1" applyProtection="1">
      <alignment vertical="top" wrapText="1"/>
      <protection locked="0"/>
    </xf>
    <xf numFmtId="3" fontId="91" fillId="2" borderId="89" xfId="0" applyNumberFormat="1" applyFont="1" applyFill="1" applyBorder="1" applyAlignment="1" applyProtection="1">
      <alignment vertical="center" wrapText="1"/>
      <protection locked="0"/>
    </xf>
    <xf numFmtId="3" fontId="45" fillId="2" borderId="0" xfId="0" applyNumberFormat="1" applyFont="1" applyFill="1" applyBorder="1" applyAlignment="1" applyProtection="1">
      <alignment horizontal="left" vertical="center"/>
      <protection locked="0"/>
    </xf>
    <xf numFmtId="3" fontId="45" fillId="2" borderId="12" xfId="0" applyNumberFormat="1" applyFont="1" applyFill="1" applyBorder="1" applyAlignment="1" applyProtection="1">
      <alignment horizontal="center" vertical="center" wrapText="1"/>
      <protection locked="0"/>
    </xf>
    <xf numFmtId="3" fontId="210" fillId="2" borderId="0" xfId="0" applyNumberFormat="1" applyFont="1" applyFill="1" applyBorder="1" applyAlignment="1" applyProtection="1">
      <alignment horizontal="center" vertical="center"/>
      <protection locked="0"/>
    </xf>
    <xf numFmtId="3" fontId="227" fillId="2" borderId="89" xfId="0" applyNumberFormat="1" applyFont="1" applyFill="1" applyBorder="1" applyAlignment="1" applyProtection="1">
      <alignment vertical="center" wrapText="1"/>
      <protection locked="0"/>
    </xf>
    <xf numFmtId="3" fontId="49" fillId="2" borderId="0" xfId="0" applyNumberFormat="1" applyFont="1" applyFill="1" applyBorder="1" applyAlignment="1" applyProtection="1">
      <alignment vertical="center" wrapText="1"/>
      <protection locked="0"/>
    </xf>
    <xf numFmtId="3" fontId="91" fillId="2" borderId="89" xfId="0" applyNumberFormat="1" applyFont="1" applyFill="1" applyBorder="1" applyAlignment="1" applyProtection="1">
      <alignment horizontal="left" vertical="center" wrapText="1"/>
      <protection locked="0"/>
    </xf>
    <xf numFmtId="3" fontId="91" fillId="2" borderId="89" xfId="0" applyNumberFormat="1" applyFont="1" applyFill="1" applyBorder="1" applyAlignment="1" applyProtection="1">
      <alignment horizontal="center" vertical="center"/>
      <protection locked="0"/>
    </xf>
    <xf numFmtId="3" fontId="47" fillId="2" borderId="89" xfId="0" applyNumberFormat="1" applyFont="1" applyFill="1" applyBorder="1" applyAlignment="1" applyProtection="1">
      <alignment horizontal="center" vertical="center"/>
      <protection locked="0"/>
    </xf>
    <xf numFmtId="3" fontId="91" fillId="2" borderId="89" xfId="0" applyNumberFormat="1" applyFont="1" applyFill="1" applyBorder="1" applyAlignment="1" applyProtection="1">
      <alignment horizontal="left" vertical="center"/>
      <protection locked="0"/>
    </xf>
    <xf numFmtId="3" fontId="45" fillId="2" borderId="5" xfId="0" applyNumberFormat="1" applyFont="1" applyFill="1" applyBorder="1" applyAlignment="1" applyProtection="1">
      <alignment vertical="center" wrapText="1"/>
      <protection locked="0"/>
    </xf>
    <xf numFmtId="3" fontId="45" fillId="2" borderId="5" xfId="0" applyNumberFormat="1" applyFont="1" applyFill="1" applyBorder="1" applyAlignment="1" applyProtection="1">
      <alignment horizontal="center" vertical="center"/>
      <protection locked="0"/>
    </xf>
    <xf numFmtId="3" fontId="44" fillId="2" borderId="41" xfId="0" applyNumberFormat="1" applyFont="1" applyFill="1" applyBorder="1" applyAlignment="1" applyProtection="1">
      <alignment horizontal="left" vertical="center"/>
      <protection locked="0"/>
    </xf>
    <xf numFmtId="3" fontId="42" fillId="2" borderId="35" xfId="0" applyNumberFormat="1" applyFont="1" applyFill="1" applyBorder="1" applyAlignment="1" applyProtection="1">
      <alignment horizontal="center" vertical="center"/>
      <protection locked="0"/>
    </xf>
    <xf numFmtId="3" fontId="42" fillId="2" borderId="40" xfId="0" applyNumberFormat="1" applyFont="1" applyFill="1" applyBorder="1" applyAlignment="1" applyProtection="1">
      <alignment horizontal="center" vertical="center"/>
      <protection locked="0"/>
    </xf>
    <xf numFmtId="3" fontId="42" fillId="2" borderId="42" xfId="0" applyNumberFormat="1" applyFont="1" applyFill="1" applyBorder="1" applyAlignment="1" applyProtection="1">
      <alignment horizontal="center" vertical="center"/>
      <protection locked="0"/>
    </xf>
    <xf numFmtId="3" fontId="44" fillId="2" borderId="3" xfId="0" applyNumberFormat="1" applyFont="1" applyFill="1" applyBorder="1" applyAlignment="1" applyProtection="1">
      <alignment horizontal="left" vertical="center"/>
      <protection locked="0"/>
    </xf>
    <xf numFmtId="3" fontId="42" fillId="2" borderId="45" xfId="0" applyNumberFormat="1" applyFont="1" applyFill="1" applyBorder="1" applyAlignment="1" applyProtection="1">
      <alignment horizontal="center" vertical="center"/>
      <protection locked="0"/>
    </xf>
    <xf numFmtId="3" fontId="8" fillId="2" borderId="0" xfId="0" applyNumberFormat="1" applyFont="1" applyFill="1" applyBorder="1" applyAlignment="1" applyProtection="1">
      <alignment horizontal="left" vertical="center"/>
      <protection locked="0"/>
    </xf>
    <xf numFmtId="3" fontId="207" fillId="2" borderId="0" xfId="0" applyNumberFormat="1" applyFont="1" applyFill="1" applyBorder="1" applyAlignment="1" applyProtection="1">
      <alignment horizontal="left" vertical="center"/>
      <protection locked="0"/>
    </xf>
    <xf numFmtId="3" fontId="42" fillId="2" borderId="0" xfId="0" applyNumberFormat="1" applyFont="1" applyFill="1" applyBorder="1" applyAlignment="1" applyProtection="1">
      <alignment horizontal="center" vertical="center"/>
      <protection locked="0"/>
    </xf>
    <xf numFmtId="0" fontId="43" fillId="2" borderId="0" xfId="0" applyFont="1" applyFill="1" applyBorder="1" applyProtection="1">
      <protection locked="0"/>
    </xf>
    <xf numFmtId="3" fontId="8" fillId="2" borderId="12" xfId="0" applyNumberFormat="1" applyFont="1" applyFill="1" applyBorder="1" applyAlignment="1" applyProtection="1">
      <alignment horizontal="center" vertical="center"/>
      <protection locked="0"/>
    </xf>
    <xf numFmtId="0" fontId="59" fillId="2" borderId="0" xfId="0" applyFont="1" applyFill="1" applyBorder="1" applyAlignment="1" applyProtection="1">
      <alignment horizontal="center"/>
      <protection locked="0"/>
    </xf>
    <xf numFmtId="0" fontId="35" fillId="2" borderId="0" xfId="0" applyFont="1" applyFill="1" applyBorder="1" applyAlignment="1" applyProtection="1">
      <alignment horizontal="center"/>
      <protection locked="0"/>
    </xf>
    <xf numFmtId="3" fontId="58" fillId="2" borderId="0" xfId="0" applyNumberFormat="1" applyFont="1" applyFill="1" applyBorder="1" applyAlignment="1" applyProtection="1">
      <alignment horizontal="center" vertical="center"/>
      <protection locked="0"/>
    </xf>
    <xf numFmtId="282" fontId="45" fillId="2" borderId="0" xfId="0" applyNumberFormat="1" applyFont="1" applyFill="1" applyBorder="1" applyAlignment="1" applyProtection="1">
      <alignment horizontal="center" vertical="center"/>
      <protection locked="0"/>
    </xf>
    <xf numFmtId="171" fontId="45" fillId="2" borderId="12" xfId="0" applyNumberFormat="1" applyFont="1" applyFill="1" applyBorder="1" applyAlignment="1" applyProtection="1">
      <alignment horizontal="center" vertical="center"/>
      <protection locked="0"/>
    </xf>
    <xf numFmtId="0" fontId="35" fillId="2" borderId="0" xfId="0" applyFont="1" applyFill="1" applyAlignment="1" applyProtection="1">
      <alignment horizontal="center"/>
      <protection locked="0"/>
    </xf>
    <xf numFmtId="0" fontId="59" fillId="2" borderId="0" xfId="0" applyFont="1" applyFill="1" applyAlignment="1" applyProtection="1">
      <alignment horizontal="center"/>
      <protection locked="0"/>
    </xf>
    <xf numFmtId="3" fontId="8" fillId="2" borderId="0" xfId="0" applyNumberFormat="1" applyFont="1" applyFill="1" applyBorder="1" applyAlignment="1" applyProtection="1">
      <alignment vertical="center"/>
      <protection locked="0"/>
    </xf>
    <xf numFmtId="169" fontId="8" fillId="2" borderId="0" xfId="71" applyNumberFormat="1" applyFont="1" applyFill="1" applyBorder="1" applyAlignment="1" applyProtection="1">
      <alignment horizontal="center" vertical="center"/>
      <protection locked="0"/>
    </xf>
    <xf numFmtId="169" fontId="8" fillId="2" borderId="0" xfId="0" applyNumberFormat="1" applyFont="1" applyFill="1" applyBorder="1" applyAlignment="1" applyProtection="1">
      <alignment horizontal="center" vertical="center"/>
      <protection locked="0"/>
    </xf>
    <xf numFmtId="44" fontId="8" fillId="2" borderId="12" xfId="70" applyFont="1" applyFill="1" applyBorder="1" applyAlignment="1" applyProtection="1">
      <alignment horizontal="center" vertical="center"/>
      <protection locked="0"/>
    </xf>
    <xf numFmtId="3" fontId="47" fillId="2" borderId="89" xfId="0" applyNumberFormat="1" applyFont="1" applyFill="1" applyBorder="1" applyAlignment="1" applyProtection="1">
      <alignment horizontal="left" vertical="center"/>
      <protection locked="0"/>
    </xf>
    <xf numFmtId="0" fontId="59" fillId="2" borderId="0" xfId="0" applyFont="1" applyFill="1" applyBorder="1" applyProtection="1">
      <protection locked="0"/>
    </xf>
    <xf numFmtId="283" fontId="8" fillId="2" borderId="0" xfId="70" applyNumberFormat="1" applyFont="1" applyFill="1" applyBorder="1" applyAlignment="1" applyProtection="1">
      <alignment horizontal="center" vertical="center"/>
      <protection locked="0"/>
    </xf>
    <xf numFmtId="168" fontId="8" fillId="2" borderId="0" xfId="0" applyNumberFormat="1" applyFont="1" applyFill="1" applyBorder="1" applyAlignment="1" applyProtection="1">
      <alignment horizontal="center" vertical="center"/>
      <protection locked="0"/>
    </xf>
    <xf numFmtId="171" fontId="8" fillId="2" borderId="12" xfId="0" applyNumberFormat="1" applyFont="1" applyFill="1" applyBorder="1" applyAlignment="1" applyProtection="1">
      <alignment horizontal="center" vertical="center"/>
      <protection locked="0"/>
    </xf>
    <xf numFmtId="0" fontId="59" fillId="2" borderId="0" xfId="0" applyFont="1" applyFill="1" applyProtection="1">
      <protection locked="0"/>
    </xf>
    <xf numFmtId="0" fontId="91" fillId="2" borderId="89" xfId="0" applyNumberFormat="1" applyFont="1" applyFill="1" applyBorder="1" applyAlignment="1" applyProtection="1">
      <alignment horizontal="left" vertical="center"/>
      <protection locked="0"/>
    </xf>
    <xf numFmtId="0" fontId="45" fillId="2" borderId="0" xfId="0" applyNumberFormat="1" applyFont="1" applyFill="1" applyBorder="1" applyAlignment="1" applyProtection="1">
      <alignment horizontal="left" vertical="center"/>
      <protection locked="0"/>
    </xf>
    <xf numFmtId="3" fontId="41" fillId="2" borderId="0" xfId="0" applyNumberFormat="1" applyFont="1" applyFill="1" applyBorder="1" applyAlignment="1" applyProtection="1">
      <alignment horizontal="center" vertical="center"/>
      <protection locked="0"/>
    </xf>
    <xf numFmtId="0" fontId="91" fillId="2" borderId="4" xfId="0" applyNumberFormat="1" applyFont="1" applyFill="1" applyBorder="1" applyAlignment="1" applyProtection="1">
      <alignment horizontal="left" vertical="center"/>
      <protection locked="0"/>
    </xf>
    <xf numFmtId="0" fontId="45" fillId="2" borderId="5" xfId="0" applyNumberFormat="1" applyFont="1" applyFill="1" applyBorder="1" applyAlignment="1" applyProtection="1">
      <alignment horizontal="left" vertical="center"/>
      <protection locked="0"/>
    </xf>
    <xf numFmtId="39" fontId="42" fillId="2" borderId="5" xfId="0" applyNumberFormat="1" applyFont="1" applyFill="1" applyBorder="1" applyAlignment="1" applyProtection="1">
      <alignment horizontal="center"/>
      <protection locked="0"/>
    </xf>
    <xf numFmtId="39" fontId="41" fillId="2" borderId="5" xfId="0" applyNumberFormat="1" applyFont="1" applyFill="1" applyBorder="1" applyAlignment="1" applyProtection="1">
      <alignment horizontal="center"/>
      <protection locked="0"/>
    </xf>
    <xf numFmtId="39" fontId="58" fillId="2" borderId="5" xfId="0" applyNumberFormat="1" applyFont="1" applyFill="1" applyBorder="1" applyAlignment="1" applyProtection="1">
      <alignment horizontal="left"/>
      <protection locked="0"/>
    </xf>
    <xf numFmtId="39" fontId="58" fillId="2" borderId="5" xfId="0" applyNumberFormat="1" applyFont="1" applyFill="1" applyBorder="1" applyAlignment="1" applyProtection="1">
      <alignment horizontal="center"/>
      <protection locked="0"/>
    </xf>
    <xf numFmtId="3" fontId="45" fillId="2" borderId="5" xfId="0" applyNumberFormat="1" applyFont="1" applyFill="1" applyBorder="1" applyAlignment="1" applyProtection="1">
      <alignment vertical="center"/>
      <protection locked="0"/>
    </xf>
    <xf numFmtId="0" fontId="41" fillId="2" borderId="5" xfId="0" applyFont="1" applyFill="1" applyBorder="1" applyProtection="1">
      <protection locked="0"/>
    </xf>
    <xf numFmtId="0" fontId="41" fillId="2" borderId="6" xfId="0" applyFont="1" applyFill="1" applyBorder="1" applyAlignment="1" applyProtection="1">
      <alignment horizontal="center" vertical="center"/>
      <protection locked="0"/>
    </xf>
    <xf numFmtId="0" fontId="56" fillId="2" borderId="0" xfId="0" applyFont="1" applyFill="1" applyBorder="1" applyAlignment="1" applyProtection="1">
      <alignment horizontal="center" wrapText="1"/>
      <protection locked="0"/>
    </xf>
    <xf numFmtId="0" fontId="219" fillId="28" borderId="0" xfId="0" applyFont="1" applyFill="1" applyProtection="1">
      <protection locked="0"/>
    </xf>
    <xf numFmtId="0" fontId="45" fillId="28" borderId="0" xfId="0" applyFont="1" applyFill="1" applyAlignment="1" applyProtection="1">
      <protection locked="0"/>
    </xf>
    <xf numFmtId="39" fontId="8" fillId="28" borderId="0" xfId="0" applyNumberFormat="1" applyFont="1" applyFill="1" applyBorder="1" applyAlignment="1" applyProtection="1">
      <alignment horizontal="center"/>
      <protection locked="0"/>
    </xf>
    <xf numFmtId="3" fontId="45" fillId="28" borderId="0" xfId="0" applyNumberFormat="1" applyFont="1" applyFill="1" applyBorder="1" applyAlignment="1" applyProtection="1">
      <alignment vertical="center"/>
      <protection locked="0"/>
    </xf>
    <xf numFmtId="0" fontId="45" fillId="28" borderId="0" xfId="0" applyNumberFormat="1" applyFont="1" applyFill="1" applyBorder="1" applyAlignment="1" applyProtection="1">
      <alignment vertical="center"/>
      <protection locked="0"/>
    </xf>
    <xf numFmtId="0" fontId="45" fillId="28" borderId="0" xfId="0" applyFont="1" applyFill="1" applyAlignment="1" applyProtection="1">
      <alignment horizontal="center" vertical="center"/>
      <protection locked="0"/>
    </xf>
    <xf numFmtId="0" fontId="45" fillId="28" borderId="0" xfId="0" applyFont="1" applyFill="1" applyBorder="1" applyAlignment="1" applyProtection="1">
      <alignment horizontal="center" vertical="center"/>
      <protection locked="0"/>
    </xf>
    <xf numFmtId="3" fontId="45" fillId="2" borderId="12" xfId="0" applyNumberFormat="1" applyFont="1" applyFill="1" applyBorder="1" applyAlignment="1" applyProtection="1">
      <alignment horizontal="center" vertical="center"/>
      <protection locked="0"/>
    </xf>
    <xf numFmtId="3" fontId="207" fillId="2" borderId="0" xfId="0" applyNumberFormat="1" applyFont="1" applyFill="1" applyBorder="1" applyAlignment="1" applyProtection="1">
      <alignment horizontal="center" vertical="center"/>
      <protection locked="0"/>
    </xf>
    <xf numFmtId="44" fontId="45" fillId="2" borderId="12" xfId="70" applyFont="1" applyFill="1" applyBorder="1" applyAlignment="1" applyProtection="1">
      <alignment horizontal="center" vertical="center"/>
      <protection locked="0"/>
    </xf>
    <xf numFmtId="169" fontId="45" fillId="2" borderId="0" xfId="71" applyNumberFormat="1" applyFont="1" applyFill="1" applyBorder="1" applyAlignment="1" applyProtection="1">
      <alignment horizontal="center" vertical="center"/>
      <protection locked="0"/>
    </xf>
    <xf numFmtId="169" fontId="45" fillId="2" borderId="0" xfId="0" applyNumberFormat="1" applyFont="1" applyFill="1" applyBorder="1" applyAlignment="1" applyProtection="1">
      <alignment horizontal="center" vertical="center"/>
      <protection locked="0"/>
    </xf>
    <xf numFmtId="0" fontId="42" fillId="2" borderId="0" xfId="0" applyFont="1" applyFill="1" applyProtection="1">
      <protection locked="0"/>
    </xf>
    <xf numFmtId="3" fontId="91" fillId="2" borderId="109" xfId="0" applyNumberFormat="1" applyFont="1" applyFill="1" applyBorder="1" applyAlignment="1" applyProtection="1">
      <alignment horizontal="left" vertical="center"/>
      <protection locked="0"/>
    </xf>
    <xf numFmtId="3" fontId="42" fillId="2" borderId="5" xfId="0" applyNumberFormat="1" applyFont="1" applyFill="1" applyBorder="1" applyAlignment="1" applyProtection="1">
      <alignment horizontal="center" vertical="center"/>
      <protection locked="0"/>
    </xf>
    <xf numFmtId="3" fontId="41" fillId="2" borderId="5" xfId="0" applyNumberFormat="1" applyFont="1" applyFill="1" applyBorder="1" applyAlignment="1" applyProtection="1">
      <alignment horizontal="center" vertical="center"/>
      <protection locked="0"/>
    </xf>
    <xf numFmtId="3" fontId="58" fillId="2" borderId="5" xfId="0" applyNumberFormat="1" applyFont="1" applyFill="1" applyBorder="1" applyAlignment="1" applyProtection="1">
      <alignment horizontal="left" vertical="center"/>
      <protection locked="0"/>
    </xf>
    <xf numFmtId="0" fontId="34" fillId="2" borderId="5" xfId="0" applyFont="1" applyFill="1" applyBorder="1" applyProtection="1">
      <protection locked="0"/>
    </xf>
    <xf numFmtId="3" fontId="8" fillId="2" borderId="112" xfId="0" applyNumberFormat="1" applyFont="1" applyFill="1" applyBorder="1" applyAlignment="1" applyProtection="1">
      <alignment horizontal="center" vertical="center"/>
      <protection locked="0"/>
    </xf>
    <xf numFmtId="0" fontId="58" fillId="28" borderId="0" xfId="0" applyFont="1" applyFill="1" applyAlignment="1" applyProtection="1">
      <protection locked="0"/>
    </xf>
    <xf numFmtId="39" fontId="42" fillId="28" borderId="0" xfId="0" applyNumberFormat="1" applyFont="1" applyFill="1" applyBorder="1" applyAlignment="1" applyProtection="1">
      <alignment horizontal="center"/>
      <protection locked="0"/>
    </xf>
    <xf numFmtId="0" fontId="41" fillId="28" borderId="0" xfId="0" applyFont="1" applyFill="1" applyBorder="1" applyAlignment="1" applyProtection="1">
      <alignment horizontal="center" vertical="center"/>
      <protection locked="0"/>
    </xf>
    <xf numFmtId="0" fontId="41" fillId="2" borderId="0" xfId="0" applyFont="1" applyFill="1" applyBorder="1" applyProtection="1">
      <protection locked="0"/>
    </xf>
    <xf numFmtId="3" fontId="44" fillId="2" borderId="113" xfId="0" applyNumberFormat="1" applyFont="1" applyFill="1" applyBorder="1" applyAlignment="1" applyProtection="1">
      <alignment horizontal="left" vertical="center"/>
      <protection locked="0"/>
    </xf>
    <xf numFmtId="3" fontId="42" fillId="2" borderId="53" xfId="0" applyNumberFormat="1" applyFont="1" applyFill="1" applyBorder="1" applyAlignment="1" applyProtection="1">
      <alignment horizontal="center" vertical="center"/>
      <protection locked="0"/>
    </xf>
    <xf numFmtId="3" fontId="42" fillId="2" borderId="114" xfId="0" applyNumberFormat="1" applyFont="1" applyFill="1" applyBorder="1" applyAlignment="1" applyProtection="1">
      <alignment horizontal="center" vertical="center"/>
      <protection locked="0"/>
    </xf>
    <xf numFmtId="3" fontId="91" fillId="2" borderId="95" xfId="0" applyNumberFormat="1" applyFont="1" applyFill="1" applyBorder="1" applyAlignment="1" applyProtection="1">
      <alignment horizontal="left" vertical="center"/>
      <protection locked="0"/>
    </xf>
    <xf numFmtId="3" fontId="8" fillId="2" borderId="103" xfId="0" applyNumberFormat="1" applyFont="1" applyFill="1" applyBorder="1" applyAlignment="1" applyProtection="1">
      <alignment horizontal="left" vertical="center"/>
      <protection locked="0"/>
    </xf>
    <xf numFmtId="3" fontId="207" fillId="2" borderId="103" xfId="0" applyNumberFormat="1" applyFont="1" applyFill="1" applyBorder="1" applyAlignment="1" applyProtection="1">
      <alignment horizontal="left" vertical="center"/>
      <protection locked="0"/>
    </xf>
    <xf numFmtId="3" fontId="42" fillId="2" borderId="103" xfId="0" applyNumberFormat="1" applyFont="1" applyFill="1" applyBorder="1" applyAlignment="1" applyProtection="1">
      <alignment horizontal="center" vertical="center"/>
      <protection locked="0"/>
    </xf>
    <xf numFmtId="0" fontId="43" fillId="2" borderId="103" xfId="0" applyFont="1" applyFill="1" applyBorder="1" applyProtection="1">
      <protection locked="0"/>
    </xf>
    <xf numFmtId="3" fontId="8" fillId="2" borderId="103" xfId="0" applyNumberFormat="1" applyFont="1" applyFill="1" applyBorder="1" applyAlignment="1" applyProtection="1">
      <alignment horizontal="center" vertical="center"/>
      <protection locked="0"/>
    </xf>
    <xf numFmtId="3" fontId="8" fillId="2" borderId="97" xfId="0" applyNumberFormat="1" applyFont="1" applyFill="1" applyBorder="1" applyAlignment="1" applyProtection="1">
      <alignment horizontal="center" vertical="center"/>
      <protection locked="0"/>
    </xf>
    <xf numFmtId="169" fontId="45" fillId="2" borderId="12" xfId="0" applyNumberFormat="1" applyFont="1" applyFill="1" applyBorder="1" applyAlignment="1" applyProtection="1">
      <alignment horizontal="center" vertical="center"/>
      <protection locked="0"/>
    </xf>
    <xf numFmtId="0" fontId="45" fillId="2" borderId="86" xfId="0" applyNumberFormat="1" applyFont="1" applyFill="1" applyBorder="1" applyAlignment="1" applyProtection="1">
      <alignment horizontal="left" vertical="center"/>
      <protection locked="0"/>
    </xf>
    <xf numFmtId="3" fontId="42" fillId="2" borderId="86" xfId="0" applyNumberFormat="1" applyFont="1" applyFill="1" applyBorder="1" applyAlignment="1" applyProtection="1">
      <alignment horizontal="center" vertical="center"/>
      <protection locked="0"/>
    </xf>
    <xf numFmtId="0" fontId="34" fillId="2" borderId="86" xfId="0" applyFont="1" applyFill="1" applyBorder="1" applyProtection="1">
      <protection locked="0"/>
    </xf>
    <xf numFmtId="3" fontId="58" fillId="2" borderId="86" xfId="0" applyNumberFormat="1" applyFont="1" applyFill="1" applyBorder="1" applyAlignment="1" applyProtection="1">
      <alignment horizontal="left" vertical="center"/>
      <protection locked="0"/>
    </xf>
    <xf numFmtId="3" fontId="45" fillId="2" borderId="86" xfId="0" applyNumberFormat="1" applyFont="1" applyFill="1" applyBorder="1" applyAlignment="1" applyProtection="1">
      <alignment vertical="center"/>
      <protection locked="0"/>
    </xf>
    <xf numFmtId="169" fontId="8" fillId="2" borderId="12" xfId="70" applyNumberFormat="1" applyFont="1" applyFill="1" applyBorder="1" applyAlignment="1" applyProtection="1">
      <alignment horizontal="center" vertical="center"/>
      <protection locked="0"/>
    </xf>
    <xf numFmtId="171" fontId="8" fillId="2" borderId="12" xfId="70" applyNumberFormat="1" applyFont="1" applyFill="1" applyBorder="1" applyAlignment="1" applyProtection="1">
      <alignment horizontal="center" vertical="center"/>
      <protection locked="0"/>
    </xf>
    <xf numFmtId="0" fontId="41" fillId="28" borderId="0" xfId="0" applyFont="1" applyFill="1" applyAlignment="1" applyProtection="1">
      <alignment horizontal="center" vertical="center"/>
      <protection locked="0"/>
    </xf>
    <xf numFmtId="10" fontId="41" fillId="28" borderId="0" xfId="0" applyNumberFormat="1" applyFont="1" applyFill="1" applyBorder="1" applyAlignment="1" applyProtection="1">
      <alignment horizontal="center" vertical="center"/>
      <protection locked="0"/>
    </xf>
    <xf numFmtId="10" fontId="210" fillId="2" borderId="0" xfId="0" applyNumberFormat="1" applyFont="1" applyFill="1" applyBorder="1" applyAlignment="1" applyProtection="1">
      <alignment horizontal="center" vertical="center"/>
    </xf>
    <xf numFmtId="10" fontId="41" fillId="2" borderId="0" xfId="0" applyNumberFormat="1" applyFont="1" applyFill="1" applyBorder="1" applyAlignment="1" applyProtection="1">
      <alignment horizontal="center" vertical="center"/>
      <protection locked="0"/>
    </xf>
    <xf numFmtId="10" fontId="42" fillId="2" borderId="0" xfId="0" applyNumberFormat="1" applyFont="1" applyFill="1" applyBorder="1" applyAlignment="1" applyProtection="1">
      <alignment horizontal="center" vertical="center"/>
      <protection locked="0"/>
    </xf>
    <xf numFmtId="10" fontId="49" fillId="2" borderId="0" xfId="0" applyNumberFormat="1" applyFont="1" applyFill="1" applyBorder="1" applyAlignment="1" applyProtection="1">
      <alignment horizontal="center" vertical="center"/>
      <protection locked="0"/>
    </xf>
    <xf numFmtId="10" fontId="41" fillId="28" borderId="0" xfId="72" applyNumberFormat="1" applyFont="1" applyFill="1" applyBorder="1" applyAlignment="1" applyProtection="1">
      <alignment horizontal="center" vertical="center"/>
      <protection locked="0"/>
    </xf>
    <xf numFmtId="10" fontId="41" fillId="2" borderId="0" xfId="72" applyNumberFormat="1" applyFont="1" applyFill="1" applyBorder="1" applyAlignment="1" applyProtection="1">
      <alignment horizontal="center" vertical="center"/>
      <protection locked="0"/>
    </xf>
    <xf numFmtId="10" fontId="34" fillId="2" borderId="0" xfId="72" applyNumberFormat="1" applyFont="1" applyFill="1" applyBorder="1" applyAlignment="1" applyProtection="1">
      <alignment horizontal="center" vertical="center"/>
      <protection locked="0"/>
    </xf>
    <xf numFmtId="10" fontId="45" fillId="2" borderId="0" xfId="72" applyNumberFormat="1" applyFont="1" applyFill="1" applyBorder="1" applyAlignment="1" applyProtection="1">
      <alignment horizontal="center" vertical="center"/>
      <protection locked="0"/>
    </xf>
    <xf numFmtId="10" fontId="45" fillId="2" borderId="0" xfId="0" applyNumberFormat="1" applyFont="1" applyFill="1" applyBorder="1" applyAlignment="1" applyProtection="1">
      <alignment horizontal="center" vertical="center" wrapText="1"/>
      <protection locked="0"/>
    </xf>
    <xf numFmtId="10" fontId="210" fillId="2" borderId="0" xfId="0" applyNumberFormat="1" applyFont="1" applyFill="1" applyBorder="1" applyAlignment="1" applyProtection="1">
      <alignment horizontal="center" vertical="center" wrapText="1"/>
      <protection locked="0"/>
    </xf>
    <xf numFmtId="10" fontId="34" fillId="2" borderId="0" xfId="0" applyNumberFormat="1" applyFont="1" applyFill="1" applyBorder="1" applyAlignment="1" applyProtection="1">
      <alignment vertical="center"/>
      <protection locked="0"/>
    </xf>
    <xf numFmtId="10" fontId="45" fillId="2" borderId="0" xfId="0" applyNumberFormat="1" applyFont="1" applyFill="1" applyBorder="1" applyAlignment="1" applyProtection="1">
      <alignment horizontal="center" vertical="center"/>
      <protection locked="0"/>
    </xf>
    <xf numFmtId="10" fontId="34" fillId="2" borderId="0" xfId="0" applyNumberFormat="1" applyFont="1" applyFill="1" applyBorder="1" applyAlignment="1" applyProtection="1">
      <alignment horizontal="center" vertical="center"/>
      <protection locked="0"/>
    </xf>
    <xf numFmtId="10" fontId="211" fillId="2" borderId="0" xfId="0" applyNumberFormat="1" applyFont="1" applyFill="1" applyBorder="1" applyAlignment="1" applyProtection="1">
      <alignment horizontal="center" vertical="center"/>
      <protection locked="0"/>
    </xf>
    <xf numFmtId="10" fontId="210" fillId="2" borderId="0" xfId="0" applyNumberFormat="1" applyFont="1" applyFill="1" applyBorder="1" applyAlignment="1" applyProtection="1">
      <alignment horizontal="center" vertical="center"/>
      <protection locked="0"/>
    </xf>
    <xf numFmtId="10" fontId="34" fillId="28" borderId="0" xfId="0" applyNumberFormat="1" applyFont="1" applyFill="1" applyBorder="1" applyAlignment="1" applyProtection="1">
      <alignment horizontal="center" vertical="center"/>
      <protection locked="0"/>
    </xf>
    <xf numFmtId="0" fontId="0" fillId="2" borderId="0" xfId="0" applyFill="1" applyProtection="1">
      <protection locked="0"/>
    </xf>
    <xf numFmtId="0" fontId="91" fillId="2" borderId="0" xfId="0" applyFont="1" applyFill="1" applyBorder="1" applyAlignment="1" applyProtection="1">
      <alignment vertical="top" wrapText="1"/>
      <protection locked="0"/>
    </xf>
    <xf numFmtId="0" fontId="52" fillId="26" borderId="115" xfId="0" applyNumberFormat="1" applyFont="1" applyFill="1" applyBorder="1" applyAlignment="1" applyProtection="1">
      <alignment horizontal="center" vertical="center" wrapText="1"/>
      <protection locked="0"/>
    </xf>
    <xf numFmtId="3" fontId="91" fillId="2" borderId="0" xfId="0" applyNumberFormat="1" applyFont="1" applyFill="1" applyBorder="1" applyAlignment="1" applyProtection="1">
      <alignment horizontal="center" vertical="center"/>
      <protection locked="0"/>
    </xf>
    <xf numFmtId="3" fontId="91" fillId="2" borderId="0" xfId="0" applyNumberFormat="1" applyFont="1" applyFill="1" applyBorder="1" applyAlignment="1" applyProtection="1">
      <alignment vertical="center"/>
      <protection locked="0"/>
    </xf>
    <xf numFmtId="3" fontId="8" fillId="2" borderId="96" xfId="0" applyNumberFormat="1" applyFont="1" applyFill="1" applyBorder="1" applyAlignment="1" applyProtection="1">
      <alignment horizontal="left" vertical="center"/>
      <protection locked="0"/>
    </xf>
    <xf numFmtId="3" fontId="207" fillId="2" borderId="96" xfId="0" applyNumberFormat="1" applyFont="1" applyFill="1" applyBorder="1" applyAlignment="1" applyProtection="1">
      <alignment horizontal="left" vertical="center"/>
      <protection locked="0"/>
    </xf>
    <xf numFmtId="3" fontId="42" fillId="2" borderId="96" xfId="0" applyNumberFormat="1" applyFont="1" applyFill="1" applyBorder="1" applyAlignment="1" applyProtection="1">
      <alignment horizontal="center" vertical="center"/>
      <protection locked="0"/>
    </xf>
    <xf numFmtId="0" fontId="43" fillId="2" borderId="96" xfId="0" applyFont="1" applyFill="1" applyBorder="1" applyProtection="1">
      <protection locked="0"/>
    </xf>
    <xf numFmtId="3" fontId="8" fillId="2" borderId="96" xfId="0" applyNumberFormat="1" applyFont="1" applyFill="1" applyBorder="1" applyAlignment="1" applyProtection="1">
      <alignment horizontal="center" vertical="center"/>
      <protection locked="0"/>
    </xf>
    <xf numFmtId="3" fontId="91" fillId="2" borderId="109" xfId="0" applyNumberFormat="1" applyFont="1" applyFill="1" applyBorder="1" applyAlignment="1" applyProtection="1">
      <alignment vertical="center"/>
      <protection locked="0"/>
    </xf>
    <xf numFmtId="0" fontId="13" fillId="2" borderId="0" xfId="0" applyFont="1" applyFill="1" applyProtection="1">
      <protection locked="0"/>
    </xf>
    <xf numFmtId="0" fontId="48" fillId="89" borderId="89" xfId="0" applyFont="1" applyFill="1" applyBorder="1" applyAlignment="1" applyProtection="1">
      <alignment horizontal="left" vertical="center"/>
      <protection locked="0"/>
    </xf>
    <xf numFmtId="0" fontId="48" fillId="89" borderId="109" xfId="0" applyFont="1" applyFill="1" applyBorder="1" applyAlignment="1" applyProtection="1">
      <alignment horizontal="left" vertical="center"/>
      <protection locked="0"/>
    </xf>
    <xf numFmtId="169" fontId="45" fillId="2" borderId="12" xfId="71" applyNumberFormat="1" applyFont="1" applyFill="1" applyBorder="1" applyAlignment="1" applyProtection="1">
      <alignment horizontal="center" vertical="center"/>
      <protection locked="0"/>
    </xf>
    <xf numFmtId="3" fontId="42" fillId="2" borderId="117" xfId="0" applyNumberFormat="1" applyFont="1" applyFill="1" applyBorder="1" applyAlignment="1" applyProtection="1">
      <alignment horizontal="center" vertical="center"/>
      <protection locked="0"/>
    </xf>
    <xf numFmtId="44" fontId="0" fillId="2" borderId="0" xfId="70" applyFont="1" applyFill="1" applyProtection="1">
      <protection locked="0"/>
    </xf>
    <xf numFmtId="282" fontId="45" fillId="2" borderId="12" xfId="0" applyNumberFormat="1" applyFont="1" applyFill="1" applyBorder="1" applyAlignment="1" applyProtection="1">
      <alignment horizontal="center" vertical="center"/>
      <protection locked="0"/>
    </xf>
    <xf numFmtId="0" fontId="59" fillId="2" borderId="5" xfId="0" applyFont="1" applyFill="1" applyBorder="1" applyProtection="1">
      <protection locked="0"/>
    </xf>
    <xf numFmtId="3" fontId="207" fillId="2" borderId="5" xfId="0" applyNumberFormat="1" applyFont="1" applyFill="1" applyBorder="1" applyAlignment="1" applyProtection="1">
      <alignment horizontal="left" vertical="center"/>
      <protection locked="0"/>
    </xf>
    <xf numFmtId="3" fontId="8" fillId="2" borderId="5" xfId="0" applyNumberFormat="1" applyFont="1" applyFill="1" applyBorder="1" applyAlignment="1" applyProtection="1">
      <alignment horizontal="center" vertical="center"/>
      <protection locked="0"/>
    </xf>
    <xf numFmtId="3" fontId="8" fillId="2" borderId="5" xfId="0" applyNumberFormat="1" applyFont="1" applyFill="1" applyBorder="1" applyAlignment="1" applyProtection="1">
      <alignment vertical="center"/>
      <protection locked="0"/>
    </xf>
    <xf numFmtId="168" fontId="8" fillId="2" borderId="5" xfId="0" applyNumberFormat="1" applyFont="1" applyFill="1" applyBorder="1" applyAlignment="1" applyProtection="1">
      <alignment horizontal="center" vertical="center"/>
      <protection locked="0"/>
    </xf>
    <xf numFmtId="3" fontId="48" fillId="28" borderId="34" xfId="0" applyNumberFormat="1" applyFont="1" applyFill="1" applyBorder="1" applyAlignment="1" applyProtection="1">
      <alignment horizontal="center"/>
      <protection locked="0"/>
    </xf>
    <xf numFmtId="0" fontId="41" fillId="28" borderId="110" xfId="0" applyNumberFormat="1" applyFont="1" applyFill="1" applyBorder="1" applyAlignment="1" applyProtection="1">
      <alignment horizontal="center"/>
      <protection locked="0"/>
    </xf>
    <xf numFmtId="0" fontId="219" fillId="28" borderId="0" xfId="0" applyFont="1" applyFill="1" applyAlignment="1" applyProtection="1">
      <protection locked="0"/>
    </xf>
    <xf numFmtId="0" fontId="219" fillId="28" borderId="0" xfId="0" applyFont="1" applyFill="1" applyBorder="1" applyProtection="1">
      <protection locked="0"/>
    </xf>
    <xf numFmtId="0" fontId="44" fillId="90" borderId="0" xfId="0" applyFont="1" applyFill="1" applyBorder="1" applyAlignment="1" applyProtection="1">
      <alignment horizontal="center"/>
      <protection locked="0"/>
    </xf>
    <xf numFmtId="0" fontId="2" fillId="2" borderId="0" xfId="0" applyFont="1" applyFill="1" applyProtection="1">
      <protection locked="0"/>
    </xf>
    <xf numFmtId="0" fontId="13" fillId="2" borderId="0" xfId="0" applyFont="1" applyFill="1" applyBorder="1" applyProtection="1">
      <protection locked="0"/>
    </xf>
    <xf numFmtId="0" fontId="42" fillId="2" borderId="0" xfId="0" applyFont="1" applyFill="1" applyBorder="1" applyAlignment="1" applyProtection="1">
      <alignment horizontal="left" vertical="top"/>
      <protection locked="0"/>
    </xf>
    <xf numFmtId="174" fontId="212" fillId="90" borderId="28" xfId="40" applyNumberFormat="1" applyFont="1" applyFill="1" applyBorder="1" applyAlignment="1" applyProtection="1">
      <alignment horizontal="left" vertical="center"/>
      <protection locked="0"/>
    </xf>
    <xf numFmtId="0" fontId="219" fillId="2" borderId="0" xfId="0" applyFont="1" applyFill="1" applyAlignment="1" applyProtection="1">
      <alignment wrapText="1"/>
      <protection locked="0"/>
    </xf>
    <xf numFmtId="0" fontId="41" fillId="0" borderId="34" xfId="0" applyNumberFormat="1" applyFont="1" applyBorder="1" applyAlignment="1" applyProtection="1">
      <alignment horizontal="center"/>
      <protection locked="0"/>
    </xf>
    <xf numFmtId="38" fontId="48" fillId="28" borderId="34" xfId="0" applyNumberFormat="1" applyFont="1" applyFill="1" applyBorder="1" applyAlignment="1" applyProtection="1">
      <alignment horizontal="center"/>
      <protection locked="0"/>
    </xf>
    <xf numFmtId="0" fontId="2" fillId="2" borderId="0" xfId="0" applyFont="1" applyFill="1" applyBorder="1" applyProtection="1">
      <protection locked="0"/>
    </xf>
    <xf numFmtId="0" fontId="13" fillId="28" borderId="0" xfId="0" applyFont="1" applyFill="1" applyAlignment="1" applyProtection="1">
      <alignment wrapText="1"/>
      <protection locked="0"/>
    </xf>
    <xf numFmtId="0" fontId="13" fillId="28" borderId="0" xfId="0" applyFont="1" applyFill="1" applyBorder="1" applyProtection="1">
      <protection locked="0"/>
    </xf>
    <xf numFmtId="0" fontId="13" fillId="28" borderId="0" xfId="0" applyFont="1" applyFill="1" applyProtection="1">
      <protection locked="0"/>
    </xf>
    <xf numFmtId="9" fontId="41" fillId="28" borderId="0" xfId="0" applyNumberFormat="1" applyFont="1" applyFill="1" applyBorder="1" applyAlignment="1" applyProtection="1">
      <alignment horizontal="center" vertical="center"/>
      <protection locked="0"/>
    </xf>
    <xf numFmtId="3" fontId="214" fillId="2" borderId="0" xfId="0" applyNumberFormat="1" applyFont="1" applyFill="1" applyBorder="1" applyAlignment="1" applyProtection="1">
      <alignment horizontal="center" vertical="center"/>
      <protection locked="0"/>
    </xf>
    <xf numFmtId="9" fontId="41" fillId="28" borderId="0" xfId="0" applyNumberFormat="1" applyFont="1" applyFill="1" applyBorder="1" applyAlignment="1">
      <alignment horizontal="center" vertical="center"/>
    </xf>
    <xf numFmtId="9" fontId="41" fillId="28" borderId="0" xfId="0" applyNumberFormat="1" applyFont="1" applyFill="1" applyBorder="1" applyAlignment="1">
      <alignment horizontal="center"/>
    </xf>
    <xf numFmtId="0" fontId="8" fillId="2" borderId="110" xfId="0" applyFont="1" applyFill="1" applyBorder="1" applyAlignment="1" applyProtection="1">
      <alignment horizontal="center" vertical="center" wrapText="1"/>
      <protection locked="0"/>
    </xf>
    <xf numFmtId="0" fontId="8" fillId="28" borderId="110" xfId="0" applyFont="1" applyFill="1" applyBorder="1" applyAlignment="1" applyProtection="1">
      <alignment horizontal="center" vertical="center" wrapText="1"/>
      <protection locked="0"/>
    </xf>
    <xf numFmtId="0" fontId="45" fillId="2" borderId="41" xfId="0" applyFont="1" applyFill="1" applyBorder="1" applyAlignment="1" applyProtection="1">
      <alignment horizontal="left" vertical="center" wrapText="1"/>
      <protection locked="0"/>
    </xf>
    <xf numFmtId="0" fontId="45" fillId="2" borderId="40" xfId="0" applyFont="1" applyFill="1" applyBorder="1" applyAlignment="1" applyProtection="1">
      <alignment horizontal="center" vertical="center" wrapText="1"/>
      <protection locked="0"/>
    </xf>
    <xf numFmtId="0" fontId="45" fillId="2" borderId="42" xfId="0" applyFont="1" applyFill="1" applyBorder="1" applyAlignment="1" applyProtection="1">
      <alignment horizontal="center" vertical="center" wrapText="1"/>
      <protection locked="0"/>
    </xf>
    <xf numFmtId="0" fontId="54" fillId="2" borderId="3" xfId="0" applyFont="1" applyFill="1" applyBorder="1" applyAlignment="1" applyProtection="1">
      <alignment horizontal="left" vertical="center" wrapText="1"/>
      <protection locked="0"/>
    </xf>
    <xf numFmtId="0" fontId="54" fillId="28" borderId="35" xfId="0" applyFont="1" applyFill="1" applyBorder="1" applyAlignment="1" applyProtection="1">
      <alignment horizontal="center" vertical="center" wrapText="1"/>
      <protection locked="0"/>
    </xf>
    <xf numFmtId="0" fontId="54" fillId="28" borderId="45" xfId="0" applyFont="1" applyFill="1" applyBorder="1" applyAlignment="1" applyProtection="1">
      <alignment horizontal="center" vertical="center" wrapText="1"/>
      <protection locked="0"/>
    </xf>
    <xf numFmtId="0" fontId="54" fillId="2" borderId="136" xfId="0" applyFont="1" applyFill="1" applyBorder="1" applyAlignment="1" applyProtection="1">
      <alignment horizontal="left" vertical="center" wrapText="1"/>
      <protection locked="0"/>
    </xf>
    <xf numFmtId="0" fontId="8" fillId="2" borderId="2" xfId="0" applyFont="1" applyFill="1" applyBorder="1" applyAlignment="1" applyProtection="1">
      <alignment horizontal="left" wrapText="1"/>
      <protection locked="0"/>
    </xf>
    <xf numFmtId="0" fontId="54" fillId="2" borderId="89" xfId="0" applyFont="1" applyFill="1" applyBorder="1" applyAlignment="1" applyProtection="1">
      <alignment horizontal="left" vertical="center" wrapText="1"/>
      <protection locked="0"/>
    </xf>
    <xf numFmtId="166" fontId="8" fillId="2" borderId="0" xfId="71" applyFont="1" applyFill="1" applyBorder="1" applyAlignment="1" applyProtection="1">
      <alignment vertical="center"/>
      <protection locked="0"/>
    </xf>
    <xf numFmtId="166" fontId="8" fillId="2" borderId="0" xfId="71" applyFont="1" applyFill="1" applyBorder="1" applyAlignment="1" applyProtection="1">
      <protection locked="0"/>
    </xf>
    <xf numFmtId="176" fontId="8" fillId="2" borderId="0" xfId="70" applyNumberFormat="1" applyFont="1" applyFill="1" applyBorder="1" applyAlignment="1" applyProtection="1">
      <alignment horizontal="center"/>
      <protection locked="0"/>
    </xf>
    <xf numFmtId="0" fontId="4" fillId="2" borderId="12" xfId="0" applyFont="1" applyFill="1" applyBorder="1" applyProtection="1">
      <protection locked="0"/>
    </xf>
    <xf numFmtId="166" fontId="8" fillId="2" borderId="0" xfId="71" applyFont="1" applyFill="1" applyBorder="1" applyAlignment="1" applyProtection="1">
      <alignment horizontal="center" vertical="center"/>
      <protection locked="0"/>
    </xf>
    <xf numFmtId="0" fontId="209" fillId="2" borderId="0" xfId="0" applyFont="1" applyFill="1" applyBorder="1" applyProtection="1">
      <protection locked="0"/>
    </xf>
    <xf numFmtId="0" fontId="45" fillId="2" borderId="0" xfId="0" applyFont="1" applyFill="1" applyBorder="1" applyAlignment="1" applyProtection="1">
      <alignment horizontal="center" vertical="center"/>
      <protection locked="0"/>
    </xf>
    <xf numFmtId="0" fontId="7" fillId="2" borderId="12" xfId="0" applyFont="1" applyFill="1" applyBorder="1" applyProtection="1">
      <protection locked="0"/>
    </xf>
    <xf numFmtId="0" fontId="45" fillId="2" borderId="0" xfId="0" applyFont="1" applyFill="1" applyBorder="1" applyAlignment="1" applyProtection="1">
      <alignment horizontal="center" vertical="center" wrapText="1"/>
      <protection locked="0"/>
    </xf>
    <xf numFmtId="0" fontId="54" fillId="2" borderId="0" xfId="0" applyFont="1" applyFill="1" applyBorder="1" applyAlignment="1" applyProtection="1">
      <alignment horizontal="left" vertical="center" wrapText="1"/>
      <protection locked="0"/>
    </xf>
    <xf numFmtId="0" fontId="45" fillId="2" borderId="89" xfId="0" applyFont="1" applyFill="1" applyBorder="1" applyAlignment="1" applyProtection="1">
      <alignment horizontal="left" vertical="center" wrapText="1"/>
      <protection locked="0"/>
    </xf>
    <xf numFmtId="0" fontId="5" fillId="2" borderId="12" xfId="0" applyFont="1" applyFill="1" applyBorder="1" applyProtection="1">
      <protection locked="0"/>
    </xf>
    <xf numFmtId="0" fontId="5" fillId="2" borderId="0" xfId="0" applyFont="1" applyFill="1" applyBorder="1" applyProtection="1">
      <protection locked="0"/>
    </xf>
    <xf numFmtId="176" fontId="45" fillId="2" borderId="5" xfId="70" applyNumberFormat="1" applyFont="1" applyFill="1" applyBorder="1" applyProtection="1">
      <protection locked="0"/>
    </xf>
    <xf numFmtId="0" fontId="5" fillId="2" borderId="5" xfId="0" applyFont="1" applyFill="1" applyBorder="1" applyProtection="1">
      <protection locked="0"/>
    </xf>
    <xf numFmtId="0" fontId="5" fillId="2" borderId="6" xfId="0" applyFont="1" applyFill="1" applyBorder="1" applyProtection="1">
      <protection locked="0"/>
    </xf>
    <xf numFmtId="0" fontId="219" fillId="28" borderId="0" xfId="0" applyFont="1" applyFill="1" applyAlignment="1" applyProtection="1">
      <alignment horizontal="left"/>
      <protection locked="0"/>
    </xf>
    <xf numFmtId="0" fontId="5" fillId="28" borderId="0" xfId="0" applyFont="1" applyFill="1" applyProtection="1">
      <protection locked="0"/>
    </xf>
    <xf numFmtId="1" fontId="45" fillId="2" borderId="118" xfId="0" applyNumberFormat="1" applyFont="1" applyFill="1" applyBorder="1" applyAlignment="1" applyProtection="1">
      <alignment horizontal="center"/>
      <protection locked="0"/>
    </xf>
    <xf numFmtId="1" fontId="45" fillId="2" borderId="39" xfId="0" applyNumberFormat="1" applyFont="1" applyFill="1" applyBorder="1" applyAlignment="1" applyProtection="1">
      <alignment horizontal="center"/>
      <protection locked="0"/>
    </xf>
    <xf numFmtId="1" fontId="45" fillId="2" borderId="54" xfId="0" applyNumberFormat="1" applyFont="1" applyFill="1" applyBorder="1" applyAlignment="1" applyProtection="1">
      <alignment horizontal="center"/>
      <protection locked="0"/>
    </xf>
    <xf numFmtId="9" fontId="51" fillId="91" borderId="0" xfId="0" applyNumberFormat="1" applyFont="1" applyFill="1" applyAlignment="1">
      <alignment horizontal="center"/>
    </xf>
    <xf numFmtId="3" fontId="227" fillId="2" borderId="0" xfId="0" applyNumberFormat="1" applyFont="1" applyFill="1" applyBorder="1" applyAlignment="1" applyProtection="1">
      <alignment vertical="center"/>
      <protection locked="0"/>
    </xf>
    <xf numFmtId="0" fontId="34" fillId="2" borderId="12" xfId="0" applyFont="1" applyFill="1" applyBorder="1" applyProtection="1">
      <protection locked="0"/>
    </xf>
    <xf numFmtId="0" fontId="48" fillId="28" borderId="0" xfId="0" applyFont="1" applyFill="1" applyProtection="1">
      <protection locked="0"/>
    </xf>
    <xf numFmtId="0" fontId="7" fillId="28" borderId="0" xfId="0" applyFont="1" applyFill="1" applyAlignment="1" applyProtection="1">
      <alignment horizontal="left"/>
      <protection locked="0"/>
    </xf>
    <xf numFmtId="0" fontId="235" fillId="2" borderId="0" xfId="0" applyFont="1" applyFill="1" applyAlignment="1" applyProtection="1">
      <alignment horizontal="center"/>
      <protection locked="0"/>
    </xf>
    <xf numFmtId="0" fontId="232" fillId="2" borderId="0" xfId="0" applyFont="1" applyFill="1" applyAlignment="1" applyProtection="1">
      <alignment horizontal="center"/>
      <protection locked="0"/>
    </xf>
    <xf numFmtId="0" fontId="233" fillId="2" borderId="0" xfId="0" applyFont="1" applyFill="1" applyBorder="1" applyAlignment="1" applyProtection="1">
      <alignment horizontal="center"/>
      <protection locked="0"/>
    </xf>
    <xf numFmtId="0" fontId="234" fillId="2" borderId="0" xfId="0" applyFont="1" applyFill="1" applyAlignment="1" applyProtection="1">
      <alignment horizontal="center"/>
      <protection locked="0"/>
    </xf>
    <xf numFmtId="0" fontId="232" fillId="2" borderId="0" xfId="0" applyFont="1" applyFill="1" applyBorder="1" applyAlignment="1" applyProtection="1">
      <alignment horizontal="center"/>
      <protection locked="0"/>
    </xf>
    <xf numFmtId="0" fontId="235" fillId="2" borderId="0" xfId="0" applyFont="1" applyFill="1" applyBorder="1" applyAlignment="1" applyProtection="1">
      <alignment horizontal="center"/>
      <protection locked="0"/>
    </xf>
    <xf numFmtId="3" fontId="227" fillId="2" borderId="0" xfId="0" applyNumberFormat="1" applyFont="1" applyFill="1" applyBorder="1" applyAlignment="1" applyProtection="1">
      <alignment vertical="center" wrapText="1"/>
      <protection locked="0"/>
    </xf>
    <xf numFmtId="0" fontId="0" fillId="2" borderId="0" xfId="0" applyFill="1" applyBorder="1" applyProtection="1">
      <protection locked="0"/>
    </xf>
    <xf numFmtId="0" fontId="34" fillId="2" borderId="0" xfId="0" applyFont="1" applyFill="1" applyBorder="1" applyAlignment="1" applyProtection="1">
      <alignment horizontal="center" vertical="center"/>
      <protection locked="0"/>
    </xf>
    <xf numFmtId="9" fontId="41" fillId="2" borderId="0" xfId="72" applyFont="1" applyFill="1" applyBorder="1" applyAlignment="1" applyProtection="1">
      <alignment horizontal="center" vertical="center"/>
      <protection locked="0"/>
    </xf>
    <xf numFmtId="3" fontId="231" fillId="2" borderId="89" xfId="0" applyNumberFormat="1" applyFont="1" applyFill="1" applyBorder="1" applyAlignment="1" applyProtection="1">
      <alignment vertical="center"/>
      <protection locked="0"/>
    </xf>
    <xf numFmtId="3" fontId="231" fillId="0" borderId="89" xfId="0" applyNumberFormat="1" applyFont="1" applyFill="1" applyBorder="1" applyAlignment="1" applyProtection="1">
      <alignment vertical="center" wrapText="1"/>
      <protection locked="0"/>
    </xf>
    <xf numFmtId="0" fontId="91" fillId="2" borderId="89" xfId="0" applyFont="1" applyFill="1" applyBorder="1" applyAlignment="1" applyProtection="1">
      <alignment vertical="top" wrapText="1"/>
      <protection locked="0"/>
    </xf>
    <xf numFmtId="3" fontId="91" fillId="2" borderId="118" xfId="0" applyNumberFormat="1" applyFont="1" applyFill="1" applyBorder="1" applyAlignment="1" applyProtection="1">
      <alignment horizontal="left" vertical="center"/>
      <protection locked="0"/>
    </xf>
    <xf numFmtId="0" fontId="232" fillId="2" borderId="0" xfId="0" applyFont="1" applyFill="1" applyAlignment="1" applyProtection="1">
      <alignment horizontal="center" vertical="center"/>
      <protection locked="0"/>
    </xf>
    <xf numFmtId="0" fontId="232" fillId="2" borderId="0" xfId="0" applyFont="1" applyFill="1" applyBorder="1" applyAlignment="1" applyProtection="1">
      <alignment horizontal="center" vertical="center"/>
      <protection locked="0"/>
    </xf>
    <xf numFmtId="3" fontId="231" fillId="2" borderId="0" xfId="0" applyNumberFormat="1" applyFont="1" applyFill="1" applyBorder="1" applyAlignment="1" applyProtection="1">
      <alignment vertical="center"/>
      <protection locked="0"/>
    </xf>
    <xf numFmtId="3" fontId="47" fillId="2" borderId="0" xfId="0" applyNumberFormat="1" applyFont="1" applyFill="1" applyBorder="1" applyAlignment="1" applyProtection="1">
      <alignment vertical="center"/>
      <protection locked="0"/>
    </xf>
    <xf numFmtId="0" fontId="91" fillId="2" borderId="0" xfId="0" applyNumberFormat="1" applyFont="1" applyFill="1" applyBorder="1" applyAlignment="1" applyProtection="1">
      <alignment vertical="top"/>
      <protection locked="0"/>
    </xf>
    <xf numFmtId="0" fontId="91" fillId="2" borderId="0" xfId="0" applyNumberFormat="1" applyFont="1" applyFill="1" applyBorder="1" applyAlignment="1" applyProtection="1">
      <alignment vertical="top" wrapText="1"/>
      <protection locked="0"/>
    </xf>
    <xf numFmtId="3" fontId="91" fillId="2" borderId="0" xfId="0" applyNumberFormat="1" applyFont="1" applyFill="1" applyBorder="1" applyAlignment="1" applyProtection="1">
      <alignment vertical="center" wrapText="1"/>
      <protection locked="0"/>
    </xf>
    <xf numFmtId="3" fontId="91" fillId="2" borderId="0" xfId="0" applyNumberFormat="1" applyFont="1" applyFill="1" applyBorder="1" applyAlignment="1" applyProtection="1">
      <alignment horizontal="left" vertical="center"/>
      <protection locked="0"/>
    </xf>
    <xf numFmtId="3" fontId="231" fillId="0" borderId="0" xfId="0" applyNumberFormat="1" applyFont="1" applyFill="1" applyBorder="1" applyAlignment="1" applyProtection="1">
      <alignment vertical="center" wrapText="1"/>
      <protection locked="0"/>
    </xf>
    <xf numFmtId="3" fontId="47" fillId="2" borderId="0" xfId="0" applyNumberFormat="1" applyFont="1" applyFill="1" applyBorder="1" applyAlignment="1" applyProtection="1">
      <alignment horizontal="center" vertical="center"/>
      <protection locked="0"/>
    </xf>
    <xf numFmtId="0" fontId="232" fillId="2" borderId="12" xfId="0" applyFont="1" applyFill="1" applyBorder="1" applyAlignment="1" applyProtection="1">
      <alignment horizontal="center" vertical="center"/>
      <protection locked="0"/>
    </xf>
    <xf numFmtId="9" fontId="45" fillId="28" borderId="0" xfId="72" applyFont="1" applyFill="1" applyBorder="1" applyAlignment="1">
      <alignment vertical="top"/>
    </xf>
    <xf numFmtId="0" fontId="13" fillId="90" borderId="110" xfId="0" applyFont="1" applyFill="1" applyBorder="1" applyAlignment="1" applyProtection="1">
      <alignment horizontal="center"/>
      <protection locked="0"/>
    </xf>
    <xf numFmtId="171" fontId="91" fillId="2" borderId="37" xfId="0" applyNumberFormat="1" applyFont="1" applyFill="1" applyBorder="1" applyAlignment="1">
      <alignment horizontal="center"/>
    </xf>
    <xf numFmtId="0" fontId="45" fillId="2" borderId="3" xfId="0" applyFont="1" applyFill="1" applyBorder="1" applyAlignment="1" applyProtection="1">
      <alignment horizontal="left" vertical="center" wrapText="1"/>
      <protection locked="0"/>
    </xf>
    <xf numFmtId="0" fontId="44" fillId="2" borderId="0" xfId="0" applyFont="1" applyFill="1" applyBorder="1" applyAlignment="1">
      <alignment horizontal="left" vertical="center"/>
    </xf>
    <xf numFmtId="0" fontId="91" fillId="2" borderId="0" xfId="0" applyFont="1" applyFill="1" applyBorder="1" applyAlignment="1">
      <alignment horizontal="left" wrapText="1"/>
    </xf>
    <xf numFmtId="0" fontId="44" fillId="2" borderId="0" xfId="0" applyFont="1" applyFill="1" applyBorder="1" applyAlignment="1" applyProtection="1">
      <alignment horizontal="left" vertical="top"/>
      <protection locked="0"/>
    </xf>
    <xf numFmtId="0" fontId="44" fillId="2" borderId="0" xfId="0" applyFont="1" applyFill="1" applyBorder="1" applyAlignment="1">
      <alignment horizontal="left" vertical="top"/>
    </xf>
    <xf numFmtId="0" fontId="91" fillId="2" borderId="0" xfId="0" applyFont="1" applyFill="1" applyBorder="1" applyAlignment="1" applyProtection="1">
      <alignment horizontal="left" vertical="center" wrapText="1"/>
      <protection locked="0"/>
    </xf>
    <xf numFmtId="0" fontId="91" fillId="28" borderId="139" xfId="0" applyFont="1" applyFill="1" applyBorder="1" applyAlignment="1">
      <alignment horizontal="left" vertical="center"/>
    </xf>
    <xf numFmtId="0" fontId="212" fillId="28" borderId="123" xfId="40" applyNumberFormat="1" applyFont="1" applyFill="1" applyBorder="1" applyAlignment="1">
      <alignment horizontal="left" vertical="center"/>
    </xf>
    <xf numFmtId="0" fontId="91" fillId="2" borderId="0" xfId="0" applyFont="1" applyFill="1" applyAlignment="1"/>
    <xf numFmtId="0" fontId="91" fillId="2" borderId="0" xfId="0" applyFont="1" applyFill="1" applyAlignment="1">
      <alignment wrapText="1"/>
    </xf>
    <xf numFmtId="0" fontId="91" fillId="2" borderId="0" xfId="0" applyFont="1" applyFill="1" applyAlignment="1">
      <alignment horizontal="left" wrapText="1"/>
    </xf>
    <xf numFmtId="0" fontId="91" fillId="2" borderId="0" xfId="0" applyFont="1" applyFill="1" applyAlignment="1">
      <alignment horizontal="left"/>
    </xf>
    <xf numFmtId="0" fontId="91" fillId="2" borderId="5" xfId="0" applyFont="1" applyFill="1" applyBorder="1" applyAlignment="1">
      <alignment horizontal="left" wrapText="1"/>
    </xf>
    <xf numFmtId="0" fontId="0" fillId="2" borderId="0" xfId="0" applyFont="1" applyFill="1" applyBorder="1" applyAlignment="1">
      <alignment vertical="center"/>
    </xf>
    <xf numFmtId="0" fontId="3" fillId="2" borderId="0" xfId="0" applyFont="1" applyFill="1" applyBorder="1" applyAlignment="1">
      <alignment vertical="center"/>
    </xf>
    <xf numFmtId="0" fontId="44" fillId="2" borderId="0" xfId="0" applyFont="1" applyFill="1" applyBorder="1" applyAlignment="1">
      <alignment horizontal="left"/>
    </xf>
    <xf numFmtId="0" fontId="91" fillId="2" borderId="0" xfId="40" applyNumberFormat="1" applyFont="1" applyFill="1" applyBorder="1" applyAlignment="1">
      <alignment vertical="center" wrapText="1"/>
    </xf>
    <xf numFmtId="0" fontId="8" fillId="2" borderId="110" xfId="0" applyFont="1" applyFill="1" applyBorder="1" applyAlignment="1" applyProtection="1">
      <alignment horizontal="left" vertical="center"/>
      <protection locked="0"/>
    </xf>
    <xf numFmtId="44" fontId="41" fillId="2" borderId="110" xfId="0" applyNumberFormat="1" applyFont="1" applyFill="1" applyBorder="1"/>
    <xf numFmtId="44" fontId="41" fillId="2" borderId="134" xfId="70" applyFont="1" applyFill="1" applyBorder="1"/>
    <xf numFmtId="44" fontId="41" fillId="2" borderId="110" xfId="70" applyFont="1" applyFill="1" applyBorder="1"/>
    <xf numFmtId="44" fontId="41" fillId="2" borderId="122" xfId="70" applyFont="1" applyFill="1" applyBorder="1"/>
    <xf numFmtId="44" fontId="41" fillId="2" borderId="137" xfId="70" applyFont="1" applyFill="1" applyBorder="1"/>
    <xf numFmtId="44" fontId="41" fillId="2" borderId="0" xfId="70" applyFont="1" applyFill="1"/>
    <xf numFmtId="0" fontId="47" fillId="88" borderId="95" xfId="0" applyNumberFormat="1" applyFont="1" applyFill="1" applyBorder="1" applyAlignment="1">
      <alignment horizontal="center" vertical="center" wrapText="1"/>
    </xf>
    <xf numFmtId="170" fontId="47" fillId="88" borderId="110" xfId="0" applyNumberFormat="1" applyFont="1" applyFill="1" applyBorder="1" applyAlignment="1">
      <alignment horizontal="center" vertical="center" wrapText="1"/>
    </xf>
    <xf numFmtId="0" fontId="91" fillId="2" borderId="0" xfId="0" applyFont="1" applyFill="1"/>
    <xf numFmtId="0" fontId="47" fillId="2" borderId="0" xfId="0" applyFont="1" applyFill="1"/>
    <xf numFmtId="170" fontId="47" fillId="88" borderId="95" xfId="0" applyNumberFormat="1" applyFont="1" applyFill="1" applyBorder="1" applyAlignment="1">
      <alignment horizontal="center" vertical="center" wrapText="1"/>
    </xf>
    <xf numFmtId="0" fontId="44" fillId="2" borderId="0" xfId="0" applyFont="1" applyFill="1" applyBorder="1" applyAlignment="1" applyProtection="1">
      <alignment horizontal="left" vertical="top"/>
      <protection locked="0"/>
    </xf>
    <xf numFmtId="0" fontId="0" fillId="92" borderId="0" xfId="0" applyFont="1" applyFill="1" applyBorder="1" applyAlignment="1">
      <alignment vertical="center"/>
    </xf>
    <xf numFmtId="0" fontId="0" fillId="92" borderId="0" xfId="0" applyFont="1" applyFill="1" applyBorder="1" applyAlignment="1">
      <alignment horizontal="left" vertical="center"/>
    </xf>
    <xf numFmtId="0" fontId="91" fillId="92" borderId="0" xfId="0" applyFont="1" applyFill="1" applyBorder="1" applyAlignment="1">
      <alignment horizontal="left" vertical="center"/>
    </xf>
    <xf numFmtId="174" fontId="212" fillId="92" borderId="28" xfId="40" applyNumberFormat="1" applyFont="1" applyFill="1" applyBorder="1" applyAlignment="1">
      <alignment horizontal="left" vertical="center"/>
    </xf>
    <xf numFmtId="0" fontId="48" fillId="92" borderId="0" xfId="0" applyFont="1" applyFill="1" applyBorder="1" applyAlignment="1">
      <alignment horizontal="left" vertical="center"/>
    </xf>
    <xf numFmtId="170" fontId="47" fillId="88" borderId="110" xfId="0" applyNumberFormat="1" applyFont="1" applyFill="1" applyBorder="1" applyAlignment="1">
      <alignment horizontal="left" vertical="center" wrapText="1"/>
    </xf>
    <xf numFmtId="170" fontId="47" fillId="88" borderId="95" xfId="0" applyNumberFormat="1" applyFont="1" applyFill="1" applyBorder="1" applyAlignment="1">
      <alignment horizontal="left" vertical="center" wrapText="1"/>
    </xf>
    <xf numFmtId="0" fontId="13" fillId="92" borderId="0" xfId="0" applyFont="1" applyFill="1" applyBorder="1" applyAlignment="1">
      <alignment vertical="center"/>
    </xf>
    <xf numFmtId="174" fontId="212" fillId="2" borderId="0" xfId="40" applyNumberFormat="1" applyFont="1" applyFill="1" applyBorder="1" applyAlignment="1" applyProtection="1">
      <alignment horizontal="left" vertical="center"/>
      <protection locked="0"/>
    </xf>
    <xf numFmtId="3" fontId="91" fillId="2" borderId="122" xfId="0" applyNumberFormat="1" applyFont="1" applyFill="1" applyBorder="1" applyAlignment="1">
      <alignment horizontal="center" vertical="center"/>
    </xf>
    <xf numFmtId="3" fontId="91" fillId="2" borderId="138" xfId="0" applyNumberFormat="1" applyFont="1" applyFill="1" applyBorder="1" applyAlignment="1">
      <alignment horizontal="center" vertical="center"/>
    </xf>
    <xf numFmtId="3" fontId="91" fillId="2" borderId="134" xfId="0" applyNumberFormat="1" applyFont="1" applyFill="1" applyBorder="1" applyAlignment="1">
      <alignment horizontal="center" vertical="center"/>
    </xf>
    <xf numFmtId="170" fontId="45" fillId="88" borderId="122" xfId="0" applyNumberFormat="1" applyFont="1" applyFill="1" applyBorder="1" applyAlignment="1">
      <alignment horizontal="center" vertical="center" wrapText="1"/>
    </xf>
    <xf numFmtId="170" fontId="45" fillId="88" borderId="138" xfId="0" applyNumberFormat="1" applyFont="1" applyFill="1" applyBorder="1" applyAlignment="1">
      <alignment horizontal="center" vertical="center" wrapText="1"/>
    </xf>
    <xf numFmtId="170" fontId="45" fillId="88" borderId="134" xfId="0" applyNumberFormat="1" applyFont="1" applyFill="1" applyBorder="1" applyAlignment="1">
      <alignment horizontal="center" vertical="center" wrapText="1"/>
    </xf>
    <xf numFmtId="170" fontId="91" fillId="88" borderId="122" xfId="0" applyNumberFormat="1" applyFont="1" applyFill="1" applyBorder="1" applyAlignment="1">
      <alignment horizontal="center" vertical="center" wrapText="1"/>
    </xf>
    <xf numFmtId="0" fontId="219" fillId="2" borderId="138" xfId="0" applyFont="1" applyFill="1" applyBorder="1"/>
    <xf numFmtId="170" fontId="91" fillId="88" borderId="138" xfId="0" applyNumberFormat="1" applyFont="1" applyFill="1" applyBorder="1" applyAlignment="1">
      <alignment horizontal="center" vertical="center" wrapText="1"/>
    </xf>
    <xf numFmtId="170" fontId="91" fillId="88" borderId="134" xfId="0" applyNumberFormat="1" applyFont="1" applyFill="1" applyBorder="1" applyAlignment="1">
      <alignment horizontal="center" vertical="center" wrapText="1"/>
    </xf>
    <xf numFmtId="3" fontId="45" fillId="2" borderId="122" xfId="0" applyNumberFormat="1" applyFont="1" applyFill="1" applyBorder="1" applyAlignment="1">
      <alignment horizontal="center" vertical="center"/>
    </xf>
    <xf numFmtId="3" fontId="45" fillId="2" borderId="138" xfId="0" applyNumberFormat="1" applyFont="1" applyFill="1" applyBorder="1" applyAlignment="1">
      <alignment horizontal="center" vertical="center"/>
    </xf>
    <xf numFmtId="3" fontId="45" fillId="2" borderId="134" xfId="0" applyNumberFormat="1" applyFont="1" applyFill="1" applyBorder="1" applyAlignment="1">
      <alignment horizontal="center" vertical="center"/>
    </xf>
    <xf numFmtId="0" fontId="44" fillId="2" borderId="0" xfId="0" applyFont="1" applyFill="1" applyBorder="1" applyAlignment="1" applyProtection="1">
      <alignment vertical="top"/>
      <protection locked="0"/>
    </xf>
    <xf numFmtId="0" fontId="38" fillId="2" borderId="0" xfId="73" applyFill="1"/>
    <xf numFmtId="0" fontId="38" fillId="2" borderId="0" xfId="73" applyFill="1" applyProtection="1">
      <protection locked="0"/>
    </xf>
    <xf numFmtId="0" fontId="38" fillId="2" borderId="0" xfId="73" applyFill="1" applyBorder="1" applyAlignment="1" applyProtection="1">
      <alignment horizontal="left" vertical="center"/>
      <protection locked="0"/>
    </xf>
    <xf numFmtId="0" fontId="38" fillId="0" borderId="0" xfId="73"/>
    <xf numFmtId="174" fontId="51" fillId="2" borderId="0" xfId="40" applyNumberFormat="1" applyFont="1" applyFill="1" applyBorder="1" applyAlignment="1">
      <alignment horizontal="left" vertical="center"/>
    </xf>
    <xf numFmtId="174" fontId="38" fillId="2" borderId="0" xfId="73" applyNumberFormat="1" applyFill="1" applyBorder="1" applyAlignment="1">
      <alignment horizontal="left" vertical="center"/>
    </xf>
    <xf numFmtId="0" fontId="38" fillId="2" borderId="0" xfId="73" applyFill="1" applyAlignment="1" applyProtection="1">
      <alignment wrapText="1"/>
      <protection locked="0"/>
    </xf>
    <xf numFmtId="0" fontId="38" fillId="2" borderId="0" xfId="73" applyFill="1" applyBorder="1" applyAlignment="1" applyProtection="1">
      <alignment horizontal="left" vertical="top"/>
      <protection locked="0"/>
    </xf>
    <xf numFmtId="0" fontId="38" fillId="2" borderId="0" xfId="73" applyFill="1" applyBorder="1" applyAlignment="1">
      <alignment horizontal="left" vertical="center"/>
    </xf>
    <xf numFmtId="1" fontId="7" fillId="28" borderId="0" xfId="0" applyNumberFormat="1" applyFont="1" applyFill="1" applyAlignment="1">
      <alignment vertical="center"/>
    </xf>
    <xf numFmtId="0" fontId="7" fillId="28" borderId="0" xfId="0" applyFont="1" applyFill="1"/>
    <xf numFmtId="176" fontId="7" fillId="28" borderId="0" xfId="0" applyNumberFormat="1" applyFont="1" applyFill="1"/>
    <xf numFmtId="0" fontId="0" fillId="28" borderId="0" xfId="0" applyFont="1" applyFill="1"/>
    <xf numFmtId="0" fontId="0" fillId="28" borderId="0" xfId="0" applyFont="1" applyFill="1" applyAlignment="1">
      <alignment horizontal="center"/>
    </xf>
    <xf numFmtId="0" fontId="41" fillId="2" borderId="0" xfId="0" applyFont="1" applyFill="1" applyBorder="1" applyAlignment="1">
      <alignment horizontal="center" vertical="center"/>
    </xf>
    <xf numFmtId="0" fontId="8" fillId="2" borderId="3" xfId="0" applyFont="1" applyFill="1" applyBorder="1" applyAlignment="1" applyProtection="1">
      <alignment horizontal="left" vertical="center" wrapText="1"/>
      <protection locked="0"/>
    </xf>
    <xf numFmtId="0" fontId="0" fillId="92" borderId="0" xfId="0" applyFill="1"/>
    <xf numFmtId="0" fontId="91" fillId="2" borderId="0" xfId="0" applyFont="1" applyFill="1" applyBorder="1" applyAlignment="1" applyProtection="1">
      <alignment vertical="center" wrapText="1"/>
      <protection locked="0"/>
    </xf>
    <xf numFmtId="0" fontId="0" fillId="28" borderId="110" xfId="0" applyFill="1" applyBorder="1"/>
    <xf numFmtId="0" fontId="0" fillId="2" borderId="110" xfId="0" applyFill="1" applyBorder="1" applyAlignment="1">
      <alignment horizontal="center"/>
    </xf>
    <xf numFmtId="0" fontId="44" fillId="2" borderId="0" xfId="0" applyFont="1" applyFill="1" applyAlignment="1">
      <alignment horizontal="center"/>
    </xf>
    <xf numFmtId="174" fontId="212" fillId="92" borderId="140" xfId="40" applyNumberFormat="1" applyFont="1" applyFill="1" applyBorder="1" applyAlignment="1">
      <alignment vertical="center"/>
    </xf>
    <xf numFmtId="0" fontId="48" fillId="92" borderId="0" xfId="0" applyFont="1" applyFill="1"/>
    <xf numFmtId="0" fontId="236" fillId="2" borderId="88" xfId="73" applyFont="1" applyFill="1" applyBorder="1" applyAlignment="1">
      <alignment vertical="center"/>
    </xf>
    <xf numFmtId="0" fontId="48" fillId="2" borderId="0" xfId="0" applyFont="1" applyFill="1" applyAlignment="1">
      <alignment horizontal="left" vertical="center"/>
    </xf>
    <xf numFmtId="0" fontId="212" fillId="2" borderId="0" xfId="40" applyNumberFormat="1" applyFont="1" applyFill="1" applyBorder="1" applyAlignment="1" applyProtection="1">
      <alignment vertical="center" wrapText="1"/>
      <protection locked="0"/>
    </xf>
    <xf numFmtId="0" fontId="48" fillId="92" borderId="0" xfId="0" applyFont="1" applyFill="1" applyAlignment="1"/>
    <xf numFmtId="0" fontId="38" fillId="92" borderId="0" xfId="73" applyFill="1"/>
    <xf numFmtId="0" fontId="91" fillId="2" borderId="0" xfId="0" applyFont="1" applyFill="1" applyBorder="1" applyAlignment="1">
      <alignment vertical="center" wrapText="1"/>
    </xf>
    <xf numFmtId="0" fontId="236" fillId="2" borderId="49" xfId="73" applyFont="1" applyFill="1" applyBorder="1" applyAlignment="1">
      <alignment vertical="center"/>
    </xf>
    <xf numFmtId="0" fontId="213" fillId="26" borderId="110" xfId="0" applyFont="1" applyFill="1" applyBorder="1" applyAlignment="1">
      <alignment horizontal="center"/>
    </xf>
    <xf numFmtId="0" fontId="219" fillId="2" borderId="0" xfId="0" applyFont="1" applyFill="1" applyAlignment="1" applyProtection="1">
      <protection locked="0"/>
    </xf>
    <xf numFmtId="164" fontId="91" fillId="2" borderId="35" xfId="0" applyNumberFormat="1" applyFont="1" applyFill="1" applyBorder="1" applyAlignment="1">
      <alignment horizontal="center"/>
    </xf>
    <xf numFmtId="164" fontId="236" fillId="2" borderId="54" xfId="73" applyNumberFormat="1" applyFont="1" applyFill="1" applyBorder="1" applyAlignment="1">
      <alignment horizontal="center" vertical="center"/>
    </xf>
    <xf numFmtId="171" fontId="47" fillId="2" borderId="110" xfId="0" applyNumberFormat="1" applyFont="1" applyFill="1" applyBorder="1" applyAlignment="1">
      <alignment horizontal="center"/>
    </xf>
    <xf numFmtId="171" fontId="47" fillId="2" borderId="34" xfId="0" applyNumberFormat="1" applyFont="1" applyFill="1" applyBorder="1" applyAlignment="1">
      <alignment horizontal="center"/>
    </xf>
    <xf numFmtId="164" fontId="91" fillId="2" borderId="108" xfId="0" applyNumberFormat="1" applyFont="1" applyFill="1" applyBorder="1" applyAlignment="1">
      <alignment horizontal="center"/>
    </xf>
    <xf numFmtId="3" fontId="41" fillId="2" borderId="34" xfId="0" applyNumberFormat="1" applyFont="1" applyFill="1" applyBorder="1" applyAlignment="1" applyProtection="1">
      <alignment horizontal="center"/>
      <protection locked="0"/>
    </xf>
    <xf numFmtId="0" fontId="236" fillId="0" borderId="88" xfId="73" applyFont="1" applyBorder="1" applyAlignment="1">
      <alignment vertical="center"/>
    </xf>
    <xf numFmtId="0" fontId="217" fillId="2" borderId="110" xfId="0" applyFont="1" applyFill="1" applyBorder="1" applyAlignment="1">
      <alignment horizontal="left" vertical="top" wrapText="1"/>
    </xf>
    <xf numFmtId="169" fontId="45" fillId="2" borderId="12" xfId="70" applyNumberFormat="1" applyFont="1" applyFill="1" applyBorder="1" applyAlignment="1" applyProtection="1">
      <alignment horizontal="center" vertical="center"/>
      <protection locked="0"/>
    </xf>
    <xf numFmtId="0" fontId="0" fillId="2" borderId="89" xfId="0" applyFill="1" applyBorder="1" applyProtection="1">
      <protection locked="0"/>
    </xf>
    <xf numFmtId="0" fontId="34" fillId="2" borderId="89" xfId="0" applyFont="1" applyFill="1" applyBorder="1" applyProtection="1">
      <protection locked="0"/>
    </xf>
    <xf numFmtId="9" fontId="41" fillId="28" borderId="0" xfId="72" applyFont="1" applyFill="1" applyBorder="1" applyAlignment="1" applyProtection="1">
      <alignment horizontal="center" vertical="center"/>
      <protection locked="0"/>
    </xf>
    <xf numFmtId="0" fontId="0" fillId="2" borderId="0" xfId="0" applyFont="1" applyFill="1" applyBorder="1" applyAlignment="1">
      <alignment vertical="top"/>
    </xf>
    <xf numFmtId="0" fontId="13" fillId="2" borderId="110" xfId="0" applyFont="1" applyFill="1" applyBorder="1" applyAlignment="1">
      <alignment vertical="top"/>
    </xf>
    <xf numFmtId="0" fontId="0" fillId="90" borderId="0" xfId="0" applyFill="1"/>
    <xf numFmtId="0" fontId="217" fillId="2" borderId="110" xfId="0" applyFont="1" applyFill="1" applyBorder="1" applyAlignment="1">
      <alignment vertical="top" wrapText="1"/>
    </xf>
    <xf numFmtId="174" fontId="212" fillId="90" borderId="140" xfId="40" applyNumberFormat="1" applyFont="1" applyFill="1" applyBorder="1" applyAlignment="1">
      <alignment horizontal="left" vertical="center"/>
    </xf>
    <xf numFmtId="169" fontId="91" fillId="28" borderId="13" xfId="0" applyNumberFormat="1" applyFont="1" applyFill="1" applyBorder="1" applyAlignment="1">
      <alignment horizontal="center"/>
    </xf>
    <xf numFmtId="169" fontId="91" fillId="28" borderId="34" xfId="0" applyNumberFormat="1" applyFont="1" applyFill="1" applyBorder="1" applyAlignment="1">
      <alignment horizontal="center"/>
    </xf>
    <xf numFmtId="0" fontId="0" fillId="92" borderId="0" xfId="0" applyFill="1" applyBorder="1"/>
    <xf numFmtId="0" fontId="217" fillId="2" borderId="0" xfId="0" applyFont="1" applyFill="1" applyBorder="1" applyAlignment="1">
      <alignment horizontal="left" vertical="top" wrapText="1"/>
    </xf>
    <xf numFmtId="0" fontId="13" fillId="2" borderId="0" xfId="0" applyFont="1" applyFill="1" applyBorder="1" applyAlignment="1">
      <alignment horizontal="left" vertical="top" wrapText="1"/>
    </xf>
    <xf numFmtId="0" fontId="217" fillId="2" borderId="97" xfId="0" applyFont="1" applyFill="1" applyBorder="1" applyAlignment="1">
      <alignment vertical="top" wrapText="1"/>
    </xf>
    <xf numFmtId="0" fontId="0" fillId="90" borderId="110" xfId="0" applyFill="1" applyBorder="1"/>
    <xf numFmtId="0" fontId="13" fillId="2" borderId="0" xfId="0" applyFont="1" applyFill="1" applyAlignment="1">
      <alignment horizontal="center" vertical="center"/>
    </xf>
    <xf numFmtId="0" fontId="13" fillId="2" borderId="0" xfId="0" applyFont="1" applyFill="1" applyBorder="1" applyAlignment="1">
      <alignment vertical="center"/>
    </xf>
    <xf numFmtId="171" fontId="47" fillId="2" borderId="13" xfId="0" applyNumberFormat="1" applyFont="1" applyFill="1" applyBorder="1" applyAlignment="1">
      <alignment horizontal="left" vertical="center"/>
    </xf>
    <xf numFmtId="171" fontId="91" fillId="2" borderId="7" xfId="0" quotePrefix="1" applyNumberFormat="1" applyFont="1" applyFill="1" applyBorder="1" applyAlignment="1">
      <alignment horizontal="left" vertical="center"/>
    </xf>
    <xf numFmtId="171" fontId="221" fillId="2" borderId="7" xfId="0" applyNumberFormat="1" applyFont="1" applyFill="1" applyBorder="1" applyAlignment="1">
      <alignment horizontal="left" vertical="center"/>
    </xf>
    <xf numFmtId="171" fontId="47" fillId="2" borderId="7" xfId="0" applyNumberFormat="1" applyFont="1" applyFill="1" applyBorder="1" applyAlignment="1">
      <alignment horizontal="left" vertical="center"/>
    </xf>
    <xf numFmtId="171" fontId="47" fillId="2" borderId="7" xfId="0" quotePrefix="1" applyNumberFormat="1" applyFont="1" applyFill="1" applyBorder="1" applyAlignment="1">
      <alignment horizontal="left" vertical="center"/>
    </xf>
    <xf numFmtId="171" fontId="47" fillId="2" borderId="48" xfId="0" quotePrefix="1" applyNumberFormat="1" applyFont="1" applyFill="1" applyBorder="1" applyAlignment="1">
      <alignment horizontal="left" vertical="center"/>
    </xf>
    <xf numFmtId="0" fontId="91" fillId="2" borderId="119" xfId="0" applyNumberFormat="1" applyFont="1" applyFill="1" applyBorder="1" applyAlignment="1">
      <alignment horizontal="left" vertical="center"/>
    </xf>
    <xf numFmtId="0" fontId="91" fillId="2" borderId="142" xfId="0" applyNumberFormat="1" applyFont="1" applyFill="1" applyBorder="1" applyAlignment="1">
      <alignment horizontal="left" vertical="center"/>
    </xf>
    <xf numFmtId="0" fontId="91" fillId="2" borderId="55" xfId="0" applyNumberFormat="1" applyFont="1" applyFill="1" applyBorder="1" applyAlignment="1">
      <alignment horizontal="left" vertical="center"/>
    </xf>
    <xf numFmtId="0" fontId="48" fillId="2" borderId="13" xfId="0" applyFont="1" applyFill="1" applyBorder="1" applyAlignment="1">
      <alignment horizontal="left" vertical="center"/>
    </xf>
    <xf numFmtId="0" fontId="48" fillId="2" borderId="7" xfId="0" applyFont="1" applyFill="1" applyBorder="1" applyAlignment="1">
      <alignment horizontal="left" vertical="center"/>
    </xf>
    <xf numFmtId="0" fontId="91" fillId="2" borderId="7" xfId="0" applyNumberFormat="1" applyFont="1" applyFill="1" applyBorder="1" applyAlignment="1">
      <alignment horizontal="left" vertical="center"/>
    </xf>
    <xf numFmtId="0" fontId="13" fillId="2" borderId="48" xfId="0" applyFont="1" applyFill="1" applyBorder="1" applyAlignment="1">
      <alignment vertical="center"/>
    </xf>
    <xf numFmtId="171" fontId="91" fillId="2" borderId="119" xfId="0" applyNumberFormat="1" applyFont="1" applyFill="1" applyBorder="1" applyAlignment="1">
      <alignment horizontal="left" vertical="center" wrapText="1"/>
    </xf>
    <xf numFmtId="171" fontId="91" fillId="2" borderId="142" xfId="0" applyNumberFormat="1" applyFont="1" applyFill="1" applyBorder="1" applyAlignment="1">
      <alignment horizontal="left" vertical="center" wrapText="1"/>
    </xf>
    <xf numFmtId="171" fontId="91" fillId="2" borderId="142" xfId="0" applyNumberFormat="1" applyFont="1" applyFill="1" applyBorder="1" applyAlignment="1">
      <alignment horizontal="left" vertical="center"/>
    </xf>
    <xf numFmtId="171" fontId="91" fillId="2" borderId="142" xfId="0" applyNumberFormat="1" applyFont="1" applyFill="1" applyBorder="1" applyAlignment="1">
      <alignment horizontal="center" vertical="center"/>
    </xf>
    <xf numFmtId="171" fontId="91" fillId="2" borderId="55" xfId="0" applyNumberFormat="1" applyFont="1" applyFill="1" applyBorder="1" applyAlignment="1">
      <alignment horizontal="center" vertical="center"/>
    </xf>
    <xf numFmtId="0" fontId="13" fillId="2" borderId="7" xfId="0" applyFont="1" applyFill="1" applyBorder="1" applyAlignment="1">
      <alignment vertical="center"/>
    </xf>
    <xf numFmtId="0" fontId="48" fillId="92" borderId="0" xfId="0" applyFont="1" applyFill="1" applyAlignment="1">
      <alignment vertical="center"/>
    </xf>
    <xf numFmtId="0" fontId="0" fillId="92" borderId="0" xfId="0" applyFill="1" applyAlignment="1">
      <alignment vertical="center"/>
    </xf>
    <xf numFmtId="0" fontId="0" fillId="2" borderId="0" xfId="0" applyFill="1" applyAlignment="1">
      <alignment vertical="center"/>
    </xf>
    <xf numFmtId="0" fontId="237" fillId="2" borderId="0" xfId="0" applyFont="1" applyFill="1" applyBorder="1"/>
    <xf numFmtId="0" fontId="237" fillId="2" borderId="0" xfId="0" applyFont="1" applyFill="1"/>
    <xf numFmtId="0" fontId="45" fillId="2" borderId="49" xfId="0" applyFont="1" applyFill="1" applyBorder="1" applyAlignment="1">
      <alignment vertical="center" wrapText="1"/>
    </xf>
    <xf numFmtId="0" fontId="45" fillId="2" borderId="88" xfId="0" applyFont="1" applyFill="1" applyBorder="1" applyAlignment="1">
      <alignment vertical="center" wrapText="1"/>
    </xf>
    <xf numFmtId="0" fontId="45" fillId="2" borderId="10" xfId="0" applyFont="1" applyFill="1" applyBorder="1" applyAlignment="1">
      <alignment vertical="center"/>
    </xf>
    <xf numFmtId="0" fontId="45" fillId="2" borderId="88" xfId="0" applyFont="1" applyFill="1" applyBorder="1" applyAlignment="1">
      <alignment vertical="center"/>
    </xf>
    <xf numFmtId="0" fontId="45" fillId="2" borderId="10" xfId="0" applyFont="1" applyFill="1" applyBorder="1" applyAlignment="1">
      <alignment vertical="center" wrapText="1"/>
    </xf>
    <xf numFmtId="0" fontId="236" fillId="2" borderId="9" xfId="73" applyFont="1" applyFill="1" applyBorder="1" applyAlignment="1">
      <alignment vertical="center"/>
    </xf>
    <xf numFmtId="0" fontId="45" fillId="2" borderId="9" xfId="0" applyFont="1" applyFill="1" applyBorder="1" applyAlignment="1">
      <alignment vertical="top" wrapText="1"/>
    </xf>
    <xf numFmtId="0" fontId="237" fillId="2" borderId="0" xfId="0" applyFont="1" applyFill="1" applyAlignment="1">
      <alignment horizontal="left"/>
    </xf>
    <xf numFmtId="164" fontId="91" fillId="2" borderId="116" xfId="0" applyNumberFormat="1" applyFont="1" applyFill="1" applyBorder="1" applyAlignment="1">
      <alignment horizontal="center"/>
    </xf>
    <xf numFmtId="164" fontId="91" fillId="2" borderId="117" xfId="0" applyNumberFormat="1" applyFont="1" applyFill="1" applyBorder="1" applyAlignment="1">
      <alignment horizontal="center"/>
    </xf>
    <xf numFmtId="284" fontId="45" fillId="2" borderId="137" xfId="0" applyNumberFormat="1" applyFont="1" applyFill="1" applyBorder="1" applyAlignment="1" applyProtection="1">
      <alignment horizontal="center"/>
    </xf>
    <xf numFmtId="168" fontId="45" fillId="2" borderId="107" xfId="0" applyNumberFormat="1" applyFont="1" applyFill="1" applyBorder="1" applyAlignment="1" applyProtection="1">
      <alignment horizontal="center"/>
    </xf>
    <xf numFmtId="284" fontId="41" fillId="2" borderId="37" xfId="0" applyNumberFormat="1" applyFont="1" applyFill="1" applyBorder="1" applyAlignment="1" applyProtection="1">
      <alignment horizontal="center"/>
    </xf>
    <xf numFmtId="284" fontId="45" fillId="2" borderId="107" xfId="0" applyNumberFormat="1" applyFont="1" applyFill="1" applyBorder="1" applyAlignment="1" applyProtection="1">
      <alignment horizontal="center"/>
    </xf>
    <xf numFmtId="168" fontId="45" fillId="2" borderId="48" xfId="0" applyNumberFormat="1" applyFont="1" applyFill="1" applyBorder="1" applyAlignment="1" applyProtection="1">
      <alignment horizontal="center"/>
    </xf>
    <xf numFmtId="284" fontId="41" fillId="2" borderId="55" xfId="0" applyNumberFormat="1" applyFont="1" applyFill="1" applyBorder="1" applyAlignment="1" applyProtection="1">
      <alignment horizontal="center"/>
    </xf>
    <xf numFmtId="284" fontId="45" fillId="2" borderId="48" xfId="0" applyNumberFormat="1" applyFont="1" applyFill="1" applyBorder="1" applyAlignment="1" applyProtection="1">
      <alignment horizontal="center"/>
    </xf>
    <xf numFmtId="0" fontId="57" fillId="2" borderId="0" xfId="0" applyFont="1" applyFill="1" applyBorder="1" applyAlignment="1">
      <alignment horizontal="left" vertical="top"/>
    </xf>
    <xf numFmtId="0" fontId="13" fillId="93" borderId="110" xfId="0" applyFont="1" applyFill="1" applyBorder="1" applyAlignment="1">
      <alignment horizontal="left" vertical="top" wrapText="1"/>
    </xf>
    <xf numFmtId="0" fontId="0" fillId="28" borderId="110" xfId="0" applyFont="1" applyFill="1" applyBorder="1" applyAlignment="1">
      <alignment vertical="top"/>
    </xf>
    <xf numFmtId="3" fontId="0" fillId="28" borderId="41" xfId="0" applyNumberFormat="1" applyFont="1" applyFill="1" applyBorder="1" applyAlignment="1">
      <alignment vertical="top"/>
    </xf>
    <xf numFmtId="3" fontId="0" fillId="28" borderId="40" xfId="0" applyNumberFormat="1" applyFont="1" applyFill="1" applyBorder="1" applyAlignment="1">
      <alignment vertical="top"/>
    </xf>
    <xf numFmtId="3" fontId="0" fillId="28" borderId="42" xfId="0" applyNumberFormat="1" applyFont="1" applyFill="1" applyBorder="1" applyAlignment="1">
      <alignment vertical="top"/>
    </xf>
    <xf numFmtId="3" fontId="0" fillId="28" borderId="3" xfId="0" applyNumberFormat="1" applyFont="1" applyFill="1" applyBorder="1" applyAlignment="1">
      <alignment vertical="top"/>
    </xf>
    <xf numFmtId="3" fontId="0" fillId="28" borderId="35" xfId="0" applyNumberFormat="1" applyFont="1" applyFill="1" applyBorder="1" applyAlignment="1">
      <alignment vertical="top"/>
    </xf>
    <xf numFmtId="3" fontId="0" fillId="28" borderId="45" xfId="0" applyNumberFormat="1" applyFont="1" applyFill="1" applyBorder="1" applyAlignment="1">
      <alignment vertical="top"/>
    </xf>
    <xf numFmtId="3" fontId="0" fillId="28" borderId="136" xfId="0" applyNumberFormat="1" applyFont="1" applyFill="1" applyBorder="1" applyAlignment="1">
      <alignment vertical="top"/>
    </xf>
    <xf numFmtId="3" fontId="0" fillId="28" borderId="116" xfId="0" applyNumberFormat="1" applyFont="1" applyFill="1" applyBorder="1" applyAlignment="1">
      <alignment vertical="top"/>
    </xf>
    <xf numFmtId="3" fontId="0" fillId="28" borderId="117" xfId="0" applyNumberFormat="1" applyFont="1" applyFill="1" applyBorder="1" applyAlignment="1">
      <alignment vertical="top"/>
    </xf>
    <xf numFmtId="0" fontId="237" fillId="2" borderId="0" xfId="0" applyFont="1" applyFill="1" applyAlignment="1"/>
    <xf numFmtId="3" fontId="0" fillId="94" borderId="41" xfId="0" applyNumberFormat="1" applyFont="1" applyFill="1" applyBorder="1" applyAlignment="1">
      <alignment vertical="top"/>
    </xf>
    <xf numFmtId="3" fontId="0" fillId="2" borderId="40" xfId="0" applyNumberFormat="1" applyFont="1" applyFill="1" applyBorder="1" applyAlignment="1">
      <alignment vertical="top"/>
    </xf>
    <xf numFmtId="3" fontId="0" fillId="94" borderId="40" xfId="0" applyNumberFormat="1" applyFont="1" applyFill="1" applyBorder="1" applyAlignment="1">
      <alignment vertical="top"/>
    </xf>
    <xf numFmtId="3" fontId="0" fillId="2" borderId="42" xfId="0" applyNumberFormat="1" applyFont="1" applyFill="1" applyBorder="1" applyAlignment="1">
      <alignment vertical="top"/>
    </xf>
    <xf numFmtId="3" fontId="0" fillId="95" borderId="3" xfId="0" applyNumberFormat="1" applyFont="1" applyFill="1" applyBorder="1" applyAlignment="1">
      <alignment vertical="top"/>
    </xf>
    <xf numFmtId="3" fontId="0" fillId="96" borderId="35" xfId="0" applyNumberFormat="1" applyFont="1" applyFill="1" applyBorder="1" applyAlignment="1">
      <alignment vertical="top"/>
    </xf>
    <xf numFmtId="3" fontId="0" fillId="95" borderId="35" xfId="0" applyNumberFormat="1" applyFont="1" applyFill="1" applyBorder="1" applyAlignment="1">
      <alignment vertical="top"/>
    </xf>
    <xf numFmtId="3" fontId="0" fillId="96" borderId="45" xfId="0" applyNumberFormat="1" applyFont="1" applyFill="1" applyBorder="1" applyAlignment="1">
      <alignment vertical="top"/>
    </xf>
    <xf numFmtId="3" fontId="0" fillId="94" borderId="3" xfId="0" applyNumberFormat="1" applyFont="1" applyFill="1" applyBorder="1" applyAlignment="1">
      <alignment vertical="top"/>
    </xf>
    <xf numFmtId="3" fontId="0" fillId="2" borderId="35" xfId="0" applyNumberFormat="1" applyFont="1" applyFill="1" applyBorder="1" applyAlignment="1">
      <alignment vertical="top"/>
    </xf>
    <xf numFmtId="3" fontId="0" fillId="94" borderId="35" xfId="0" applyNumberFormat="1" applyFont="1" applyFill="1" applyBorder="1" applyAlignment="1">
      <alignment vertical="top"/>
    </xf>
    <xf numFmtId="3" fontId="0" fillId="2" borderId="45" xfId="0" applyNumberFormat="1" applyFont="1" applyFill="1" applyBorder="1" applyAlignment="1">
      <alignment vertical="top"/>
    </xf>
    <xf numFmtId="3" fontId="0" fillId="95" borderId="136" xfId="0" applyNumberFormat="1" applyFont="1" applyFill="1" applyBorder="1" applyAlignment="1">
      <alignment vertical="top"/>
    </xf>
    <xf numFmtId="3" fontId="0" fillId="96" borderId="116" xfId="0" applyNumberFormat="1" applyFont="1" applyFill="1" applyBorder="1" applyAlignment="1">
      <alignment vertical="top"/>
    </xf>
    <xf numFmtId="3" fontId="0" fillId="95" borderId="116" xfId="0" applyNumberFormat="1" applyFont="1" applyFill="1" applyBorder="1" applyAlignment="1">
      <alignment vertical="top"/>
    </xf>
    <xf numFmtId="3" fontId="0" fillId="96" borderId="117" xfId="0" applyNumberFormat="1" applyFont="1" applyFill="1" applyBorder="1" applyAlignment="1">
      <alignment vertical="top"/>
    </xf>
    <xf numFmtId="0" fontId="44" fillId="92" borderId="0" xfId="0" applyFont="1" applyFill="1"/>
    <xf numFmtId="0" fontId="0" fillId="2" borderId="0" xfId="0" applyFill="1" applyAlignment="1">
      <alignment wrapText="1"/>
    </xf>
    <xf numFmtId="0" fontId="52" fillId="26" borderId="49" xfId="0" applyFont="1" applyFill="1" applyBorder="1" applyAlignment="1">
      <alignment horizontal="center" vertical="center" wrapText="1"/>
    </xf>
    <xf numFmtId="0" fontId="44" fillId="2" borderId="118" xfId="0" applyFont="1" applyFill="1" applyBorder="1" applyAlignment="1">
      <alignment wrapText="1"/>
    </xf>
    <xf numFmtId="0" fontId="48" fillId="2" borderId="89" xfId="0" applyFont="1" applyFill="1" applyBorder="1" applyAlignment="1">
      <alignment wrapText="1"/>
    </xf>
    <xf numFmtId="0" fontId="91" fillId="2" borderId="0" xfId="0" applyFont="1" applyFill="1" applyBorder="1" applyAlignment="1"/>
    <xf numFmtId="0" fontId="0" fillId="2" borderId="0" xfId="0" applyFill="1" applyBorder="1" applyAlignment="1"/>
    <xf numFmtId="0" fontId="0" fillId="2" borderId="12" xfId="0" applyFill="1" applyBorder="1" applyAlignment="1"/>
    <xf numFmtId="0" fontId="48" fillId="2" borderId="109" xfId="0" applyFont="1" applyFill="1" applyBorder="1" applyAlignment="1">
      <alignment wrapText="1"/>
    </xf>
    <xf numFmtId="0" fontId="91" fillId="2" borderId="5" xfId="0" applyFont="1" applyFill="1" applyBorder="1" applyAlignment="1"/>
    <xf numFmtId="0" fontId="0" fillId="2" borderId="5" xfId="0" applyFill="1" applyBorder="1" applyAlignment="1"/>
    <xf numFmtId="0" fontId="0" fillId="2" borderId="112" xfId="0" applyFill="1" applyBorder="1" applyAlignment="1"/>
    <xf numFmtId="0" fontId="44" fillId="2" borderId="122" xfId="0" applyFont="1" applyFill="1" applyBorder="1" applyAlignment="1">
      <alignment wrapText="1"/>
    </xf>
    <xf numFmtId="0" fontId="0" fillId="2" borderId="118" xfId="0" applyFill="1" applyBorder="1" applyAlignment="1">
      <alignment wrapText="1"/>
    </xf>
    <xf numFmtId="0" fontId="0" fillId="2" borderId="103" xfId="0" applyFill="1" applyBorder="1" applyAlignment="1"/>
    <xf numFmtId="0" fontId="0" fillId="2" borderId="97" xfId="0" applyFill="1" applyBorder="1" applyAlignment="1"/>
    <xf numFmtId="0" fontId="44" fillId="2" borderId="89" xfId="0" applyFont="1" applyFill="1" applyBorder="1" applyAlignment="1">
      <alignment wrapText="1"/>
    </xf>
    <xf numFmtId="0" fontId="48" fillId="2" borderId="0" xfId="0" applyFont="1" applyFill="1" applyBorder="1" applyAlignment="1"/>
    <xf numFmtId="0" fontId="0" fillId="2" borderId="109" xfId="0" applyFill="1" applyBorder="1" applyAlignment="1">
      <alignment wrapText="1"/>
    </xf>
    <xf numFmtId="0" fontId="48" fillId="2" borderId="103" xfId="0" applyFont="1" applyFill="1" applyBorder="1" applyAlignment="1">
      <alignment vertical="center"/>
    </xf>
    <xf numFmtId="0" fontId="238" fillId="2" borderId="118" xfId="0" applyFont="1" applyFill="1" applyBorder="1" applyAlignment="1">
      <alignment vertical="center" wrapText="1"/>
    </xf>
    <xf numFmtId="0" fontId="0" fillId="2" borderId="89" xfId="0" applyFill="1" applyBorder="1" applyAlignment="1">
      <alignment wrapText="1"/>
    </xf>
    <xf numFmtId="0" fontId="7" fillId="2" borderId="0" xfId="0" applyFont="1" applyFill="1" applyBorder="1" applyAlignment="1"/>
    <xf numFmtId="0" fontId="238" fillId="2" borderId="109" xfId="0" applyFont="1" applyFill="1" applyBorder="1" applyAlignment="1">
      <alignment vertical="center" wrapText="1"/>
    </xf>
    <xf numFmtId="0" fontId="48" fillId="2" borderId="138" xfId="0" applyFont="1" applyFill="1" applyBorder="1" applyAlignment="1"/>
    <xf numFmtId="0" fontId="0" fillId="2" borderId="138" xfId="0" applyFill="1" applyBorder="1" applyAlignment="1"/>
    <xf numFmtId="0" fontId="0" fillId="2" borderId="134" xfId="0" applyFill="1" applyBorder="1" applyAlignment="1"/>
    <xf numFmtId="0" fontId="91" fillId="2" borderId="0" xfId="0" applyFont="1" applyFill="1" applyBorder="1" applyAlignment="1">
      <alignment wrapText="1"/>
    </xf>
    <xf numFmtId="0" fontId="44" fillId="2" borderId="0" xfId="0" applyFont="1" applyFill="1" applyBorder="1" applyAlignment="1">
      <alignment horizontal="left" vertical="top"/>
    </xf>
    <xf numFmtId="171" fontId="91" fillId="28" borderId="122" xfId="0" applyNumberFormat="1" applyFont="1" applyFill="1" applyBorder="1" applyAlignment="1"/>
    <xf numFmtId="171" fontId="91" fillId="28" borderId="134" xfId="0" applyNumberFormat="1" applyFont="1" applyFill="1" applyBorder="1" applyAlignment="1"/>
    <xf numFmtId="166" fontId="48" fillId="28" borderId="34" xfId="71" applyFont="1" applyFill="1" applyBorder="1" applyAlignment="1" applyProtection="1">
      <alignment horizontal="center"/>
      <protection locked="0"/>
    </xf>
    <xf numFmtId="3" fontId="45" fillId="28" borderId="36" xfId="0" applyNumberFormat="1" applyFont="1" applyFill="1" applyBorder="1" applyAlignment="1">
      <alignment horizontal="center" vertical="center"/>
    </xf>
    <xf numFmtId="2" fontId="58" fillId="2" borderId="0" xfId="0" applyNumberFormat="1" applyFont="1" applyFill="1" applyBorder="1" applyAlignment="1" applyProtection="1">
      <alignment horizontal="left" vertical="center"/>
      <protection locked="0"/>
    </xf>
    <xf numFmtId="171" fontId="47" fillId="97" borderId="110" xfId="0" applyNumberFormat="1" applyFont="1" applyFill="1" applyBorder="1" applyAlignment="1">
      <alignment horizontal="center"/>
    </xf>
    <xf numFmtId="3" fontId="240" fillId="2" borderId="0" xfId="0" applyNumberFormat="1" applyFont="1" applyFill="1" applyBorder="1" applyAlignment="1" applyProtection="1">
      <alignment vertical="center"/>
      <protection locked="0"/>
    </xf>
    <xf numFmtId="168" fontId="45" fillId="98" borderId="137" xfId="0" applyNumberFormat="1" applyFont="1" applyFill="1" applyBorder="1" applyAlignment="1" applyProtection="1">
      <alignment horizontal="center"/>
    </xf>
    <xf numFmtId="284" fontId="41" fillId="98" borderId="103" xfId="0" applyNumberFormat="1" applyFont="1" applyFill="1" applyBorder="1" applyAlignment="1" applyProtection="1">
      <alignment horizontal="center"/>
    </xf>
    <xf numFmtId="284" fontId="45" fillId="98" borderId="137" xfId="0" applyNumberFormat="1" applyFont="1" applyFill="1" applyBorder="1" applyAlignment="1" applyProtection="1">
      <alignment horizontal="center"/>
    </xf>
    <xf numFmtId="168" fontId="45" fillId="98" borderId="107" xfId="0" applyNumberFormat="1" applyFont="1" applyFill="1" applyBorder="1" applyAlignment="1" applyProtection="1">
      <alignment horizontal="center"/>
    </xf>
    <xf numFmtId="284" fontId="41" fillId="98" borderId="37" xfId="0" applyNumberFormat="1" applyFont="1" applyFill="1" applyBorder="1" applyAlignment="1" applyProtection="1">
      <alignment horizontal="center"/>
    </xf>
    <xf numFmtId="284" fontId="45" fillId="98" borderId="107" xfId="0" applyNumberFormat="1" applyFont="1" applyFill="1" applyBorder="1" applyAlignment="1" applyProtection="1">
      <alignment horizontal="center"/>
    </xf>
    <xf numFmtId="0" fontId="46" fillId="2" borderId="0" xfId="0" applyFont="1" applyFill="1" applyBorder="1" applyAlignment="1">
      <alignment horizontal="center" vertical="center"/>
    </xf>
    <xf numFmtId="0" fontId="239" fillId="2" borderId="0" xfId="0" applyFont="1" applyFill="1" applyBorder="1" applyAlignment="1">
      <alignment wrapText="1"/>
    </xf>
    <xf numFmtId="0" fontId="239" fillId="2" borderId="12" xfId="0" applyFont="1" applyFill="1" applyBorder="1" applyAlignment="1">
      <alignment wrapText="1"/>
    </xf>
    <xf numFmtId="0" fontId="91" fillId="2" borderId="0" xfId="0" applyFont="1" applyFill="1" applyBorder="1" applyAlignment="1">
      <alignment wrapText="1"/>
    </xf>
    <xf numFmtId="0" fontId="91" fillId="2" borderId="12" xfId="0" applyFont="1" applyFill="1" applyBorder="1" applyAlignment="1">
      <alignment wrapText="1"/>
    </xf>
    <xf numFmtId="0" fontId="48" fillId="2" borderId="103" xfId="0" applyFont="1" applyFill="1" applyBorder="1" applyAlignment="1">
      <alignment wrapText="1"/>
    </xf>
    <xf numFmtId="0" fontId="48" fillId="2" borderId="97" xfId="0" applyFont="1" applyFill="1" applyBorder="1" applyAlignment="1">
      <alignment wrapText="1"/>
    </xf>
    <xf numFmtId="0" fontId="52" fillId="26" borderId="89" xfId="0" applyFont="1" applyFill="1" applyBorder="1" applyAlignment="1">
      <alignment horizontal="center" vertical="center"/>
    </xf>
    <xf numFmtId="0" fontId="52" fillId="26" borderId="0" xfId="0" applyFont="1" applyFill="1" applyBorder="1" applyAlignment="1">
      <alignment horizontal="center" vertical="center"/>
    </xf>
    <xf numFmtId="0" fontId="91" fillId="2" borderId="103" xfId="0" applyFont="1" applyFill="1" applyBorder="1" applyAlignment="1">
      <alignment wrapText="1"/>
    </xf>
    <xf numFmtId="0" fontId="91" fillId="2" borderId="97" xfId="0" applyFont="1" applyFill="1" applyBorder="1" applyAlignment="1">
      <alignment wrapText="1"/>
    </xf>
    <xf numFmtId="0" fontId="48" fillId="2" borderId="138" xfId="0" applyFont="1" applyFill="1" applyBorder="1" applyAlignment="1">
      <alignment wrapText="1"/>
    </xf>
    <xf numFmtId="0" fontId="48" fillId="2" borderId="134" xfId="0" applyFont="1" applyFill="1" applyBorder="1" applyAlignment="1">
      <alignment wrapText="1"/>
    </xf>
    <xf numFmtId="0" fontId="48" fillId="2" borderId="138" xfId="0" applyFont="1" applyFill="1" applyBorder="1" applyAlignment="1">
      <alignment vertical="center" wrapText="1"/>
    </xf>
    <xf numFmtId="0" fontId="48" fillId="2" borderId="134" xfId="0" applyFont="1" applyFill="1" applyBorder="1" applyAlignment="1">
      <alignment vertical="center" wrapText="1"/>
    </xf>
    <xf numFmtId="0" fontId="230" fillId="2" borderId="0" xfId="0" applyFont="1" applyFill="1" applyAlignment="1">
      <alignment horizontal="left"/>
    </xf>
    <xf numFmtId="0" fontId="91" fillId="2" borderId="118" xfId="0" applyFont="1" applyFill="1" applyBorder="1" applyAlignment="1">
      <alignment horizontal="center" wrapText="1"/>
    </xf>
    <xf numFmtId="0" fontId="91" fillId="2" borderId="103" xfId="0" applyFont="1" applyFill="1" applyBorder="1" applyAlignment="1">
      <alignment horizontal="center" wrapText="1"/>
    </xf>
    <xf numFmtId="0" fontId="91" fillId="2" borderId="97" xfId="0" applyFont="1" applyFill="1" applyBorder="1" applyAlignment="1">
      <alignment horizontal="center" wrapText="1"/>
    </xf>
    <xf numFmtId="0" fontId="91" fillId="2" borderId="89" xfId="0" applyFont="1" applyFill="1" applyBorder="1" applyAlignment="1">
      <alignment horizontal="center" wrapText="1"/>
    </xf>
    <xf numFmtId="0" fontId="91" fillId="2" borderId="0" xfId="0" applyFont="1" applyFill="1" applyBorder="1" applyAlignment="1">
      <alignment horizontal="center" wrapText="1"/>
    </xf>
    <xf numFmtId="0" fontId="91" fillId="2" borderId="12" xfId="0" applyFont="1" applyFill="1" applyBorder="1" applyAlignment="1">
      <alignment horizontal="center" wrapText="1"/>
    </xf>
    <xf numFmtId="0" fontId="91" fillId="2" borderId="109" xfId="0" applyFont="1" applyFill="1" applyBorder="1" applyAlignment="1">
      <alignment horizontal="center" wrapText="1"/>
    </xf>
    <xf numFmtId="0" fontId="91" fillId="2" borderId="5" xfId="0" applyFont="1" applyFill="1" applyBorder="1" applyAlignment="1">
      <alignment horizontal="center" wrapText="1"/>
    </xf>
    <xf numFmtId="0" fontId="91" fillId="2" borderId="112" xfId="0" applyFont="1" applyFill="1" applyBorder="1" applyAlignment="1">
      <alignment horizontal="center" wrapText="1"/>
    </xf>
    <xf numFmtId="0" fontId="91" fillId="92" borderId="0" xfId="0" applyFont="1" applyFill="1" applyBorder="1" applyAlignment="1">
      <alignment horizontal="left" vertical="center" wrapText="1"/>
    </xf>
    <xf numFmtId="170" fontId="213" fillId="26" borderId="122" xfId="6" applyNumberFormat="1" applyFont="1" applyFill="1" applyBorder="1" applyAlignment="1">
      <alignment horizontal="center" vertical="center" wrapText="1"/>
    </xf>
    <xf numFmtId="170" fontId="213" fillId="26" borderId="134" xfId="6" applyNumberFormat="1" applyFont="1" applyFill="1" applyBorder="1" applyAlignment="1">
      <alignment horizontal="center" vertical="center" wrapText="1"/>
    </xf>
    <xf numFmtId="171" fontId="47" fillId="2" borderId="122" xfId="0" applyNumberFormat="1" applyFont="1" applyFill="1" applyBorder="1" applyAlignment="1">
      <alignment horizontal="left"/>
    </xf>
    <xf numFmtId="171" fontId="47" fillId="2" borderId="134" xfId="0" applyNumberFormat="1" applyFont="1" applyFill="1" applyBorder="1" applyAlignment="1">
      <alignment horizontal="left"/>
    </xf>
    <xf numFmtId="0" fontId="0" fillId="28" borderId="122" xfId="0" applyFill="1" applyBorder="1" applyAlignment="1">
      <alignment horizontal="left" wrapText="1"/>
    </xf>
    <xf numFmtId="0" fontId="0" fillId="28" borderId="134" xfId="0" applyFill="1" applyBorder="1" applyAlignment="1">
      <alignment horizontal="left" wrapText="1"/>
    </xf>
    <xf numFmtId="0" fontId="0" fillId="28" borderId="122" xfId="0" applyFill="1" applyBorder="1" applyAlignment="1">
      <alignment horizontal="left"/>
    </xf>
    <xf numFmtId="0" fontId="0" fillId="28" borderId="134" xfId="0" applyFill="1" applyBorder="1" applyAlignment="1">
      <alignment horizontal="left"/>
    </xf>
    <xf numFmtId="0" fontId="213" fillId="26" borderId="122" xfId="0" applyFont="1" applyFill="1" applyBorder="1" applyAlignment="1">
      <alignment horizontal="center"/>
    </xf>
    <xf numFmtId="0" fontId="213" fillId="26" borderId="134" xfId="0" applyFont="1" applyFill="1" applyBorder="1" applyAlignment="1">
      <alignment horizontal="center"/>
    </xf>
    <xf numFmtId="0" fontId="212" fillId="92" borderId="0" xfId="40" applyNumberFormat="1" applyFont="1" applyFill="1" applyBorder="1" applyAlignment="1" applyProtection="1">
      <alignment horizontal="left" vertical="center" wrapText="1"/>
      <protection locked="0"/>
    </xf>
    <xf numFmtId="0" fontId="45" fillId="2" borderId="53" xfId="0" applyFont="1" applyFill="1" applyBorder="1" applyAlignment="1" applyProtection="1">
      <alignment horizontal="center" vertical="center" wrapText="1"/>
      <protection locked="0"/>
    </xf>
    <xf numFmtId="0" fontId="45" fillId="2" borderId="102" xfId="0" applyFont="1" applyFill="1" applyBorder="1" applyAlignment="1" applyProtection="1">
      <alignment horizontal="center" vertical="center" wrapText="1"/>
      <protection locked="0"/>
    </xf>
    <xf numFmtId="0" fontId="45" fillId="2" borderId="36" xfId="0" applyFont="1" applyFill="1" applyBorder="1" applyAlignment="1" applyProtection="1">
      <alignment horizontal="center" vertical="center" wrapText="1"/>
      <protection locked="0"/>
    </xf>
    <xf numFmtId="0" fontId="91" fillId="92" borderId="0" xfId="40" applyNumberFormat="1" applyFont="1" applyFill="1" applyBorder="1" applyAlignment="1">
      <alignment horizontal="left" vertical="center" wrapText="1"/>
    </xf>
    <xf numFmtId="0" fontId="48" fillId="92" borderId="0" xfId="0" applyFont="1" applyFill="1" applyBorder="1" applyAlignment="1">
      <alignment horizontal="left" vertical="center" wrapText="1"/>
    </xf>
    <xf numFmtId="0" fontId="44" fillId="2" borderId="0" xfId="0" applyFont="1" applyFill="1" applyBorder="1" applyAlignment="1">
      <alignment horizontal="left" vertical="top"/>
    </xf>
    <xf numFmtId="0" fontId="45" fillId="2" borderId="111" xfId="0" applyFont="1" applyFill="1" applyBorder="1" applyAlignment="1" applyProtection="1">
      <alignment horizontal="center" vertical="center" wrapText="1"/>
      <protection locked="0"/>
    </xf>
    <xf numFmtId="0" fontId="45" fillId="2" borderId="121" xfId="0" applyFont="1" applyFill="1" applyBorder="1" applyAlignment="1" applyProtection="1">
      <alignment horizontal="center" vertical="center" wrapText="1"/>
      <protection locked="0"/>
    </xf>
    <xf numFmtId="174" fontId="212" fillId="92" borderId="140" xfId="40" applyNumberFormat="1" applyFont="1" applyFill="1" applyBorder="1" applyAlignment="1">
      <alignment horizontal="left" vertical="center"/>
    </xf>
    <xf numFmtId="174" fontId="212" fillId="92" borderId="141" xfId="40" applyNumberFormat="1" applyFont="1" applyFill="1" applyBorder="1" applyAlignment="1">
      <alignment horizontal="left" vertical="center"/>
    </xf>
    <xf numFmtId="0" fontId="48" fillId="92" borderId="0" xfId="0" applyFont="1" applyFill="1" applyAlignment="1">
      <alignment horizontal="left" vertical="center" wrapText="1"/>
    </xf>
    <xf numFmtId="0" fontId="44" fillId="2" borderId="0" xfId="0" applyFont="1" applyFill="1" applyBorder="1" applyAlignment="1" applyProtection="1">
      <alignment horizontal="left" vertical="top"/>
      <protection locked="0"/>
    </xf>
    <xf numFmtId="0" fontId="91" fillId="92" borderId="0" xfId="0" applyFont="1" applyFill="1" applyBorder="1" applyAlignment="1" applyProtection="1">
      <alignment horizontal="left" vertical="center" wrapText="1"/>
      <protection locked="0"/>
    </xf>
    <xf numFmtId="0" fontId="52" fillId="26" borderId="105" xfId="0" applyNumberFormat="1" applyFont="1" applyFill="1" applyBorder="1" applyAlignment="1" applyProtection="1">
      <alignment horizontal="center" vertical="center" wrapText="1"/>
      <protection locked="0"/>
    </xf>
    <xf numFmtId="0" fontId="52" fillId="26" borderId="52" xfId="0" applyNumberFormat="1" applyFont="1" applyFill="1" applyBorder="1" applyAlignment="1" applyProtection="1">
      <alignment horizontal="center" vertical="center" wrapText="1"/>
      <protection locked="0"/>
    </xf>
    <xf numFmtId="0" fontId="52" fillId="26" borderId="51" xfId="0" applyFont="1" applyFill="1" applyBorder="1" applyAlignment="1" applyProtection="1">
      <alignment horizontal="center" vertical="center" wrapText="1"/>
      <protection locked="0"/>
    </xf>
    <xf numFmtId="0" fontId="52" fillId="26" borderId="47" xfId="0" applyFont="1" applyFill="1" applyBorder="1" applyAlignment="1" applyProtection="1">
      <alignment horizontal="center" vertical="center" wrapText="1"/>
      <protection locked="0"/>
    </xf>
    <xf numFmtId="0" fontId="52" fillId="26" borderId="99" xfId="0" applyNumberFormat="1" applyFont="1" applyFill="1" applyBorder="1" applyAlignment="1" applyProtection="1">
      <alignment horizontal="center" vertical="center" wrapText="1"/>
      <protection locked="0"/>
    </xf>
    <xf numFmtId="0" fontId="52" fillId="26" borderId="100" xfId="0" applyNumberFormat="1" applyFont="1" applyFill="1" applyBorder="1" applyAlignment="1" applyProtection="1">
      <alignment horizontal="center" vertical="center" wrapText="1"/>
      <protection locked="0"/>
    </xf>
    <xf numFmtId="0" fontId="52" fillId="26" borderId="101" xfId="0" applyNumberFormat="1" applyFont="1" applyFill="1" applyBorder="1" applyAlignment="1" applyProtection="1">
      <alignment horizontal="center" vertical="center" wrapText="1"/>
      <protection locked="0"/>
    </xf>
    <xf numFmtId="0" fontId="52" fillId="26" borderId="130" xfId="0" applyNumberFormat="1" applyFont="1" applyFill="1" applyBorder="1" applyAlignment="1" applyProtection="1">
      <alignment horizontal="center" vertical="center" wrapText="1"/>
      <protection locked="0"/>
    </xf>
    <xf numFmtId="0" fontId="52" fillId="26" borderId="131" xfId="0" applyNumberFormat="1" applyFont="1" applyFill="1" applyBorder="1" applyAlignment="1" applyProtection="1">
      <alignment horizontal="center" vertical="center" wrapText="1"/>
      <protection locked="0"/>
    </xf>
    <xf numFmtId="0" fontId="52" fillId="26" borderId="132" xfId="0" applyNumberFormat="1" applyFont="1" applyFill="1" applyBorder="1" applyAlignment="1" applyProtection="1">
      <alignment horizontal="center" vertical="center" wrapText="1"/>
      <protection locked="0"/>
    </xf>
    <xf numFmtId="0" fontId="52" fillId="26" borderId="106" xfId="0" applyNumberFormat="1" applyFont="1" applyFill="1" applyBorder="1" applyAlignment="1" applyProtection="1">
      <alignment horizontal="center" vertical="center" wrapText="1"/>
      <protection locked="0"/>
    </xf>
    <xf numFmtId="0" fontId="52" fillId="26" borderId="50" xfId="0" applyNumberFormat="1" applyFont="1" applyFill="1" applyBorder="1" applyAlignment="1" applyProtection="1">
      <alignment horizontal="center" vertical="center" wrapText="1"/>
      <protection locked="0"/>
    </xf>
    <xf numFmtId="0" fontId="44" fillId="2" borderId="0" xfId="0" applyFont="1" applyFill="1" applyAlignment="1">
      <alignment horizontal="left" vertical="top" wrapText="1"/>
    </xf>
    <xf numFmtId="0" fontId="91" fillId="92" borderId="0" xfId="0" applyFont="1" applyFill="1" applyBorder="1" applyAlignment="1">
      <alignment horizontal="left" wrapText="1"/>
    </xf>
    <xf numFmtId="0" fontId="237" fillId="2" borderId="5" xfId="0" applyFont="1" applyFill="1" applyBorder="1" applyAlignment="1">
      <alignment horizontal="left"/>
    </xf>
  </cellXfs>
  <cellStyles count="9772">
    <cellStyle name="-" xfId="702" xr:uid="{00000000-0005-0000-0000-000000000000}"/>
    <cellStyle name=" 3]_x000d__x000a_Zoomed=1_x000d__x000a_Row=0_x000d__x000a_Column=0_x000d__x000a_Height=300_x000d__x000a_Width=300_x000d__x000a_FontName=細明體_x000d__x000a_FontStyle=0_x000d__x000a_FontSize=9_x000d__x000a_PrtFontName=Co" xfId="670" xr:uid="{00000000-0005-0000-0000-000001000000}"/>
    <cellStyle name="$" xfId="713" xr:uid="{00000000-0005-0000-0000-000002000000}"/>
    <cellStyle name="$ &amp; ¢" xfId="714" xr:uid="{00000000-0005-0000-0000-000003000000}"/>
    <cellStyle name="%" xfId="708" xr:uid="{00000000-0005-0000-0000-000004000000}"/>
    <cellStyle name="%.00" xfId="709" xr:uid="{00000000-0005-0000-0000-000005000000}"/>
    <cellStyle name="(Heading)" xfId="704" xr:uid="{00000000-0005-0000-0000-000006000000}"/>
    <cellStyle name="(Lefting)" xfId="705" xr:uid="{00000000-0005-0000-0000-000007000000}"/>
    <cellStyle name="(z*¯_x000f_°(”,¯?À(¢,¯?Ð(°,¯?à(Â,¯?ð(Ô,¯?" xfId="706" xr:uid="{00000000-0005-0000-0000-000008000000}"/>
    <cellStyle name="******************************************" xfId="707" xr:uid="{00000000-0005-0000-0000-000009000000}"/>
    <cellStyle name="_CNMD_Valuation Model_20081212_v2" xfId="671" xr:uid="{00000000-0005-0000-0000-00000A000000}"/>
    <cellStyle name="_Comma" xfId="672" xr:uid="{00000000-0005-0000-0000-00000B000000}"/>
    <cellStyle name="_Comps 4" xfId="673" xr:uid="{00000000-0005-0000-0000-00000C000000}"/>
    <cellStyle name="_Cont Analysis" xfId="674" xr:uid="{00000000-0005-0000-0000-00000D000000}"/>
    <cellStyle name="_Currency" xfId="675" xr:uid="{00000000-0005-0000-0000-00000E000000}"/>
    <cellStyle name="_Currency_Analysis" xfId="676" xr:uid="{00000000-0005-0000-0000-00000F000000}"/>
    <cellStyle name="_Currency_Smartportfolio model" xfId="677" xr:uid="{00000000-0005-0000-0000-000010000000}"/>
    <cellStyle name="_Currency_Smartportfolio model_DB-merged files" xfId="678" xr:uid="{00000000-0005-0000-0000-000011000000}"/>
    <cellStyle name="_CurrencySpace" xfId="679" xr:uid="{00000000-0005-0000-0000-000012000000}"/>
    <cellStyle name="_Gamma Valuation - 8" xfId="680" xr:uid="{00000000-0005-0000-0000-000013000000}"/>
    <cellStyle name="_ITRN" xfId="681" xr:uid="{00000000-0005-0000-0000-000014000000}"/>
    <cellStyle name="-_Merger Model 17 Nov 04" xfId="703" xr:uid="{00000000-0005-0000-0000-000015000000}"/>
    <cellStyle name="_Merger Model_KN&amp;Fzio_v2.30 - Street" xfId="682" xr:uid="{00000000-0005-0000-0000-000016000000}"/>
    <cellStyle name="_Multiple" xfId="683" xr:uid="{00000000-0005-0000-0000-000017000000}"/>
    <cellStyle name="_Multiple_Analysis" xfId="684" xr:uid="{00000000-0005-0000-0000-000018000000}"/>
    <cellStyle name="_Multiple_Analysis_DB-merged files" xfId="685" xr:uid="{00000000-0005-0000-0000-000019000000}"/>
    <cellStyle name="_Multiple_Smartportfolio model" xfId="686" xr:uid="{00000000-0005-0000-0000-00001A000000}"/>
    <cellStyle name="_Multiple_Smartportfolio model_DB-merged files" xfId="687" xr:uid="{00000000-0005-0000-0000-00001B000000}"/>
    <cellStyle name="_MultipleSpace" xfId="688" xr:uid="{00000000-0005-0000-0000-00001C000000}"/>
    <cellStyle name="_MultipleSpace_Analysis" xfId="689" xr:uid="{00000000-0005-0000-0000-00001D000000}"/>
    <cellStyle name="_MultipleSpace_csc" xfId="690" xr:uid="{00000000-0005-0000-0000-00001E000000}"/>
    <cellStyle name="_MultipleSpace_Smartportfolio model" xfId="691" xr:uid="{00000000-0005-0000-0000-00001F000000}"/>
    <cellStyle name="_MultipleSpace_Smartportfolio model_DB-merged files" xfId="692" xr:uid="{00000000-0005-0000-0000-000020000000}"/>
    <cellStyle name="_Percent" xfId="693" xr:uid="{00000000-0005-0000-0000-000021000000}"/>
    <cellStyle name="_Percent_Analysis" xfId="694" xr:uid="{00000000-0005-0000-0000-000022000000}"/>
    <cellStyle name="_Percent_Smartportfolio model" xfId="695" xr:uid="{00000000-0005-0000-0000-000023000000}"/>
    <cellStyle name="_Percent_Smartportfolio model_DB-merged files" xfId="696" xr:uid="{00000000-0005-0000-0000-000024000000}"/>
    <cellStyle name="_PercentSpace" xfId="697" xr:uid="{00000000-0005-0000-0000-000025000000}"/>
    <cellStyle name="_PercentSpace_Analysis" xfId="698" xr:uid="{00000000-0005-0000-0000-000026000000}"/>
    <cellStyle name="_PercentSpace_Smartportfolio model" xfId="699" xr:uid="{00000000-0005-0000-0000-000027000000}"/>
    <cellStyle name="_Sepracor Riders_Clean" xfId="700" xr:uid="{00000000-0005-0000-0000-000028000000}"/>
    <cellStyle name="_SIAL_Model_5.22.09 v71" xfId="701" xr:uid="{00000000-0005-0000-0000-000029000000}"/>
    <cellStyle name="£ BP" xfId="715" xr:uid="{00000000-0005-0000-0000-00002A000000}"/>
    <cellStyle name="¥ JY" xfId="716" xr:uid="{00000000-0005-0000-0000-00002B000000}"/>
    <cellStyle name="&lt;9#_x000f_¾Èƒé1ƒÃ_x0002_;M_x0014_}$‹E_x0010_‹_x0004_ˆ…Àt_x001b_Pÿ_x0015_ x¦" xfId="710" xr:uid="{00000000-0005-0000-0000-00002C000000}"/>
    <cellStyle name="=C:\WINNT\SYSTEM32\COMMAND.COM" xfId="711" xr:uid="{00000000-0005-0000-0000-00002D000000}"/>
    <cellStyle name="=C:\WINNT35\SYSTEM32\COMMAND.COM" xfId="712" xr:uid="{00000000-0005-0000-0000-00002E000000}"/>
    <cellStyle name="0752-93035" xfId="717" xr:uid="{00000000-0005-0000-0000-00002F000000}"/>
    <cellStyle name="1,comma" xfId="718" xr:uid="{00000000-0005-0000-0000-000030000000}"/>
    <cellStyle name="10Q" xfId="719" xr:uid="{00000000-0005-0000-0000-000031000000}"/>
    <cellStyle name="20 % - Accent1" xfId="720" xr:uid="{00000000-0005-0000-0000-000032000000}"/>
    <cellStyle name="20 % - Accent2" xfId="721" xr:uid="{00000000-0005-0000-0000-000033000000}"/>
    <cellStyle name="20 % - Accent3" xfId="722" xr:uid="{00000000-0005-0000-0000-000034000000}"/>
    <cellStyle name="20 % - Accent4" xfId="723" xr:uid="{00000000-0005-0000-0000-000035000000}"/>
    <cellStyle name="20 % - Accent5" xfId="724" xr:uid="{00000000-0005-0000-0000-000036000000}"/>
    <cellStyle name="20 % - Accent6" xfId="725" xr:uid="{00000000-0005-0000-0000-000037000000}"/>
    <cellStyle name="20% - Accent1 2" xfId="11" xr:uid="{00000000-0005-0000-0000-000038000000}"/>
    <cellStyle name="20% - Accent1 2 10" xfId="726" xr:uid="{00000000-0005-0000-0000-000039000000}"/>
    <cellStyle name="20% - Accent1 2 2" xfId="727" xr:uid="{00000000-0005-0000-0000-00003A000000}"/>
    <cellStyle name="20% - Accent1 2 2 2" xfId="728" xr:uid="{00000000-0005-0000-0000-00003B000000}"/>
    <cellStyle name="20% - Accent1 2 2 3" xfId="729" xr:uid="{00000000-0005-0000-0000-00003C000000}"/>
    <cellStyle name="20% - Accent1 2 3" xfId="730" xr:uid="{00000000-0005-0000-0000-00003D000000}"/>
    <cellStyle name="20% - Accent1 2 3 2" xfId="731" xr:uid="{00000000-0005-0000-0000-00003E000000}"/>
    <cellStyle name="20% - Accent1 2 4" xfId="732" xr:uid="{00000000-0005-0000-0000-00003F000000}"/>
    <cellStyle name="20% - Accent1 2 5" xfId="733" xr:uid="{00000000-0005-0000-0000-000040000000}"/>
    <cellStyle name="20% - Accent1 2 6" xfId="734" xr:uid="{00000000-0005-0000-0000-000041000000}"/>
    <cellStyle name="20% - Accent1 2 7" xfId="735" xr:uid="{00000000-0005-0000-0000-000042000000}"/>
    <cellStyle name="20% - Accent1 2 8" xfId="736" xr:uid="{00000000-0005-0000-0000-000043000000}"/>
    <cellStyle name="20% - Accent1 2 9" xfId="737" xr:uid="{00000000-0005-0000-0000-000044000000}"/>
    <cellStyle name="20% - Accent1 3" xfId="738" xr:uid="{00000000-0005-0000-0000-000045000000}"/>
    <cellStyle name="20% - Accent1 3 2" xfId="739" xr:uid="{00000000-0005-0000-0000-000046000000}"/>
    <cellStyle name="20% - Accent1 3 2 2" xfId="740" xr:uid="{00000000-0005-0000-0000-000047000000}"/>
    <cellStyle name="20% - Accent1 3 2 2 2" xfId="741" xr:uid="{00000000-0005-0000-0000-000048000000}"/>
    <cellStyle name="20% - Accent1 3 2 2 2 2" xfId="742" xr:uid="{00000000-0005-0000-0000-000049000000}"/>
    <cellStyle name="20% - Accent1 3 2 2 3" xfId="743" xr:uid="{00000000-0005-0000-0000-00004A000000}"/>
    <cellStyle name="20% - Accent1 3 2 3" xfId="744" xr:uid="{00000000-0005-0000-0000-00004B000000}"/>
    <cellStyle name="20% - Accent1 3 2 3 2" xfId="745" xr:uid="{00000000-0005-0000-0000-00004C000000}"/>
    <cellStyle name="20% - Accent1 3 2 4" xfId="746" xr:uid="{00000000-0005-0000-0000-00004D000000}"/>
    <cellStyle name="20% - Accent1 3 3" xfId="747" xr:uid="{00000000-0005-0000-0000-00004E000000}"/>
    <cellStyle name="20% - Accent1 3 3 2" xfId="748" xr:uid="{00000000-0005-0000-0000-00004F000000}"/>
    <cellStyle name="20% - Accent1 3 3 2 2" xfId="749" xr:uid="{00000000-0005-0000-0000-000050000000}"/>
    <cellStyle name="20% - Accent1 3 3 2 2 2" xfId="750" xr:uid="{00000000-0005-0000-0000-000051000000}"/>
    <cellStyle name="20% - Accent1 3 3 2 3" xfId="751" xr:uid="{00000000-0005-0000-0000-000052000000}"/>
    <cellStyle name="20% - Accent1 3 3 3" xfId="752" xr:uid="{00000000-0005-0000-0000-000053000000}"/>
    <cellStyle name="20% - Accent1 3 3 3 2" xfId="753" xr:uid="{00000000-0005-0000-0000-000054000000}"/>
    <cellStyle name="20% - Accent1 3 3 4" xfId="754" xr:uid="{00000000-0005-0000-0000-000055000000}"/>
    <cellStyle name="20% - Accent1 3 4" xfId="755" xr:uid="{00000000-0005-0000-0000-000056000000}"/>
    <cellStyle name="20% - Accent1 3 4 2" xfId="756" xr:uid="{00000000-0005-0000-0000-000057000000}"/>
    <cellStyle name="20% - Accent1 3 4 2 2" xfId="757" xr:uid="{00000000-0005-0000-0000-000058000000}"/>
    <cellStyle name="20% - Accent1 3 4 3" xfId="758" xr:uid="{00000000-0005-0000-0000-000059000000}"/>
    <cellStyle name="20% - Accent1 3 5" xfId="759" xr:uid="{00000000-0005-0000-0000-00005A000000}"/>
    <cellStyle name="20% - Accent1 3 5 2" xfId="760" xr:uid="{00000000-0005-0000-0000-00005B000000}"/>
    <cellStyle name="20% - Accent1 3 6" xfId="761" xr:uid="{00000000-0005-0000-0000-00005C000000}"/>
    <cellStyle name="20% - Accent1 4" xfId="762" xr:uid="{00000000-0005-0000-0000-00005D000000}"/>
    <cellStyle name="20% - Accent1 5" xfId="763" xr:uid="{00000000-0005-0000-0000-00005E000000}"/>
    <cellStyle name="20% - Accent1 6" xfId="764" xr:uid="{00000000-0005-0000-0000-00005F000000}"/>
    <cellStyle name="20% - Accent1 7" xfId="765" xr:uid="{00000000-0005-0000-0000-000060000000}"/>
    <cellStyle name="20% - Accent1 8" xfId="766" xr:uid="{00000000-0005-0000-0000-000061000000}"/>
    <cellStyle name="20% - Accent1 9" xfId="767" xr:uid="{00000000-0005-0000-0000-000062000000}"/>
    <cellStyle name="20% - Accent2 2" xfId="12" xr:uid="{00000000-0005-0000-0000-000063000000}"/>
    <cellStyle name="20% - Accent2 2 10" xfId="768" xr:uid="{00000000-0005-0000-0000-000064000000}"/>
    <cellStyle name="20% - Accent2 2 2" xfId="769" xr:uid="{00000000-0005-0000-0000-000065000000}"/>
    <cellStyle name="20% - Accent2 2 2 2" xfId="770" xr:uid="{00000000-0005-0000-0000-000066000000}"/>
    <cellStyle name="20% - Accent2 2 2 3" xfId="771" xr:uid="{00000000-0005-0000-0000-000067000000}"/>
    <cellStyle name="20% - Accent2 2 3" xfId="772" xr:uid="{00000000-0005-0000-0000-000068000000}"/>
    <cellStyle name="20% - Accent2 2 3 2" xfId="773" xr:uid="{00000000-0005-0000-0000-000069000000}"/>
    <cellStyle name="20% - Accent2 2 4" xfId="774" xr:uid="{00000000-0005-0000-0000-00006A000000}"/>
    <cellStyle name="20% - Accent2 2 5" xfId="775" xr:uid="{00000000-0005-0000-0000-00006B000000}"/>
    <cellStyle name="20% - Accent2 2 6" xfId="776" xr:uid="{00000000-0005-0000-0000-00006C000000}"/>
    <cellStyle name="20% - Accent2 2 7" xfId="777" xr:uid="{00000000-0005-0000-0000-00006D000000}"/>
    <cellStyle name="20% - Accent2 2 8" xfId="778" xr:uid="{00000000-0005-0000-0000-00006E000000}"/>
    <cellStyle name="20% - Accent2 2 9" xfId="779" xr:uid="{00000000-0005-0000-0000-00006F000000}"/>
    <cellStyle name="20% - Accent2 3" xfId="780" xr:uid="{00000000-0005-0000-0000-000070000000}"/>
    <cellStyle name="20% - Accent2 3 2" xfId="781" xr:uid="{00000000-0005-0000-0000-000071000000}"/>
    <cellStyle name="20% - Accent2 3 2 2" xfId="782" xr:uid="{00000000-0005-0000-0000-000072000000}"/>
    <cellStyle name="20% - Accent2 3 2 2 2" xfId="783" xr:uid="{00000000-0005-0000-0000-000073000000}"/>
    <cellStyle name="20% - Accent2 3 2 2 2 2" xfId="784" xr:uid="{00000000-0005-0000-0000-000074000000}"/>
    <cellStyle name="20% - Accent2 3 2 2 3" xfId="785" xr:uid="{00000000-0005-0000-0000-000075000000}"/>
    <cellStyle name="20% - Accent2 3 2 3" xfId="786" xr:uid="{00000000-0005-0000-0000-000076000000}"/>
    <cellStyle name="20% - Accent2 3 2 3 2" xfId="787" xr:uid="{00000000-0005-0000-0000-000077000000}"/>
    <cellStyle name="20% - Accent2 3 2 4" xfId="788" xr:uid="{00000000-0005-0000-0000-000078000000}"/>
    <cellStyle name="20% - Accent2 3 3" xfId="789" xr:uid="{00000000-0005-0000-0000-000079000000}"/>
    <cellStyle name="20% - Accent2 3 3 2" xfId="790" xr:uid="{00000000-0005-0000-0000-00007A000000}"/>
    <cellStyle name="20% - Accent2 3 3 2 2" xfId="791" xr:uid="{00000000-0005-0000-0000-00007B000000}"/>
    <cellStyle name="20% - Accent2 3 3 2 2 2" xfId="792" xr:uid="{00000000-0005-0000-0000-00007C000000}"/>
    <cellStyle name="20% - Accent2 3 3 2 3" xfId="793" xr:uid="{00000000-0005-0000-0000-00007D000000}"/>
    <cellStyle name="20% - Accent2 3 3 3" xfId="794" xr:uid="{00000000-0005-0000-0000-00007E000000}"/>
    <cellStyle name="20% - Accent2 3 3 3 2" xfId="795" xr:uid="{00000000-0005-0000-0000-00007F000000}"/>
    <cellStyle name="20% - Accent2 3 3 4" xfId="796" xr:uid="{00000000-0005-0000-0000-000080000000}"/>
    <cellStyle name="20% - Accent2 3 4" xfId="797" xr:uid="{00000000-0005-0000-0000-000081000000}"/>
    <cellStyle name="20% - Accent2 3 4 2" xfId="798" xr:uid="{00000000-0005-0000-0000-000082000000}"/>
    <cellStyle name="20% - Accent2 3 4 2 2" xfId="799" xr:uid="{00000000-0005-0000-0000-000083000000}"/>
    <cellStyle name="20% - Accent2 3 4 3" xfId="800" xr:uid="{00000000-0005-0000-0000-000084000000}"/>
    <cellStyle name="20% - Accent2 3 5" xfId="801" xr:uid="{00000000-0005-0000-0000-000085000000}"/>
    <cellStyle name="20% - Accent2 3 5 2" xfId="802" xr:uid="{00000000-0005-0000-0000-000086000000}"/>
    <cellStyle name="20% - Accent2 3 6" xfId="803" xr:uid="{00000000-0005-0000-0000-000087000000}"/>
    <cellStyle name="20% - Accent2 4" xfId="804" xr:uid="{00000000-0005-0000-0000-000088000000}"/>
    <cellStyle name="20% - Accent2 5" xfId="805" xr:uid="{00000000-0005-0000-0000-000089000000}"/>
    <cellStyle name="20% - Accent2 6" xfId="806" xr:uid="{00000000-0005-0000-0000-00008A000000}"/>
    <cellStyle name="20% - Accent2 7" xfId="807" xr:uid="{00000000-0005-0000-0000-00008B000000}"/>
    <cellStyle name="20% - Accent2 8" xfId="808" xr:uid="{00000000-0005-0000-0000-00008C000000}"/>
    <cellStyle name="20% - Accent2 9" xfId="809" xr:uid="{00000000-0005-0000-0000-00008D000000}"/>
    <cellStyle name="20% - Accent3 2" xfId="13" xr:uid="{00000000-0005-0000-0000-00008E000000}"/>
    <cellStyle name="20% - Accent3 2 10" xfId="810" xr:uid="{00000000-0005-0000-0000-00008F000000}"/>
    <cellStyle name="20% - Accent3 2 2" xfId="811" xr:uid="{00000000-0005-0000-0000-000090000000}"/>
    <cellStyle name="20% - Accent3 2 2 2" xfId="812" xr:uid="{00000000-0005-0000-0000-000091000000}"/>
    <cellStyle name="20% - Accent3 2 2 3" xfId="813" xr:uid="{00000000-0005-0000-0000-000092000000}"/>
    <cellStyle name="20% - Accent3 2 3" xfId="814" xr:uid="{00000000-0005-0000-0000-000093000000}"/>
    <cellStyle name="20% - Accent3 2 3 2" xfId="815" xr:uid="{00000000-0005-0000-0000-000094000000}"/>
    <cellStyle name="20% - Accent3 2 4" xfId="816" xr:uid="{00000000-0005-0000-0000-000095000000}"/>
    <cellStyle name="20% - Accent3 2 5" xfId="817" xr:uid="{00000000-0005-0000-0000-000096000000}"/>
    <cellStyle name="20% - Accent3 2 6" xfId="818" xr:uid="{00000000-0005-0000-0000-000097000000}"/>
    <cellStyle name="20% - Accent3 2 7" xfId="819" xr:uid="{00000000-0005-0000-0000-000098000000}"/>
    <cellStyle name="20% - Accent3 2 8" xfId="820" xr:uid="{00000000-0005-0000-0000-000099000000}"/>
    <cellStyle name="20% - Accent3 2 9" xfId="821" xr:uid="{00000000-0005-0000-0000-00009A000000}"/>
    <cellStyle name="20% - Accent3 3" xfId="822" xr:uid="{00000000-0005-0000-0000-00009B000000}"/>
    <cellStyle name="20% - Accent3 3 2" xfId="823" xr:uid="{00000000-0005-0000-0000-00009C000000}"/>
    <cellStyle name="20% - Accent3 3 2 2" xfId="824" xr:uid="{00000000-0005-0000-0000-00009D000000}"/>
    <cellStyle name="20% - Accent3 3 2 2 2" xfId="825" xr:uid="{00000000-0005-0000-0000-00009E000000}"/>
    <cellStyle name="20% - Accent3 3 2 2 2 2" xfId="826" xr:uid="{00000000-0005-0000-0000-00009F000000}"/>
    <cellStyle name="20% - Accent3 3 2 2 3" xfId="827" xr:uid="{00000000-0005-0000-0000-0000A0000000}"/>
    <cellStyle name="20% - Accent3 3 2 3" xfId="828" xr:uid="{00000000-0005-0000-0000-0000A1000000}"/>
    <cellStyle name="20% - Accent3 3 2 3 2" xfId="829" xr:uid="{00000000-0005-0000-0000-0000A2000000}"/>
    <cellStyle name="20% - Accent3 3 2 4" xfId="830" xr:uid="{00000000-0005-0000-0000-0000A3000000}"/>
    <cellStyle name="20% - Accent3 3 3" xfId="831" xr:uid="{00000000-0005-0000-0000-0000A4000000}"/>
    <cellStyle name="20% - Accent3 3 3 2" xfId="832" xr:uid="{00000000-0005-0000-0000-0000A5000000}"/>
    <cellStyle name="20% - Accent3 3 3 2 2" xfId="833" xr:uid="{00000000-0005-0000-0000-0000A6000000}"/>
    <cellStyle name="20% - Accent3 3 3 2 2 2" xfId="834" xr:uid="{00000000-0005-0000-0000-0000A7000000}"/>
    <cellStyle name="20% - Accent3 3 3 2 3" xfId="835" xr:uid="{00000000-0005-0000-0000-0000A8000000}"/>
    <cellStyle name="20% - Accent3 3 3 3" xfId="836" xr:uid="{00000000-0005-0000-0000-0000A9000000}"/>
    <cellStyle name="20% - Accent3 3 3 3 2" xfId="837" xr:uid="{00000000-0005-0000-0000-0000AA000000}"/>
    <cellStyle name="20% - Accent3 3 3 4" xfId="838" xr:uid="{00000000-0005-0000-0000-0000AB000000}"/>
    <cellStyle name="20% - Accent3 3 4" xfId="839" xr:uid="{00000000-0005-0000-0000-0000AC000000}"/>
    <cellStyle name="20% - Accent3 3 4 2" xfId="840" xr:uid="{00000000-0005-0000-0000-0000AD000000}"/>
    <cellStyle name="20% - Accent3 3 4 2 2" xfId="841" xr:uid="{00000000-0005-0000-0000-0000AE000000}"/>
    <cellStyle name="20% - Accent3 3 4 3" xfId="842" xr:uid="{00000000-0005-0000-0000-0000AF000000}"/>
    <cellStyle name="20% - Accent3 3 5" xfId="843" xr:uid="{00000000-0005-0000-0000-0000B0000000}"/>
    <cellStyle name="20% - Accent3 3 5 2" xfId="844" xr:uid="{00000000-0005-0000-0000-0000B1000000}"/>
    <cellStyle name="20% - Accent3 3 6" xfId="845" xr:uid="{00000000-0005-0000-0000-0000B2000000}"/>
    <cellStyle name="20% - Accent3 4" xfId="846" xr:uid="{00000000-0005-0000-0000-0000B3000000}"/>
    <cellStyle name="20% - Accent3 5" xfId="847" xr:uid="{00000000-0005-0000-0000-0000B4000000}"/>
    <cellStyle name="20% - Accent3 6" xfId="848" xr:uid="{00000000-0005-0000-0000-0000B5000000}"/>
    <cellStyle name="20% - Accent3 7" xfId="849" xr:uid="{00000000-0005-0000-0000-0000B6000000}"/>
    <cellStyle name="20% - Accent3 8" xfId="850" xr:uid="{00000000-0005-0000-0000-0000B7000000}"/>
    <cellStyle name="20% - Accent3 9" xfId="851" xr:uid="{00000000-0005-0000-0000-0000B8000000}"/>
    <cellStyle name="20% - Accent4 2" xfId="14" xr:uid="{00000000-0005-0000-0000-0000B9000000}"/>
    <cellStyle name="20% - Accent4 2 10" xfId="852" xr:uid="{00000000-0005-0000-0000-0000BA000000}"/>
    <cellStyle name="20% - Accent4 2 2" xfId="853" xr:uid="{00000000-0005-0000-0000-0000BB000000}"/>
    <cellStyle name="20% - Accent4 2 2 2" xfId="854" xr:uid="{00000000-0005-0000-0000-0000BC000000}"/>
    <cellStyle name="20% - Accent4 2 2 3" xfId="855" xr:uid="{00000000-0005-0000-0000-0000BD000000}"/>
    <cellStyle name="20% - Accent4 2 3" xfId="856" xr:uid="{00000000-0005-0000-0000-0000BE000000}"/>
    <cellStyle name="20% - Accent4 2 3 2" xfId="857" xr:uid="{00000000-0005-0000-0000-0000BF000000}"/>
    <cellStyle name="20% - Accent4 2 4" xfId="858" xr:uid="{00000000-0005-0000-0000-0000C0000000}"/>
    <cellStyle name="20% - Accent4 2 5" xfId="859" xr:uid="{00000000-0005-0000-0000-0000C1000000}"/>
    <cellStyle name="20% - Accent4 2 6" xfId="860" xr:uid="{00000000-0005-0000-0000-0000C2000000}"/>
    <cellStyle name="20% - Accent4 2 7" xfId="861" xr:uid="{00000000-0005-0000-0000-0000C3000000}"/>
    <cellStyle name="20% - Accent4 2 8" xfId="862" xr:uid="{00000000-0005-0000-0000-0000C4000000}"/>
    <cellStyle name="20% - Accent4 2 9" xfId="863" xr:uid="{00000000-0005-0000-0000-0000C5000000}"/>
    <cellStyle name="20% - Accent4 3" xfId="864" xr:uid="{00000000-0005-0000-0000-0000C6000000}"/>
    <cellStyle name="20% - Accent4 3 2" xfId="865" xr:uid="{00000000-0005-0000-0000-0000C7000000}"/>
    <cellStyle name="20% - Accent4 3 2 2" xfId="866" xr:uid="{00000000-0005-0000-0000-0000C8000000}"/>
    <cellStyle name="20% - Accent4 3 2 2 2" xfId="867" xr:uid="{00000000-0005-0000-0000-0000C9000000}"/>
    <cellStyle name="20% - Accent4 3 2 2 2 2" xfId="868" xr:uid="{00000000-0005-0000-0000-0000CA000000}"/>
    <cellStyle name="20% - Accent4 3 2 2 3" xfId="869" xr:uid="{00000000-0005-0000-0000-0000CB000000}"/>
    <cellStyle name="20% - Accent4 3 2 3" xfId="870" xr:uid="{00000000-0005-0000-0000-0000CC000000}"/>
    <cellStyle name="20% - Accent4 3 2 3 2" xfId="871" xr:uid="{00000000-0005-0000-0000-0000CD000000}"/>
    <cellStyle name="20% - Accent4 3 2 4" xfId="872" xr:uid="{00000000-0005-0000-0000-0000CE000000}"/>
    <cellStyle name="20% - Accent4 3 3" xfId="873" xr:uid="{00000000-0005-0000-0000-0000CF000000}"/>
    <cellStyle name="20% - Accent4 3 3 2" xfId="874" xr:uid="{00000000-0005-0000-0000-0000D0000000}"/>
    <cellStyle name="20% - Accent4 3 3 2 2" xfId="875" xr:uid="{00000000-0005-0000-0000-0000D1000000}"/>
    <cellStyle name="20% - Accent4 3 3 2 2 2" xfId="876" xr:uid="{00000000-0005-0000-0000-0000D2000000}"/>
    <cellStyle name="20% - Accent4 3 3 2 3" xfId="877" xr:uid="{00000000-0005-0000-0000-0000D3000000}"/>
    <cellStyle name="20% - Accent4 3 3 3" xfId="878" xr:uid="{00000000-0005-0000-0000-0000D4000000}"/>
    <cellStyle name="20% - Accent4 3 3 3 2" xfId="879" xr:uid="{00000000-0005-0000-0000-0000D5000000}"/>
    <cellStyle name="20% - Accent4 3 3 4" xfId="880" xr:uid="{00000000-0005-0000-0000-0000D6000000}"/>
    <cellStyle name="20% - Accent4 3 4" xfId="881" xr:uid="{00000000-0005-0000-0000-0000D7000000}"/>
    <cellStyle name="20% - Accent4 3 4 2" xfId="882" xr:uid="{00000000-0005-0000-0000-0000D8000000}"/>
    <cellStyle name="20% - Accent4 3 4 2 2" xfId="883" xr:uid="{00000000-0005-0000-0000-0000D9000000}"/>
    <cellStyle name="20% - Accent4 3 4 3" xfId="884" xr:uid="{00000000-0005-0000-0000-0000DA000000}"/>
    <cellStyle name="20% - Accent4 3 5" xfId="885" xr:uid="{00000000-0005-0000-0000-0000DB000000}"/>
    <cellStyle name="20% - Accent4 3 5 2" xfId="886" xr:uid="{00000000-0005-0000-0000-0000DC000000}"/>
    <cellStyle name="20% - Accent4 3 6" xfId="887" xr:uid="{00000000-0005-0000-0000-0000DD000000}"/>
    <cellStyle name="20% - Accent4 4" xfId="888" xr:uid="{00000000-0005-0000-0000-0000DE000000}"/>
    <cellStyle name="20% - Accent4 5" xfId="889" xr:uid="{00000000-0005-0000-0000-0000DF000000}"/>
    <cellStyle name="20% - Accent4 6" xfId="890" xr:uid="{00000000-0005-0000-0000-0000E0000000}"/>
    <cellStyle name="20% - Accent4 7" xfId="891" xr:uid="{00000000-0005-0000-0000-0000E1000000}"/>
    <cellStyle name="20% - Accent4 8" xfId="892" xr:uid="{00000000-0005-0000-0000-0000E2000000}"/>
    <cellStyle name="20% - Accent4 9" xfId="893" xr:uid="{00000000-0005-0000-0000-0000E3000000}"/>
    <cellStyle name="20% - Accent5 2" xfId="15" xr:uid="{00000000-0005-0000-0000-0000E4000000}"/>
    <cellStyle name="20% - Accent5 2 10" xfId="894" xr:uid="{00000000-0005-0000-0000-0000E5000000}"/>
    <cellStyle name="20% - Accent5 2 2" xfId="895" xr:uid="{00000000-0005-0000-0000-0000E6000000}"/>
    <cellStyle name="20% - Accent5 2 2 2" xfId="896" xr:uid="{00000000-0005-0000-0000-0000E7000000}"/>
    <cellStyle name="20% - Accent5 2 2 3" xfId="897" xr:uid="{00000000-0005-0000-0000-0000E8000000}"/>
    <cellStyle name="20% - Accent5 2 3" xfId="898" xr:uid="{00000000-0005-0000-0000-0000E9000000}"/>
    <cellStyle name="20% - Accent5 2 3 2" xfId="899" xr:uid="{00000000-0005-0000-0000-0000EA000000}"/>
    <cellStyle name="20% - Accent5 2 4" xfId="900" xr:uid="{00000000-0005-0000-0000-0000EB000000}"/>
    <cellStyle name="20% - Accent5 2 5" xfId="901" xr:uid="{00000000-0005-0000-0000-0000EC000000}"/>
    <cellStyle name="20% - Accent5 2 6" xfId="902" xr:uid="{00000000-0005-0000-0000-0000ED000000}"/>
    <cellStyle name="20% - Accent5 2 7" xfId="903" xr:uid="{00000000-0005-0000-0000-0000EE000000}"/>
    <cellStyle name="20% - Accent5 2 8" xfId="904" xr:uid="{00000000-0005-0000-0000-0000EF000000}"/>
    <cellStyle name="20% - Accent5 2 9" xfId="905" xr:uid="{00000000-0005-0000-0000-0000F0000000}"/>
    <cellStyle name="20% - Accent5 3" xfId="906" xr:uid="{00000000-0005-0000-0000-0000F1000000}"/>
    <cellStyle name="20% - Accent5 3 2" xfId="907" xr:uid="{00000000-0005-0000-0000-0000F2000000}"/>
    <cellStyle name="20% - Accent5 3 2 2" xfId="908" xr:uid="{00000000-0005-0000-0000-0000F3000000}"/>
    <cellStyle name="20% - Accent5 3 2 2 2" xfId="909" xr:uid="{00000000-0005-0000-0000-0000F4000000}"/>
    <cellStyle name="20% - Accent5 3 2 2 2 2" xfId="910" xr:uid="{00000000-0005-0000-0000-0000F5000000}"/>
    <cellStyle name="20% - Accent5 3 2 2 3" xfId="911" xr:uid="{00000000-0005-0000-0000-0000F6000000}"/>
    <cellStyle name="20% - Accent5 3 2 3" xfId="912" xr:uid="{00000000-0005-0000-0000-0000F7000000}"/>
    <cellStyle name="20% - Accent5 3 2 3 2" xfId="913" xr:uid="{00000000-0005-0000-0000-0000F8000000}"/>
    <cellStyle name="20% - Accent5 3 2 4" xfId="914" xr:uid="{00000000-0005-0000-0000-0000F9000000}"/>
    <cellStyle name="20% - Accent5 3 3" xfId="915" xr:uid="{00000000-0005-0000-0000-0000FA000000}"/>
    <cellStyle name="20% - Accent5 3 3 2" xfId="916" xr:uid="{00000000-0005-0000-0000-0000FB000000}"/>
    <cellStyle name="20% - Accent5 3 3 2 2" xfId="917" xr:uid="{00000000-0005-0000-0000-0000FC000000}"/>
    <cellStyle name="20% - Accent5 3 3 2 2 2" xfId="918" xr:uid="{00000000-0005-0000-0000-0000FD000000}"/>
    <cellStyle name="20% - Accent5 3 3 2 3" xfId="919" xr:uid="{00000000-0005-0000-0000-0000FE000000}"/>
    <cellStyle name="20% - Accent5 3 3 3" xfId="920" xr:uid="{00000000-0005-0000-0000-0000FF000000}"/>
    <cellStyle name="20% - Accent5 3 3 3 2" xfId="921" xr:uid="{00000000-0005-0000-0000-000000010000}"/>
    <cellStyle name="20% - Accent5 3 3 4" xfId="922" xr:uid="{00000000-0005-0000-0000-000001010000}"/>
    <cellStyle name="20% - Accent5 3 4" xfId="923" xr:uid="{00000000-0005-0000-0000-000002010000}"/>
    <cellStyle name="20% - Accent5 3 4 2" xfId="924" xr:uid="{00000000-0005-0000-0000-000003010000}"/>
    <cellStyle name="20% - Accent5 3 4 2 2" xfId="925" xr:uid="{00000000-0005-0000-0000-000004010000}"/>
    <cellStyle name="20% - Accent5 3 4 3" xfId="926" xr:uid="{00000000-0005-0000-0000-000005010000}"/>
    <cellStyle name="20% - Accent5 3 5" xfId="927" xr:uid="{00000000-0005-0000-0000-000006010000}"/>
    <cellStyle name="20% - Accent5 3 5 2" xfId="928" xr:uid="{00000000-0005-0000-0000-000007010000}"/>
    <cellStyle name="20% - Accent5 3 6" xfId="929" xr:uid="{00000000-0005-0000-0000-000008010000}"/>
    <cellStyle name="20% - Accent5 4" xfId="930" xr:uid="{00000000-0005-0000-0000-000009010000}"/>
    <cellStyle name="20% - Accent5 5" xfId="931" xr:uid="{00000000-0005-0000-0000-00000A010000}"/>
    <cellStyle name="20% - Accent5 6" xfId="932" xr:uid="{00000000-0005-0000-0000-00000B010000}"/>
    <cellStyle name="20% - Accent5 7" xfId="933" xr:uid="{00000000-0005-0000-0000-00000C010000}"/>
    <cellStyle name="20% - Accent5 8" xfId="934" xr:uid="{00000000-0005-0000-0000-00000D010000}"/>
    <cellStyle name="20% - Accent5 9" xfId="935" xr:uid="{00000000-0005-0000-0000-00000E010000}"/>
    <cellStyle name="20% - Accent6 2" xfId="16" xr:uid="{00000000-0005-0000-0000-00000F010000}"/>
    <cellStyle name="20% - Accent6 2 10" xfId="936" xr:uid="{00000000-0005-0000-0000-000010010000}"/>
    <cellStyle name="20% - Accent6 2 2" xfId="937" xr:uid="{00000000-0005-0000-0000-000011010000}"/>
    <cellStyle name="20% - Accent6 2 2 2" xfId="938" xr:uid="{00000000-0005-0000-0000-000012010000}"/>
    <cellStyle name="20% - Accent6 2 2 3" xfId="939" xr:uid="{00000000-0005-0000-0000-000013010000}"/>
    <cellStyle name="20% - Accent6 2 3" xfId="940" xr:uid="{00000000-0005-0000-0000-000014010000}"/>
    <cellStyle name="20% - Accent6 2 3 2" xfId="941" xr:uid="{00000000-0005-0000-0000-000015010000}"/>
    <cellStyle name="20% - Accent6 2 4" xfId="942" xr:uid="{00000000-0005-0000-0000-000016010000}"/>
    <cellStyle name="20% - Accent6 2 5" xfId="943" xr:uid="{00000000-0005-0000-0000-000017010000}"/>
    <cellStyle name="20% - Accent6 2 6" xfId="944" xr:uid="{00000000-0005-0000-0000-000018010000}"/>
    <cellStyle name="20% - Accent6 2 7" xfId="945" xr:uid="{00000000-0005-0000-0000-000019010000}"/>
    <cellStyle name="20% - Accent6 2 8" xfId="946" xr:uid="{00000000-0005-0000-0000-00001A010000}"/>
    <cellStyle name="20% - Accent6 2 9" xfId="947" xr:uid="{00000000-0005-0000-0000-00001B010000}"/>
    <cellStyle name="20% - Accent6 3" xfId="948" xr:uid="{00000000-0005-0000-0000-00001C010000}"/>
    <cellStyle name="20% - Accent6 3 2" xfId="949" xr:uid="{00000000-0005-0000-0000-00001D010000}"/>
    <cellStyle name="20% - Accent6 3 2 2" xfId="950" xr:uid="{00000000-0005-0000-0000-00001E010000}"/>
    <cellStyle name="20% - Accent6 3 2 2 2" xfId="951" xr:uid="{00000000-0005-0000-0000-00001F010000}"/>
    <cellStyle name="20% - Accent6 3 2 2 2 2" xfId="952" xr:uid="{00000000-0005-0000-0000-000020010000}"/>
    <cellStyle name="20% - Accent6 3 2 2 3" xfId="953" xr:uid="{00000000-0005-0000-0000-000021010000}"/>
    <cellStyle name="20% - Accent6 3 2 3" xfId="954" xr:uid="{00000000-0005-0000-0000-000022010000}"/>
    <cellStyle name="20% - Accent6 3 2 3 2" xfId="955" xr:uid="{00000000-0005-0000-0000-000023010000}"/>
    <cellStyle name="20% - Accent6 3 2 4" xfId="956" xr:uid="{00000000-0005-0000-0000-000024010000}"/>
    <cellStyle name="20% - Accent6 3 3" xfId="957" xr:uid="{00000000-0005-0000-0000-000025010000}"/>
    <cellStyle name="20% - Accent6 3 3 2" xfId="958" xr:uid="{00000000-0005-0000-0000-000026010000}"/>
    <cellStyle name="20% - Accent6 3 3 2 2" xfId="959" xr:uid="{00000000-0005-0000-0000-000027010000}"/>
    <cellStyle name="20% - Accent6 3 3 2 2 2" xfId="960" xr:uid="{00000000-0005-0000-0000-000028010000}"/>
    <cellStyle name="20% - Accent6 3 3 2 3" xfId="961" xr:uid="{00000000-0005-0000-0000-000029010000}"/>
    <cellStyle name="20% - Accent6 3 3 3" xfId="962" xr:uid="{00000000-0005-0000-0000-00002A010000}"/>
    <cellStyle name="20% - Accent6 3 3 3 2" xfId="963" xr:uid="{00000000-0005-0000-0000-00002B010000}"/>
    <cellStyle name="20% - Accent6 3 3 4" xfId="964" xr:uid="{00000000-0005-0000-0000-00002C010000}"/>
    <cellStyle name="20% - Accent6 3 4" xfId="965" xr:uid="{00000000-0005-0000-0000-00002D010000}"/>
    <cellStyle name="20% - Accent6 3 4 2" xfId="966" xr:uid="{00000000-0005-0000-0000-00002E010000}"/>
    <cellStyle name="20% - Accent6 3 4 2 2" xfId="967" xr:uid="{00000000-0005-0000-0000-00002F010000}"/>
    <cellStyle name="20% - Accent6 3 4 3" xfId="968" xr:uid="{00000000-0005-0000-0000-000030010000}"/>
    <cellStyle name="20% - Accent6 3 5" xfId="969" xr:uid="{00000000-0005-0000-0000-000031010000}"/>
    <cellStyle name="20% - Accent6 3 5 2" xfId="970" xr:uid="{00000000-0005-0000-0000-000032010000}"/>
    <cellStyle name="20% - Accent6 3 6" xfId="971" xr:uid="{00000000-0005-0000-0000-000033010000}"/>
    <cellStyle name="20% - Accent6 4" xfId="972" xr:uid="{00000000-0005-0000-0000-000034010000}"/>
    <cellStyle name="20% - Accent6 5" xfId="973" xr:uid="{00000000-0005-0000-0000-000035010000}"/>
    <cellStyle name="20% - Accent6 6" xfId="974" xr:uid="{00000000-0005-0000-0000-000036010000}"/>
    <cellStyle name="20% - Accent6 7" xfId="975" xr:uid="{00000000-0005-0000-0000-000037010000}"/>
    <cellStyle name="20% - Accent6 8" xfId="976" xr:uid="{00000000-0005-0000-0000-000038010000}"/>
    <cellStyle name="20% - Accent6 9" xfId="977" xr:uid="{00000000-0005-0000-0000-000039010000}"/>
    <cellStyle name="40 % - Accent1" xfId="978" xr:uid="{00000000-0005-0000-0000-00003A010000}"/>
    <cellStyle name="40 % - Accent2" xfId="979" xr:uid="{00000000-0005-0000-0000-00003B010000}"/>
    <cellStyle name="40 % - Accent3" xfId="980" xr:uid="{00000000-0005-0000-0000-00003C010000}"/>
    <cellStyle name="40 % - Accent4" xfId="981" xr:uid="{00000000-0005-0000-0000-00003D010000}"/>
    <cellStyle name="40 % - Accent5" xfId="982" xr:uid="{00000000-0005-0000-0000-00003E010000}"/>
    <cellStyle name="40 % - Accent6" xfId="983" xr:uid="{00000000-0005-0000-0000-00003F010000}"/>
    <cellStyle name="40% - Accent1 2" xfId="17" xr:uid="{00000000-0005-0000-0000-000040010000}"/>
    <cellStyle name="40% - Accent1 2 10" xfId="984" xr:uid="{00000000-0005-0000-0000-000041010000}"/>
    <cellStyle name="40% - Accent1 2 2" xfId="985" xr:uid="{00000000-0005-0000-0000-000042010000}"/>
    <cellStyle name="40% - Accent1 2 2 2" xfId="986" xr:uid="{00000000-0005-0000-0000-000043010000}"/>
    <cellStyle name="40% - Accent1 2 2 3" xfId="987" xr:uid="{00000000-0005-0000-0000-000044010000}"/>
    <cellStyle name="40% - Accent1 2 3" xfId="988" xr:uid="{00000000-0005-0000-0000-000045010000}"/>
    <cellStyle name="40% - Accent1 2 3 2" xfId="989" xr:uid="{00000000-0005-0000-0000-000046010000}"/>
    <cellStyle name="40% - Accent1 2 4" xfId="990" xr:uid="{00000000-0005-0000-0000-000047010000}"/>
    <cellStyle name="40% - Accent1 2 5" xfId="991" xr:uid="{00000000-0005-0000-0000-000048010000}"/>
    <cellStyle name="40% - Accent1 2 6" xfId="992" xr:uid="{00000000-0005-0000-0000-000049010000}"/>
    <cellStyle name="40% - Accent1 2 7" xfId="993" xr:uid="{00000000-0005-0000-0000-00004A010000}"/>
    <cellStyle name="40% - Accent1 2 8" xfId="994" xr:uid="{00000000-0005-0000-0000-00004B010000}"/>
    <cellStyle name="40% - Accent1 2 9" xfId="995" xr:uid="{00000000-0005-0000-0000-00004C010000}"/>
    <cellStyle name="40% - Accent1 3" xfId="996" xr:uid="{00000000-0005-0000-0000-00004D010000}"/>
    <cellStyle name="40% - Accent1 3 2" xfId="997" xr:uid="{00000000-0005-0000-0000-00004E010000}"/>
    <cellStyle name="40% - Accent1 3 2 2" xfId="998" xr:uid="{00000000-0005-0000-0000-00004F010000}"/>
    <cellStyle name="40% - Accent1 3 2 2 2" xfId="999" xr:uid="{00000000-0005-0000-0000-000050010000}"/>
    <cellStyle name="40% - Accent1 3 2 2 2 2" xfId="1000" xr:uid="{00000000-0005-0000-0000-000051010000}"/>
    <cellStyle name="40% - Accent1 3 2 2 3" xfId="1001" xr:uid="{00000000-0005-0000-0000-000052010000}"/>
    <cellStyle name="40% - Accent1 3 2 3" xfId="1002" xr:uid="{00000000-0005-0000-0000-000053010000}"/>
    <cellStyle name="40% - Accent1 3 2 3 2" xfId="1003" xr:uid="{00000000-0005-0000-0000-000054010000}"/>
    <cellStyle name="40% - Accent1 3 2 4" xfId="1004" xr:uid="{00000000-0005-0000-0000-000055010000}"/>
    <cellStyle name="40% - Accent1 3 3" xfId="1005" xr:uid="{00000000-0005-0000-0000-000056010000}"/>
    <cellStyle name="40% - Accent1 3 3 2" xfId="1006" xr:uid="{00000000-0005-0000-0000-000057010000}"/>
    <cellStyle name="40% - Accent1 3 3 2 2" xfId="1007" xr:uid="{00000000-0005-0000-0000-000058010000}"/>
    <cellStyle name="40% - Accent1 3 3 2 2 2" xfId="1008" xr:uid="{00000000-0005-0000-0000-000059010000}"/>
    <cellStyle name="40% - Accent1 3 3 2 3" xfId="1009" xr:uid="{00000000-0005-0000-0000-00005A010000}"/>
    <cellStyle name="40% - Accent1 3 3 3" xfId="1010" xr:uid="{00000000-0005-0000-0000-00005B010000}"/>
    <cellStyle name="40% - Accent1 3 3 3 2" xfId="1011" xr:uid="{00000000-0005-0000-0000-00005C010000}"/>
    <cellStyle name="40% - Accent1 3 3 4" xfId="1012" xr:uid="{00000000-0005-0000-0000-00005D010000}"/>
    <cellStyle name="40% - Accent1 3 4" xfId="1013" xr:uid="{00000000-0005-0000-0000-00005E010000}"/>
    <cellStyle name="40% - Accent1 3 4 2" xfId="1014" xr:uid="{00000000-0005-0000-0000-00005F010000}"/>
    <cellStyle name="40% - Accent1 3 4 2 2" xfId="1015" xr:uid="{00000000-0005-0000-0000-000060010000}"/>
    <cellStyle name="40% - Accent1 3 4 3" xfId="1016" xr:uid="{00000000-0005-0000-0000-000061010000}"/>
    <cellStyle name="40% - Accent1 3 5" xfId="1017" xr:uid="{00000000-0005-0000-0000-000062010000}"/>
    <cellStyle name="40% - Accent1 3 5 2" xfId="1018" xr:uid="{00000000-0005-0000-0000-000063010000}"/>
    <cellStyle name="40% - Accent1 3 6" xfId="1019" xr:uid="{00000000-0005-0000-0000-000064010000}"/>
    <cellStyle name="40% - Accent1 4" xfId="1020" xr:uid="{00000000-0005-0000-0000-000065010000}"/>
    <cellStyle name="40% - Accent1 5" xfId="1021" xr:uid="{00000000-0005-0000-0000-000066010000}"/>
    <cellStyle name="40% - Accent1 6" xfId="1022" xr:uid="{00000000-0005-0000-0000-000067010000}"/>
    <cellStyle name="40% - Accent1 7" xfId="1023" xr:uid="{00000000-0005-0000-0000-000068010000}"/>
    <cellStyle name="40% - Accent1 8" xfId="1024" xr:uid="{00000000-0005-0000-0000-000069010000}"/>
    <cellStyle name="40% - Accent1 9" xfId="1025" xr:uid="{00000000-0005-0000-0000-00006A010000}"/>
    <cellStyle name="40% - Accent2 2" xfId="18" xr:uid="{00000000-0005-0000-0000-00006B010000}"/>
    <cellStyle name="40% - Accent2 2 10" xfId="1026" xr:uid="{00000000-0005-0000-0000-00006C010000}"/>
    <cellStyle name="40% - Accent2 2 2" xfId="1027" xr:uid="{00000000-0005-0000-0000-00006D010000}"/>
    <cellStyle name="40% - Accent2 2 2 2" xfId="1028" xr:uid="{00000000-0005-0000-0000-00006E010000}"/>
    <cellStyle name="40% - Accent2 2 2 3" xfId="1029" xr:uid="{00000000-0005-0000-0000-00006F010000}"/>
    <cellStyle name="40% - Accent2 2 3" xfId="1030" xr:uid="{00000000-0005-0000-0000-000070010000}"/>
    <cellStyle name="40% - Accent2 2 3 2" xfId="1031" xr:uid="{00000000-0005-0000-0000-000071010000}"/>
    <cellStyle name="40% - Accent2 2 4" xfId="1032" xr:uid="{00000000-0005-0000-0000-000072010000}"/>
    <cellStyle name="40% - Accent2 2 5" xfId="1033" xr:uid="{00000000-0005-0000-0000-000073010000}"/>
    <cellStyle name="40% - Accent2 2 6" xfId="1034" xr:uid="{00000000-0005-0000-0000-000074010000}"/>
    <cellStyle name="40% - Accent2 2 7" xfId="1035" xr:uid="{00000000-0005-0000-0000-000075010000}"/>
    <cellStyle name="40% - Accent2 2 8" xfId="1036" xr:uid="{00000000-0005-0000-0000-000076010000}"/>
    <cellStyle name="40% - Accent2 2 9" xfId="1037" xr:uid="{00000000-0005-0000-0000-000077010000}"/>
    <cellStyle name="40% - Accent2 3" xfId="1038" xr:uid="{00000000-0005-0000-0000-000078010000}"/>
    <cellStyle name="40% - Accent2 3 2" xfId="1039" xr:uid="{00000000-0005-0000-0000-000079010000}"/>
    <cellStyle name="40% - Accent2 3 2 2" xfId="1040" xr:uid="{00000000-0005-0000-0000-00007A010000}"/>
    <cellStyle name="40% - Accent2 3 2 2 2" xfId="1041" xr:uid="{00000000-0005-0000-0000-00007B010000}"/>
    <cellStyle name="40% - Accent2 3 2 2 2 2" xfId="1042" xr:uid="{00000000-0005-0000-0000-00007C010000}"/>
    <cellStyle name="40% - Accent2 3 2 2 3" xfId="1043" xr:uid="{00000000-0005-0000-0000-00007D010000}"/>
    <cellStyle name="40% - Accent2 3 2 3" xfId="1044" xr:uid="{00000000-0005-0000-0000-00007E010000}"/>
    <cellStyle name="40% - Accent2 3 2 3 2" xfId="1045" xr:uid="{00000000-0005-0000-0000-00007F010000}"/>
    <cellStyle name="40% - Accent2 3 2 4" xfId="1046" xr:uid="{00000000-0005-0000-0000-000080010000}"/>
    <cellStyle name="40% - Accent2 3 3" xfId="1047" xr:uid="{00000000-0005-0000-0000-000081010000}"/>
    <cellStyle name="40% - Accent2 3 3 2" xfId="1048" xr:uid="{00000000-0005-0000-0000-000082010000}"/>
    <cellStyle name="40% - Accent2 3 3 2 2" xfId="1049" xr:uid="{00000000-0005-0000-0000-000083010000}"/>
    <cellStyle name="40% - Accent2 3 3 2 2 2" xfId="1050" xr:uid="{00000000-0005-0000-0000-000084010000}"/>
    <cellStyle name="40% - Accent2 3 3 2 3" xfId="1051" xr:uid="{00000000-0005-0000-0000-000085010000}"/>
    <cellStyle name="40% - Accent2 3 3 3" xfId="1052" xr:uid="{00000000-0005-0000-0000-000086010000}"/>
    <cellStyle name="40% - Accent2 3 3 3 2" xfId="1053" xr:uid="{00000000-0005-0000-0000-000087010000}"/>
    <cellStyle name="40% - Accent2 3 3 4" xfId="1054" xr:uid="{00000000-0005-0000-0000-000088010000}"/>
    <cellStyle name="40% - Accent2 3 4" xfId="1055" xr:uid="{00000000-0005-0000-0000-000089010000}"/>
    <cellStyle name="40% - Accent2 3 4 2" xfId="1056" xr:uid="{00000000-0005-0000-0000-00008A010000}"/>
    <cellStyle name="40% - Accent2 3 4 2 2" xfId="1057" xr:uid="{00000000-0005-0000-0000-00008B010000}"/>
    <cellStyle name="40% - Accent2 3 4 3" xfId="1058" xr:uid="{00000000-0005-0000-0000-00008C010000}"/>
    <cellStyle name="40% - Accent2 3 5" xfId="1059" xr:uid="{00000000-0005-0000-0000-00008D010000}"/>
    <cellStyle name="40% - Accent2 3 5 2" xfId="1060" xr:uid="{00000000-0005-0000-0000-00008E010000}"/>
    <cellStyle name="40% - Accent2 3 6" xfId="1061" xr:uid="{00000000-0005-0000-0000-00008F010000}"/>
    <cellStyle name="40% - Accent2 4" xfId="1062" xr:uid="{00000000-0005-0000-0000-000090010000}"/>
    <cellStyle name="40% - Accent2 5" xfId="1063" xr:uid="{00000000-0005-0000-0000-000091010000}"/>
    <cellStyle name="40% - Accent2 6" xfId="1064" xr:uid="{00000000-0005-0000-0000-000092010000}"/>
    <cellStyle name="40% - Accent2 7" xfId="1065" xr:uid="{00000000-0005-0000-0000-000093010000}"/>
    <cellStyle name="40% - Accent2 8" xfId="1066" xr:uid="{00000000-0005-0000-0000-000094010000}"/>
    <cellStyle name="40% - Accent2 9" xfId="1067" xr:uid="{00000000-0005-0000-0000-000095010000}"/>
    <cellStyle name="40% - Accent3 2" xfId="19" xr:uid="{00000000-0005-0000-0000-000096010000}"/>
    <cellStyle name="40% - Accent3 2 10" xfId="1068" xr:uid="{00000000-0005-0000-0000-000097010000}"/>
    <cellStyle name="40% - Accent3 2 2" xfId="1069" xr:uid="{00000000-0005-0000-0000-000098010000}"/>
    <cellStyle name="40% - Accent3 2 2 2" xfId="1070" xr:uid="{00000000-0005-0000-0000-000099010000}"/>
    <cellStyle name="40% - Accent3 2 2 3" xfId="1071" xr:uid="{00000000-0005-0000-0000-00009A010000}"/>
    <cellStyle name="40% - Accent3 2 3" xfId="1072" xr:uid="{00000000-0005-0000-0000-00009B010000}"/>
    <cellStyle name="40% - Accent3 2 3 2" xfId="1073" xr:uid="{00000000-0005-0000-0000-00009C010000}"/>
    <cellStyle name="40% - Accent3 2 4" xfId="1074" xr:uid="{00000000-0005-0000-0000-00009D010000}"/>
    <cellStyle name="40% - Accent3 2 5" xfId="1075" xr:uid="{00000000-0005-0000-0000-00009E010000}"/>
    <cellStyle name="40% - Accent3 2 6" xfId="1076" xr:uid="{00000000-0005-0000-0000-00009F010000}"/>
    <cellStyle name="40% - Accent3 2 7" xfId="1077" xr:uid="{00000000-0005-0000-0000-0000A0010000}"/>
    <cellStyle name="40% - Accent3 2 8" xfId="1078" xr:uid="{00000000-0005-0000-0000-0000A1010000}"/>
    <cellStyle name="40% - Accent3 2 9" xfId="1079" xr:uid="{00000000-0005-0000-0000-0000A2010000}"/>
    <cellStyle name="40% - Accent3 3" xfId="1080" xr:uid="{00000000-0005-0000-0000-0000A3010000}"/>
    <cellStyle name="40% - Accent3 3 2" xfId="1081" xr:uid="{00000000-0005-0000-0000-0000A4010000}"/>
    <cellStyle name="40% - Accent3 3 2 2" xfId="1082" xr:uid="{00000000-0005-0000-0000-0000A5010000}"/>
    <cellStyle name="40% - Accent3 3 2 2 2" xfId="1083" xr:uid="{00000000-0005-0000-0000-0000A6010000}"/>
    <cellStyle name="40% - Accent3 3 2 2 2 2" xfId="1084" xr:uid="{00000000-0005-0000-0000-0000A7010000}"/>
    <cellStyle name="40% - Accent3 3 2 2 3" xfId="1085" xr:uid="{00000000-0005-0000-0000-0000A8010000}"/>
    <cellStyle name="40% - Accent3 3 2 3" xfId="1086" xr:uid="{00000000-0005-0000-0000-0000A9010000}"/>
    <cellStyle name="40% - Accent3 3 2 3 2" xfId="1087" xr:uid="{00000000-0005-0000-0000-0000AA010000}"/>
    <cellStyle name="40% - Accent3 3 2 4" xfId="1088" xr:uid="{00000000-0005-0000-0000-0000AB010000}"/>
    <cellStyle name="40% - Accent3 3 3" xfId="1089" xr:uid="{00000000-0005-0000-0000-0000AC010000}"/>
    <cellStyle name="40% - Accent3 3 3 2" xfId="1090" xr:uid="{00000000-0005-0000-0000-0000AD010000}"/>
    <cellStyle name="40% - Accent3 3 3 2 2" xfId="1091" xr:uid="{00000000-0005-0000-0000-0000AE010000}"/>
    <cellStyle name="40% - Accent3 3 3 2 2 2" xfId="1092" xr:uid="{00000000-0005-0000-0000-0000AF010000}"/>
    <cellStyle name="40% - Accent3 3 3 2 3" xfId="1093" xr:uid="{00000000-0005-0000-0000-0000B0010000}"/>
    <cellStyle name="40% - Accent3 3 3 3" xfId="1094" xr:uid="{00000000-0005-0000-0000-0000B1010000}"/>
    <cellStyle name="40% - Accent3 3 3 3 2" xfId="1095" xr:uid="{00000000-0005-0000-0000-0000B2010000}"/>
    <cellStyle name="40% - Accent3 3 3 4" xfId="1096" xr:uid="{00000000-0005-0000-0000-0000B3010000}"/>
    <cellStyle name="40% - Accent3 3 4" xfId="1097" xr:uid="{00000000-0005-0000-0000-0000B4010000}"/>
    <cellStyle name="40% - Accent3 3 4 2" xfId="1098" xr:uid="{00000000-0005-0000-0000-0000B5010000}"/>
    <cellStyle name="40% - Accent3 3 4 2 2" xfId="1099" xr:uid="{00000000-0005-0000-0000-0000B6010000}"/>
    <cellStyle name="40% - Accent3 3 4 3" xfId="1100" xr:uid="{00000000-0005-0000-0000-0000B7010000}"/>
    <cellStyle name="40% - Accent3 3 5" xfId="1101" xr:uid="{00000000-0005-0000-0000-0000B8010000}"/>
    <cellStyle name="40% - Accent3 3 5 2" xfId="1102" xr:uid="{00000000-0005-0000-0000-0000B9010000}"/>
    <cellStyle name="40% - Accent3 3 6" xfId="1103" xr:uid="{00000000-0005-0000-0000-0000BA010000}"/>
    <cellStyle name="40% - Accent3 4" xfId="1104" xr:uid="{00000000-0005-0000-0000-0000BB010000}"/>
    <cellStyle name="40% - Accent3 5" xfId="1105" xr:uid="{00000000-0005-0000-0000-0000BC010000}"/>
    <cellStyle name="40% - Accent3 6" xfId="1106" xr:uid="{00000000-0005-0000-0000-0000BD010000}"/>
    <cellStyle name="40% - Accent3 7" xfId="1107" xr:uid="{00000000-0005-0000-0000-0000BE010000}"/>
    <cellStyle name="40% - Accent3 8" xfId="1108" xr:uid="{00000000-0005-0000-0000-0000BF010000}"/>
    <cellStyle name="40% - Accent3 9" xfId="1109" xr:uid="{00000000-0005-0000-0000-0000C0010000}"/>
    <cellStyle name="40% - Accent4 2" xfId="20" xr:uid="{00000000-0005-0000-0000-0000C1010000}"/>
    <cellStyle name="40% - Accent4 2 10" xfId="1110" xr:uid="{00000000-0005-0000-0000-0000C2010000}"/>
    <cellStyle name="40% - Accent4 2 2" xfId="1111" xr:uid="{00000000-0005-0000-0000-0000C3010000}"/>
    <cellStyle name="40% - Accent4 2 2 2" xfId="1112" xr:uid="{00000000-0005-0000-0000-0000C4010000}"/>
    <cellStyle name="40% - Accent4 2 2 3" xfId="1113" xr:uid="{00000000-0005-0000-0000-0000C5010000}"/>
    <cellStyle name="40% - Accent4 2 3" xfId="1114" xr:uid="{00000000-0005-0000-0000-0000C6010000}"/>
    <cellStyle name="40% - Accent4 2 3 2" xfId="1115" xr:uid="{00000000-0005-0000-0000-0000C7010000}"/>
    <cellStyle name="40% - Accent4 2 4" xfId="1116" xr:uid="{00000000-0005-0000-0000-0000C8010000}"/>
    <cellStyle name="40% - Accent4 2 5" xfId="1117" xr:uid="{00000000-0005-0000-0000-0000C9010000}"/>
    <cellStyle name="40% - Accent4 2 6" xfId="1118" xr:uid="{00000000-0005-0000-0000-0000CA010000}"/>
    <cellStyle name="40% - Accent4 2 7" xfId="1119" xr:uid="{00000000-0005-0000-0000-0000CB010000}"/>
    <cellStyle name="40% - Accent4 2 8" xfId="1120" xr:uid="{00000000-0005-0000-0000-0000CC010000}"/>
    <cellStyle name="40% - Accent4 2 9" xfId="1121" xr:uid="{00000000-0005-0000-0000-0000CD010000}"/>
    <cellStyle name="40% - Accent4 3" xfId="1122" xr:uid="{00000000-0005-0000-0000-0000CE010000}"/>
    <cellStyle name="40% - Accent4 3 2" xfId="1123" xr:uid="{00000000-0005-0000-0000-0000CF010000}"/>
    <cellStyle name="40% - Accent4 3 2 2" xfId="1124" xr:uid="{00000000-0005-0000-0000-0000D0010000}"/>
    <cellStyle name="40% - Accent4 3 2 2 2" xfId="1125" xr:uid="{00000000-0005-0000-0000-0000D1010000}"/>
    <cellStyle name="40% - Accent4 3 2 2 2 2" xfId="1126" xr:uid="{00000000-0005-0000-0000-0000D2010000}"/>
    <cellStyle name="40% - Accent4 3 2 2 3" xfId="1127" xr:uid="{00000000-0005-0000-0000-0000D3010000}"/>
    <cellStyle name="40% - Accent4 3 2 3" xfId="1128" xr:uid="{00000000-0005-0000-0000-0000D4010000}"/>
    <cellStyle name="40% - Accent4 3 2 3 2" xfId="1129" xr:uid="{00000000-0005-0000-0000-0000D5010000}"/>
    <cellStyle name="40% - Accent4 3 2 4" xfId="1130" xr:uid="{00000000-0005-0000-0000-0000D6010000}"/>
    <cellStyle name="40% - Accent4 3 3" xfId="1131" xr:uid="{00000000-0005-0000-0000-0000D7010000}"/>
    <cellStyle name="40% - Accent4 3 3 2" xfId="1132" xr:uid="{00000000-0005-0000-0000-0000D8010000}"/>
    <cellStyle name="40% - Accent4 3 3 2 2" xfId="1133" xr:uid="{00000000-0005-0000-0000-0000D9010000}"/>
    <cellStyle name="40% - Accent4 3 3 2 2 2" xfId="1134" xr:uid="{00000000-0005-0000-0000-0000DA010000}"/>
    <cellStyle name="40% - Accent4 3 3 2 3" xfId="1135" xr:uid="{00000000-0005-0000-0000-0000DB010000}"/>
    <cellStyle name="40% - Accent4 3 3 3" xfId="1136" xr:uid="{00000000-0005-0000-0000-0000DC010000}"/>
    <cellStyle name="40% - Accent4 3 3 3 2" xfId="1137" xr:uid="{00000000-0005-0000-0000-0000DD010000}"/>
    <cellStyle name="40% - Accent4 3 3 4" xfId="1138" xr:uid="{00000000-0005-0000-0000-0000DE010000}"/>
    <cellStyle name="40% - Accent4 3 4" xfId="1139" xr:uid="{00000000-0005-0000-0000-0000DF010000}"/>
    <cellStyle name="40% - Accent4 3 4 2" xfId="1140" xr:uid="{00000000-0005-0000-0000-0000E0010000}"/>
    <cellStyle name="40% - Accent4 3 4 2 2" xfId="1141" xr:uid="{00000000-0005-0000-0000-0000E1010000}"/>
    <cellStyle name="40% - Accent4 3 4 3" xfId="1142" xr:uid="{00000000-0005-0000-0000-0000E2010000}"/>
    <cellStyle name="40% - Accent4 3 5" xfId="1143" xr:uid="{00000000-0005-0000-0000-0000E3010000}"/>
    <cellStyle name="40% - Accent4 3 5 2" xfId="1144" xr:uid="{00000000-0005-0000-0000-0000E4010000}"/>
    <cellStyle name="40% - Accent4 3 6" xfId="1145" xr:uid="{00000000-0005-0000-0000-0000E5010000}"/>
    <cellStyle name="40% - Accent4 4" xfId="1146" xr:uid="{00000000-0005-0000-0000-0000E6010000}"/>
    <cellStyle name="40% - Accent4 5" xfId="1147" xr:uid="{00000000-0005-0000-0000-0000E7010000}"/>
    <cellStyle name="40% - Accent4 6" xfId="1148" xr:uid="{00000000-0005-0000-0000-0000E8010000}"/>
    <cellStyle name="40% - Accent4 7" xfId="1149" xr:uid="{00000000-0005-0000-0000-0000E9010000}"/>
    <cellStyle name="40% - Accent4 8" xfId="1150" xr:uid="{00000000-0005-0000-0000-0000EA010000}"/>
    <cellStyle name="40% - Accent4 9" xfId="1151" xr:uid="{00000000-0005-0000-0000-0000EB010000}"/>
    <cellStyle name="40% - Accent5 2" xfId="21" xr:uid="{00000000-0005-0000-0000-0000EC010000}"/>
    <cellStyle name="40% - Accent5 2 10" xfId="1152" xr:uid="{00000000-0005-0000-0000-0000ED010000}"/>
    <cellStyle name="40% - Accent5 2 2" xfId="1153" xr:uid="{00000000-0005-0000-0000-0000EE010000}"/>
    <cellStyle name="40% - Accent5 2 2 2" xfId="1154" xr:uid="{00000000-0005-0000-0000-0000EF010000}"/>
    <cellStyle name="40% - Accent5 2 2 3" xfId="1155" xr:uid="{00000000-0005-0000-0000-0000F0010000}"/>
    <cellStyle name="40% - Accent5 2 3" xfId="1156" xr:uid="{00000000-0005-0000-0000-0000F1010000}"/>
    <cellStyle name="40% - Accent5 2 3 2" xfId="1157" xr:uid="{00000000-0005-0000-0000-0000F2010000}"/>
    <cellStyle name="40% - Accent5 2 4" xfId="1158" xr:uid="{00000000-0005-0000-0000-0000F3010000}"/>
    <cellStyle name="40% - Accent5 2 5" xfId="1159" xr:uid="{00000000-0005-0000-0000-0000F4010000}"/>
    <cellStyle name="40% - Accent5 2 6" xfId="1160" xr:uid="{00000000-0005-0000-0000-0000F5010000}"/>
    <cellStyle name="40% - Accent5 2 7" xfId="1161" xr:uid="{00000000-0005-0000-0000-0000F6010000}"/>
    <cellStyle name="40% - Accent5 2 8" xfId="1162" xr:uid="{00000000-0005-0000-0000-0000F7010000}"/>
    <cellStyle name="40% - Accent5 2 9" xfId="1163" xr:uid="{00000000-0005-0000-0000-0000F8010000}"/>
    <cellStyle name="40% - Accent5 3" xfId="1164" xr:uid="{00000000-0005-0000-0000-0000F9010000}"/>
    <cellStyle name="40% - Accent5 3 2" xfId="1165" xr:uid="{00000000-0005-0000-0000-0000FA010000}"/>
    <cellStyle name="40% - Accent5 3 2 2" xfId="1166" xr:uid="{00000000-0005-0000-0000-0000FB010000}"/>
    <cellStyle name="40% - Accent5 3 2 2 2" xfId="1167" xr:uid="{00000000-0005-0000-0000-0000FC010000}"/>
    <cellStyle name="40% - Accent5 3 2 2 2 2" xfId="1168" xr:uid="{00000000-0005-0000-0000-0000FD010000}"/>
    <cellStyle name="40% - Accent5 3 2 2 3" xfId="1169" xr:uid="{00000000-0005-0000-0000-0000FE010000}"/>
    <cellStyle name="40% - Accent5 3 2 3" xfId="1170" xr:uid="{00000000-0005-0000-0000-0000FF010000}"/>
    <cellStyle name="40% - Accent5 3 2 3 2" xfId="1171" xr:uid="{00000000-0005-0000-0000-000000020000}"/>
    <cellStyle name="40% - Accent5 3 2 4" xfId="1172" xr:uid="{00000000-0005-0000-0000-000001020000}"/>
    <cellStyle name="40% - Accent5 3 3" xfId="1173" xr:uid="{00000000-0005-0000-0000-000002020000}"/>
    <cellStyle name="40% - Accent5 3 3 2" xfId="1174" xr:uid="{00000000-0005-0000-0000-000003020000}"/>
    <cellStyle name="40% - Accent5 3 3 2 2" xfId="1175" xr:uid="{00000000-0005-0000-0000-000004020000}"/>
    <cellStyle name="40% - Accent5 3 3 2 2 2" xfId="1176" xr:uid="{00000000-0005-0000-0000-000005020000}"/>
    <cellStyle name="40% - Accent5 3 3 2 3" xfId="1177" xr:uid="{00000000-0005-0000-0000-000006020000}"/>
    <cellStyle name="40% - Accent5 3 3 3" xfId="1178" xr:uid="{00000000-0005-0000-0000-000007020000}"/>
    <cellStyle name="40% - Accent5 3 3 3 2" xfId="1179" xr:uid="{00000000-0005-0000-0000-000008020000}"/>
    <cellStyle name="40% - Accent5 3 3 4" xfId="1180" xr:uid="{00000000-0005-0000-0000-000009020000}"/>
    <cellStyle name="40% - Accent5 3 4" xfId="1181" xr:uid="{00000000-0005-0000-0000-00000A020000}"/>
    <cellStyle name="40% - Accent5 3 4 2" xfId="1182" xr:uid="{00000000-0005-0000-0000-00000B020000}"/>
    <cellStyle name="40% - Accent5 3 4 2 2" xfId="1183" xr:uid="{00000000-0005-0000-0000-00000C020000}"/>
    <cellStyle name="40% - Accent5 3 4 3" xfId="1184" xr:uid="{00000000-0005-0000-0000-00000D020000}"/>
    <cellStyle name="40% - Accent5 3 5" xfId="1185" xr:uid="{00000000-0005-0000-0000-00000E020000}"/>
    <cellStyle name="40% - Accent5 3 5 2" xfId="1186" xr:uid="{00000000-0005-0000-0000-00000F020000}"/>
    <cellStyle name="40% - Accent5 3 6" xfId="1187" xr:uid="{00000000-0005-0000-0000-000010020000}"/>
    <cellStyle name="40% - Accent5 4" xfId="1188" xr:uid="{00000000-0005-0000-0000-000011020000}"/>
    <cellStyle name="40% - Accent5 5" xfId="1189" xr:uid="{00000000-0005-0000-0000-000012020000}"/>
    <cellStyle name="40% - Accent5 6" xfId="1190" xr:uid="{00000000-0005-0000-0000-000013020000}"/>
    <cellStyle name="40% - Accent5 7" xfId="1191" xr:uid="{00000000-0005-0000-0000-000014020000}"/>
    <cellStyle name="40% - Accent5 8" xfId="1192" xr:uid="{00000000-0005-0000-0000-000015020000}"/>
    <cellStyle name="40% - Accent5 9" xfId="1193" xr:uid="{00000000-0005-0000-0000-000016020000}"/>
    <cellStyle name="40% - Accent6 2" xfId="22" xr:uid="{00000000-0005-0000-0000-000017020000}"/>
    <cellStyle name="40% - Accent6 2 10" xfId="1194" xr:uid="{00000000-0005-0000-0000-000018020000}"/>
    <cellStyle name="40% - Accent6 2 2" xfId="1195" xr:uid="{00000000-0005-0000-0000-000019020000}"/>
    <cellStyle name="40% - Accent6 2 2 2" xfId="1196" xr:uid="{00000000-0005-0000-0000-00001A020000}"/>
    <cellStyle name="40% - Accent6 2 2 3" xfId="1197" xr:uid="{00000000-0005-0000-0000-00001B020000}"/>
    <cellStyle name="40% - Accent6 2 3" xfId="1198" xr:uid="{00000000-0005-0000-0000-00001C020000}"/>
    <cellStyle name="40% - Accent6 2 3 2" xfId="1199" xr:uid="{00000000-0005-0000-0000-00001D020000}"/>
    <cellStyle name="40% - Accent6 2 4" xfId="1200" xr:uid="{00000000-0005-0000-0000-00001E020000}"/>
    <cellStyle name="40% - Accent6 2 5" xfId="1201" xr:uid="{00000000-0005-0000-0000-00001F020000}"/>
    <cellStyle name="40% - Accent6 2 6" xfId="1202" xr:uid="{00000000-0005-0000-0000-000020020000}"/>
    <cellStyle name="40% - Accent6 2 7" xfId="1203" xr:uid="{00000000-0005-0000-0000-000021020000}"/>
    <cellStyle name="40% - Accent6 2 8" xfId="1204" xr:uid="{00000000-0005-0000-0000-000022020000}"/>
    <cellStyle name="40% - Accent6 2 9" xfId="1205" xr:uid="{00000000-0005-0000-0000-000023020000}"/>
    <cellStyle name="40% - Accent6 3" xfId="1206" xr:uid="{00000000-0005-0000-0000-000024020000}"/>
    <cellStyle name="40% - Accent6 3 2" xfId="1207" xr:uid="{00000000-0005-0000-0000-000025020000}"/>
    <cellStyle name="40% - Accent6 3 2 2" xfId="1208" xr:uid="{00000000-0005-0000-0000-000026020000}"/>
    <cellStyle name="40% - Accent6 3 2 2 2" xfId="1209" xr:uid="{00000000-0005-0000-0000-000027020000}"/>
    <cellStyle name="40% - Accent6 3 2 2 2 2" xfId="1210" xr:uid="{00000000-0005-0000-0000-000028020000}"/>
    <cellStyle name="40% - Accent6 3 2 2 3" xfId="1211" xr:uid="{00000000-0005-0000-0000-000029020000}"/>
    <cellStyle name="40% - Accent6 3 2 3" xfId="1212" xr:uid="{00000000-0005-0000-0000-00002A020000}"/>
    <cellStyle name="40% - Accent6 3 2 3 2" xfId="1213" xr:uid="{00000000-0005-0000-0000-00002B020000}"/>
    <cellStyle name="40% - Accent6 3 2 4" xfId="1214" xr:uid="{00000000-0005-0000-0000-00002C020000}"/>
    <cellStyle name="40% - Accent6 3 3" xfId="1215" xr:uid="{00000000-0005-0000-0000-00002D020000}"/>
    <cellStyle name="40% - Accent6 3 3 2" xfId="1216" xr:uid="{00000000-0005-0000-0000-00002E020000}"/>
    <cellStyle name="40% - Accent6 3 3 2 2" xfId="1217" xr:uid="{00000000-0005-0000-0000-00002F020000}"/>
    <cellStyle name="40% - Accent6 3 3 2 2 2" xfId="1218" xr:uid="{00000000-0005-0000-0000-000030020000}"/>
    <cellStyle name="40% - Accent6 3 3 2 3" xfId="1219" xr:uid="{00000000-0005-0000-0000-000031020000}"/>
    <cellStyle name="40% - Accent6 3 3 3" xfId="1220" xr:uid="{00000000-0005-0000-0000-000032020000}"/>
    <cellStyle name="40% - Accent6 3 3 3 2" xfId="1221" xr:uid="{00000000-0005-0000-0000-000033020000}"/>
    <cellStyle name="40% - Accent6 3 3 4" xfId="1222" xr:uid="{00000000-0005-0000-0000-000034020000}"/>
    <cellStyle name="40% - Accent6 3 4" xfId="1223" xr:uid="{00000000-0005-0000-0000-000035020000}"/>
    <cellStyle name="40% - Accent6 3 4 2" xfId="1224" xr:uid="{00000000-0005-0000-0000-000036020000}"/>
    <cellStyle name="40% - Accent6 3 4 2 2" xfId="1225" xr:uid="{00000000-0005-0000-0000-000037020000}"/>
    <cellStyle name="40% - Accent6 3 4 3" xfId="1226" xr:uid="{00000000-0005-0000-0000-000038020000}"/>
    <cellStyle name="40% - Accent6 3 5" xfId="1227" xr:uid="{00000000-0005-0000-0000-000039020000}"/>
    <cellStyle name="40% - Accent6 3 5 2" xfId="1228" xr:uid="{00000000-0005-0000-0000-00003A020000}"/>
    <cellStyle name="40% - Accent6 3 6" xfId="1229" xr:uid="{00000000-0005-0000-0000-00003B020000}"/>
    <cellStyle name="40% - Accent6 4" xfId="1230" xr:uid="{00000000-0005-0000-0000-00003C020000}"/>
    <cellStyle name="40% - Accent6 5" xfId="1231" xr:uid="{00000000-0005-0000-0000-00003D020000}"/>
    <cellStyle name="40% - Accent6 6" xfId="1232" xr:uid="{00000000-0005-0000-0000-00003E020000}"/>
    <cellStyle name="40% - Accent6 7" xfId="1233" xr:uid="{00000000-0005-0000-0000-00003F020000}"/>
    <cellStyle name="40% - Accent6 8" xfId="1234" xr:uid="{00000000-0005-0000-0000-000040020000}"/>
    <cellStyle name="40% - Accent6 9" xfId="1235" xr:uid="{00000000-0005-0000-0000-000041020000}"/>
    <cellStyle name="60 % - Accent1" xfId="1236" xr:uid="{00000000-0005-0000-0000-000042020000}"/>
    <cellStyle name="60 % - Accent2" xfId="1237" xr:uid="{00000000-0005-0000-0000-000043020000}"/>
    <cellStyle name="60 % - Accent3" xfId="1238" xr:uid="{00000000-0005-0000-0000-000044020000}"/>
    <cellStyle name="60 % - Accent4" xfId="1239" xr:uid="{00000000-0005-0000-0000-000045020000}"/>
    <cellStyle name="60 % - Accent5" xfId="1240" xr:uid="{00000000-0005-0000-0000-000046020000}"/>
    <cellStyle name="60 % - Accent6" xfId="1241" xr:uid="{00000000-0005-0000-0000-000047020000}"/>
    <cellStyle name="60% - Accent1 2" xfId="23" xr:uid="{00000000-0005-0000-0000-000048020000}"/>
    <cellStyle name="60% - Accent1 2 2" xfId="1242" xr:uid="{00000000-0005-0000-0000-000049020000}"/>
    <cellStyle name="60% - Accent1 2 3" xfId="1243" xr:uid="{00000000-0005-0000-0000-00004A020000}"/>
    <cellStyle name="60% - Accent1 2 4" xfId="1244" xr:uid="{00000000-0005-0000-0000-00004B020000}"/>
    <cellStyle name="60% - Accent1 2 5" xfId="1245" xr:uid="{00000000-0005-0000-0000-00004C020000}"/>
    <cellStyle name="60% - Accent1 2 6" xfId="1246" xr:uid="{00000000-0005-0000-0000-00004D020000}"/>
    <cellStyle name="60% - Accent1 2 7" xfId="1247" xr:uid="{00000000-0005-0000-0000-00004E020000}"/>
    <cellStyle name="60% - Accent1 2 8" xfId="1248" xr:uid="{00000000-0005-0000-0000-00004F020000}"/>
    <cellStyle name="60% - Accent1 2 9" xfId="1249" xr:uid="{00000000-0005-0000-0000-000050020000}"/>
    <cellStyle name="60% - Accent1 3" xfId="1250" xr:uid="{00000000-0005-0000-0000-000051020000}"/>
    <cellStyle name="60% - Accent2 2" xfId="24" xr:uid="{00000000-0005-0000-0000-000052020000}"/>
    <cellStyle name="60% - Accent2 2 2" xfId="1251" xr:uid="{00000000-0005-0000-0000-000053020000}"/>
    <cellStyle name="60% - Accent2 2 3" xfId="1252" xr:uid="{00000000-0005-0000-0000-000054020000}"/>
    <cellStyle name="60% - Accent2 2 4" xfId="1253" xr:uid="{00000000-0005-0000-0000-000055020000}"/>
    <cellStyle name="60% - Accent2 2 5" xfId="1254" xr:uid="{00000000-0005-0000-0000-000056020000}"/>
    <cellStyle name="60% - Accent2 2 6" xfId="1255" xr:uid="{00000000-0005-0000-0000-000057020000}"/>
    <cellStyle name="60% - Accent2 2 7" xfId="1256" xr:uid="{00000000-0005-0000-0000-000058020000}"/>
    <cellStyle name="60% - Accent2 2 8" xfId="1257" xr:uid="{00000000-0005-0000-0000-000059020000}"/>
    <cellStyle name="60% - Accent2 2 9" xfId="1258" xr:uid="{00000000-0005-0000-0000-00005A020000}"/>
    <cellStyle name="60% - Accent2 3" xfId="1259" xr:uid="{00000000-0005-0000-0000-00005B020000}"/>
    <cellStyle name="60% - Accent3 2" xfId="25" xr:uid="{00000000-0005-0000-0000-00005C020000}"/>
    <cellStyle name="60% - Accent3 2 2" xfId="1260" xr:uid="{00000000-0005-0000-0000-00005D020000}"/>
    <cellStyle name="60% - Accent3 2 3" xfId="1261" xr:uid="{00000000-0005-0000-0000-00005E020000}"/>
    <cellStyle name="60% - Accent3 2 4" xfId="1262" xr:uid="{00000000-0005-0000-0000-00005F020000}"/>
    <cellStyle name="60% - Accent3 2 5" xfId="1263" xr:uid="{00000000-0005-0000-0000-000060020000}"/>
    <cellStyle name="60% - Accent3 2 6" xfId="1264" xr:uid="{00000000-0005-0000-0000-000061020000}"/>
    <cellStyle name="60% - Accent3 2 7" xfId="1265" xr:uid="{00000000-0005-0000-0000-000062020000}"/>
    <cellStyle name="60% - Accent3 2 8" xfId="1266" xr:uid="{00000000-0005-0000-0000-000063020000}"/>
    <cellStyle name="60% - Accent3 2 9" xfId="1267" xr:uid="{00000000-0005-0000-0000-000064020000}"/>
    <cellStyle name="60% - Accent3 3" xfId="1268" xr:uid="{00000000-0005-0000-0000-000065020000}"/>
    <cellStyle name="60% - Accent4 2" xfId="26" xr:uid="{00000000-0005-0000-0000-000066020000}"/>
    <cellStyle name="60% - Accent4 2 2" xfId="1269" xr:uid="{00000000-0005-0000-0000-000067020000}"/>
    <cellStyle name="60% - Accent4 2 3" xfId="1270" xr:uid="{00000000-0005-0000-0000-000068020000}"/>
    <cellStyle name="60% - Accent4 2 4" xfId="1271" xr:uid="{00000000-0005-0000-0000-000069020000}"/>
    <cellStyle name="60% - Accent4 2 5" xfId="1272" xr:uid="{00000000-0005-0000-0000-00006A020000}"/>
    <cellStyle name="60% - Accent4 2 6" xfId="1273" xr:uid="{00000000-0005-0000-0000-00006B020000}"/>
    <cellStyle name="60% - Accent4 2 7" xfId="1274" xr:uid="{00000000-0005-0000-0000-00006C020000}"/>
    <cellStyle name="60% - Accent4 2 8" xfId="1275" xr:uid="{00000000-0005-0000-0000-00006D020000}"/>
    <cellStyle name="60% - Accent4 2 9" xfId="1276" xr:uid="{00000000-0005-0000-0000-00006E020000}"/>
    <cellStyle name="60% - Accent4 3" xfId="1277" xr:uid="{00000000-0005-0000-0000-00006F020000}"/>
    <cellStyle name="60% - Accent5 2" xfId="27" xr:uid="{00000000-0005-0000-0000-000070020000}"/>
    <cellStyle name="60% - Accent5 2 2" xfId="1278" xr:uid="{00000000-0005-0000-0000-000071020000}"/>
    <cellStyle name="60% - Accent5 2 3" xfId="1279" xr:uid="{00000000-0005-0000-0000-000072020000}"/>
    <cellStyle name="60% - Accent5 2 4" xfId="1280" xr:uid="{00000000-0005-0000-0000-000073020000}"/>
    <cellStyle name="60% - Accent5 2 5" xfId="1281" xr:uid="{00000000-0005-0000-0000-000074020000}"/>
    <cellStyle name="60% - Accent5 2 6" xfId="1282" xr:uid="{00000000-0005-0000-0000-000075020000}"/>
    <cellStyle name="60% - Accent5 2 7" xfId="1283" xr:uid="{00000000-0005-0000-0000-000076020000}"/>
    <cellStyle name="60% - Accent5 2 8" xfId="1284" xr:uid="{00000000-0005-0000-0000-000077020000}"/>
    <cellStyle name="60% - Accent5 2 9" xfId="1285" xr:uid="{00000000-0005-0000-0000-000078020000}"/>
    <cellStyle name="60% - Accent5 3" xfId="1286" xr:uid="{00000000-0005-0000-0000-000079020000}"/>
    <cellStyle name="60% - Accent6 2" xfId="28" xr:uid="{00000000-0005-0000-0000-00007A020000}"/>
    <cellStyle name="60% - Accent6 2 2" xfId="1287" xr:uid="{00000000-0005-0000-0000-00007B020000}"/>
    <cellStyle name="60% - Accent6 2 3" xfId="1288" xr:uid="{00000000-0005-0000-0000-00007C020000}"/>
    <cellStyle name="60% - Accent6 2 4" xfId="1289" xr:uid="{00000000-0005-0000-0000-00007D020000}"/>
    <cellStyle name="60% - Accent6 2 5" xfId="1290" xr:uid="{00000000-0005-0000-0000-00007E020000}"/>
    <cellStyle name="60% - Accent6 2 6" xfId="1291" xr:uid="{00000000-0005-0000-0000-00007F020000}"/>
    <cellStyle name="60% - Accent6 2 7" xfId="1292" xr:uid="{00000000-0005-0000-0000-000080020000}"/>
    <cellStyle name="60% - Accent6 2 8" xfId="1293" xr:uid="{00000000-0005-0000-0000-000081020000}"/>
    <cellStyle name="60% - Accent6 2 9" xfId="1294" xr:uid="{00000000-0005-0000-0000-000082020000}"/>
    <cellStyle name="60% - Accent6 3" xfId="1295" xr:uid="{00000000-0005-0000-0000-000083020000}"/>
    <cellStyle name="A%" xfId="1296" xr:uid="{00000000-0005-0000-0000-000084020000}"/>
    <cellStyle name="A% 2" xfId="5685" xr:uid="{00000000-0005-0000-0000-000085020000}"/>
    <cellStyle name="Accent1 2" xfId="29" xr:uid="{00000000-0005-0000-0000-000086020000}"/>
    <cellStyle name="Accent1 2 2" xfId="1297" xr:uid="{00000000-0005-0000-0000-000087020000}"/>
    <cellStyle name="Accent1 2 3" xfId="1298" xr:uid="{00000000-0005-0000-0000-000088020000}"/>
    <cellStyle name="Accent1 2 4" xfId="1299" xr:uid="{00000000-0005-0000-0000-000089020000}"/>
    <cellStyle name="Accent1 2 5" xfId="1300" xr:uid="{00000000-0005-0000-0000-00008A020000}"/>
    <cellStyle name="Accent1 2 6" xfId="1301" xr:uid="{00000000-0005-0000-0000-00008B020000}"/>
    <cellStyle name="Accent1 2 7" xfId="1302" xr:uid="{00000000-0005-0000-0000-00008C020000}"/>
    <cellStyle name="Accent1 2 8" xfId="1303" xr:uid="{00000000-0005-0000-0000-00008D020000}"/>
    <cellStyle name="Accent1 2 9" xfId="1304" xr:uid="{00000000-0005-0000-0000-00008E020000}"/>
    <cellStyle name="Accent1 3" xfId="1305" xr:uid="{00000000-0005-0000-0000-00008F020000}"/>
    <cellStyle name="Accent2 2" xfId="30" xr:uid="{00000000-0005-0000-0000-000090020000}"/>
    <cellStyle name="Accent2 2 2" xfId="1306" xr:uid="{00000000-0005-0000-0000-000091020000}"/>
    <cellStyle name="Accent2 2 3" xfId="1307" xr:uid="{00000000-0005-0000-0000-000092020000}"/>
    <cellStyle name="Accent2 2 4" xfId="1308" xr:uid="{00000000-0005-0000-0000-000093020000}"/>
    <cellStyle name="Accent2 2 5" xfId="1309" xr:uid="{00000000-0005-0000-0000-000094020000}"/>
    <cellStyle name="Accent2 2 6" xfId="1310" xr:uid="{00000000-0005-0000-0000-000095020000}"/>
    <cellStyle name="Accent2 2 7" xfId="1311" xr:uid="{00000000-0005-0000-0000-000096020000}"/>
    <cellStyle name="Accent2 2 8" xfId="1312" xr:uid="{00000000-0005-0000-0000-000097020000}"/>
    <cellStyle name="Accent2 2 9" xfId="1313" xr:uid="{00000000-0005-0000-0000-000098020000}"/>
    <cellStyle name="Accent2 3" xfId="1314" xr:uid="{00000000-0005-0000-0000-000099020000}"/>
    <cellStyle name="Accent3 2" xfId="31" xr:uid="{00000000-0005-0000-0000-00009A020000}"/>
    <cellStyle name="Accent3 2 2" xfId="1315" xr:uid="{00000000-0005-0000-0000-00009B020000}"/>
    <cellStyle name="Accent3 2 3" xfId="1316" xr:uid="{00000000-0005-0000-0000-00009C020000}"/>
    <cellStyle name="Accent3 2 4" xfId="1317" xr:uid="{00000000-0005-0000-0000-00009D020000}"/>
    <cellStyle name="Accent3 2 5" xfId="1318" xr:uid="{00000000-0005-0000-0000-00009E020000}"/>
    <cellStyle name="Accent3 2 6" xfId="1319" xr:uid="{00000000-0005-0000-0000-00009F020000}"/>
    <cellStyle name="Accent3 2 7" xfId="1320" xr:uid="{00000000-0005-0000-0000-0000A0020000}"/>
    <cellStyle name="Accent3 2 8" xfId="1321" xr:uid="{00000000-0005-0000-0000-0000A1020000}"/>
    <cellStyle name="Accent3 2 9" xfId="1322" xr:uid="{00000000-0005-0000-0000-0000A2020000}"/>
    <cellStyle name="Accent3 3" xfId="1323" xr:uid="{00000000-0005-0000-0000-0000A3020000}"/>
    <cellStyle name="Accent4 2" xfId="32" xr:uid="{00000000-0005-0000-0000-0000A4020000}"/>
    <cellStyle name="Accent4 2 2" xfId="1324" xr:uid="{00000000-0005-0000-0000-0000A5020000}"/>
    <cellStyle name="Accent4 2 3" xfId="1325" xr:uid="{00000000-0005-0000-0000-0000A6020000}"/>
    <cellStyle name="Accent4 2 4" xfId="1326" xr:uid="{00000000-0005-0000-0000-0000A7020000}"/>
    <cellStyle name="Accent4 2 5" xfId="1327" xr:uid="{00000000-0005-0000-0000-0000A8020000}"/>
    <cellStyle name="Accent4 2 6" xfId="1328" xr:uid="{00000000-0005-0000-0000-0000A9020000}"/>
    <cellStyle name="Accent4 2 7" xfId="1329" xr:uid="{00000000-0005-0000-0000-0000AA020000}"/>
    <cellStyle name="Accent4 2 8" xfId="1330" xr:uid="{00000000-0005-0000-0000-0000AB020000}"/>
    <cellStyle name="Accent4 2 9" xfId="1331" xr:uid="{00000000-0005-0000-0000-0000AC020000}"/>
    <cellStyle name="Accent4 3" xfId="1332" xr:uid="{00000000-0005-0000-0000-0000AD020000}"/>
    <cellStyle name="Accent5 2" xfId="33" xr:uid="{00000000-0005-0000-0000-0000AE020000}"/>
    <cellStyle name="Accent5 2 2" xfId="1333" xr:uid="{00000000-0005-0000-0000-0000AF020000}"/>
    <cellStyle name="Accent5 2 3" xfId="1334" xr:uid="{00000000-0005-0000-0000-0000B0020000}"/>
    <cellStyle name="Accent5 2 4" xfId="1335" xr:uid="{00000000-0005-0000-0000-0000B1020000}"/>
    <cellStyle name="Accent5 2 5" xfId="1336" xr:uid="{00000000-0005-0000-0000-0000B2020000}"/>
    <cellStyle name="Accent5 2 6" xfId="1337" xr:uid="{00000000-0005-0000-0000-0000B3020000}"/>
    <cellStyle name="Accent5 2 7" xfId="1338" xr:uid="{00000000-0005-0000-0000-0000B4020000}"/>
    <cellStyle name="Accent5 2 8" xfId="1339" xr:uid="{00000000-0005-0000-0000-0000B5020000}"/>
    <cellStyle name="Accent5 2 9" xfId="1340" xr:uid="{00000000-0005-0000-0000-0000B6020000}"/>
    <cellStyle name="Accent5 3" xfId="1341" xr:uid="{00000000-0005-0000-0000-0000B7020000}"/>
    <cellStyle name="Accent6 2" xfId="34" xr:uid="{00000000-0005-0000-0000-0000B8020000}"/>
    <cellStyle name="Accent6 2 2" xfId="1342" xr:uid="{00000000-0005-0000-0000-0000B9020000}"/>
    <cellStyle name="Accent6 2 3" xfId="1343" xr:uid="{00000000-0005-0000-0000-0000BA020000}"/>
    <cellStyle name="Accent6 2 4" xfId="1344" xr:uid="{00000000-0005-0000-0000-0000BB020000}"/>
    <cellStyle name="Accent6 2 5" xfId="1345" xr:uid="{00000000-0005-0000-0000-0000BC020000}"/>
    <cellStyle name="Accent6 2 6" xfId="1346" xr:uid="{00000000-0005-0000-0000-0000BD020000}"/>
    <cellStyle name="Accent6 2 7" xfId="1347" xr:uid="{00000000-0005-0000-0000-0000BE020000}"/>
    <cellStyle name="Accent6 2 8" xfId="1348" xr:uid="{00000000-0005-0000-0000-0000BF020000}"/>
    <cellStyle name="Accent6 2 9" xfId="1349" xr:uid="{00000000-0005-0000-0000-0000C0020000}"/>
    <cellStyle name="Accent6 3" xfId="1350" xr:uid="{00000000-0005-0000-0000-0000C1020000}"/>
    <cellStyle name="Accounting w/$" xfId="1351" xr:uid="{00000000-0005-0000-0000-0000C2020000}"/>
    <cellStyle name="Accounting w/$ Total" xfId="1352" xr:uid="{00000000-0005-0000-0000-0000C3020000}"/>
    <cellStyle name="Accounting w/o $" xfId="1353" xr:uid="{00000000-0005-0000-0000-0000C4020000}"/>
    <cellStyle name="Acinput" xfId="1354" xr:uid="{00000000-0005-0000-0000-0000C5020000}"/>
    <cellStyle name="Acinput 2" xfId="5686" xr:uid="{00000000-0005-0000-0000-0000C6020000}"/>
    <cellStyle name="Acinput,," xfId="1355" xr:uid="{00000000-0005-0000-0000-0000C7020000}"/>
    <cellStyle name="Acinput,, 2" xfId="5687" xr:uid="{00000000-0005-0000-0000-0000C8020000}"/>
    <cellStyle name="Acoutput" xfId="1356" xr:uid="{00000000-0005-0000-0000-0000C9020000}"/>
    <cellStyle name="Acoutput 2" xfId="5688" xr:uid="{00000000-0005-0000-0000-0000CA020000}"/>
    <cellStyle name="Acoutput,," xfId="1357" xr:uid="{00000000-0005-0000-0000-0000CB020000}"/>
    <cellStyle name="Acoutput,, 2" xfId="5689" xr:uid="{00000000-0005-0000-0000-0000CC020000}"/>
    <cellStyle name="Actual Date" xfId="1358" xr:uid="{00000000-0005-0000-0000-0000CD020000}"/>
    <cellStyle name="AFE" xfId="1359" xr:uid="{00000000-0005-0000-0000-0000CE020000}"/>
    <cellStyle name="al" xfId="1360" xr:uid="{00000000-0005-0000-0000-0000CF020000}"/>
    <cellStyle name="Amount_EQU_RIGH.XLS_Equity market_Preferred Securities " xfId="1361" xr:uid="{00000000-0005-0000-0000-0000D0020000}"/>
    <cellStyle name="Apershare" xfId="1362" xr:uid="{00000000-0005-0000-0000-0000D1020000}"/>
    <cellStyle name="Apershare 2" xfId="5690" xr:uid="{00000000-0005-0000-0000-0000D2020000}"/>
    <cellStyle name="Aprice" xfId="1363" xr:uid="{00000000-0005-0000-0000-0000D3020000}"/>
    <cellStyle name="Aprice 2" xfId="5691" xr:uid="{00000000-0005-0000-0000-0000D4020000}"/>
    <cellStyle name="ar" xfId="1364" xr:uid="{00000000-0005-0000-0000-0000D5020000}"/>
    <cellStyle name="ar 2" xfId="6863" xr:uid="{00000000-0005-0000-0000-0000D6020000}"/>
    <cellStyle name="Arial 10" xfId="1365" xr:uid="{00000000-0005-0000-0000-0000D7020000}"/>
    <cellStyle name="Arial 12" xfId="1366" xr:uid="{00000000-0005-0000-0000-0000D8020000}"/>
    <cellStyle name="Availability" xfId="1367" xr:uid="{00000000-0005-0000-0000-0000D9020000}"/>
    <cellStyle name="Avertissement" xfId="1368" xr:uid="{00000000-0005-0000-0000-0000DA020000}"/>
    <cellStyle name="Bad 2" xfId="35" xr:uid="{00000000-0005-0000-0000-0000DB020000}"/>
    <cellStyle name="Bad 2 2" xfId="1369" xr:uid="{00000000-0005-0000-0000-0000DC020000}"/>
    <cellStyle name="Bad 2 3" xfId="1370" xr:uid="{00000000-0005-0000-0000-0000DD020000}"/>
    <cellStyle name="Bad 2 4" xfId="1371" xr:uid="{00000000-0005-0000-0000-0000DE020000}"/>
    <cellStyle name="Bad 2 5" xfId="1372" xr:uid="{00000000-0005-0000-0000-0000DF020000}"/>
    <cellStyle name="Bad 2 6" xfId="1373" xr:uid="{00000000-0005-0000-0000-0000E0020000}"/>
    <cellStyle name="Bad 2 7" xfId="1374" xr:uid="{00000000-0005-0000-0000-0000E1020000}"/>
    <cellStyle name="Bad 2 8" xfId="1375" xr:uid="{00000000-0005-0000-0000-0000E2020000}"/>
    <cellStyle name="Bad 2 9" xfId="1376" xr:uid="{00000000-0005-0000-0000-0000E3020000}"/>
    <cellStyle name="Bad 3" xfId="1377" xr:uid="{00000000-0005-0000-0000-0000E4020000}"/>
    <cellStyle name="Band 2" xfId="1378" xr:uid="{00000000-0005-0000-0000-0000E5020000}"/>
    <cellStyle name="Band 2 2" xfId="5692" xr:uid="{00000000-0005-0000-0000-0000E6020000}"/>
    <cellStyle name="Blank" xfId="1379" xr:uid="{00000000-0005-0000-0000-0000E7020000}"/>
    <cellStyle name="Blue" xfId="1380" xr:uid="{00000000-0005-0000-0000-0000E8020000}"/>
    <cellStyle name="Bold/Border" xfId="1381" xr:uid="{00000000-0005-0000-0000-0000E9020000}"/>
    <cellStyle name="Bold/Border 2" xfId="5693" xr:uid="{00000000-0005-0000-0000-0000EA020000}"/>
    <cellStyle name="Border Heavy" xfId="1382" xr:uid="{00000000-0005-0000-0000-0000EB020000}"/>
    <cellStyle name="Border Thin" xfId="1383" xr:uid="{00000000-0005-0000-0000-0000EC020000}"/>
    <cellStyle name="Border, Bottom" xfId="1384" xr:uid="{00000000-0005-0000-0000-0000ED020000}"/>
    <cellStyle name="Border, Bottom 2" xfId="5694" xr:uid="{00000000-0005-0000-0000-0000EE020000}"/>
    <cellStyle name="Border, Left" xfId="1385" xr:uid="{00000000-0005-0000-0000-0000EF020000}"/>
    <cellStyle name="Border, Left 2" xfId="5695" xr:uid="{00000000-0005-0000-0000-0000F0020000}"/>
    <cellStyle name="Border, Right" xfId="1386" xr:uid="{00000000-0005-0000-0000-0000F1020000}"/>
    <cellStyle name="Border, Top" xfId="1387" xr:uid="{00000000-0005-0000-0000-0000F2020000}"/>
    <cellStyle name="British Pound" xfId="1388" xr:uid="{00000000-0005-0000-0000-0000F3020000}"/>
    <cellStyle name="BritPound" xfId="1389" xr:uid="{00000000-0005-0000-0000-0000F4020000}"/>
    <cellStyle name="Bullet" xfId="1390" xr:uid="{00000000-0005-0000-0000-0000F5020000}"/>
    <cellStyle name="Calc Currency (0)" xfId="1391" xr:uid="{00000000-0005-0000-0000-0000F6020000}"/>
    <cellStyle name="Calc Currency (2)" xfId="1392" xr:uid="{00000000-0005-0000-0000-0000F7020000}"/>
    <cellStyle name="Calc Percent (0)" xfId="1393" xr:uid="{00000000-0005-0000-0000-0000F8020000}"/>
    <cellStyle name="Calc Percent (1)" xfId="1394" xr:uid="{00000000-0005-0000-0000-0000F9020000}"/>
    <cellStyle name="Calc Percent (2)" xfId="1395" xr:uid="{00000000-0005-0000-0000-0000FA020000}"/>
    <cellStyle name="Calc Units (0)" xfId="1396" xr:uid="{00000000-0005-0000-0000-0000FB020000}"/>
    <cellStyle name="Calc Units (1)" xfId="1397" xr:uid="{00000000-0005-0000-0000-0000FC020000}"/>
    <cellStyle name="Calc Units (2)" xfId="1398" xr:uid="{00000000-0005-0000-0000-0000FD020000}"/>
    <cellStyle name="Calcul" xfId="1399" xr:uid="{00000000-0005-0000-0000-0000FE020000}"/>
    <cellStyle name="Calculation 2" xfId="36" xr:uid="{00000000-0005-0000-0000-0000FF020000}"/>
    <cellStyle name="Calculation 2 10" xfId="9745" xr:uid="{00000000-0005-0000-0000-000000030000}"/>
    <cellStyle name="Calculation 2 2" xfId="64" xr:uid="{00000000-0005-0000-0000-000001030000}"/>
    <cellStyle name="Calculation 2 2 2" xfId="84" xr:uid="{00000000-0005-0000-0000-000002030000}"/>
    <cellStyle name="Calculation 2 2 2 2" xfId="9766" xr:uid="{00000000-0005-0000-0000-000003030000}"/>
    <cellStyle name="Calculation 2 2 3" xfId="9752" xr:uid="{00000000-0005-0000-0000-000004030000}"/>
    <cellStyle name="Calculation 2 3" xfId="78" xr:uid="{00000000-0005-0000-0000-000005030000}"/>
    <cellStyle name="Calculation 2 3 2" xfId="9760" xr:uid="{00000000-0005-0000-0000-000006030000}"/>
    <cellStyle name="Calculation 2 4" xfId="1400" xr:uid="{00000000-0005-0000-0000-000007030000}"/>
    <cellStyle name="Calculation 2 5" xfId="1401" xr:uid="{00000000-0005-0000-0000-000008030000}"/>
    <cellStyle name="Calculation 2 6" xfId="1402" xr:uid="{00000000-0005-0000-0000-000009030000}"/>
    <cellStyle name="Calculation 2 7" xfId="1403" xr:uid="{00000000-0005-0000-0000-00000A030000}"/>
    <cellStyle name="Calculation 2 8" xfId="1404" xr:uid="{00000000-0005-0000-0000-00000B030000}"/>
    <cellStyle name="Calculation 2 9" xfId="1405" xr:uid="{00000000-0005-0000-0000-00000C030000}"/>
    <cellStyle name="Calculation 3" xfId="1406" xr:uid="{00000000-0005-0000-0000-00000D030000}"/>
    <cellStyle name="Case" xfId="1407" xr:uid="{00000000-0005-0000-0000-00000E030000}"/>
    <cellStyle name="Cellule liée" xfId="1408" xr:uid="{00000000-0005-0000-0000-00000F030000}"/>
    <cellStyle name="Check" xfId="1409" xr:uid="{00000000-0005-0000-0000-000010030000}"/>
    <cellStyle name="Check Cell 2" xfId="37" xr:uid="{00000000-0005-0000-0000-000011030000}"/>
    <cellStyle name="Check Cell 2 2" xfId="1410" xr:uid="{00000000-0005-0000-0000-000012030000}"/>
    <cellStyle name="Check Cell 2 3" xfId="1411" xr:uid="{00000000-0005-0000-0000-000013030000}"/>
    <cellStyle name="Check Cell 2 4" xfId="1412" xr:uid="{00000000-0005-0000-0000-000014030000}"/>
    <cellStyle name="Check Cell 2 5" xfId="1413" xr:uid="{00000000-0005-0000-0000-000015030000}"/>
    <cellStyle name="Check Cell 2 6" xfId="1414" xr:uid="{00000000-0005-0000-0000-000016030000}"/>
    <cellStyle name="Check Cell 2 7" xfId="1415" xr:uid="{00000000-0005-0000-0000-000017030000}"/>
    <cellStyle name="Check Cell 2 8" xfId="1416" xr:uid="{00000000-0005-0000-0000-000018030000}"/>
    <cellStyle name="Check Cell 2 9" xfId="1417" xr:uid="{00000000-0005-0000-0000-000019030000}"/>
    <cellStyle name="Check Cell 3" xfId="1418" xr:uid="{00000000-0005-0000-0000-00001A030000}"/>
    <cellStyle name="Chiffre" xfId="1419" xr:uid="{00000000-0005-0000-0000-00001B030000}"/>
    <cellStyle name="Colhead_left" xfId="1420" xr:uid="{00000000-0005-0000-0000-00001C030000}"/>
    <cellStyle name="ColHeading" xfId="1421" xr:uid="{00000000-0005-0000-0000-00001D030000}"/>
    <cellStyle name="Column Title" xfId="1422" xr:uid="{00000000-0005-0000-0000-00001E030000}"/>
    <cellStyle name="ColumnHeadings" xfId="1423" xr:uid="{00000000-0005-0000-0000-00001F030000}"/>
    <cellStyle name="ColumnHeadings2" xfId="1424" xr:uid="{00000000-0005-0000-0000-000020030000}"/>
    <cellStyle name="Comma" xfId="71" builtinId="3"/>
    <cellStyle name="Comma  - Style1" xfId="1425" xr:uid="{00000000-0005-0000-0000-000022030000}"/>
    <cellStyle name="Comma  - Style2" xfId="1426" xr:uid="{00000000-0005-0000-0000-000023030000}"/>
    <cellStyle name="Comma  - Style3" xfId="1427" xr:uid="{00000000-0005-0000-0000-000024030000}"/>
    <cellStyle name="Comma  - Style4" xfId="1428" xr:uid="{00000000-0005-0000-0000-000025030000}"/>
    <cellStyle name="Comma  - Style5" xfId="1429" xr:uid="{00000000-0005-0000-0000-000026030000}"/>
    <cellStyle name="Comma  - Style6" xfId="1430" xr:uid="{00000000-0005-0000-0000-000027030000}"/>
    <cellStyle name="Comma  - Style7" xfId="1431" xr:uid="{00000000-0005-0000-0000-000028030000}"/>
    <cellStyle name="Comma  - Style8" xfId="1432" xr:uid="{00000000-0005-0000-0000-000029030000}"/>
    <cellStyle name="Comma ," xfId="1433" xr:uid="{00000000-0005-0000-0000-00002A030000}"/>
    <cellStyle name="Comma [00]" xfId="1434" xr:uid="{00000000-0005-0000-0000-00002B030000}"/>
    <cellStyle name="Comma [1]" xfId="1435" xr:uid="{00000000-0005-0000-0000-00002C030000}"/>
    <cellStyle name="Comma [2]" xfId="1436" xr:uid="{00000000-0005-0000-0000-00002D030000}"/>
    <cellStyle name="Comma [3]" xfId="1437" xr:uid="{00000000-0005-0000-0000-00002E030000}"/>
    <cellStyle name="Comma 0" xfId="1438" xr:uid="{00000000-0005-0000-0000-00002F030000}"/>
    <cellStyle name="Comma 0*" xfId="1439" xr:uid="{00000000-0005-0000-0000-000030030000}"/>
    <cellStyle name="Comma 10" xfId="1440" xr:uid="{00000000-0005-0000-0000-000031030000}"/>
    <cellStyle name="Comma 10 2" xfId="1441" xr:uid="{00000000-0005-0000-0000-000032030000}"/>
    <cellStyle name="Comma 10 3" xfId="1442" xr:uid="{00000000-0005-0000-0000-000033030000}"/>
    <cellStyle name="Comma 10 4" xfId="1443" xr:uid="{00000000-0005-0000-0000-000034030000}"/>
    <cellStyle name="Comma 10 5" xfId="1444" xr:uid="{00000000-0005-0000-0000-000035030000}"/>
    <cellStyle name="Comma 11" xfId="1445" xr:uid="{00000000-0005-0000-0000-000036030000}"/>
    <cellStyle name="Comma 12" xfId="1446" xr:uid="{00000000-0005-0000-0000-000037030000}"/>
    <cellStyle name="Comma 13" xfId="132" xr:uid="{00000000-0005-0000-0000-000038030000}"/>
    <cellStyle name="Comma 14" xfId="6210" xr:uid="{00000000-0005-0000-0000-000039030000}"/>
    <cellStyle name="Comma 15" xfId="6262" xr:uid="{00000000-0005-0000-0000-00003A030000}"/>
    <cellStyle name="Comma 16" xfId="6264" xr:uid="{00000000-0005-0000-0000-00003B030000}"/>
    <cellStyle name="Comma 17" xfId="6263" xr:uid="{00000000-0005-0000-0000-00003C030000}"/>
    <cellStyle name="Comma 2" xfId="1" xr:uid="{00000000-0005-0000-0000-00003D030000}"/>
    <cellStyle name="Comma 2 10" xfId="1447" xr:uid="{00000000-0005-0000-0000-00003E030000}"/>
    <cellStyle name="Comma 2 11" xfId="1448" xr:uid="{00000000-0005-0000-0000-00003F030000}"/>
    <cellStyle name="Comma 2 11 2" xfId="1449" xr:uid="{00000000-0005-0000-0000-000040030000}"/>
    <cellStyle name="Comma 2 11 2 2" xfId="1450" xr:uid="{00000000-0005-0000-0000-000041030000}"/>
    <cellStyle name="Comma 2 11 3" xfId="1451" xr:uid="{00000000-0005-0000-0000-000042030000}"/>
    <cellStyle name="Comma 2 12" xfId="1452" xr:uid="{00000000-0005-0000-0000-000043030000}"/>
    <cellStyle name="Comma 2 12 2" xfId="1453" xr:uid="{00000000-0005-0000-0000-000044030000}"/>
    <cellStyle name="Comma 2 13" xfId="1454" xr:uid="{00000000-0005-0000-0000-000045030000}"/>
    <cellStyle name="Comma 2 14" xfId="1455" xr:uid="{00000000-0005-0000-0000-000046030000}"/>
    <cellStyle name="Comma 2 15" xfId="1456" xr:uid="{00000000-0005-0000-0000-000047030000}"/>
    <cellStyle name="Comma 2 16" xfId="1457" xr:uid="{00000000-0005-0000-0000-000048030000}"/>
    <cellStyle name="Comma 2 17" xfId="1458" xr:uid="{00000000-0005-0000-0000-000049030000}"/>
    <cellStyle name="Comma 2 18" xfId="1459" xr:uid="{00000000-0005-0000-0000-00004A030000}"/>
    <cellStyle name="Comma 2 19" xfId="1460" xr:uid="{00000000-0005-0000-0000-00004B030000}"/>
    <cellStyle name="Comma 2 2" xfId="2" xr:uid="{00000000-0005-0000-0000-00004C030000}"/>
    <cellStyle name="Comma 2 2 10" xfId="1461" xr:uid="{00000000-0005-0000-0000-00004D030000}"/>
    <cellStyle name="Comma 2 2 11" xfId="1462" xr:uid="{00000000-0005-0000-0000-00004E030000}"/>
    <cellStyle name="Comma 2 2 2" xfId="1463" xr:uid="{00000000-0005-0000-0000-00004F030000}"/>
    <cellStyle name="Comma 2 2 2 2" xfId="1464" xr:uid="{00000000-0005-0000-0000-000050030000}"/>
    <cellStyle name="Comma 2 2 3" xfId="1465" xr:uid="{00000000-0005-0000-0000-000051030000}"/>
    <cellStyle name="Comma 2 2 4" xfId="1466" xr:uid="{00000000-0005-0000-0000-000052030000}"/>
    <cellStyle name="Comma 2 2 5" xfId="1467" xr:uid="{00000000-0005-0000-0000-000053030000}"/>
    <cellStyle name="Comma 2 2 6" xfId="1468" xr:uid="{00000000-0005-0000-0000-000054030000}"/>
    <cellStyle name="Comma 2 2 7" xfId="1469" xr:uid="{00000000-0005-0000-0000-000055030000}"/>
    <cellStyle name="Comma 2 2 8" xfId="1470" xr:uid="{00000000-0005-0000-0000-000056030000}"/>
    <cellStyle name="Comma 2 2 9" xfId="1471" xr:uid="{00000000-0005-0000-0000-000057030000}"/>
    <cellStyle name="Comma 2 3" xfId="39" xr:uid="{00000000-0005-0000-0000-000058030000}"/>
    <cellStyle name="Comma 2 3 2" xfId="1472" xr:uid="{00000000-0005-0000-0000-000059030000}"/>
    <cellStyle name="Comma 2 3 3" xfId="1473" xr:uid="{00000000-0005-0000-0000-00005A030000}"/>
    <cellStyle name="Comma 2 3 4" xfId="1474" xr:uid="{00000000-0005-0000-0000-00005B030000}"/>
    <cellStyle name="Comma 2 3 5" xfId="1475" xr:uid="{00000000-0005-0000-0000-00005C030000}"/>
    <cellStyle name="Comma 2 3 6" xfId="1476" xr:uid="{00000000-0005-0000-0000-00005D030000}"/>
    <cellStyle name="Comma 2 3 7" xfId="1477" xr:uid="{00000000-0005-0000-0000-00005E030000}"/>
    <cellStyle name="Comma 2 3 8" xfId="1478" xr:uid="{00000000-0005-0000-0000-00005F030000}"/>
    <cellStyle name="Comma 2 4" xfId="1479" xr:uid="{00000000-0005-0000-0000-000060030000}"/>
    <cellStyle name="Comma 2 4 2" xfId="1480" xr:uid="{00000000-0005-0000-0000-000061030000}"/>
    <cellStyle name="Comma 2 4 3" xfId="1481" xr:uid="{00000000-0005-0000-0000-000062030000}"/>
    <cellStyle name="Comma 2 5" xfId="1482" xr:uid="{00000000-0005-0000-0000-000063030000}"/>
    <cellStyle name="Comma 2 5 2" xfId="1483" xr:uid="{00000000-0005-0000-0000-000064030000}"/>
    <cellStyle name="Comma 2 5 2 2" xfId="1484" xr:uid="{00000000-0005-0000-0000-000065030000}"/>
    <cellStyle name="Comma 2 5 2 2 2" xfId="1485" xr:uid="{00000000-0005-0000-0000-000066030000}"/>
    <cellStyle name="Comma 2 5 2 2 2 2" xfId="1486" xr:uid="{00000000-0005-0000-0000-000067030000}"/>
    <cellStyle name="Comma 2 5 2 2 3" xfId="1487" xr:uid="{00000000-0005-0000-0000-000068030000}"/>
    <cellStyle name="Comma 2 5 2 3" xfId="1488" xr:uid="{00000000-0005-0000-0000-000069030000}"/>
    <cellStyle name="Comma 2 5 2 3 2" xfId="1489" xr:uid="{00000000-0005-0000-0000-00006A030000}"/>
    <cellStyle name="Comma 2 5 2 4" xfId="1490" xr:uid="{00000000-0005-0000-0000-00006B030000}"/>
    <cellStyle name="Comma 2 5 3" xfId="1491" xr:uid="{00000000-0005-0000-0000-00006C030000}"/>
    <cellStyle name="Comma 2 5 3 2" xfId="1492" xr:uid="{00000000-0005-0000-0000-00006D030000}"/>
    <cellStyle name="Comma 2 5 3 2 2" xfId="1493" xr:uid="{00000000-0005-0000-0000-00006E030000}"/>
    <cellStyle name="Comma 2 5 3 2 2 2" xfId="1494" xr:uid="{00000000-0005-0000-0000-00006F030000}"/>
    <cellStyle name="Comma 2 5 3 2 3" xfId="1495" xr:uid="{00000000-0005-0000-0000-000070030000}"/>
    <cellStyle name="Comma 2 5 3 3" xfId="1496" xr:uid="{00000000-0005-0000-0000-000071030000}"/>
    <cellStyle name="Comma 2 5 3 3 2" xfId="1497" xr:uid="{00000000-0005-0000-0000-000072030000}"/>
    <cellStyle name="Comma 2 5 3 4" xfId="1498" xr:uid="{00000000-0005-0000-0000-000073030000}"/>
    <cellStyle name="Comma 2 5 4" xfId="1499" xr:uid="{00000000-0005-0000-0000-000074030000}"/>
    <cellStyle name="Comma 2 5 4 2" xfId="1500" xr:uid="{00000000-0005-0000-0000-000075030000}"/>
    <cellStyle name="Comma 2 5 4 2 2" xfId="1501" xr:uid="{00000000-0005-0000-0000-000076030000}"/>
    <cellStyle name="Comma 2 5 4 3" xfId="1502" xr:uid="{00000000-0005-0000-0000-000077030000}"/>
    <cellStyle name="Comma 2 5 5" xfId="1503" xr:uid="{00000000-0005-0000-0000-000078030000}"/>
    <cellStyle name="Comma 2 5 5 2" xfId="1504" xr:uid="{00000000-0005-0000-0000-000079030000}"/>
    <cellStyle name="Comma 2 5 6" xfId="1505" xr:uid="{00000000-0005-0000-0000-00007A030000}"/>
    <cellStyle name="Comma 2 6" xfId="1506" xr:uid="{00000000-0005-0000-0000-00007B030000}"/>
    <cellStyle name="Comma 2 6 2" xfId="1507" xr:uid="{00000000-0005-0000-0000-00007C030000}"/>
    <cellStyle name="Comma 2 6 2 2" xfId="1508" xr:uid="{00000000-0005-0000-0000-00007D030000}"/>
    <cellStyle name="Comma 2 6 2 2 2" xfId="1509" xr:uid="{00000000-0005-0000-0000-00007E030000}"/>
    <cellStyle name="Comma 2 6 2 3" xfId="1510" xr:uid="{00000000-0005-0000-0000-00007F030000}"/>
    <cellStyle name="Comma 2 6 3" xfId="1511" xr:uid="{00000000-0005-0000-0000-000080030000}"/>
    <cellStyle name="Comma 2 6 3 2" xfId="1512" xr:uid="{00000000-0005-0000-0000-000081030000}"/>
    <cellStyle name="Comma 2 6 4" xfId="1513" xr:uid="{00000000-0005-0000-0000-000082030000}"/>
    <cellStyle name="Comma 2 7" xfId="1514" xr:uid="{00000000-0005-0000-0000-000083030000}"/>
    <cellStyle name="Comma 2 7 2" xfId="1515" xr:uid="{00000000-0005-0000-0000-000084030000}"/>
    <cellStyle name="Comma 2 7 2 2" xfId="1516" xr:uid="{00000000-0005-0000-0000-000085030000}"/>
    <cellStyle name="Comma 2 7 2 2 2" xfId="1517" xr:uid="{00000000-0005-0000-0000-000086030000}"/>
    <cellStyle name="Comma 2 7 2 3" xfId="1518" xr:uid="{00000000-0005-0000-0000-000087030000}"/>
    <cellStyle name="Comma 2 7 3" xfId="1519" xr:uid="{00000000-0005-0000-0000-000088030000}"/>
    <cellStyle name="Comma 2 7 3 2" xfId="1520" xr:uid="{00000000-0005-0000-0000-000089030000}"/>
    <cellStyle name="Comma 2 7 4" xfId="1521" xr:uid="{00000000-0005-0000-0000-00008A030000}"/>
    <cellStyle name="Comma 2 8" xfId="1522" xr:uid="{00000000-0005-0000-0000-00008B030000}"/>
    <cellStyle name="Comma 2 9" xfId="1523" xr:uid="{00000000-0005-0000-0000-00008C030000}"/>
    <cellStyle name="Comma 2 9 2" xfId="1524" xr:uid="{00000000-0005-0000-0000-00008D030000}"/>
    <cellStyle name="Comma 2 9 2 2" xfId="1525" xr:uid="{00000000-0005-0000-0000-00008E030000}"/>
    <cellStyle name="Comma 2 9 3" xfId="1526" xr:uid="{00000000-0005-0000-0000-00008F030000}"/>
    <cellStyle name="Comma 2*" xfId="1527" xr:uid="{00000000-0005-0000-0000-000090030000}"/>
    <cellStyle name="Comma 3" xfId="3" xr:uid="{00000000-0005-0000-0000-000091030000}"/>
    <cellStyle name="Comma 3 2" xfId="40" xr:uid="{00000000-0005-0000-0000-000092030000}"/>
    <cellStyle name="Comma 3 2 2" xfId="1528" xr:uid="{00000000-0005-0000-0000-000093030000}"/>
    <cellStyle name="Comma 3 3" xfId="1529" xr:uid="{00000000-0005-0000-0000-000094030000}"/>
    <cellStyle name="Comma 3 3 2" xfId="1530" xr:uid="{00000000-0005-0000-0000-000095030000}"/>
    <cellStyle name="Comma 3 3 2 2" xfId="1531" xr:uid="{00000000-0005-0000-0000-000096030000}"/>
    <cellStyle name="Comma 3 3 3" xfId="1532" xr:uid="{00000000-0005-0000-0000-000097030000}"/>
    <cellStyle name="Comma 3 3 4" xfId="1533" xr:uid="{00000000-0005-0000-0000-000098030000}"/>
    <cellStyle name="Comma 3 4" xfId="1534" xr:uid="{00000000-0005-0000-0000-000099030000}"/>
    <cellStyle name="Comma 3 4 2" xfId="1535" xr:uid="{00000000-0005-0000-0000-00009A030000}"/>
    <cellStyle name="Comma 3 4 3" xfId="1536" xr:uid="{00000000-0005-0000-0000-00009B030000}"/>
    <cellStyle name="Comma 3 5" xfId="1537" xr:uid="{00000000-0005-0000-0000-00009C030000}"/>
    <cellStyle name="Comma 3 6" xfId="1538" xr:uid="{00000000-0005-0000-0000-00009D030000}"/>
    <cellStyle name="Comma 3 7" xfId="1539" xr:uid="{00000000-0005-0000-0000-00009E030000}"/>
    <cellStyle name="Comma 3 8" xfId="1540" xr:uid="{00000000-0005-0000-0000-00009F030000}"/>
    <cellStyle name="Comma 3 9" xfId="1541" xr:uid="{00000000-0005-0000-0000-0000A0030000}"/>
    <cellStyle name="Comma 4" xfId="38" xr:uid="{00000000-0005-0000-0000-0000A1030000}"/>
    <cellStyle name="Comma 4 10" xfId="1542" xr:uid="{00000000-0005-0000-0000-0000A2030000}"/>
    <cellStyle name="Comma 4 11" xfId="1543" xr:uid="{00000000-0005-0000-0000-0000A3030000}"/>
    <cellStyle name="Comma 4 12" xfId="1544" xr:uid="{00000000-0005-0000-0000-0000A4030000}"/>
    <cellStyle name="Comma 4 13" xfId="1545" xr:uid="{00000000-0005-0000-0000-0000A5030000}"/>
    <cellStyle name="Comma 4 14" xfId="1546" xr:uid="{00000000-0005-0000-0000-0000A6030000}"/>
    <cellStyle name="Comma 4 2" xfId="1547" xr:uid="{00000000-0005-0000-0000-0000A7030000}"/>
    <cellStyle name="Comma 4 2 2" xfId="1548" xr:uid="{00000000-0005-0000-0000-0000A8030000}"/>
    <cellStyle name="Comma 4 2 2 2" xfId="1549" xr:uid="{00000000-0005-0000-0000-0000A9030000}"/>
    <cellStyle name="Comma 4 2 2 2 2" xfId="1550" xr:uid="{00000000-0005-0000-0000-0000AA030000}"/>
    <cellStyle name="Comma 4 2 2 3" xfId="1551" xr:uid="{00000000-0005-0000-0000-0000AB030000}"/>
    <cellStyle name="Comma 4 2 3" xfId="1552" xr:uid="{00000000-0005-0000-0000-0000AC030000}"/>
    <cellStyle name="Comma 4 2 3 2" xfId="1553" xr:uid="{00000000-0005-0000-0000-0000AD030000}"/>
    <cellStyle name="Comma 4 2 4" xfId="1554" xr:uid="{00000000-0005-0000-0000-0000AE030000}"/>
    <cellStyle name="Comma 4 2 5" xfId="1555" xr:uid="{00000000-0005-0000-0000-0000AF030000}"/>
    <cellStyle name="Comma 4 3" xfId="1556" xr:uid="{00000000-0005-0000-0000-0000B0030000}"/>
    <cellStyle name="Comma 4 3 2" xfId="1557" xr:uid="{00000000-0005-0000-0000-0000B1030000}"/>
    <cellStyle name="Comma 4 3 2 2" xfId="1558" xr:uid="{00000000-0005-0000-0000-0000B2030000}"/>
    <cellStyle name="Comma 4 3 2 2 2" xfId="1559" xr:uid="{00000000-0005-0000-0000-0000B3030000}"/>
    <cellStyle name="Comma 4 3 2 3" xfId="1560" xr:uid="{00000000-0005-0000-0000-0000B4030000}"/>
    <cellStyle name="Comma 4 3 3" xfId="1561" xr:uid="{00000000-0005-0000-0000-0000B5030000}"/>
    <cellStyle name="Comma 4 3 3 2" xfId="1562" xr:uid="{00000000-0005-0000-0000-0000B6030000}"/>
    <cellStyle name="Comma 4 3 4" xfId="1563" xr:uid="{00000000-0005-0000-0000-0000B7030000}"/>
    <cellStyle name="Comma 4 4" xfId="1564" xr:uid="{00000000-0005-0000-0000-0000B8030000}"/>
    <cellStyle name="Comma 4 4 2" xfId="1565" xr:uid="{00000000-0005-0000-0000-0000B9030000}"/>
    <cellStyle name="Comma 4 4 2 2" xfId="1566" xr:uid="{00000000-0005-0000-0000-0000BA030000}"/>
    <cellStyle name="Comma 4 4 2 2 2" xfId="1567" xr:uid="{00000000-0005-0000-0000-0000BB030000}"/>
    <cellStyle name="Comma 4 4 2 3" xfId="1568" xr:uid="{00000000-0005-0000-0000-0000BC030000}"/>
    <cellStyle name="Comma 4 4 3" xfId="1569" xr:uid="{00000000-0005-0000-0000-0000BD030000}"/>
    <cellStyle name="Comma 4 4 3 2" xfId="1570" xr:uid="{00000000-0005-0000-0000-0000BE030000}"/>
    <cellStyle name="Comma 4 4 4" xfId="1571" xr:uid="{00000000-0005-0000-0000-0000BF030000}"/>
    <cellStyle name="Comma 4 5" xfId="1572" xr:uid="{00000000-0005-0000-0000-0000C0030000}"/>
    <cellStyle name="Comma 4 5 2" xfId="1573" xr:uid="{00000000-0005-0000-0000-0000C1030000}"/>
    <cellStyle name="Comma 4 5 2 2" xfId="1574" xr:uid="{00000000-0005-0000-0000-0000C2030000}"/>
    <cellStyle name="Comma 4 5 3" xfId="1575" xr:uid="{00000000-0005-0000-0000-0000C3030000}"/>
    <cellStyle name="Comma 4 6" xfId="1576" xr:uid="{00000000-0005-0000-0000-0000C4030000}"/>
    <cellStyle name="Comma 4 6 2" xfId="1577" xr:uid="{00000000-0005-0000-0000-0000C5030000}"/>
    <cellStyle name="Comma 4 6 2 2" xfId="1578" xr:uid="{00000000-0005-0000-0000-0000C6030000}"/>
    <cellStyle name="Comma 4 6 3" xfId="1579" xr:uid="{00000000-0005-0000-0000-0000C7030000}"/>
    <cellStyle name="Comma 4 7" xfId="1580" xr:uid="{00000000-0005-0000-0000-0000C8030000}"/>
    <cellStyle name="Comma 4 7 2" xfId="1581" xr:uid="{00000000-0005-0000-0000-0000C9030000}"/>
    <cellStyle name="Comma 4 8" xfId="1582" xr:uid="{00000000-0005-0000-0000-0000CA030000}"/>
    <cellStyle name="Comma 4 9" xfId="1583" xr:uid="{00000000-0005-0000-0000-0000CB030000}"/>
    <cellStyle name="Comma 5" xfId="90" xr:uid="{00000000-0005-0000-0000-0000CC030000}"/>
    <cellStyle name="Comma 5 10" xfId="1584" xr:uid="{00000000-0005-0000-0000-0000CD030000}"/>
    <cellStyle name="Comma 5 11" xfId="1585" xr:uid="{00000000-0005-0000-0000-0000CE030000}"/>
    <cellStyle name="Comma 5 12" xfId="1586" xr:uid="{00000000-0005-0000-0000-0000CF030000}"/>
    <cellStyle name="Comma 5 2" xfId="1587" xr:uid="{00000000-0005-0000-0000-0000D0030000}"/>
    <cellStyle name="Comma 5 2 2" xfId="1588" xr:uid="{00000000-0005-0000-0000-0000D1030000}"/>
    <cellStyle name="Comma 5 2 2 2" xfId="1589" xr:uid="{00000000-0005-0000-0000-0000D2030000}"/>
    <cellStyle name="Comma 5 2 2 2 2" xfId="1590" xr:uid="{00000000-0005-0000-0000-0000D3030000}"/>
    <cellStyle name="Comma 5 2 2 3" xfId="1591" xr:uid="{00000000-0005-0000-0000-0000D4030000}"/>
    <cellStyle name="Comma 5 2 3" xfId="1592" xr:uid="{00000000-0005-0000-0000-0000D5030000}"/>
    <cellStyle name="Comma 5 2 3 2" xfId="1593" xr:uid="{00000000-0005-0000-0000-0000D6030000}"/>
    <cellStyle name="Comma 5 2 4" xfId="1594" xr:uid="{00000000-0005-0000-0000-0000D7030000}"/>
    <cellStyle name="Comma 5 3" xfId="1595" xr:uid="{00000000-0005-0000-0000-0000D8030000}"/>
    <cellStyle name="Comma 5 3 2" xfId="1596" xr:uid="{00000000-0005-0000-0000-0000D9030000}"/>
    <cellStyle name="Comma 5 3 2 2" xfId="1597" xr:uid="{00000000-0005-0000-0000-0000DA030000}"/>
    <cellStyle name="Comma 5 3 2 2 2" xfId="1598" xr:uid="{00000000-0005-0000-0000-0000DB030000}"/>
    <cellStyle name="Comma 5 3 2 3" xfId="1599" xr:uid="{00000000-0005-0000-0000-0000DC030000}"/>
    <cellStyle name="Comma 5 3 3" xfId="1600" xr:uid="{00000000-0005-0000-0000-0000DD030000}"/>
    <cellStyle name="Comma 5 3 3 2" xfId="1601" xr:uid="{00000000-0005-0000-0000-0000DE030000}"/>
    <cellStyle name="Comma 5 3 4" xfId="1602" xr:uid="{00000000-0005-0000-0000-0000DF030000}"/>
    <cellStyle name="Comma 5 4" xfId="1603" xr:uid="{00000000-0005-0000-0000-0000E0030000}"/>
    <cellStyle name="Comma 5 4 2" xfId="1604" xr:uid="{00000000-0005-0000-0000-0000E1030000}"/>
    <cellStyle name="Comma 5 4 2 2" xfId="1605" xr:uid="{00000000-0005-0000-0000-0000E2030000}"/>
    <cellStyle name="Comma 5 4 3" xfId="1606" xr:uid="{00000000-0005-0000-0000-0000E3030000}"/>
    <cellStyle name="Comma 5 5" xfId="1607" xr:uid="{00000000-0005-0000-0000-0000E4030000}"/>
    <cellStyle name="Comma 5 5 2" xfId="1608" xr:uid="{00000000-0005-0000-0000-0000E5030000}"/>
    <cellStyle name="Comma 5 5 2 2" xfId="1609" xr:uid="{00000000-0005-0000-0000-0000E6030000}"/>
    <cellStyle name="Comma 5 5 3" xfId="1610" xr:uid="{00000000-0005-0000-0000-0000E7030000}"/>
    <cellStyle name="Comma 5 6" xfId="1611" xr:uid="{00000000-0005-0000-0000-0000E8030000}"/>
    <cellStyle name="Comma 5 6 2" xfId="1612" xr:uid="{00000000-0005-0000-0000-0000E9030000}"/>
    <cellStyle name="Comma 5 7" xfId="1613" xr:uid="{00000000-0005-0000-0000-0000EA030000}"/>
    <cellStyle name="Comma 5 8" xfId="1614" xr:uid="{00000000-0005-0000-0000-0000EB030000}"/>
    <cellStyle name="Comma 5 9" xfId="1615" xr:uid="{00000000-0005-0000-0000-0000EC030000}"/>
    <cellStyle name="Comma 6" xfId="111" xr:uid="{00000000-0005-0000-0000-0000ED030000}"/>
    <cellStyle name="Comma 6 2" xfId="1616" xr:uid="{00000000-0005-0000-0000-0000EE030000}"/>
    <cellStyle name="Comma 6 3" xfId="1617" xr:uid="{00000000-0005-0000-0000-0000EF030000}"/>
    <cellStyle name="Comma 6 4" xfId="1618" xr:uid="{00000000-0005-0000-0000-0000F0030000}"/>
    <cellStyle name="Comma 6 5" xfId="1619" xr:uid="{00000000-0005-0000-0000-0000F1030000}"/>
    <cellStyle name="Comma 6 6" xfId="1620" xr:uid="{00000000-0005-0000-0000-0000F2030000}"/>
    <cellStyle name="Comma 6 7" xfId="622" xr:uid="{00000000-0005-0000-0000-0000F3030000}"/>
    <cellStyle name="Comma 7" xfId="1621" xr:uid="{00000000-0005-0000-0000-0000F4030000}"/>
    <cellStyle name="Comma 7 2" xfId="1622" xr:uid="{00000000-0005-0000-0000-0000F5030000}"/>
    <cellStyle name="Comma 7 2 2" xfId="1623" xr:uid="{00000000-0005-0000-0000-0000F6030000}"/>
    <cellStyle name="Comma 7 2 2 2" xfId="1624" xr:uid="{00000000-0005-0000-0000-0000F7030000}"/>
    <cellStyle name="Comma 7 2 3" xfId="1625" xr:uid="{00000000-0005-0000-0000-0000F8030000}"/>
    <cellStyle name="Comma 7 3" xfId="1626" xr:uid="{00000000-0005-0000-0000-0000F9030000}"/>
    <cellStyle name="Comma 7 3 2" xfId="1627" xr:uid="{00000000-0005-0000-0000-0000FA030000}"/>
    <cellStyle name="Comma 7 4" xfId="1628" xr:uid="{00000000-0005-0000-0000-0000FB030000}"/>
    <cellStyle name="Comma 7 5" xfId="1629" xr:uid="{00000000-0005-0000-0000-0000FC030000}"/>
    <cellStyle name="Comma 7 6" xfId="1630" xr:uid="{00000000-0005-0000-0000-0000FD030000}"/>
    <cellStyle name="Comma 7 7" xfId="1631" xr:uid="{00000000-0005-0000-0000-0000FE030000}"/>
    <cellStyle name="Comma 7 8" xfId="1632" xr:uid="{00000000-0005-0000-0000-0000FF030000}"/>
    <cellStyle name="Comma 8" xfId="1633" xr:uid="{00000000-0005-0000-0000-000000040000}"/>
    <cellStyle name="Comma 8 2" xfId="1634" xr:uid="{00000000-0005-0000-0000-000001040000}"/>
    <cellStyle name="Comma 8 2 2" xfId="1635" xr:uid="{00000000-0005-0000-0000-000002040000}"/>
    <cellStyle name="Comma 8 3" xfId="1636" xr:uid="{00000000-0005-0000-0000-000003040000}"/>
    <cellStyle name="Comma 8 4" xfId="1637" xr:uid="{00000000-0005-0000-0000-000004040000}"/>
    <cellStyle name="Comma 8 5" xfId="1638" xr:uid="{00000000-0005-0000-0000-000005040000}"/>
    <cellStyle name="Comma 8 6" xfId="1639" xr:uid="{00000000-0005-0000-0000-000006040000}"/>
    <cellStyle name="Comma 8 7" xfId="1640" xr:uid="{00000000-0005-0000-0000-000007040000}"/>
    <cellStyle name="Comma 9" xfId="1641" xr:uid="{00000000-0005-0000-0000-000008040000}"/>
    <cellStyle name="Comma 9 2" xfId="1642" xr:uid="{00000000-0005-0000-0000-000009040000}"/>
    <cellStyle name="Comma 9 3" xfId="1643" xr:uid="{00000000-0005-0000-0000-00000A040000}"/>
    <cellStyle name="Comma 9 4" xfId="1644" xr:uid="{00000000-0005-0000-0000-00000B040000}"/>
    <cellStyle name="Comma 9 5" xfId="1645" xr:uid="{00000000-0005-0000-0000-00000C040000}"/>
    <cellStyle name="Comma0" xfId="1646" xr:uid="{00000000-0005-0000-0000-00000D040000}"/>
    <cellStyle name="Comma2 (0)" xfId="1647" xr:uid="{00000000-0005-0000-0000-00000E040000}"/>
    <cellStyle name="Comment" xfId="1648" xr:uid="{00000000-0005-0000-0000-00000F040000}"/>
    <cellStyle name="Commentaire" xfId="1649" xr:uid="{00000000-0005-0000-0000-000010040000}"/>
    <cellStyle name="Company" xfId="1650" xr:uid="{00000000-0005-0000-0000-000011040000}"/>
    <cellStyle name="CurRatio" xfId="1651" xr:uid="{00000000-0005-0000-0000-000012040000}"/>
    <cellStyle name="Currency" xfId="70" builtinId="4"/>
    <cellStyle name="Currency--" xfId="2173" xr:uid="{00000000-0005-0000-0000-000014040000}"/>
    <cellStyle name="Currency [00]" xfId="1652" xr:uid="{00000000-0005-0000-0000-000015040000}"/>
    <cellStyle name="Currency [1]" xfId="1653" xr:uid="{00000000-0005-0000-0000-000016040000}"/>
    <cellStyle name="Currency [2]" xfId="1654" xr:uid="{00000000-0005-0000-0000-000017040000}"/>
    <cellStyle name="Currency [2] 2" xfId="6862" xr:uid="{00000000-0005-0000-0000-000018040000}"/>
    <cellStyle name="Currency [3]" xfId="1655" xr:uid="{00000000-0005-0000-0000-000019040000}"/>
    <cellStyle name="Currency 0" xfId="1656" xr:uid="{00000000-0005-0000-0000-00001A040000}"/>
    <cellStyle name="Currency 10" xfId="1657" xr:uid="{00000000-0005-0000-0000-00001B040000}"/>
    <cellStyle name="Currency 10 2" xfId="1658" xr:uid="{00000000-0005-0000-0000-00001C040000}"/>
    <cellStyle name="Currency 10 2 2" xfId="1659" xr:uid="{00000000-0005-0000-0000-00001D040000}"/>
    <cellStyle name="Currency 10 2 2 2" xfId="1660" xr:uid="{00000000-0005-0000-0000-00001E040000}"/>
    <cellStyle name="Currency 10 2 2 2 2" xfId="1661" xr:uid="{00000000-0005-0000-0000-00001F040000}"/>
    <cellStyle name="Currency 10 2 2 3" xfId="1662" xr:uid="{00000000-0005-0000-0000-000020040000}"/>
    <cellStyle name="Currency 10 2 3" xfId="1663" xr:uid="{00000000-0005-0000-0000-000021040000}"/>
    <cellStyle name="Currency 10 2 3 2" xfId="1664" xr:uid="{00000000-0005-0000-0000-000022040000}"/>
    <cellStyle name="Currency 10 2 4" xfId="1665" xr:uid="{00000000-0005-0000-0000-000023040000}"/>
    <cellStyle name="Currency 10 3" xfId="1666" xr:uid="{00000000-0005-0000-0000-000024040000}"/>
    <cellStyle name="Currency 10 3 2" xfId="1667" xr:uid="{00000000-0005-0000-0000-000025040000}"/>
    <cellStyle name="Currency 10 3 2 2" xfId="1668" xr:uid="{00000000-0005-0000-0000-000026040000}"/>
    <cellStyle name="Currency 10 3 2 2 2" xfId="1669" xr:uid="{00000000-0005-0000-0000-000027040000}"/>
    <cellStyle name="Currency 10 3 2 3" xfId="1670" xr:uid="{00000000-0005-0000-0000-000028040000}"/>
    <cellStyle name="Currency 10 3 3" xfId="1671" xr:uid="{00000000-0005-0000-0000-000029040000}"/>
    <cellStyle name="Currency 10 3 3 2" xfId="1672" xr:uid="{00000000-0005-0000-0000-00002A040000}"/>
    <cellStyle name="Currency 10 3 4" xfId="1673" xr:uid="{00000000-0005-0000-0000-00002B040000}"/>
    <cellStyle name="Currency 10 4" xfId="1674" xr:uid="{00000000-0005-0000-0000-00002C040000}"/>
    <cellStyle name="Currency 10 4 2" xfId="1675" xr:uid="{00000000-0005-0000-0000-00002D040000}"/>
    <cellStyle name="Currency 10 4 2 2" xfId="1676" xr:uid="{00000000-0005-0000-0000-00002E040000}"/>
    <cellStyle name="Currency 10 4 3" xfId="1677" xr:uid="{00000000-0005-0000-0000-00002F040000}"/>
    <cellStyle name="Currency 10 5" xfId="1678" xr:uid="{00000000-0005-0000-0000-000030040000}"/>
    <cellStyle name="Currency 10 5 2" xfId="1679" xr:uid="{00000000-0005-0000-0000-000031040000}"/>
    <cellStyle name="Currency 10 6" xfId="1680" xr:uid="{00000000-0005-0000-0000-000032040000}"/>
    <cellStyle name="Currency 11" xfId="1681" xr:uid="{00000000-0005-0000-0000-000033040000}"/>
    <cellStyle name="Currency 11 2" xfId="1682" xr:uid="{00000000-0005-0000-0000-000034040000}"/>
    <cellStyle name="Currency 11 2 2" xfId="1683" xr:uid="{00000000-0005-0000-0000-000035040000}"/>
    <cellStyle name="Currency 11 2 2 2" xfId="1684" xr:uid="{00000000-0005-0000-0000-000036040000}"/>
    <cellStyle name="Currency 11 2 2 2 2" xfId="1685" xr:uid="{00000000-0005-0000-0000-000037040000}"/>
    <cellStyle name="Currency 11 2 2 3" xfId="1686" xr:uid="{00000000-0005-0000-0000-000038040000}"/>
    <cellStyle name="Currency 11 2 3" xfId="1687" xr:uid="{00000000-0005-0000-0000-000039040000}"/>
    <cellStyle name="Currency 11 2 3 2" xfId="1688" xr:uid="{00000000-0005-0000-0000-00003A040000}"/>
    <cellStyle name="Currency 11 2 4" xfId="1689" xr:uid="{00000000-0005-0000-0000-00003B040000}"/>
    <cellStyle name="Currency 11 3" xfId="1690" xr:uid="{00000000-0005-0000-0000-00003C040000}"/>
    <cellStyle name="Currency 11 3 2" xfId="1691" xr:uid="{00000000-0005-0000-0000-00003D040000}"/>
    <cellStyle name="Currency 11 3 2 2" xfId="1692" xr:uid="{00000000-0005-0000-0000-00003E040000}"/>
    <cellStyle name="Currency 11 3 2 2 2" xfId="1693" xr:uid="{00000000-0005-0000-0000-00003F040000}"/>
    <cellStyle name="Currency 11 3 2 3" xfId="1694" xr:uid="{00000000-0005-0000-0000-000040040000}"/>
    <cellStyle name="Currency 11 3 3" xfId="1695" xr:uid="{00000000-0005-0000-0000-000041040000}"/>
    <cellStyle name="Currency 11 3 3 2" xfId="1696" xr:uid="{00000000-0005-0000-0000-000042040000}"/>
    <cellStyle name="Currency 11 3 4" xfId="1697" xr:uid="{00000000-0005-0000-0000-000043040000}"/>
    <cellStyle name="Currency 11 4" xfId="1698" xr:uid="{00000000-0005-0000-0000-000044040000}"/>
    <cellStyle name="Currency 11 4 2" xfId="1699" xr:uid="{00000000-0005-0000-0000-000045040000}"/>
    <cellStyle name="Currency 11 4 2 2" xfId="1700" xr:uid="{00000000-0005-0000-0000-000046040000}"/>
    <cellStyle name="Currency 11 4 3" xfId="1701" xr:uid="{00000000-0005-0000-0000-000047040000}"/>
    <cellStyle name="Currency 11 5" xfId="1702" xr:uid="{00000000-0005-0000-0000-000048040000}"/>
    <cellStyle name="Currency 11 5 2" xfId="1703" xr:uid="{00000000-0005-0000-0000-000049040000}"/>
    <cellStyle name="Currency 11 6" xfId="1704" xr:uid="{00000000-0005-0000-0000-00004A040000}"/>
    <cellStyle name="Currency 12" xfId="1705" xr:uid="{00000000-0005-0000-0000-00004B040000}"/>
    <cellStyle name="Currency 13" xfId="1706" xr:uid="{00000000-0005-0000-0000-00004C040000}"/>
    <cellStyle name="Currency 14" xfId="1707" xr:uid="{00000000-0005-0000-0000-00004D040000}"/>
    <cellStyle name="Currency 14 2" xfId="1708" xr:uid="{00000000-0005-0000-0000-00004E040000}"/>
    <cellStyle name="Currency 14 2 2" xfId="1709" xr:uid="{00000000-0005-0000-0000-00004F040000}"/>
    <cellStyle name="Currency 14 2 2 2" xfId="1710" xr:uid="{00000000-0005-0000-0000-000050040000}"/>
    <cellStyle name="Currency 14 2 2 2 2" xfId="1711" xr:uid="{00000000-0005-0000-0000-000051040000}"/>
    <cellStyle name="Currency 14 2 2 3" xfId="1712" xr:uid="{00000000-0005-0000-0000-000052040000}"/>
    <cellStyle name="Currency 14 2 3" xfId="1713" xr:uid="{00000000-0005-0000-0000-000053040000}"/>
    <cellStyle name="Currency 14 2 3 2" xfId="1714" xr:uid="{00000000-0005-0000-0000-000054040000}"/>
    <cellStyle name="Currency 14 2 4" xfId="1715" xr:uid="{00000000-0005-0000-0000-000055040000}"/>
    <cellStyle name="Currency 14 3" xfId="1716" xr:uid="{00000000-0005-0000-0000-000056040000}"/>
    <cellStyle name="Currency 14 3 2" xfId="1717" xr:uid="{00000000-0005-0000-0000-000057040000}"/>
    <cellStyle name="Currency 14 3 2 2" xfId="1718" xr:uid="{00000000-0005-0000-0000-000058040000}"/>
    <cellStyle name="Currency 14 3 2 2 2" xfId="1719" xr:uid="{00000000-0005-0000-0000-000059040000}"/>
    <cellStyle name="Currency 14 3 2 3" xfId="1720" xr:uid="{00000000-0005-0000-0000-00005A040000}"/>
    <cellStyle name="Currency 14 3 3" xfId="1721" xr:uid="{00000000-0005-0000-0000-00005B040000}"/>
    <cellStyle name="Currency 14 3 3 2" xfId="1722" xr:uid="{00000000-0005-0000-0000-00005C040000}"/>
    <cellStyle name="Currency 14 3 4" xfId="1723" xr:uid="{00000000-0005-0000-0000-00005D040000}"/>
    <cellStyle name="Currency 14 4" xfId="1724" xr:uid="{00000000-0005-0000-0000-00005E040000}"/>
    <cellStyle name="Currency 14 4 2" xfId="1725" xr:uid="{00000000-0005-0000-0000-00005F040000}"/>
    <cellStyle name="Currency 14 4 2 2" xfId="1726" xr:uid="{00000000-0005-0000-0000-000060040000}"/>
    <cellStyle name="Currency 14 4 2 2 2" xfId="1727" xr:uid="{00000000-0005-0000-0000-000061040000}"/>
    <cellStyle name="Currency 14 4 2 3" xfId="1728" xr:uid="{00000000-0005-0000-0000-000062040000}"/>
    <cellStyle name="Currency 14 4 3" xfId="1729" xr:uid="{00000000-0005-0000-0000-000063040000}"/>
    <cellStyle name="Currency 14 4 3 2" xfId="1730" xr:uid="{00000000-0005-0000-0000-000064040000}"/>
    <cellStyle name="Currency 14 4 4" xfId="1731" xr:uid="{00000000-0005-0000-0000-000065040000}"/>
    <cellStyle name="Currency 14 5" xfId="1732" xr:uid="{00000000-0005-0000-0000-000066040000}"/>
    <cellStyle name="Currency 14 5 2" xfId="1733" xr:uid="{00000000-0005-0000-0000-000067040000}"/>
    <cellStyle name="Currency 14 5 2 2" xfId="1734" xr:uid="{00000000-0005-0000-0000-000068040000}"/>
    <cellStyle name="Currency 14 5 3" xfId="1735" xr:uid="{00000000-0005-0000-0000-000069040000}"/>
    <cellStyle name="Currency 14 6" xfId="1736" xr:uid="{00000000-0005-0000-0000-00006A040000}"/>
    <cellStyle name="Currency 14 6 2" xfId="1737" xr:uid="{00000000-0005-0000-0000-00006B040000}"/>
    <cellStyle name="Currency 14 7" xfId="1738" xr:uid="{00000000-0005-0000-0000-00006C040000}"/>
    <cellStyle name="Currency 15" xfId="1739" xr:uid="{00000000-0005-0000-0000-00006D040000}"/>
    <cellStyle name="Currency 15 2" xfId="1740" xr:uid="{00000000-0005-0000-0000-00006E040000}"/>
    <cellStyle name="Currency 15 2 2" xfId="1741" xr:uid="{00000000-0005-0000-0000-00006F040000}"/>
    <cellStyle name="Currency 15 2 2 2" xfId="1742" xr:uid="{00000000-0005-0000-0000-000070040000}"/>
    <cellStyle name="Currency 15 2 3" xfId="1743" xr:uid="{00000000-0005-0000-0000-000071040000}"/>
    <cellStyle name="Currency 15 3" xfId="1744" xr:uid="{00000000-0005-0000-0000-000072040000}"/>
    <cellStyle name="Currency 15 3 2" xfId="1745" xr:uid="{00000000-0005-0000-0000-000073040000}"/>
    <cellStyle name="Currency 15 4" xfId="1746" xr:uid="{00000000-0005-0000-0000-000074040000}"/>
    <cellStyle name="Currency 16" xfId="1747" xr:uid="{00000000-0005-0000-0000-000075040000}"/>
    <cellStyle name="Currency 16 2" xfId="1748" xr:uid="{00000000-0005-0000-0000-000076040000}"/>
    <cellStyle name="Currency 17" xfId="1749" xr:uid="{00000000-0005-0000-0000-000077040000}"/>
    <cellStyle name="Currency 18" xfId="1750" xr:uid="{00000000-0005-0000-0000-000078040000}"/>
    <cellStyle name="Currency 19" xfId="1751" xr:uid="{00000000-0005-0000-0000-000079040000}"/>
    <cellStyle name="Currency 19 2" xfId="1752" xr:uid="{00000000-0005-0000-0000-00007A040000}"/>
    <cellStyle name="Currency 19 2 2" xfId="1753" xr:uid="{00000000-0005-0000-0000-00007B040000}"/>
    <cellStyle name="Currency 19 2 2 2" xfId="1754" xr:uid="{00000000-0005-0000-0000-00007C040000}"/>
    <cellStyle name="Currency 19 2 2 2 2" xfId="1755" xr:uid="{00000000-0005-0000-0000-00007D040000}"/>
    <cellStyle name="Currency 19 2 2 3" xfId="1756" xr:uid="{00000000-0005-0000-0000-00007E040000}"/>
    <cellStyle name="Currency 19 2 3" xfId="1757" xr:uid="{00000000-0005-0000-0000-00007F040000}"/>
    <cellStyle name="Currency 19 2 3 2" xfId="1758" xr:uid="{00000000-0005-0000-0000-000080040000}"/>
    <cellStyle name="Currency 19 2 4" xfId="1759" xr:uid="{00000000-0005-0000-0000-000081040000}"/>
    <cellStyle name="Currency 19 3" xfId="1760" xr:uid="{00000000-0005-0000-0000-000082040000}"/>
    <cellStyle name="Currency 19 3 2" xfId="1761" xr:uid="{00000000-0005-0000-0000-000083040000}"/>
    <cellStyle name="Currency 19 3 2 2" xfId="1762" xr:uid="{00000000-0005-0000-0000-000084040000}"/>
    <cellStyle name="Currency 19 3 2 2 2" xfId="1763" xr:uid="{00000000-0005-0000-0000-000085040000}"/>
    <cellStyle name="Currency 19 3 2 3" xfId="1764" xr:uid="{00000000-0005-0000-0000-000086040000}"/>
    <cellStyle name="Currency 19 3 3" xfId="1765" xr:uid="{00000000-0005-0000-0000-000087040000}"/>
    <cellStyle name="Currency 19 3 3 2" xfId="1766" xr:uid="{00000000-0005-0000-0000-000088040000}"/>
    <cellStyle name="Currency 19 3 4" xfId="1767" xr:uid="{00000000-0005-0000-0000-000089040000}"/>
    <cellStyle name="Currency 19 4" xfId="1768" xr:uid="{00000000-0005-0000-0000-00008A040000}"/>
    <cellStyle name="Currency 19 4 2" xfId="1769" xr:uid="{00000000-0005-0000-0000-00008B040000}"/>
    <cellStyle name="Currency 19 4 2 2" xfId="1770" xr:uid="{00000000-0005-0000-0000-00008C040000}"/>
    <cellStyle name="Currency 19 4 3" xfId="1771" xr:uid="{00000000-0005-0000-0000-00008D040000}"/>
    <cellStyle name="Currency 19 5" xfId="1772" xr:uid="{00000000-0005-0000-0000-00008E040000}"/>
    <cellStyle name="Currency 19 5 2" xfId="1773" xr:uid="{00000000-0005-0000-0000-00008F040000}"/>
    <cellStyle name="Currency 19 6" xfId="1774" xr:uid="{00000000-0005-0000-0000-000090040000}"/>
    <cellStyle name="Currency 2" xfId="4" xr:uid="{00000000-0005-0000-0000-000091040000}"/>
    <cellStyle name="Currency 2 10" xfId="1775" xr:uid="{00000000-0005-0000-0000-000092040000}"/>
    <cellStyle name="Currency 2 10 2" xfId="1776" xr:uid="{00000000-0005-0000-0000-000093040000}"/>
    <cellStyle name="Currency 2 10 2 2" xfId="1777" xr:uid="{00000000-0005-0000-0000-000094040000}"/>
    <cellStyle name="Currency 2 10 3" xfId="1778" xr:uid="{00000000-0005-0000-0000-000095040000}"/>
    <cellStyle name="Currency 2 11" xfId="1779" xr:uid="{00000000-0005-0000-0000-000096040000}"/>
    <cellStyle name="Currency 2 12" xfId="1780" xr:uid="{00000000-0005-0000-0000-000097040000}"/>
    <cellStyle name="Currency 2 13" xfId="1781" xr:uid="{00000000-0005-0000-0000-000098040000}"/>
    <cellStyle name="Currency 2 14" xfId="1782" xr:uid="{00000000-0005-0000-0000-000099040000}"/>
    <cellStyle name="Currency 2 15" xfId="1783" xr:uid="{00000000-0005-0000-0000-00009A040000}"/>
    <cellStyle name="Currency 2 16" xfId="1784" xr:uid="{00000000-0005-0000-0000-00009B040000}"/>
    <cellStyle name="Currency 2 17" xfId="1785" xr:uid="{00000000-0005-0000-0000-00009C040000}"/>
    <cellStyle name="Currency 2 18" xfId="1786" xr:uid="{00000000-0005-0000-0000-00009D040000}"/>
    <cellStyle name="Currency 2 2" xfId="1787" xr:uid="{00000000-0005-0000-0000-00009E040000}"/>
    <cellStyle name="Currency 2 2 10" xfId="1788" xr:uid="{00000000-0005-0000-0000-00009F040000}"/>
    <cellStyle name="Currency 2 2 11" xfId="1789" xr:uid="{00000000-0005-0000-0000-0000A0040000}"/>
    <cellStyle name="Currency 2 2 2" xfId="1790" xr:uid="{00000000-0005-0000-0000-0000A1040000}"/>
    <cellStyle name="Currency 2 2 3" xfId="1791" xr:uid="{00000000-0005-0000-0000-0000A2040000}"/>
    <cellStyle name="Currency 2 2 4" xfId="1792" xr:uid="{00000000-0005-0000-0000-0000A3040000}"/>
    <cellStyle name="Currency 2 2 5" xfId="1793" xr:uid="{00000000-0005-0000-0000-0000A4040000}"/>
    <cellStyle name="Currency 2 2 6" xfId="1794" xr:uid="{00000000-0005-0000-0000-0000A5040000}"/>
    <cellStyle name="Currency 2 2 7" xfId="1795" xr:uid="{00000000-0005-0000-0000-0000A6040000}"/>
    <cellStyle name="Currency 2 2 8" xfId="1796" xr:uid="{00000000-0005-0000-0000-0000A7040000}"/>
    <cellStyle name="Currency 2 2 9" xfId="1797" xr:uid="{00000000-0005-0000-0000-0000A8040000}"/>
    <cellStyle name="Currency 2 3" xfId="1798" xr:uid="{00000000-0005-0000-0000-0000A9040000}"/>
    <cellStyle name="Currency 2 3 2" xfId="1799" xr:uid="{00000000-0005-0000-0000-0000AA040000}"/>
    <cellStyle name="Currency 2 3 3" xfId="1800" xr:uid="{00000000-0005-0000-0000-0000AB040000}"/>
    <cellStyle name="Currency 2 3 4" xfId="1801" xr:uid="{00000000-0005-0000-0000-0000AC040000}"/>
    <cellStyle name="Currency 2 3 5" xfId="1802" xr:uid="{00000000-0005-0000-0000-0000AD040000}"/>
    <cellStyle name="Currency 2 4" xfId="1803" xr:uid="{00000000-0005-0000-0000-0000AE040000}"/>
    <cellStyle name="Currency 2 5" xfId="1804" xr:uid="{00000000-0005-0000-0000-0000AF040000}"/>
    <cellStyle name="Currency 2 6" xfId="1805" xr:uid="{00000000-0005-0000-0000-0000B0040000}"/>
    <cellStyle name="Currency 2 7" xfId="1806" xr:uid="{00000000-0005-0000-0000-0000B1040000}"/>
    <cellStyle name="Currency 2 8" xfId="1807" xr:uid="{00000000-0005-0000-0000-0000B2040000}"/>
    <cellStyle name="Currency 2 9" xfId="1808" xr:uid="{00000000-0005-0000-0000-0000B3040000}"/>
    <cellStyle name="Currency 2*" xfId="1810" xr:uid="{00000000-0005-0000-0000-0000B4040000}"/>
    <cellStyle name="Currency 2_CLdcfmodel" xfId="1809" xr:uid="{00000000-0005-0000-0000-0000B5040000}"/>
    <cellStyle name="Currency 20" xfId="1811" xr:uid="{00000000-0005-0000-0000-0000B6040000}"/>
    <cellStyle name="Currency 20 2" xfId="1812" xr:uid="{00000000-0005-0000-0000-0000B7040000}"/>
    <cellStyle name="Currency 20 2 2" xfId="1813" xr:uid="{00000000-0005-0000-0000-0000B8040000}"/>
    <cellStyle name="Currency 20 2 2 2" xfId="1814" xr:uid="{00000000-0005-0000-0000-0000B9040000}"/>
    <cellStyle name="Currency 20 2 2 2 2" xfId="1815" xr:uid="{00000000-0005-0000-0000-0000BA040000}"/>
    <cellStyle name="Currency 20 2 2 3" xfId="1816" xr:uid="{00000000-0005-0000-0000-0000BB040000}"/>
    <cellStyle name="Currency 20 2 3" xfId="1817" xr:uid="{00000000-0005-0000-0000-0000BC040000}"/>
    <cellStyle name="Currency 20 2 3 2" xfId="1818" xr:uid="{00000000-0005-0000-0000-0000BD040000}"/>
    <cellStyle name="Currency 20 2 4" xfId="1819" xr:uid="{00000000-0005-0000-0000-0000BE040000}"/>
    <cellStyle name="Currency 20 3" xfId="1820" xr:uid="{00000000-0005-0000-0000-0000BF040000}"/>
    <cellStyle name="Currency 20 3 2" xfId="1821" xr:uid="{00000000-0005-0000-0000-0000C0040000}"/>
    <cellStyle name="Currency 20 3 2 2" xfId="1822" xr:uid="{00000000-0005-0000-0000-0000C1040000}"/>
    <cellStyle name="Currency 20 3 2 2 2" xfId="1823" xr:uid="{00000000-0005-0000-0000-0000C2040000}"/>
    <cellStyle name="Currency 20 3 2 3" xfId="1824" xr:uid="{00000000-0005-0000-0000-0000C3040000}"/>
    <cellStyle name="Currency 20 3 3" xfId="1825" xr:uid="{00000000-0005-0000-0000-0000C4040000}"/>
    <cellStyle name="Currency 20 3 3 2" xfId="1826" xr:uid="{00000000-0005-0000-0000-0000C5040000}"/>
    <cellStyle name="Currency 20 3 4" xfId="1827" xr:uid="{00000000-0005-0000-0000-0000C6040000}"/>
    <cellStyle name="Currency 20 4" xfId="1828" xr:uid="{00000000-0005-0000-0000-0000C7040000}"/>
    <cellStyle name="Currency 20 4 2" xfId="1829" xr:uid="{00000000-0005-0000-0000-0000C8040000}"/>
    <cellStyle name="Currency 20 4 2 2" xfId="1830" xr:uid="{00000000-0005-0000-0000-0000C9040000}"/>
    <cellStyle name="Currency 20 4 3" xfId="1831" xr:uid="{00000000-0005-0000-0000-0000CA040000}"/>
    <cellStyle name="Currency 20 5" xfId="1832" xr:uid="{00000000-0005-0000-0000-0000CB040000}"/>
    <cellStyle name="Currency 20 5 2" xfId="1833" xr:uid="{00000000-0005-0000-0000-0000CC040000}"/>
    <cellStyle name="Currency 20 6" xfId="1834" xr:uid="{00000000-0005-0000-0000-0000CD040000}"/>
    <cellStyle name="Currency 21" xfId="1835" xr:uid="{00000000-0005-0000-0000-0000CE040000}"/>
    <cellStyle name="Currency 21 2" xfId="1836" xr:uid="{00000000-0005-0000-0000-0000CF040000}"/>
    <cellStyle name="Currency 21 2 2" xfId="1837" xr:uid="{00000000-0005-0000-0000-0000D0040000}"/>
    <cellStyle name="Currency 21 2 2 2" xfId="1838" xr:uid="{00000000-0005-0000-0000-0000D1040000}"/>
    <cellStyle name="Currency 21 2 2 2 2" xfId="1839" xr:uid="{00000000-0005-0000-0000-0000D2040000}"/>
    <cellStyle name="Currency 21 2 2 3" xfId="1840" xr:uid="{00000000-0005-0000-0000-0000D3040000}"/>
    <cellStyle name="Currency 21 2 3" xfId="1841" xr:uid="{00000000-0005-0000-0000-0000D4040000}"/>
    <cellStyle name="Currency 21 2 3 2" xfId="1842" xr:uid="{00000000-0005-0000-0000-0000D5040000}"/>
    <cellStyle name="Currency 21 2 4" xfId="1843" xr:uid="{00000000-0005-0000-0000-0000D6040000}"/>
    <cellStyle name="Currency 21 3" xfId="1844" xr:uid="{00000000-0005-0000-0000-0000D7040000}"/>
    <cellStyle name="Currency 21 3 2" xfId="1845" xr:uid="{00000000-0005-0000-0000-0000D8040000}"/>
    <cellStyle name="Currency 21 3 2 2" xfId="1846" xr:uid="{00000000-0005-0000-0000-0000D9040000}"/>
    <cellStyle name="Currency 21 3 2 2 2" xfId="1847" xr:uid="{00000000-0005-0000-0000-0000DA040000}"/>
    <cellStyle name="Currency 21 3 2 3" xfId="1848" xr:uid="{00000000-0005-0000-0000-0000DB040000}"/>
    <cellStyle name="Currency 21 3 3" xfId="1849" xr:uid="{00000000-0005-0000-0000-0000DC040000}"/>
    <cellStyle name="Currency 21 3 3 2" xfId="1850" xr:uid="{00000000-0005-0000-0000-0000DD040000}"/>
    <cellStyle name="Currency 21 3 4" xfId="1851" xr:uid="{00000000-0005-0000-0000-0000DE040000}"/>
    <cellStyle name="Currency 21 4" xfId="1852" xr:uid="{00000000-0005-0000-0000-0000DF040000}"/>
    <cellStyle name="Currency 21 4 2" xfId="1853" xr:uid="{00000000-0005-0000-0000-0000E0040000}"/>
    <cellStyle name="Currency 21 4 2 2" xfId="1854" xr:uid="{00000000-0005-0000-0000-0000E1040000}"/>
    <cellStyle name="Currency 21 4 3" xfId="1855" xr:uid="{00000000-0005-0000-0000-0000E2040000}"/>
    <cellStyle name="Currency 21 5" xfId="1856" xr:uid="{00000000-0005-0000-0000-0000E3040000}"/>
    <cellStyle name="Currency 21 5 2" xfId="1857" xr:uid="{00000000-0005-0000-0000-0000E4040000}"/>
    <cellStyle name="Currency 21 6" xfId="1858" xr:uid="{00000000-0005-0000-0000-0000E5040000}"/>
    <cellStyle name="Currency 22" xfId="1859" xr:uid="{00000000-0005-0000-0000-0000E6040000}"/>
    <cellStyle name="Currency 22 2" xfId="1860" xr:uid="{00000000-0005-0000-0000-0000E7040000}"/>
    <cellStyle name="Currency 22 2 2" xfId="1861" xr:uid="{00000000-0005-0000-0000-0000E8040000}"/>
    <cellStyle name="Currency 22 2 2 2" xfId="1862" xr:uid="{00000000-0005-0000-0000-0000E9040000}"/>
    <cellStyle name="Currency 22 2 2 2 2" xfId="1863" xr:uid="{00000000-0005-0000-0000-0000EA040000}"/>
    <cellStyle name="Currency 22 2 2 3" xfId="1864" xr:uid="{00000000-0005-0000-0000-0000EB040000}"/>
    <cellStyle name="Currency 22 2 3" xfId="1865" xr:uid="{00000000-0005-0000-0000-0000EC040000}"/>
    <cellStyle name="Currency 22 2 3 2" xfId="1866" xr:uid="{00000000-0005-0000-0000-0000ED040000}"/>
    <cellStyle name="Currency 22 2 4" xfId="1867" xr:uid="{00000000-0005-0000-0000-0000EE040000}"/>
    <cellStyle name="Currency 22 3" xfId="1868" xr:uid="{00000000-0005-0000-0000-0000EF040000}"/>
    <cellStyle name="Currency 22 3 2" xfId="1869" xr:uid="{00000000-0005-0000-0000-0000F0040000}"/>
    <cellStyle name="Currency 22 3 2 2" xfId="1870" xr:uid="{00000000-0005-0000-0000-0000F1040000}"/>
    <cellStyle name="Currency 22 3 2 2 2" xfId="1871" xr:uid="{00000000-0005-0000-0000-0000F2040000}"/>
    <cellStyle name="Currency 22 3 2 3" xfId="1872" xr:uid="{00000000-0005-0000-0000-0000F3040000}"/>
    <cellStyle name="Currency 22 3 3" xfId="1873" xr:uid="{00000000-0005-0000-0000-0000F4040000}"/>
    <cellStyle name="Currency 22 3 3 2" xfId="1874" xr:uid="{00000000-0005-0000-0000-0000F5040000}"/>
    <cellStyle name="Currency 22 3 4" xfId="1875" xr:uid="{00000000-0005-0000-0000-0000F6040000}"/>
    <cellStyle name="Currency 22 4" xfId="1876" xr:uid="{00000000-0005-0000-0000-0000F7040000}"/>
    <cellStyle name="Currency 22 4 2" xfId="1877" xr:uid="{00000000-0005-0000-0000-0000F8040000}"/>
    <cellStyle name="Currency 22 4 2 2" xfId="1878" xr:uid="{00000000-0005-0000-0000-0000F9040000}"/>
    <cellStyle name="Currency 22 4 3" xfId="1879" xr:uid="{00000000-0005-0000-0000-0000FA040000}"/>
    <cellStyle name="Currency 22 5" xfId="1880" xr:uid="{00000000-0005-0000-0000-0000FB040000}"/>
    <cellStyle name="Currency 22 5 2" xfId="1881" xr:uid="{00000000-0005-0000-0000-0000FC040000}"/>
    <cellStyle name="Currency 22 6" xfId="1882" xr:uid="{00000000-0005-0000-0000-0000FD040000}"/>
    <cellStyle name="Currency 23" xfId="1883" xr:uid="{00000000-0005-0000-0000-0000FE040000}"/>
    <cellStyle name="Currency 23 2" xfId="1884" xr:uid="{00000000-0005-0000-0000-0000FF040000}"/>
    <cellStyle name="Currency 23 2 2" xfId="1885" xr:uid="{00000000-0005-0000-0000-000000050000}"/>
    <cellStyle name="Currency 23 2 2 2" xfId="1886" xr:uid="{00000000-0005-0000-0000-000001050000}"/>
    <cellStyle name="Currency 23 2 2 2 2" xfId="1887" xr:uid="{00000000-0005-0000-0000-000002050000}"/>
    <cellStyle name="Currency 23 2 2 3" xfId="1888" xr:uid="{00000000-0005-0000-0000-000003050000}"/>
    <cellStyle name="Currency 23 2 3" xfId="1889" xr:uid="{00000000-0005-0000-0000-000004050000}"/>
    <cellStyle name="Currency 23 2 3 2" xfId="1890" xr:uid="{00000000-0005-0000-0000-000005050000}"/>
    <cellStyle name="Currency 23 2 4" xfId="1891" xr:uid="{00000000-0005-0000-0000-000006050000}"/>
    <cellStyle name="Currency 23 3" xfId="1892" xr:uid="{00000000-0005-0000-0000-000007050000}"/>
    <cellStyle name="Currency 23 3 2" xfId="1893" xr:uid="{00000000-0005-0000-0000-000008050000}"/>
    <cellStyle name="Currency 23 3 2 2" xfId="1894" xr:uid="{00000000-0005-0000-0000-000009050000}"/>
    <cellStyle name="Currency 23 3 2 2 2" xfId="1895" xr:uid="{00000000-0005-0000-0000-00000A050000}"/>
    <cellStyle name="Currency 23 3 2 3" xfId="1896" xr:uid="{00000000-0005-0000-0000-00000B050000}"/>
    <cellStyle name="Currency 23 3 3" xfId="1897" xr:uid="{00000000-0005-0000-0000-00000C050000}"/>
    <cellStyle name="Currency 23 3 3 2" xfId="1898" xr:uid="{00000000-0005-0000-0000-00000D050000}"/>
    <cellStyle name="Currency 23 3 4" xfId="1899" xr:uid="{00000000-0005-0000-0000-00000E050000}"/>
    <cellStyle name="Currency 23 4" xfId="1900" xr:uid="{00000000-0005-0000-0000-00000F050000}"/>
    <cellStyle name="Currency 23 4 2" xfId="1901" xr:uid="{00000000-0005-0000-0000-000010050000}"/>
    <cellStyle name="Currency 23 4 2 2" xfId="1902" xr:uid="{00000000-0005-0000-0000-000011050000}"/>
    <cellStyle name="Currency 23 4 3" xfId="1903" xr:uid="{00000000-0005-0000-0000-000012050000}"/>
    <cellStyle name="Currency 23 5" xfId="1904" xr:uid="{00000000-0005-0000-0000-000013050000}"/>
    <cellStyle name="Currency 23 5 2" xfId="1905" xr:uid="{00000000-0005-0000-0000-000014050000}"/>
    <cellStyle name="Currency 23 6" xfId="1906" xr:uid="{00000000-0005-0000-0000-000015050000}"/>
    <cellStyle name="Currency 24" xfId="1907" xr:uid="{00000000-0005-0000-0000-000016050000}"/>
    <cellStyle name="Currency 24 2" xfId="1908" xr:uid="{00000000-0005-0000-0000-000017050000}"/>
    <cellStyle name="Currency 24 2 2" xfId="1909" xr:uid="{00000000-0005-0000-0000-000018050000}"/>
    <cellStyle name="Currency 24 2 2 2" xfId="1910" xr:uid="{00000000-0005-0000-0000-000019050000}"/>
    <cellStyle name="Currency 24 2 2 2 2" xfId="1911" xr:uid="{00000000-0005-0000-0000-00001A050000}"/>
    <cellStyle name="Currency 24 2 2 3" xfId="1912" xr:uid="{00000000-0005-0000-0000-00001B050000}"/>
    <cellStyle name="Currency 24 2 3" xfId="1913" xr:uid="{00000000-0005-0000-0000-00001C050000}"/>
    <cellStyle name="Currency 24 2 3 2" xfId="1914" xr:uid="{00000000-0005-0000-0000-00001D050000}"/>
    <cellStyle name="Currency 24 2 4" xfId="1915" xr:uid="{00000000-0005-0000-0000-00001E050000}"/>
    <cellStyle name="Currency 24 3" xfId="1916" xr:uid="{00000000-0005-0000-0000-00001F050000}"/>
    <cellStyle name="Currency 24 3 2" xfId="1917" xr:uid="{00000000-0005-0000-0000-000020050000}"/>
    <cellStyle name="Currency 24 3 2 2" xfId="1918" xr:uid="{00000000-0005-0000-0000-000021050000}"/>
    <cellStyle name="Currency 24 3 2 2 2" xfId="1919" xr:uid="{00000000-0005-0000-0000-000022050000}"/>
    <cellStyle name="Currency 24 3 2 3" xfId="1920" xr:uid="{00000000-0005-0000-0000-000023050000}"/>
    <cellStyle name="Currency 24 3 3" xfId="1921" xr:uid="{00000000-0005-0000-0000-000024050000}"/>
    <cellStyle name="Currency 24 3 3 2" xfId="1922" xr:uid="{00000000-0005-0000-0000-000025050000}"/>
    <cellStyle name="Currency 24 3 4" xfId="1923" xr:uid="{00000000-0005-0000-0000-000026050000}"/>
    <cellStyle name="Currency 24 4" xfId="1924" xr:uid="{00000000-0005-0000-0000-000027050000}"/>
    <cellStyle name="Currency 24 4 2" xfId="1925" xr:uid="{00000000-0005-0000-0000-000028050000}"/>
    <cellStyle name="Currency 24 4 2 2" xfId="1926" xr:uid="{00000000-0005-0000-0000-000029050000}"/>
    <cellStyle name="Currency 24 4 3" xfId="1927" xr:uid="{00000000-0005-0000-0000-00002A050000}"/>
    <cellStyle name="Currency 24 5" xfId="1928" xr:uid="{00000000-0005-0000-0000-00002B050000}"/>
    <cellStyle name="Currency 24 5 2" xfId="1929" xr:uid="{00000000-0005-0000-0000-00002C050000}"/>
    <cellStyle name="Currency 24 6" xfId="1930" xr:uid="{00000000-0005-0000-0000-00002D050000}"/>
    <cellStyle name="Currency 25" xfId="1931" xr:uid="{00000000-0005-0000-0000-00002E050000}"/>
    <cellStyle name="Currency 26" xfId="1932" xr:uid="{00000000-0005-0000-0000-00002F050000}"/>
    <cellStyle name="Currency 26 2" xfId="1933" xr:uid="{00000000-0005-0000-0000-000030050000}"/>
    <cellStyle name="Currency 26 2 2" xfId="1934" xr:uid="{00000000-0005-0000-0000-000031050000}"/>
    <cellStyle name="Currency 26 2 2 2" xfId="1935" xr:uid="{00000000-0005-0000-0000-000032050000}"/>
    <cellStyle name="Currency 26 2 2 2 2" xfId="1936" xr:uid="{00000000-0005-0000-0000-000033050000}"/>
    <cellStyle name="Currency 26 2 2 3" xfId="1937" xr:uid="{00000000-0005-0000-0000-000034050000}"/>
    <cellStyle name="Currency 26 2 3" xfId="1938" xr:uid="{00000000-0005-0000-0000-000035050000}"/>
    <cellStyle name="Currency 26 2 3 2" xfId="1939" xr:uid="{00000000-0005-0000-0000-000036050000}"/>
    <cellStyle name="Currency 26 2 4" xfId="1940" xr:uid="{00000000-0005-0000-0000-000037050000}"/>
    <cellStyle name="Currency 26 3" xfId="1941" xr:uid="{00000000-0005-0000-0000-000038050000}"/>
    <cellStyle name="Currency 26 3 2" xfId="1942" xr:uid="{00000000-0005-0000-0000-000039050000}"/>
    <cellStyle name="Currency 26 3 2 2" xfId="1943" xr:uid="{00000000-0005-0000-0000-00003A050000}"/>
    <cellStyle name="Currency 26 3 2 2 2" xfId="1944" xr:uid="{00000000-0005-0000-0000-00003B050000}"/>
    <cellStyle name="Currency 26 3 2 3" xfId="1945" xr:uid="{00000000-0005-0000-0000-00003C050000}"/>
    <cellStyle name="Currency 26 3 3" xfId="1946" xr:uid="{00000000-0005-0000-0000-00003D050000}"/>
    <cellStyle name="Currency 26 3 3 2" xfId="1947" xr:uid="{00000000-0005-0000-0000-00003E050000}"/>
    <cellStyle name="Currency 26 3 4" xfId="1948" xr:uid="{00000000-0005-0000-0000-00003F050000}"/>
    <cellStyle name="Currency 26 4" xfId="1949" xr:uid="{00000000-0005-0000-0000-000040050000}"/>
    <cellStyle name="Currency 26 4 2" xfId="1950" xr:uid="{00000000-0005-0000-0000-000041050000}"/>
    <cellStyle name="Currency 26 4 2 2" xfId="1951" xr:uid="{00000000-0005-0000-0000-000042050000}"/>
    <cellStyle name="Currency 26 4 3" xfId="1952" xr:uid="{00000000-0005-0000-0000-000043050000}"/>
    <cellStyle name="Currency 26 5" xfId="1953" xr:uid="{00000000-0005-0000-0000-000044050000}"/>
    <cellStyle name="Currency 26 5 2" xfId="1954" xr:uid="{00000000-0005-0000-0000-000045050000}"/>
    <cellStyle name="Currency 26 6" xfId="1955" xr:uid="{00000000-0005-0000-0000-000046050000}"/>
    <cellStyle name="Currency 27" xfId="1956" xr:uid="{00000000-0005-0000-0000-000047050000}"/>
    <cellStyle name="Currency 27 2" xfId="1957" xr:uid="{00000000-0005-0000-0000-000048050000}"/>
    <cellStyle name="Currency 27 2 2" xfId="1958" xr:uid="{00000000-0005-0000-0000-000049050000}"/>
    <cellStyle name="Currency 27 2 2 2" xfId="1959" xr:uid="{00000000-0005-0000-0000-00004A050000}"/>
    <cellStyle name="Currency 27 2 2 2 2" xfId="1960" xr:uid="{00000000-0005-0000-0000-00004B050000}"/>
    <cellStyle name="Currency 27 2 2 3" xfId="1961" xr:uid="{00000000-0005-0000-0000-00004C050000}"/>
    <cellStyle name="Currency 27 2 3" xfId="1962" xr:uid="{00000000-0005-0000-0000-00004D050000}"/>
    <cellStyle name="Currency 27 2 3 2" xfId="1963" xr:uid="{00000000-0005-0000-0000-00004E050000}"/>
    <cellStyle name="Currency 27 2 4" xfId="1964" xr:uid="{00000000-0005-0000-0000-00004F050000}"/>
    <cellStyle name="Currency 27 3" xfId="1965" xr:uid="{00000000-0005-0000-0000-000050050000}"/>
    <cellStyle name="Currency 27 3 2" xfId="1966" xr:uid="{00000000-0005-0000-0000-000051050000}"/>
    <cellStyle name="Currency 27 3 2 2" xfId="1967" xr:uid="{00000000-0005-0000-0000-000052050000}"/>
    <cellStyle name="Currency 27 3 2 2 2" xfId="1968" xr:uid="{00000000-0005-0000-0000-000053050000}"/>
    <cellStyle name="Currency 27 3 2 3" xfId="1969" xr:uid="{00000000-0005-0000-0000-000054050000}"/>
    <cellStyle name="Currency 27 3 3" xfId="1970" xr:uid="{00000000-0005-0000-0000-000055050000}"/>
    <cellStyle name="Currency 27 3 3 2" xfId="1971" xr:uid="{00000000-0005-0000-0000-000056050000}"/>
    <cellStyle name="Currency 27 3 4" xfId="1972" xr:uid="{00000000-0005-0000-0000-000057050000}"/>
    <cellStyle name="Currency 27 4" xfId="1973" xr:uid="{00000000-0005-0000-0000-000058050000}"/>
    <cellStyle name="Currency 27 4 2" xfId="1974" xr:uid="{00000000-0005-0000-0000-000059050000}"/>
    <cellStyle name="Currency 27 4 2 2" xfId="1975" xr:uid="{00000000-0005-0000-0000-00005A050000}"/>
    <cellStyle name="Currency 27 4 3" xfId="1976" xr:uid="{00000000-0005-0000-0000-00005B050000}"/>
    <cellStyle name="Currency 27 5" xfId="1977" xr:uid="{00000000-0005-0000-0000-00005C050000}"/>
    <cellStyle name="Currency 27 5 2" xfId="1978" xr:uid="{00000000-0005-0000-0000-00005D050000}"/>
    <cellStyle name="Currency 27 6" xfId="1979" xr:uid="{00000000-0005-0000-0000-00005E050000}"/>
    <cellStyle name="Currency 28" xfId="1980" xr:uid="{00000000-0005-0000-0000-00005F050000}"/>
    <cellStyle name="Currency 28 2" xfId="1981" xr:uid="{00000000-0005-0000-0000-000060050000}"/>
    <cellStyle name="Currency 28 2 2" xfId="1982" xr:uid="{00000000-0005-0000-0000-000061050000}"/>
    <cellStyle name="Currency 28 2 2 2" xfId="1983" xr:uid="{00000000-0005-0000-0000-000062050000}"/>
    <cellStyle name="Currency 28 2 2 2 2" xfId="1984" xr:uid="{00000000-0005-0000-0000-000063050000}"/>
    <cellStyle name="Currency 28 2 2 3" xfId="1985" xr:uid="{00000000-0005-0000-0000-000064050000}"/>
    <cellStyle name="Currency 28 2 3" xfId="1986" xr:uid="{00000000-0005-0000-0000-000065050000}"/>
    <cellStyle name="Currency 28 2 3 2" xfId="1987" xr:uid="{00000000-0005-0000-0000-000066050000}"/>
    <cellStyle name="Currency 28 2 4" xfId="1988" xr:uid="{00000000-0005-0000-0000-000067050000}"/>
    <cellStyle name="Currency 28 3" xfId="1989" xr:uid="{00000000-0005-0000-0000-000068050000}"/>
    <cellStyle name="Currency 28 3 2" xfId="1990" xr:uid="{00000000-0005-0000-0000-000069050000}"/>
    <cellStyle name="Currency 28 3 2 2" xfId="1991" xr:uid="{00000000-0005-0000-0000-00006A050000}"/>
    <cellStyle name="Currency 28 3 2 2 2" xfId="1992" xr:uid="{00000000-0005-0000-0000-00006B050000}"/>
    <cellStyle name="Currency 28 3 2 3" xfId="1993" xr:uid="{00000000-0005-0000-0000-00006C050000}"/>
    <cellStyle name="Currency 28 3 3" xfId="1994" xr:uid="{00000000-0005-0000-0000-00006D050000}"/>
    <cellStyle name="Currency 28 3 3 2" xfId="1995" xr:uid="{00000000-0005-0000-0000-00006E050000}"/>
    <cellStyle name="Currency 28 3 4" xfId="1996" xr:uid="{00000000-0005-0000-0000-00006F050000}"/>
    <cellStyle name="Currency 28 4" xfId="1997" xr:uid="{00000000-0005-0000-0000-000070050000}"/>
    <cellStyle name="Currency 28 4 2" xfId="1998" xr:uid="{00000000-0005-0000-0000-000071050000}"/>
    <cellStyle name="Currency 28 4 2 2" xfId="1999" xr:uid="{00000000-0005-0000-0000-000072050000}"/>
    <cellStyle name="Currency 28 4 3" xfId="2000" xr:uid="{00000000-0005-0000-0000-000073050000}"/>
    <cellStyle name="Currency 28 5" xfId="2001" xr:uid="{00000000-0005-0000-0000-000074050000}"/>
    <cellStyle name="Currency 28 5 2" xfId="2002" xr:uid="{00000000-0005-0000-0000-000075050000}"/>
    <cellStyle name="Currency 28 6" xfId="2003" xr:uid="{00000000-0005-0000-0000-000076050000}"/>
    <cellStyle name="Currency 29" xfId="2004" xr:uid="{00000000-0005-0000-0000-000077050000}"/>
    <cellStyle name="Currency 29 2" xfId="2005" xr:uid="{00000000-0005-0000-0000-000078050000}"/>
    <cellStyle name="Currency 29 2 2" xfId="2006" xr:uid="{00000000-0005-0000-0000-000079050000}"/>
    <cellStyle name="Currency 29 2 2 2" xfId="2007" xr:uid="{00000000-0005-0000-0000-00007A050000}"/>
    <cellStyle name="Currency 29 2 2 2 2" xfId="2008" xr:uid="{00000000-0005-0000-0000-00007B050000}"/>
    <cellStyle name="Currency 29 2 2 3" xfId="2009" xr:uid="{00000000-0005-0000-0000-00007C050000}"/>
    <cellStyle name="Currency 29 2 3" xfId="2010" xr:uid="{00000000-0005-0000-0000-00007D050000}"/>
    <cellStyle name="Currency 29 2 3 2" xfId="2011" xr:uid="{00000000-0005-0000-0000-00007E050000}"/>
    <cellStyle name="Currency 29 2 4" xfId="2012" xr:uid="{00000000-0005-0000-0000-00007F050000}"/>
    <cellStyle name="Currency 29 3" xfId="2013" xr:uid="{00000000-0005-0000-0000-000080050000}"/>
    <cellStyle name="Currency 29 3 2" xfId="2014" xr:uid="{00000000-0005-0000-0000-000081050000}"/>
    <cellStyle name="Currency 29 3 2 2" xfId="2015" xr:uid="{00000000-0005-0000-0000-000082050000}"/>
    <cellStyle name="Currency 29 3 2 2 2" xfId="2016" xr:uid="{00000000-0005-0000-0000-000083050000}"/>
    <cellStyle name="Currency 29 3 2 3" xfId="2017" xr:uid="{00000000-0005-0000-0000-000084050000}"/>
    <cellStyle name="Currency 29 3 3" xfId="2018" xr:uid="{00000000-0005-0000-0000-000085050000}"/>
    <cellStyle name="Currency 29 3 3 2" xfId="2019" xr:uid="{00000000-0005-0000-0000-000086050000}"/>
    <cellStyle name="Currency 29 3 4" xfId="2020" xr:uid="{00000000-0005-0000-0000-000087050000}"/>
    <cellStyle name="Currency 29 4" xfId="2021" xr:uid="{00000000-0005-0000-0000-000088050000}"/>
    <cellStyle name="Currency 29 4 2" xfId="2022" xr:uid="{00000000-0005-0000-0000-000089050000}"/>
    <cellStyle name="Currency 29 4 2 2" xfId="2023" xr:uid="{00000000-0005-0000-0000-00008A050000}"/>
    <cellStyle name="Currency 29 4 3" xfId="2024" xr:uid="{00000000-0005-0000-0000-00008B050000}"/>
    <cellStyle name="Currency 29 5" xfId="2025" xr:uid="{00000000-0005-0000-0000-00008C050000}"/>
    <cellStyle name="Currency 29 5 2" xfId="2026" xr:uid="{00000000-0005-0000-0000-00008D050000}"/>
    <cellStyle name="Currency 29 6" xfId="2027" xr:uid="{00000000-0005-0000-0000-00008E050000}"/>
    <cellStyle name="Currency 3" xfId="2028" xr:uid="{00000000-0005-0000-0000-00008F050000}"/>
    <cellStyle name="Currency 3 2" xfId="2029" xr:uid="{00000000-0005-0000-0000-000090050000}"/>
    <cellStyle name="Currency 3 2 2" xfId="2030" xr:uid="{00000000-0005-0000-0000-000091050000}"/>
    <cellStyle name="Currency 3 2 2 2" xfId="2031" xr:uid="{00000000-0005-0000-0000-000092050000}"/>
    <cellStyle name="Currency 3 2 3" xfId="2032" xr:uid="{00000000-0005-0000-0000-000093050000}"/>
    <cellStyle name="Currency 3 2 4" xfId="2033" xr:uid="{00000000-0005-0000-0000-000094050000}"/>
    <cellStyle name="Currency 3 2 5" xfId="2034" xr:uid="{00000000-0005-0000-0000-000095050000}"/>
    <cellStyle name="Currency 3 3" xfId="2035" xr:uid="{00000000-0005-0000-0000-000096050000}"/>
    <cellStyle name="Currency 3 4" xfId="2036" xr:uid="{00000000-0005-0000-0000-000097050000}"/>
    <cellStyle name="Currency 3 5" xfId="2037" xr:uid="{00000000-0005-0000-0000-000098050000}"/>
    <cellStyle name="Currency 3 6" xfId="2038" xr:uid="{00000000-0005-0000-0000-000099050000}"/>
    <cellStyle name="Currency 4" xfId="2039" xr:uid="{00000000-0005-0000-0000-00009A050000}"/>
    <cellStyle name="Currency 4 10" xfId="2040" xr:uid="{00000000-0005-0000-0000-00009B050000}"/>
    <cellStyle name="Currency 4 2" xfId="2041" xr:uid="{00000000-0005-0000-0000-00009C050000}"/>
    <cellStyle name="Currency 4 2 2" xfId="2042" xr:uid="{00000000-0005-0000-0000-00009D050000}"/>
    <cellStyle name="Currency 4 2 2 2" xfId="2043" xr:uid="{00000000-0005-0000-0000-00009E050000}"/>
    <cellStyle name="Currency 4 2 2 2 2" xfId="2044" xr:uid="{00000000-0005-0000-0000-00009F050000}"/>
    <cellStyle name="Currency 4 2 2 3" xfId="2045" xr:uid="{00000000-0005-0000-0000-0000A0050000}"/>
    <cellStyle name="Currency 4 2 3" xfId="2046" xr:uid="{00000000-0005-0000-0000-0000A1050000}"/>
    <cellStyle name="Currency 4 2 3 2" xfId="2047" xr:uid="{00000000-0005-0000-0000-0000A2050000}"/>
    <cellStyle name="Currency 4 2 4" xfId="2048" xr:uid="{00000000-0005-0000-0000-0000A3050000}"/>
    <cellStyle name="Currency 4 3" xfId="2049" xr:uid="{00000000-0005-0000-0000-0000A4050000}"/>
    <cellStyle name="Currency 4 3 2" xfId="2050" xr:uid="{00000000-0005-0000-0000-0000A5050000}"/>
    <cellStyle name="Currency 4 3 2 2" xfId="2051" xr:uid="{00000000-0005-0000-0000-0000A6050000}"/>
    <cellStyle name="Currency 4 3 2 2 2" xfId="2052" xr:uid="{00000000-0005-0000-0000-0000A7050000}"/>
    <cellStyle name="Currency 4 3 2 3" xfId="2053" xr:uid="{00000000-0005-0000-0000-0000A8050000}"/>
    <cellStyle name="Currency 4 3 3" xfId="2054" xr:uid="{00000000-0005-0000-0000-0000A9050000}"/>
    <cellStyle name="Currency 4 3 3 2" xfId="2055" xr:uid="{00000000-0005-0000-0000-0000AA050000}"/>
    <cellStyle name="Currency 4 3 4" xfId="2056" xr:uid="{00000000-0005-0000-0000-0000AB050000}"/>
    <cellStyle name="Currency 4 4" xfId="2057" xr:uid="{00000000-0005-0000-0000-0000AC050000}"/>
    <cellStyle name="Currency 4 4 2" xfId="2058" xr:uid="{00000000-0005-0000-0000-0000AD050000}"/>
    <cellStyle name="Currency 4 4 2 2" xfId="2059" xr:uid="{00000000-0005-0000-0000-0000AE050000}"/>
    <cellStyle name="Currency 4 4 3" xfId="2060" xr:uid="{00000000-0005-0000-0000-0000AF050000}"/>
    <cellStyle name="Currency 4 5" xfId="2061" xr:uid="{00000000-0005-0000-0000-0000B0050000}"/>
    <cellStyle name="Currency 4 5 2" xfId="2062" xr:uid="{00000000-0005-0000-0000-0000B1050000}"/>
    <cellStyle name="Currency 4 5 2 2" xfId="2063" xr:uid="{00000000-0005-0000-0000-0000B2050000}"/>
    <cellStyle name="Currency 4 5 3" xfId="2064" xr:uid="{00000000-0005-0000-0000-0000B3050000}"/>
    <cellStyle name="Currency 4 6" xfId="2065" xr:uid="{00000000-0005-0000-0000-0000B4050000}"/>
    <cellStyle name="Currency 4 6 2" xfId="2066" xr:uid="{00000000-0005-0000-0000-0000B5050000}"/>
    <cellStyle name="Currency 4 6 2 2" xfId="2067" xr:uid="{00000000-0005-0000-0000-0000B6050000}"/>
    <cellStyle name="Currency 4 6 3" xfId="2068" xr:uid="{00000000-0005-0000-0000-0000B7050000}"/>
    <cellStyle name="Currency 4 7" xfId="2069" xr:uid="{00000000-0005-0000-0000-0000B8050000}"/>
    <cellStyle name="Currency 4 7 2" xfId="2070" xr:uid="{00000000-0005-0000-0000-0000B9050000}"/>
    <cellStyle name="Currency 4 8" xfId="2071" xr:uid="{00000000-0005-0000-0000-0000BA050000}"/>
    <cellStyle name="Currency 4 9" xfId="2072" xr:uid="{00000000-0005-0000-0000-0000BB050000}"/>
    <cellStyle name="Currency 5" xfId="2073" xr:uid="{00000000-0005-0000-0000-0000BC050000}"/>
    <cellStyle name="Currency 5 2" xfId="2074" xr:uid="{00000000-0005-0000-0000-0000BD050000}"/>
    <cellStyle name="Currency 5 2 2" xfId="2075" xr:uid="{00000000-0005-0000-0000-0000BE050000}"/>
    <cellStyle name="Currency 5 2 2 2" xfId="2076" xr:uid="{00000000-0005-0000-0000-0000BF050000}"/>
    <cellStyle name="Currency 5 2 2 2 2" xfId="2077" xr:uid="{00000000-0005-0000-0000-0000C0050000}"/>
    <cellStyle name="Currency 5 2 2 3" xfId="2078" xr:uid="{00000000-0005-0000-0000-0000C1050000}"/>
    <cellStyle name="Currency 5 2 3" xfId="2079" xr:uid="{00000000-0005-0000-0000-0000C2050000}"/>
    <cellStyle name="Currency 5 2 3 2" xfId="2080" xr:uid="{00000000-0005-0000-0000-0000C3050000}"/>
    <cellStyle name="Currency 5 2 4" xfId="2081" xr:uid="{00000000-0005-0000-0000-0000C4050000}"/>
    <cellStyle name="Currency 5 3" xfId="2082" xr:uid="{00000000-0005-0000-0000-0000C5050000}"/>
    <cellStyle name="Currency 5 3 2" xfId="2083" xr:uid="{00000000-0005-0000-0000-0000C6050000}"/>
    <cellStyle name="Currency 5 3 2 2" xfId="2084" xr:uid="{00000000-0005-0000-0000-0000C7050000}"/>
    <cellStyle name="Currency 5 3 2 2 2" xfId="2085" xr:uid="{00000000-0005-0000-0000-0000C8050000}"/>
    <cellStyle name="Currency 5 3 2 3" xfId="2086" xr:uid="{00000000-0005-0000-0000-0000C9050000}"/>
    <cellStyle name="Currency 5 3 3" xfId="2087" xr:uid="{00000000-0005-0000-0000-0000CA050000}"/>
    <cellStyle name="Currency 5 3 3 2" xfId="2088" xr:uid="{00000000-0005-0000-0000-0000CB050000}"/>
    <cellStyle name="Currency 5 3 4" xfId="2089" xr:uid="{00000000-0005-0000-0000-0000CC050000}"/>
    <cellStyle name="Currency 5 4" xfId="2090" xr:uid="{00000000-0005-0000-0000-0000CD050000}"/>
    <cellStyle name="Currency 5 4 2" xfId="2091" xr:uid="{00000000-0005-0000-0000-0000CE050000}"/>
    <cellStyle name="Currency 5 4 2 2" xfId="2092" xr:uid="{00000000-0005-0000-0000-0000CF050000}"/>
    <cellStyle name="Currency 5 4 3" xfId="2093" xr:uid="{00000000-0005-0000-0000-0000D0050000}"/>
    <cellStyle name="Currency 5 5" xfId="2094" xr:uid="{00000000-0005-0000-0000-0000D1050000}"/>
    <cellStyle name="Currency 5 5 2" xfId="2095" xr:uid="{00000000-0005-0000-0000-0000D2050000}"/>
    <cellStyle name="Currency 5 6" xfId="2096" xr:uid="{00000000-0005-0000-0000-0000D3050000}"/>
    <cellStyle name="Currency 6" xfId="2097" xr:uid="{00000000-0005-0000-0000-0000D4050000}"/>
    <cellStyle name="Currency 6 2" xfId="2098" xr:uid="{00000000-0005-0000-0000-0000D5050000}"/>
    <cellStyle name="Currency 6 2 2" xfId="2099" xr:uid="{00000000-0005-0000-0000-0000D6050000}"/>
    <cellStyle name="Currency 6 2 2 2" xfId="2100" xr:uid="{00000000-0005-0000-0000-0000D7050000}"/>
    <cellStyle name="Currency 6 2 2 2 2" xfId="2101" xr:uid="{00000000-0005-0000-0000-0000D8050000}"/>
    <cellStyle name="Currency 6 2 2 3" xfId="2102" xr:uid="{00000000-0005-0000-0000-0000D9050000}"/>
    <cellStyle name="Currency 6 2 3" xfId="2103" xr:uid="{00000000-0005-0000-0000-0000DA050000}"/>
    <cellStyle name="Currency 6 2 3 2" xfId="2104" xr:uid="{00000000-0005-0000-0000-0000DB050000}"/>
    <cellStyle name="Currency 6 2 4" xfId="2105" xr:uid="{00000000-0005-0000-0000-0000DC050000}"/>
    <cellStyle name="Currency 6 3" xfId="2106" xr:uid="{00000000-0005-0000-0000-0000DD050000}"/>
    <cellStyle name="Currency 6 3 2" xfId="2107" xr:uid="{00000000-0005-0000-0000-0000DE050000}"/>
    <cellStyle name="Currency 6 3 2 2" xfId="2108" xr:uid="{00000000-0005-0000-0000-0000DF050000}"/>
    <cellStyle name="Currency 6 3 2 2 2" xfId="2109" xr:uid="{00000000-0005-0000-0000-0000E0050000}"/>
    <cellStyle name="Currency 6 3 2 3" xfId="2110" xr:uid="{00000000-0005-0000-0000-0000E1050000}"/>
    <cellStyle name="Currency 6 3 3" xfId="2111" xr:uid="{00000000-0005-0000-0000-0000E2050000}"/>
    <cellStyle name="Currency 6 3 3 2" xfId="2112" xr:uid="{00000000-0005-0000-0000-0000E3050000}"/>
    <cellStyle name="Currency 6 3 4" xfId="2113" xr:uid="{00000000-0005-0000-0000-0000E4050000}"/>
    <cellStyle name="Currency 6 4" xfId="2114" xr:uid="{00000000-0005-0000-0000-0000E5050000}"/>
    <cellStyle name="Currency 6 4 2" xfId="2115" xr:uid="{00000000-0005-0000-0000-0000E6050000}"/>
    <cellStyle name="Currency 6 4 2 2" xfId="2116" xr:uid="{00000000-0005-0000-0000-0000E7050000}"/>
    <cellStyle name="Currency 6 4 3" xfId="2117" xr:uid="{00000000-0005-0000-0000-0000E8050000}"/>
    <cellStyle name="Currency 6 5" xfId="2118" xr:uid="{00000000-0005-0000-0000-0000E9050000}"/>
    <cellStyle name="Currency 6 5 2" xfId="2119" xr:uid="{00000000-0005-0000-0000-0000EA050000}"/>
    <cellStyle name="Currency 6 6" xfId="2120" xr:uid="{00000000-0005-0000-0000-0000EB050000}"/>
    <cellStyle name="Currency 7" xfId="2121" xr:uid="{00000000-0005-0000-0000-0000EC050000}"/>
    <cellStyle name="Currency 7 2" xfId="2122" xr:uid="{00000000-0005-0000-0000-0000ED050000}"/>
    <cellStyle name="Currency 8" xfId="2123" xr:uid="{00000000-0005-0000-0000-0000EE050000}"/>
    <cellStyle name="Currency 8 2" xfId="2124" xr:uid="{00000000-0005-0000-0000-0000EF050000}"/>
    <cellStyle name="Currency 8 2 2" xfId="2125" xr:uid="{00000000-0005-0000-0000-0000F0050000}"/>
    <cellStyle name="Currency 8 2 2 2" xfId="2126" xr:uid="{00000000-0005-0000-0000-0000F1050000}"/>
    <cellStyle name="Currency 8 2 2 2 2" xfId="2127" xr:uid="{00000000-0005-0000-0000-0000F2050000}"/>
    <cellStyle name="Currency 8 2 2 3" xfId="2128" xr:uid="{00000000-0005-0000-0000-0000F3050000}"/>
    <cellStyle name="Currency 8 2 3" xfId="2129" xr:uid="{00000000-0005-0000-0000-0000F4050000}"/>
    <cellStyle name="Currency 8 2 3 2" xfId="2130" xr:uid="{00000000-0005-0000-0000-0000F5050000}"/>
    <cellStyle name="Currency 8 2 4" xfId="2131" xr:uid="{00000000-0005-0000-0000-0000F6050000}"/>
    <cellStyle name="Currency 8 3" xfId="2132" xr:uid="{00000000-0005-0000-0000-0000F7050000}"/>
    <cellStyle name="Currency 8 3 2" xfId="2133" xr:uid="{00000000-0005-0000-0000-0000F8050000}"/>
    <cellStyle name="Currency 8 3 2 2" xfId="2134" xr:uid="{00000000-0005-0000-0000-0000F9050000}"/>
    <cellStyle name="Currency 8 3 2 2 2" xfId="2135" xr:uid="{00000000-0005-0000-0000-0000FA050000}"/>
    <cellStyle name="Currency 8 3 2 3" xfId="2136" xr:uid="{00000000-0005-0000-0000-0000FB050000}"/>
    <cellStyle name="Currency 8 3 3" xfId="2137" xr:uid="{00000000-0005-0000-0000-0000FC050000}"/>
    <cellStyle name="Currency 8 3 3 2" xfId="2138" xr:uid="{00000000-0005-0000-0000-0000FD050000}"/>
    <cellStyle name="Currency 8 3 4" xfId="2139" xr:uid="{00000000-0005-0000-0000-0000FE050000}"/>
    <cellStyle name="Currency 8 4" xfId="2140" xr:uid="{00000000-0005-0000-0000-0000FF050000}"/>
    <cellStyle name="Currency 8 4 2" xfId="2141" xr:uid="{00000000-0005-0000-0000-000000060000}"/>
    <cellStyle name="Currency 8 4 2 2" xfId="2142" xr:uid="{00000000-0005-0000-0000-000001060000}"/>
    <cellStyle name="Currency 8 4 3" xfId="2143" xr:uid="{00000000-0005-0000-0000-000002060000}"/>
    <cellStyle name="Currency 8 5" xfId="2144" xr:uid="{00000000-0005-0000-0000-000003060000}"/>
    <cellStyle name="Currency 8 5 2" xfId="2145" xr:uid="{00000000-0005-0000-0000-000004060000}"/>
    <cellStyle name="Currency 8 6" xfId="2146" xr:uid="{00000000-0005-0000-0000-000005060000}"/>
    <cellStyle name="Currency 8 7" xfId="2147" xr:uid="{00000000-0005-0000-0000-000006060000}"/>
    <cellStyle name="Currency 9" xfId="2148" xr:uid="{00000000-0005-0000-0000-000007060000}"/>
    <cellStyle name="Currency 9 2" xfId="2149" xr:uid="{00000000-0005-0000-0000-000008060000}"/>
    <cellStyle name="Currency 9 2 2" xfId="2150" xr:uid="{00000000-0005-0000-0000-000009060000}"/>
    <cellStyle name="Currency 9 2 2 2" xfId="2151" xr:uid="{00000000-0005-0000-0000-00000A060000}"/>
    <cellStyle name="Currency 9 2 2 2 2" xfId="2152" xr:uid="{00000000-0005-0000-0000-00000B060000}"/>
    <cellStyle name="Currency 9 2 2 3" xfId="2153" xr:uid="{00000000-0005-0000-0000-00000C060000}"/>
    <cellStyle name="Currency 9 2 3" xfId="2154" xr:uid="{00000000-0005-0000-0000-00000D060000}"/>
    <cellStyle name="Currency 9 2 3 2" xfId="2155" xr:uid="{00000000-0005-0000-0000-00000E060000}"/>
    <cellStyle name="Currency 9 2 4" xfId="2156" xr:uid="{00000000-0005-0000-0000-00000F060000}"/>
    <cellStyle name="Currency 9 3" xfId="2157" xr:uid="{00000000-0005-0000-0000-000010060000}"/>
    <cellStyle name="Currency 9 3 2" xfId="2158" xr:uid="{00000000-0005-0000-0000-000011060000}"/>
    <cellStyle name="Currency 9 3 2 2" xfId="2159" xr:uid="{00000000-0005-0000-0000-000012060000}"/>
    <cellStyle name="Currency 9 3 2 2 2" xfId="2160" xr:uid="{00000000-0005-0000-0000-000013060000}"/>
    <cellStyle name="Currency 9 3 2 3" xfId="2161" xr:uid="{00000000-0005-0000-0000-000014060000}"/>
    <cellStyle name="Currency 9 3 3" xfId="2162" xr:uid="{00000000-0005-0000-0000-000015060000}"/>
    <cellStyle name="Currency 9 3 3 2" xfId="2163" xr:uid="{00000000-0005-0000-0000-000016060000}"/>
    <cellStyle name="Currency 9 3 4" xfId="2164" xr:uid="{00000000-0005-0000-0000-000017060000}"/>
    <cellStyle name="Currency 9 4" xfId="2165" xr:uid="{00000000-0005-0000-0000-000018060000}"/>
    <cellStyle name="Currency 9 4 2" xfId="2166" xr:uid="{00000000-0005-0000-0000-000019060000}"/>
    <cellStyle name="Currency 9 4 2 2" xfId="2167" xr:uid="{00000000-0005-0000-0000-00001A060000}"/>
    <cellStyle name="Currency 9 4 3" xfId="2168" xr:uid="{00000000-0005-0000-0000-00001B060000}"/>
    <cellStyle name="Currency 9 5" xfId="2169" xr:uid="{00000000-0005-0000-0000-00001C060000}"/>
    <cellStyle name="Currency 9 5 2" xfId="2170" xr:uid="{00000000-0005-0000-0000-00001D060000}"/>
    <cellStyle name="Currency 9 6" xfId="2171" xr:uid="{00000000-0005-0000-0000-00001E060000}"/>
    <cellStyle name="Currency Per Share" xfId="2172" xr:uid="{00000000-0005-0000-0000-00001F060000}"/>
    <cellStyle name="Currency0" xfId="2174" xr:uid="{00000000-0005-0000-0000-000020060000}"/>
    <cellStyle name="Currency2" xfId="2175" xr:uid="{00000000-0005-0000-0000-000021060000}"/>
    <cellStyle name="CUS.Work.Area" xfId="2176" xr:uid="{00000000-0005-0000-0000-000022060000}"/>
    <cellStyle name="Dash" xfId="2177" xr:uid="{00000000-0005-0000-0000-000023060000}"/>
    <cellStyle name="Data" xfId="2178" xr:uid="{00000000-0005-0000-0000-000024060000}"/>
    <cellStyle name="Data 2" xfId="2179" xr:uid="{00000000-0005-0000-0000-000025060000}"/>
    <cellStyle name="Data 3" xfId="2180" xr:uid="{00000000-0005-0000-0000-000026060000}"/>
    <cellStyle name="Date" xfId="2181" xr:uid="{00000000-0005-0000-0000-000027060000}"/>
    <cellStyle name="Date [mm-dd-yyyy]" xfId="2183" xr:uid="{00000000-0005-0000-0000-000028060000}"/>
    <cellStyle name="Date [mm-dd-yyyy] 2" xfId="2184" xr:uid="{00000000-0005-0000-0000-000029060000}"/>
    <cellStyle name="Date [mm-d-yyyy]" xfId="2182" xr:uid="{00000000-0005-0000-0000-00002A060000}"/>
    <cellStyle name="Date [mm-d-yyyy] 2" xfId="5696" xr:uid="{00000000-0005-0000-0000-00002B060000}"/>
    <cellStyle name="Date [mmm-yyyy]" xfId="2185" xr:uid="{00000000-0005-0000-0000-00002C060000}"/>
    <cellStyle name="Date [mmm-yyyy] 2" xfId="5697" xr:uid="{00000000-0005-0000-0000-00002D060000}"/>
    <cellStyle name="Date Aligned" xfId="2186" xr:uid="{00000000-0005-0000-0000-00002E060000}"/>
    <cellStyle name="Date Aligned*" xfId="2187" xr:uid="{00000000-0005-0000-0000-00002F060000}"/>
    <cellStyle name="Date Short" xfId="2188" xr:uid="{00000000-0005-0000-0000-000030060000}"/>
    <cellStyle name="date_ Pies " xfId="2189" xr:uid="{00000000-0005-0000-0000-000031060000}"/>
    <cellStyle name="DblLineDollarAcct" xfId="2190" xr:uid="{00000000-0005-0000-0000-000032060000}"/>
    <cellStyle name="DblLinePercent" xfId="2191" xr:uid="{00000000-0005-0000-0000-000033060000}"/>
    <cellStyle name="Dezimal [0]_A17 - 31.03.1998" xfId="2192" xr:uid="{00000000-0005-0000-0000-000034060000}"/>
    <cellStyle name="Dezimal_A17 - 31.03.1998" xfId="2193" xr:uid="{00000000-0005-0000-0000-000035060000}"/>
    <cellStyle name="Dia" xfId="2194" xr:uid="{00000000-0005-0000-0000-000036060000}"/>
    <cellStyle name="Dollar_ Pies " xfId="2195" xr:uid="{00000000-0005-0000-0000-000037060000}"/>
    <cellStyle name="DollarAccounting" xfId="2196" xr:uid="{00000000-0005-0000-0000-000038060000}"/>
    <cellStyle name="Dotted Line" xfId="2197" xr:uid="{00000000-0005-0000-0000-000039060000}"/>
    <cellStyle name="Dotted Line 2" xfId="2198" xr:uid="{00000000-0005-0000-0000-00003A060000}"/>
    <cellStyle name="Dotted Line 3" xfId="2199" xr:uid="{00000000-0005-0000-0000-00003B060000}"/>
    <cellStyle name="Double Accounting" xfId="2200" xr:uid="{00000000-0005-0000-0000-00003C060000}"/>
    <cellStyle name="Duizenden" xfId="2201" xr:uid="{00000000-0005-0000-0000-00003D060000}"/>
    <cellStyle name="Encabez1" xfId="2202" xr:uid="{00000000-0005-0000-0000-00003E060000}"/>
    <cellStyle name="Encabez2" xfId="2203" xr:uid="{00000000-0005-0000-0000-00003F060000}"/>
    <cellStyle name="Enter Currency (0)" xfId="2204" xr:uid="{00000000-0005-0000-0000-000040060000}"/>
    <cellStyle name="Enter Currency (2)" xfId="2205" xr:uid="{00000000-0005-0000-0000-000041060000}"/>
    <cellStyle name="Enter Units (0)" xfId="2206" xr:uid="{00000000-0005-0000-0000-000042060000}"/>
    <cellStyle name="Enter Units (1)" xfId="2207" xr:uid="{00000000-0005-0000-0000-000043060000}"/>
    <cellStyle name="Enter Units (2)" xfId="2208" xr:uid="{00000000-0005-0000-0000-000044060000}"/>
    <cellStyle name="Entrée" xfId="2209" xr:uid="{00000000-0005-0000-0000-000045060000}"/>
    <cellStyle name="Euro" xfId="2210" xr:uid="{00000000-0005-0000-0000-000046060000}"/>
    <cellStyle name="Explanatory Text 2" xfId="41" xr:uid="{00000000-0005-0000-0000-000047060000}"/>
    <cellStyle name="Explanatory Text 2 2" xfId="2211" xr:uid="{00000000-0005-0000-0000-000048060000}"/>
    <cellStyle name="Explanatory Text 2 3" xfId="2212" xr:uid="{00000000-0005-0000-0000-000049060000}"/>
    <cellStyle name="Explanatory Text 2 4" xfId="2213" xr:uid="{00000000-0005-0000-0000-00004A060000}"/>
    <cellStyle name="Explanatory Text 2 5" xfId="2214" xr:uid="{00000000-0005-0000-0000-00004B060000}"/>
    <cellStyle name="Explanatory Text 2 6" xfId="2215" xr:uid="{00000000-0005-0000-0000-00004C060000}"/>
    <cellStyle name="Explanatory Text 2 7" xfId="2216" xr:uid="{00000000-0005-0000-0000-00004D060000}"/>
    <cellStyle name="Explanatory Text 2 8" xfId="2217" xr:uid="{00000000-0005-0000-0000-00004E060000}"/>
    <cellStyle name="Explanatory Text 2 9" xfId="2218" xr:uid="{00000000-0005-0000-0000-00004F060000}"/>
    <cellStyle name="Explanatory Text 3" xfId="2219" xr:uid="{00000000-0005-0000-0000-000050060000}"/>
    <cellStyle name="fact" xfId="2220" xr:uid="{00000000-0005-0000-0000-000051060000}"/>
    <cellStyle name="fact 2" xfId="5698" xr:uid="{00000000-0005-0000-0000-000052060000}"/>
    <cellStyle name="FieldName" xfId="2221" xr:uid="{00000000-0005-0000-0000-000053060000}"/>
    <cellStyle name="Fijo" xfId="2222" xr:uid="{00000000-0005-0000-0000-000054060000}"/>
    <cellStyle name="Financiero" xfId="2223" xr:uid="{00000000-0005-0000-0000-000055060000}"/>
    <cellStyle name="Fixed" xfId="2224" xr:uid="{00000000-0005-0000-0000-000056060000}"/>
    <cellStyle name="Followed Hyperlink" xfId="137" builtinId="9" hidden="1"/>
    <cellStyle name="Followed Hyperlink" xfId="138" builtinId="9" hidden="1"/>
    <cellStyle name="Followed Hyperlink" xfId="139" builtinId="9" hidden="1"/>
    <cellStyle name="Followed Hyperlink" xfId="140" builtinId="9" hidden="1"/>
    <cellStyle name="Followed Hyperlink" xfId="141" builtinId="9" hidden="1"/>
    <cellStyle name="Followed Hyperlink" xfId="142" builtinId="9" hidden="1"/>
    <cellStyle name="Followed Hyperlink" xfId="143" builtinId="9" hidden="1"/>
    <cellStyle name="Followed Hyperlink" xfId="144" builtinId="9" hidden="1"/>
    <cellStyle name="Followed Hyperlink" xfId="145" builtinId="9" hidden="1"/>
    <cellStyle name="Followed Hyperlink" xfId="146" builtinId="9" hidden="1"/>
    <cellStyle name="Followed Hyperlink" xfId="147" builtinId="9" hidden="1"/>
    <cellStyle name="Followed Hyperlink" xfId="148" builtinId="9" hidden="1"/>
    <cellStyle name="Followed Hyperlink" xfId="149" builtinId="9" hidden="1"/>
    <cellStyle name="Followed Hyperlink" xfId="150" builtinId="9" hidden="1"/>
    <cellStyle name="Followed Hyperlink" xfId="151" builtinId="9" hidden="1"/>
    <cellStyle name="Followed Hyperlink" xfId="152" builtinId="9" hidden="1"/>
    <cellStyle name="Followed Hyperlink" xfId="153" builtinId="9" hidden="1"/>
    <cellStyle name="Followed Hyperlink" xfId="154" builtinId="9" hidden="1"/>
    <cellStyle name="Followed Hyperlink" xfId="155" builtinId="9" hidden="1"/>
    <cellStyle name="Followed Hyperlink" xfId="156" builtinId="9" hidden="1"/>
    <cellStyle name="Followed Hyperlink" xfId="157" builtinId="9" hidden="1"/>
    <cellStyle name="Followed Hyperlink" xfId="158" builtinId="9" hidden="1"/>
    <cellStyle name="Followed Hyperlink" xfId="159" builtinId="9" hidden="1"/>
    <cellStyle name="Followed Hyperlink" xfId="160" builtinId="9" hidden="1"/>
    <cellStyle name="Followed Hyperlink" xfId="161" builtinId="9" hidden="1"/>
    <cellStyle name="Followed Hyperlink" xfId="162" builtinId="9" hidden="1"/>
    <cellStyle name="Followed Hyperlink" xfId="163" builtinId="9" hidden="1"/>
    <cellStyle name="Followed Hyperlink" xfId="164" builtinId="9" hidden="1"/>
    <cellStyle name="Followed Hyperlink" xfId="165" builtinId="9" hidden="1"/>
    <cellStyle name="Followed Hyperlink" xfId="166" builtinId="9" hidden="1"/>
    <cellStyle name="Followed Hyperlink" xfId="167" builtinId="9" hidden="1"/>
    <cellStyle name="Followed Hyperlink" xfId="168" builtinId="9" hidden="1"/>
    <cellStyle name="Followed Hyperlink" xfId="169" builtinId="9" hidden="1"/>
    <cellStyle name="Followed Hyperlink" xfId="170" builtinId="9" hidden="1"/>
    <cellStyle name="Followed Hyperlink" xfId="171" builtinId="9" hidden="1"/>
    <cellStyle name="Followed Hyperlink" xfId="172" builtinId="9" hidden="1"/>
    <cellStyle name="Followed Hyperlink" xfId="173" builtinId="9" hidden="1"/>
    <cellStyle name="Followed Hyperlink" xfId="174" builtinId="9" hidden="1"/>
    <cellStyle name="Followed Hyperlink" xfId="175" builtinId="9" hidden="1"/>
    <cellStyle name="Followed Hyperlink" xfId="176" builtinId="9" hidden="1"/>
    <cellStyle name="Followed Hyperlink" xfId="177" builtinId="9" hidden="1"/>
    <cellStyle name="Followed Hyperlink" xfId="178" builtinId="9" hidden="1"/>
    <cellStyle name="Followed Hyperlink" xfId="179" builtinId="9" hidden="1"/>
    <cellStyle name="Followed Hyperlink" xfId="180" builtinId="9" hidden="1"/>
    <cellStyle name="Followed Hyperlink" xfId="181" builtinId="9" hidden="1"/>
    <cellStyle name="Followed Hyperlink" xfId="182" builtinId="9" hidden="1"/>
    <cellStyle name="Followed Hyperlink" xfId="183" builtinId="9" hidden="1"/>
    <cellStyle name="Followed Hyperlink" xfId="184" builtinId="9" hidden="1"/>
    <cellStyle name="Followed Hyperlink" xfId="185" builtinId="9" hidden="1"/>
    <cellStyle name="Followed Hyperlink" xfId="186" builtinId="9" hidden="1"/>
    <cellStyle name="Followed Hyperlink" xfId="187" builtinId="9" hidden="1"/>
    <cellStyle name="Followed Hyperlink" xfId="188" builtinId="9" hidden="1"/>
    <cellStyle name="Followed Hyperlink" xfId="189" builtinId="9" hidden="1"/>
    <cellStyle name="Followed Hyperlink" xfId="190" builtinId="9" hidden="1"/>
    <cellStyle name="Followed Hyperlink" xfId="191" builtinId="9" hidden="1"/>
    <cellStyle name="Followed Hyperlink" xfId="192" builtinId="9" hidden="1"/>
    <cellStyle name="Followed Hyperlink" xfId="193" builtinId="9" hidden="1"/>
    <cellStyle name="Followed Hyperlink" xfId="194" builtinId="9" hidden="1"/>
    <cellStyle name="Followed Hyperlink" xfId="195" builtinId="9" hidden="1"/>
    <cellStyle name="Followed Hyperlink" xfId="196" builtinId="9" hidden="1"/>
    <cellStyle name="Followed Hyperlink" xfId="197" builtinId="9" hidden="1"/>
    <cellStyle name="Followed Hyperlink" xfId="198" builtinId="9" hidden="1"/>
    <cellStyle name="Followed Hyperlink" xfId="199" builtinId="9" hidden="1"/>
    <cellStyle name="Followed Hyperlink" xfId="200" builtinId="9" hidden="1"/>
    <cellStyle name="Followed Hyperlink" xfId="201" builtinId="9" hidden="1"/>
    <cellStyle name="Followed Hyperlink" xfId="202" builtinId="9" hidden="1"/>
    <cellStyle name="Followed Hyperlink" xfId="203" builtinId="9" hidden="1"/>
    <cellStyle name="Followed Hyperlink" xfId="204" builtinId="9" hidden="1"/>
    <cellStyle name="Followed Hyperlink" xfId="205" builtinId="9" hidden="1"/>
    <cellStyle name="Followed Hyperlink" xfId="206" builtinId="9" hidden="1"/>
    <cellStyle name="Followed Hyperlink" xfId="207" builtinId="9" hidden="1"/>
    <cellStyle name="Followed Hyperlink" xfId="208" builtinId="9" hidden="1"/>
    <cellStyle name="Followed Hyperlink" xfId="209" builtinId="9" hidden="1"/>
    <cellStyle name="Followed Hyperlink" xfId="210" builtinId="9" hidden="1"/>
    <cellStyle name="Followed Hyperlink" xfId="211" builtinId="9" hidden="1"/>
    <cellStyle name="Followed Hyperlink" xfId="212" builtinId="9" hidden="1"/>
    <cellStyle name="Followed Hyperlink" xfId="213" builtinId="9" hidden="1"/>
    <cellStyle name="Followed Hyperlink" xfId="214" builtinId="9" hidden="1"/>
    <cellStyle name="Followed Hyperlink" xfId="215" builtinId="9" hidden="1"/>
    <cellStyle name="Followed Hyperlink" xfId="216" builtinId="9" hidden="1"/>
    <cellStyle name="Followed Hyperlink" xfId="217" builtinId="9" hidden="1"/>
    <cellStyle name="Followed Hyperlink" xfId="218" builtinId="9" hidden="1"/>
    <cellStyle name="Followed Hyperlink" xfId="219" builtinId="9" hidden="1"/>
    <cellStyle name="Followed Hyperlink" xfId="220" builtinId="9" hidden="1"/>
    <cellStyle name="Followed Hyperlink" xfId="221" builtinId="9" hidden="1"/>
    <cellStyle name="Followed Hyperlink" xfId="222" builtinId="9" hidden="1"/>
    <cellStyle name="Followed Hyperlink" xfId="223" builtinId="9" hidden="1"/>
    <cellStyle name="Followed Hyperlink" xfId="224" builtinId="9" hidden="1"/>
    <cellStyle name="Followed Hyperlink" xfId="225" builtinId="9" hidden="1"/>
    <cellStyle name="Followed Hyperlink" xfId="226" builtinId="9" hidden="1"/>
    <cellStyle name="Followed Hyperlink" xfId="227" builtinId="9" hidden="1"/>
    <cellStyle name="Followed Hyperlink" xfId="228" builtinId="9" hidden="1"/>
    <cellStyle name="Followed Hyperlink" xfId="229" builtinId="9" hidden="1"/>
    <cellStyle name="Followed Hyperlink" xfId="230" builtinId="9" hidden="1"/>
    <cellStyle name="Followed Hyperlink" xfId="231" builtinId="9" hidden="1"/>
    <cellStyle name="Followed Hyperlink" xfId="232" builtinId="9" hidden="1"/>
    <cellStyle name="Followed Hyperlink" xfId="233" builtinId="9" hidden="1"/>
    <cellStyle name="Followed Hyperlink" xfId="234" builtinId="9" hidden="1"/>
    <cellStyle name="Followed Hyperlink" xfId="235" builtinId="9" hidden="1"/>
    <cellStyle name="Followed Hyperlink" xfId="236" builtinId="9" hidden="1"/>
    <cellStyle name="Followed Hyperlink" xfId="237" builtinId="9" hidden="1"/>
    <cellStyle name="Followed Hyperlink" xfId="238" builtinId="9" hidden="1"/>
    <cellStyle name="Followed Hyperlink" xfId="239" builtinId="9" hidden="1"/>
    <cellStyle name="Followed Hyperlink" xfId="240" builtinId="9" hidden="1"/>
    <cellStyle name="Followed Hyperlink" xfId="241" builtinId="9" hidden="1"/>
    <cellStyle name="Followed Hyperlink" xfId="242" builtinId="9" hidden="1"/>
    <cellStyle name="Followed Hyperlink" xfId="243" builtinId="9" hidden="1"/>
    <cellStyle name="Followed Hyperlink" xfId="244" builtinId="9" hidden="1"/>
    <cellStyle name="Followed Hyperlink" xfId="245" builtinId="9" hidden="1"/>
    <cellStyle name="Followed Hyperlink" xfId="246" builtinId="9" hidden="1"/>
    <cellStyle name="Followed Hyperlink" xfId="247" builtinId="9" hidden="1"/>
    <cellStyle name="Followed Hyperlink" xfId="248" builtinId="9" hidden="1"/>
    <cellStyle name="Followed Hyperlink" xfId="249" builtinId="9" hidden="1"/>
    <cellStyle name="Followed Hyperlink" xfId="250" builtinId="9" hidden="1"/>
    <cellStyle name="Followed Hyperlink" xfId="251" builtinId="9" hidden="1"/>
    <cellStyle name="Followed Hyperlink" xfId="252" builtinId="9" hidden="1"/>
    <cellStyle name="Followed Hyperlink" xfId="253" builtinId="9" hidden="1"/>
    <cellStyle name="Followed Hyperlink" xfId="254" builtinId="9" hidden="1"/>
    <cellStyle name="Followed Hyperlink" xfId="255" builtinId="9" hidden="1"/>
    <cellStyle name="Followed Hyperlink" xfId="256" builtinId="9" hidden="1"/>
    <cellStyle name="Followed Hyperlink" xfId="257" builtinId="9" hidden="1"/>
    <cellStyle name="Followed Hyperlink" xfId="258" builtinId="9" hidden="1"/>
    <cellStyle name="Followed Hyperlink" xfId="259" builtinId="9" hidden="1"/>
    <cellStyle name="Followed Hyperlink" xfId="260" builtinId="9" hidden="1"/>
    <cellStyle name="Followed Hyperlink" xfId="261" builtinId="9" hidden="1"/>
    <cellStyle name="Followed Hyperlink" xfId="262" builtinId="9" hidden="1"/>
    <cellStyle name="Followed Hyperlink" xfId="263" builtinId="9" hidden="1"/>
    <cellStyle name="Followed Hyperlink" xfId="264" builtinId="9" hidden="1"/>
    <cellStyle name="Followed Hyperlink" xfId="265" builtinId="9" hidden="1"/>
    <cellStyle name="Followed Hyperlink" xfId="266" builtinId="9" hidden="1"/>
    <cellStyle name="Followed Hyperlink" xfId="267" builtinId="9" hidden="1"/>
    <cellStyle name="Followed Hyperlink" xfId="268" builtinId="9" hidden="1"/>
    <cellStyle name="Followed Hyperlink" xfId="269" builtinId="9" hidden="1"/>
    <cellStyle name="Followed Hyperlink" xfId="270" builtinId="9" hidden="1"/>
    <cellStyle name="Followed Hyperlink" xfId="271" builtinId="9" hidden="1"/>
    <cellStyle name="Followed Hyperlink" xfId="272" builtinId="9" hidden="1"/>
    <cellStyle name="Followed Hyperlink" xfId="273" builtinId="9" hidden="1"/>
    <cellStyle name="Followed Hyperlink" xfId="274" builtinId="9" hidden="1"/>
    <cellStyle name="Followed Hyperlink" xfId="275" builtinId="9" hidden="1"/>
    <cellStyle name="Followed Hyperlink" xfId="276" builtinId="9" hidden="1"/>
    <cellStyle name="Followed Hyperlink" xfId="277" builtinId="9" hidden="1"/>
    <cellStyle name="Followed Hyperlink" xfId="278" builtinId="9" hidden="1"/>
    <cellStyle name="Followed Hyperlink" xfId="279" builtinId="9" hidden="1"/>
    <cellStyle name="Followed Hyperlink" xfId="280" builtinId="9" hidden="1"/>
    <cellStyle name="Followed Hyperlink" xfId="281" builtinId="9" hidden="1"/>
    <cellStyle name="Followed Hyperlink" xfId="282" builtinId="9" hidden="1"/>
    <cellStyle name="Followed Hyperlink" xfId="283" builtinId="9" hidden="1"/>
    <cellStyle name="Followed Hyperlink" xfId="284" builtinId="9" hidden="1"/>
    <cellStyle name="Followed Hyperlink" xfId="285" builtinId="9" hidden="1"/>
    <cellStyle name="Followed Hyperlink" xfId="286" builtinId="9" hidden="1"/>
    <cellStyle name="Followed Hyperlink" xfId="287" builtinId="9" hidden="1"/>
    <cellStyle name="Followed Hyperlink" xfId="288" builtinId="9" hidden="1"/>
    <cellStyle name="Followed Hyperlink" xfId="289" builtinId="9" hidden="1"/>
    <cellStyle name="Followed Hyperlink" xfId="290" builtinId="9" hidden="1"/>
    <cellStyle name="Followed Hyperlink" xfId="291" builtinId="9" hidden="1"/>
    <cellStyle name="Followed Hyperlink" xfId="292" builtinId="9" hidden="1"/>
    <cellStyle name="Followed Hyperlink" xfId="293" builtinId="9" hidden="1"/>
    <cellStyle name="Followed Hyperlink" xfId="294" builtinId="9" hidden="1"/>
    <cellStyle name="Followed Hyperlink" xfId="295" builtinId="9" hidden="1"/>
    <cellStyle name="Followed Hyperlink" xfId="296" builtinId="9" hidden="1"/>
    <cellStyle name="Followed Hyperlink" xfId="297" builtinId="9" hidden="1"/>
    <cellStyle name="Followed Hyperlink" xfId="298" builtinId="9" hidden="1"/>
    <cellStyle name="Followed Hyperlink" xfId="299" builtinId="9" hidden="1"/>
    <cellStyle name="Followed Hyperlink" xfId="300" builtinId="9" hidden="1"/>
    <cellStyle name="Followed Hyperlink" xfId="301" builtinId="9" hidden="1"/>
    <cellStyle name="Followed Hyperlink" xfId="302" builtinId="9" hidden="1"/>
    <cellStyle name="Followed Hyperlink" xfId="303" builtinId="9" hidden="1"/>
    <cellStyle name="Followed Hyperlink" xfId="304" builtinId="9" hidden="1"/>
    <cellStyle name="Followed Hyperlink" xfId="305" builtinId="9" hidden="1"/>
    <cellStyle name="Followed Hyperlink" xfId="306" builtinId="9" hidden="1"/>
    <cellStyle name="Followed Hyperlink" xfId="307" builtinId="9" hidden="1"/>
    <cellStyle name="Followed Hyperlink" xfId="308" builtinId="9" hidden="1"/>
    <cellStyle name="Followed Hyperlink" xfId="309" builtinId="9" hidden="1"/>
    <cellStyle name="Followed Hyperlink" xfId="310" builtinId="9" hidden="1"/>
    <cellStyle name="Followed Hyperlink" xfId="311" builtinId="9" hidden="1"/>
    <cellStyle name="Followed Hyperlink" xfId="312" builtinId="9" hidden="1"/>
    <cellStyle name="Followed Hyperlink" xfId="313" builtinId="9" hidden="1"/>
    <cellStyle name="Followed Hyperlink" xfId="314" builtinId="9" hidden="1"/>
    <cellStyle name="Followed Hyperlink" xfId="315" builtinId="9" hidden="1"/>
    <cellStyle name="Followed Hyperlink" xfId="316" builtinId="9" hidden="1"/>
    <cellStyle name="Followed Hyperlink" xfId="317" builtinId="9" hidden="1"/>
    <cellStyle name="Followed Hyperlink" xfId="318" builtinId="9" hidden="1"/>
    <cellStyle name="Followed Hyperlink" xfId="319" builtinId="9" hidden="1"/>
    <cellStyle name="Followed Hyperlink" xfId="320" builtinId="9" hidden="1"/>
    <cellStyle name="Followed Hyperlink" xfId="321" builtinId="9" hidden="1"/>
    <cellStyle name="Followed Hyperlink" xfId="322" builtinId="9" hidden="1"/>
    <cellStyle name="Followed Hyperlink" xfId="323" builtinId="9" hidden="1"/>
    <cellStyle name="Followed Hyperlink" xfId="324" builtinId="9" hidden="1"/>
    <cellStyle name="Followed Hyperlink" xfId="325" builtinId="9" hidden="1"/>
    <cellStyle name="Followed Hyperlink" xfId="326" builtinId="9" hidden="1"/>
    <cellStyle name="Followed Hyperlink" xfId="327" builtinId="9" hidden="1"/>
    <cellStyle name="Followed Hyperlink" xfId="328" builtinId="9" hidden="1"/>
    <cellStyle name="Followed Hyperlink" xfId="329" builtinId="9" hidden="1"/>
    <cellStyle name="Followed Hyperlink" xfId="330" builtinId="9" hidden="1"/>
    <cellStyle name="Followed Hyperlink" xfId="331" builtinId="9" hidden="1"/>
    <cellStyle name="Followed Hyperlink" xfId="332" builtinId="9" hidden="1"/>
    <cellStyle name="Followed Hyperlink" xfId="333" builtinId="9" hidden="1"/>
    <cellStyle name="Followed Hyperlink" xfId="334" builtinId="9" hidden="1"/>
    <cellStyle name="Followed Hyperlink" xfId="335" builtinId="9" hidden="1"/>
    <cellStyle name="Followed Hyperlink" xfId="336" builtinId="9" hidden="1"/>
    <cellStyle name="Followed Hyperlink" xfId="337" builtinId="9" hidden="1"/>
    <cellStyle name="Followed Hyperlink" xfId="338" builtinId="9" hidden="1"/>
    <cellStyle name="Followed Hyperlink" xfId="339" builtinId="9" hidden="1"/>
    <cellStyle name="Followed Hyperlink" xfId="340" builtinId="9" hidden="1"/>
    <cellStyle name="Followed Hyperlink" xfId="341" builtinId="9" hidden="1"/>
    <cellStyle name="Followed Hyperlink" xfId="342" builtinId="9" hidden="1"/>
    <cellStyle name="Followed Hyperlink" xfId="343" builtinId="9" hidden="1"/>
    <cellStyle name="Followed Hyperlink" xfId="344" builtinId="9" hidden="1"/>
    <cellStyle name="Followed Hyperlink" xfId="345" builtinId="9" hidden="1"/>
    <cellStyle name="Followed Hyperlink" xfId="346" builtinId="9" hidden="1"/>
    <cellStyle name="Followed Hyperlink" xfId="347" builtinId="9" hidden="1"/>
    <cellStyle name="Followed Hyperlink" xfId="348" builtinId="9" hidden="1"/>
    <cellStyle name="Followed Hyperlink" xfId="349" builtinId="9" hidden="1"/>
    <cellStyle name="Followed Hyperlink" xfId="350" builtinId="9" hidden="1"/>
    <cellStyle name="Followed Hyperlink" xfId="351" builtinId="9" hidden="1"/>
    <cellStyle name="Followed Hyperlink" xfId="352" builtinId="9" hidden="1"/>
    <cellStyle name="Followed Hyperlink" xfId="353" builtinId="9" hidden="1"/>
    <cellStyle name="Followed Hyperlink" xfId="354" builtinId="9" hidden="1"/>
    <cellStyle name="Followed Hyperlink" xfId="355" builtinId="9" hidden="1"/>
    <cellStyle name="Followed Hyperlink" xfId="356" builtinId="9" hidden="1"/>
    <cellStyle name="Followed Hyperlink" xfId="357" builtinId="9" hidden="1"/>
    <cellStyle name="Followed Hyperlink" xfId="358" builtinId="9" hidden="1"/>
    <cellStyle name="Followed Hyperlink" xfId="359" builtinId="9" hidden="1"/>
    <cellStyle name="Followed Hyperlink" xfId="360" builtinId="9" hidden="1"/>
    <cellStyle name="Followed Hyperlink" xfId="361" builtinId="9" hidden="1"/>
    <cellStyle name="Followed Hyperlink" xfId="362" builtinId="9" hidden="1"/>
    <cellStyle name="Followed Hyperlink" xfId="363" builtinId="9" hidden="1"/>
    <cellStyle name="Followed Hyperlink" xfId="364" builtinId="9" hidden="1"/>
    <cellStyle name="Followed Hyperlink" xfId="365" builtinId="9" hidden="1"/>
    <cellStyle name="Followed Hyperlink" xfId="366" builtinId="9" hidden="1"/>
    <cellStyle name="Followed Hyperlink" xfId="367" builtinId="9" hidden="1"/>
    <cellStyle name="Followed Hyperlink" xfId="368" builtinId="9" hidden="1"/>
    <cellStyle name="Followed Hyperlink" xfId="369" builtinId="9" hidden="1"/>
    <cellStyle name="Followed Hyperlink" xfId="370" builtinId="9" hidden="1"/>
    <cellStyle name="Followed Hyperlink" xfId="371" builtinId="9" hidden="1"/>
    <cellStyle name="Followed Hyperlink" xfId="372" builtinId="9" hidden="1"/>
    <cellStyle name="Followed Hyperlink" xfId="373" builtinId="9" hidden="1"/>
    <cellStyle name="Followed Hyperlink" xfId="374" builtinId="9" hidden="1"/>
    <cellStyle name="Followed Hyperlink" xfId="375" builtinId="9" hidden="1"/>
    <cellStyle name="Followed Hyperlink" xfId="376" builtinId="9" hidden="1"/>
    <cellStyle name="Followed Hyperlink" xfId="377" builtinId="9" hidden="1"/>
    <cellStyle name="Followed Hyperlink" xfId="378" builtinId="9" hidden="1"/>
    <cellStyle name="Followed Hyperlink" xfId="379" builtinId="9" hidden="1"/>
    <cellStyle name="Followed Hyperlink" xfId="380" builtinId="9" hidden="1"/>
    <cellStyle name="Followed Hyperlink" xfId="381" builtinId="9" hidden="1"/>
    <cellStyle name="Followed Hyperlink" xfId="382" builtinId="9" hidden="1"/>
    <cellStyle name="Followed Hyperlink" xfId="383" builtinId="9" hidden="1"/>
    <cellStyle name="Followed Hyperlink" xfId="384" builtinId="9" hidden="1"/>
    <cellStyle name="Followed Hyperlink" xfId="385" builtinId="9" hidden="1"/>
    <cellStyle name="Followed Hyperlink" xfId="386" builtinId="9" hidden="1"/>
    <cellStyle name="Followed Hyperlink" xfId="387" builtinId="9" hidden="1"/>
    <cellStyle name="Followed Hyperlink" xfId="388" builtinId="9" hidden="1"/>
    <cellStyle name="Followed Hyperlink" xfId="389" builtinId="9" hidden="1"/>
    <cellStyle name="Followed Hyperlink" xfId="390" builtinId="9" hidden="1"/>
    <cellStyle name="Followed Hyperlink" xfId="391" builtinId="9" hidden="1"/>
    <cellStyle name="Followed Hyperlink" xfId="392" builtinId="9" hidden="1"/>
    <cellStyle name="Followed Hyperlink" xfId="393" builtinId="9" hidden="1"/>
    <cellStyle name="Followed Hyperlink" xfId="394" builtinId="9" hidden="1"/>
    <cellStyle name="Followed Hyperlink" xfId="395" builtinId="9" hidden="1"/>
    <cellStyle name="Followed Hyperlink" xfId="396" builtinId="9" hidden="1"/>
    <cellStyle name="Followed Hyperlink" xfId="397" builtinId="9" hidden="1"/>
    <cellStyle name="Followed Hyperlink" xfId="398" builtinId="9" hidden="1"/>
    <cellStyle name="Followed Hyperlink" xfId="399" builtinId="9" hidden="1"/>
    <cellStyle name="Followed Hyperlink" xfId="400" builtinId="9" hidden="1"/>
    <cellStyle name="Followed Hyperlink" xfId="401" builtinId="9" hidden="1"/>
    <cellStyle name="Followed Hyperlink" xfId="402" builtinId="9" hidden="1"/>
    <cellStyle name="Followed Hyperlink" xfId="403" builtinId="9" hidden="1"/>
    <cellStyle name="Followed Hyperlink" xfId="404" builtinId="9" hidden="1"/>
    <cellStyle name="Followed Hyperlink" xfId="405" builtinId="9" hidden="1"/>
    <cellStyle name="Followed Hyperlink" xfId="406" builtinId="9" hidden="1"/>
    <cellStyle name="Followed Hyperlink" xfId="407" builtinId="9" hidden="1"/>
    <cellStyle name="Followed Hyperlink" xfId="408" builtinId="9" hidden="1"/>
    <cellStyle name="Followed Hyperlink" xfId="409" builtinId="9" hidden="1"/>
    <cellStyle name="Followed Hyperlink" xfId="410" builtinId="9" hidden="1"/>
    <cellStyle name="Followed Hyperlink" xfId="411" builtinId="9" hidden="1"/>
    <cellStyle name="Followed Hyperlink" xfId="412" builtinId="9" hidden="1"/>
    <cellStyle name="Followed Hyperlink" xfId="413" builtinId="9" hidden="1"/>
    <cellStyle name="Followed Hyperlink" xfId="414" builtinId="9" hidden="1"/>
    <cellStyle name="Followed Hyperlink" xfId="415" builtinId="9" hidden="1"/>
    <cellStyle name="Followed Hyperlink" xfId="416" builtinId="9" hidden="1"/>
    <cellStyle name="Followed Hyperlink" xfId="417" builtinId="9" hidden="1"/>
    <cellStyle name="Followed Hyperlink" xfId="418" builtinId="9" hidden="1"/>
    <cellStyle name="Followed Hyperlink" xfId="419" builtinId="9" hidden="1"/>
    <cellStyle name="Followed Hyperlink" xfId="420" builtinId="9" hidden="1"/>
    <cellStyle name="Followed Hyperlink" xfId="421" builtinId="9" hidden="1"/>
    <cellStyle name="Followed Hyperlink" xfId="422" builtinId="9" hidden="1"/>
    <cellStyle name="Followed Hyperlink" xfId="423" builtinId="9" hidden="1"/>
    <cellStyle name="Followed Hyperlink" xfId="424" builtinId="9" hidden="1"/>
    <cellStyle name="Followed Hyperlink" xfId="425" builtinId="9" hidden="1"/>
    <cellStyle name="Followed Hyperlink" xfId="426" builtinId="9" hidden="1"/>
    <cellStyle name="Followed Hyperlink" xfId="427" builtinId="9" hidden="1"/>
    <cellStyle name="Followed Hyperlink" xfId="428" builtinId="9" hidden="1"/>
    <cellStyle name="Followed Hyperlink" xfId="429" builtinId="9" hidden="1"/>
    <cellStyle name="Followed Hyperlink" xfId="430" builtinId="9" hidden="1"/>
    <cellStyle name="Followed Hyperlink" xfId="431" builtinId="9" hidden="1"/>
    <cellStyle name="Followed Hyperlink" xfId="432" builtinId="9" hidden="1"/>
    <cellStyle name="Followed Hyperlink" xfId="433" builtinId="9" hidden="1"/>
    <cellStyle name="Followed Hyperlink" xfId="434" builtinId="9" hidden="1"/>
    <cellStyle name="Followed Hyperlink" xfId="435" builtinId="9" hidden="1"/>
    <cellStyle name="Followed Hyperlink" xfId="436" builtinId="9" hidden="1"/>
    <cellStyle name="Followed Hyperlink" xfId="437" builtinId="9" hidden="1"/>
    <cellStyle name="Followed Hyperlink" xfId="438" builtinId="9" hidden="1"/>
    <cellStyle name="Followed Hyperlink" xfId="439" builtinId="9" hidden="1"/>
    <cellStyle name="Followed Hyperlink" xfId="440" builtinId="9" hidden="1"/>
    <cellStyle name="Followed Hyperlink" xfId="441" builtinId="9" hidden="1"/>
    <cellStyle name="Followed Hyperlink" xfId="442" builtinId="9" hidden="1"/>
    <cellStyle name="Followed Hyperlink" xfId="443" builtinId="9" hidden="1"/>
    <cellStyle name="Followed Hyperlink" xfId="444" builtinId="9" hidden="1"/>
    <cellStyle name="Followed Hyperlink" xfId="445" builtinId="9" hidden="1"/>
    <cellStyle name="Followed Hyperlink" xfId="446" builtinId="9" hidden="1"/>
    <cellStyle name="Followed Hyperlink" xfId="447" builtinId="9" hidden="1"/>
    <cellStyle name="Followed Hyperlink" xfId="448" builtinId="9" hidden="1"/>
    <cellStyle name="Followed Hyperlink" xfId="449" builtinId="9" hidden="1"/>
    <cellStyle name="Followed Hyperlink" xfId="450" builtinId="9" hidden="1"/>
    <cellStyle name="Followed Hyperlink" xfId="451" builtinId="9" hidden="1"/>
    <cellStyle name="Followed Hyperlink" xfId="452" builtinId="9" hidden="1"/>
    <cellStyle name="Followed Hyperlink" xfId="453" builtinId="9" hidden="1"/>
    <cellStyle name="Followed Hyperlink" xfId="454" builtinId="9" hidden="1"/>
    <cellStyle name="Followed Hyperlink" xfId="455" builtinId="9" hidden="1"/>
    <cellStyle name="Followed Hyperlink" xfId="456" builtinId="9" hidden="1"/>
    <cellStyle name="Followed Hyperlink" xfId="457" builtinId="9" hidden="1"/>
    <cellStyle name="Followed Hyperlink" xfId="458" builtinId="9" hidden="1"/>
    <cellStyle name="Followed Hyperlink" xfId="459" builtinId="9" hidden="1"/>
    <cellStyle name="Followed Hyperlink" xfId="460" builtinId="9" hidden="1"/>
    <cellStyle name="Followed Hyperlink" xfId="461" builtinId="9" hidden="1"/>
    <cellStyle name="Followed Hyperlink" xfId="462" builtinId="9" hidden="1"/>
    <cellStyle name="Followed Hyperlink" xfId="463" builtinId="9" hidden="1"/>
    <cellStyle name="Followed Hyperlink" xfId="464" builtinId="9" hidden="1"/>
    <cellStyle name="Followed Hyperlink" xfId="465" builtinId="9" hidden="1"/>
    <cellStyle name="Followed Hyperlink" xfId="466" builtinId="9" hidden="1"/>
    <cellStyle name="Followed Hyperlink" xfId="467" builtinId="9" hidden="1"/>
    <cellStyle name="Followed Hyperlink" xfId="468" builtinId="9" hidden="1"/>
    <cellStyle name="Followed Hyperlink" xfId="469" builtinId="9" hidden="1"/>
    <cellStyle name="Followed Hyperlink" xfId="470" builtinId="9" hidden="1"/>
    <cellStyle name="Followed Hyperlink" xfId="471" builtinId="9" hidden="1"/>
    <cellStyle name="Followed Hyperlink" xfId="472" builtinId="9" hidden="1"/>
    <cellStyle name="Followed Hyperlink" xfId="473" builtinId="9" hidden="1"/>
    <cellStyle name="Followed Hyperlink" xfId="474" builtinId="9" hidden="1"/>
    <cellStyle name="Followed Hyperlink" xfId="475" builtinId="9" hidden="1"/>
    <cellStyle name="Followed Hyperlink" xfId="476" builtinId="9" hidden="1"/>
    <cellStyle name="Followed Hyperlink" xfId="477" builtinId="9" hidden="1"/>
    <cellStyle name="Followed Hyperlink" xfId="478" builtinId="9" hidden="1"/>
    <cellStyle name="Followed Hyperlink" xfId="479" builtinId="9" hidden="1"/>
    <cellStyle name="Followed Hyperlink" xfId="480" builtinId="9" hidden="1"/>
    <cellStyle name="Followed Hyperlink" xfId="481" builtinId="9" hidden="1"/>
    <cellStyle name="Followed Hyperlink" xfId="482" builtinId="9" hidden="1"/>
    <cellStyle name="Followed Hyperlink" xfId="483" builtinId="9" hidden="1"/>
    <cellStyle name="Followed Hyperlink" xfId="484" builtinId="9" hidden="1"/>
    <cellStyle name="Followed Hyperlink" xfId="485" builtinId="9" hidden="1"/>
    <cellStyle name="Followed Hyperlink" xfId="486" builtinId="9" hidden="1"/>
    <cellStyle name="Followed Hyperlink" xfId="487" builtinId="9" hidden="1"/>
    <cellStyle name="Followed Hyperlink" xfId="488" builtinId="9" hidden="1"/>
    <cellStyle name="Followed Hyperlink" xfId="489" builtinId="9" hidden="1"/>
    <cellStyle name="Followed Hyperlink" xfId="490" builtinId="9" hidden="1"/>
    <cellStyle name="Followed Hyperlink" xfId="491" builtinId="9" hidden="1"/>
    <cellStyle name="Followed Hyperlink" xfId="492" builtinId="9" hidden="1"/>
    <cellStyle name="Followed Hyperlink" xfId="493" builtinId="9" hidden="1"/>
    <cellStyle name="Followed Hyperlink" xfId="494" builtinId="9" hidden="1"/>
    <cellStyle name="Followed Hyperlink" xfId="495" builtinId="9" hidden="1"/>
    <cellStyle name="Followed Hyperlink" xfId="496" builtinId="9" hidden="1"/>
    <cellStyle name="Followed Hyperlink" xfId="497" builtinId="9" hidden="1"/>
    <cellStyle name="Followed Hyperlink" xfId="498" builtinId="9" hidden="1"/>
    <cellStyle name="Followed Hyperlink" xfId="499" builtinId="9" hidden="1"/>
    <cellStyle name="Followed Hyperlink" xfId="500" builtinId="9" hidden="1"/>
    <cellStyle name="Followed Hyperlink" xfId="501" builtinId="9" hidden="1"/>
    <cellStyle name="Followed Hyperlink" xfId="502" builtinId="9" hidden="1"/>
    <cellStyle name="Followed Hyperlink" xfId="503" builtinId="9" hidden="1"/>
    <cellStyle name="Followed Hyperlink" xfId="504" builtinId="9" hidden="1"/>
    <cellStyle name="Followed Hyperlink" xfId="505" builtinId="9" hidden="1"/>
    <cellStyle name="Followed Hyperlink" xfId="506" builtinId="9" hidden="1"/>
    <cellStyle name="Followed Hyperlink" xfId="507" builtinId="9" hidden="1"/>
    <cellStyle name="Followed Hyperlink" xfId="508" builtinId="9" hidden="1"/>
    <cellStyle name="Followed Hyperlink" xfId="509" builtinId="9" hidden="1"/>
    <cellStyle name="Followed Hyperlink" xfId="510" builtinId="9" hidden="1"/>
    <cellStyle name="Followed Hyperlink" xfId="511" builtinId="9" hidden="1"/>
    <cellStyle name="Followed Hyperlink" xfId="512" builtinId="9" hidden="1"/>
    <cellStyle name="Followed Hyperlink" xfId="513" builtinId="9" hidden="1"/>
    <cellStyle name="Followed Hyperlink" xfId="514" builtinId="9" hidden="1"/>
    <cellStyle name="Followed Hyperlink" xfId="515" builtinId="9" hidden="1"/>
    <cellStyle name="Followed Hyperlink" xfId="516" builtinId="9" hidden="1"/>
    <cellStyle name="Followed Hyperlink" xfId="517" builtinId="9" hidden="1"/>
    <cellStyle name="Followed Hyperlink" xfId="518" builtinId="9" hidden="1"/>
    <cellStyle name="Followed Hyperlink" xfId="519" builtinId="9" hidden="1"/>
    <cellStyle name="Followed Hyperlink" xfId="520" builtinId="9" hidden="1"/>
    <cellStyle name="Followed Hyperlink" xfId="521" builtinId="9" hidden="1"/>
    <cellStyle name="Followed Hyperlink" xfId="522" builtinId="9" hidden="1"/>
    <cellStyle name="Followed Hyperlink" xfId="523" builtinId="9" hidden="1"/>
    <cellStyle name="Followed Hyperlink" xfId="524" builtinId="9" hidden="1"/>
    <cellStyle name="Followed Hyperlink" xfId="525" builtinId="9" hidden="1"/>
    <cellStyle name="Followed Hyperlink" xfId="526" builtinId="9" hidden="1"/>
    <cellStyle name="Followed Hyperlink" xfId="527" builtinId="9" hidden="1"/>
    <cellStyle name="Followed Hyperlink" xfId="528" builtinId="9" hidden="1"/>
    <cellStyle name="Followed Hyperlink" xfId="529" builtinId="9" hidden="1"/>
    <cellStyle name="Followed Hyperlink" xfId="530" builtinId="9" hidden="1"/>
    <cellStyle name="Followed Hyperlink" xfId="531" builtinId="9" hidden="1"/>
    <cellStyle name="Followed Hyperlink" xfId="532" builtinId="9" hidden="1"/>
    <cellStyle name="Followed Hyperlink" xfId="533" builtinId="9" hidden="1"/>
    <cellStyle name="Followed Hyperlink" xfId="534" builtinId="9" hidden="1"/>
    <cellStyle name="Followed Hyperlink" xfId="535" builtinId="9" hidden="1"/>
    <cellStyle name="Followed Hyperlink" xfId="536" builtinId="9" hidden="1"/>
    <cellStyle name="Followed Hyperlink" xfId="537" builtinId="9" hidden="1"/>
    <cellStyle name="Followed Hyperlink" xfId="538" builtinId="9" hidden="1"/>
    <cellStyle name="Followed Hyperlink" xfId="539" builtinId="9" hidden="1"/>
    <cellStyle name="Followed Hyperlink" xfId="540" builtinId="9" hidden="1"/>
    <cellStyle name="Followed Hyperlink" xfId="541" builtinId="9" hidden="1"/>
    <cellStyle name="Followed Hyperlink" xfId="542" builtinId="9" hidden="1"/>
    <cellStyle name="Followed Hyperlink" xfId="543" builtinId="9" hidden="1"/>
    <cellStyle name="Followed Hyperlink" xfId="544" builtinId="9" hidden="1"/>
    <cellStyle name="Followed Hyperlink" xfId="545" builtinId="9" hidden="1"/>
    <cellStyle name="Followed Hyperlink" xfId="546" builtinId="9" hidden="1"/>
    <cellStyle name="Followed Hyperlink" xfId="547" builtinId="9" hidden="1"/>
    <cellStyle name="Followed Hyperlink" xfId="548" builtinId="9" hidden="1"/>
    <cellStyle name="Followed Hyperlink" xfId="549" builtinId="9" hidden="1"/>
    <cellStyle name="Followed Hyperlink" xfId="550" builtinId="9" hidden="1"/>
    <cellStyle name="Followed Hyperlink" xfId="551" builtinId="9" hidden="1"/>
    <cellStyle name="Followed Hyperlink" xfId="552" builtinId="9" hidden="1"/>
    <cellStyle name="Followed Hyperlink" xfId="553" builtinId="9" hidden="1"/>
    <cellStyle name="Followed Hyperlink" xfId="554" builtinId="9" hidden="1"/>
    <cellStyle name="Followed Hyperlink" xfId="555" builtinId="9" hidden="1"/>
    <cellStyle name="Followed Hyperlink" xfId="556" builtinId="9" hidden="1"/>
    <cellStyle name="Followed Hyperlink" xfId="557" builtinId="9" hidden="1"/>
    <cellStyle name="Followed Hyperlink" xfId="558" builtinId="9" hidden="1"/>
    <cellStyle name="Followed Hyperlink" xfId="559" builtinId="9" hidden="1"/>
    <cellStyle name="Followed Hyperlink" xfId="560" builtinId="9" hidden="1"/>
    <cellStyle name="Followed Hyperlink" xfId="561" builtinId="9" hidden="1"/>
    <cellStyle name="Followed Hyperlink" xfId="562" builtinId="9" hidden="1"/>
    <cellStyle name="Followed Hyperlink" xfId="563" builtinId="9" hidden="1"/>
    <cellStyle name="Followed Hyperlink" xfId="564" builtinId="9" hidden="1"/>
    <cellStyle name="Followed Hyperlink" xfId="565" builtinId="9" hidden="1"/>
    <cellStyle name="Followed Hyperlink" xfId="566" builtinId="9" hidden="1"/>
    <cellStyle name="Followed Hyperlink" xfId="567" builtinId="9" hidden="1"/>
    <cellStyle name="Followed Hyperlink" xfId="568" builtinId="9" hidden="1"/>
    <cellStyle name="Followed Hyperlink" xfId="569" builtinId="9" hidden="1"/>
    <cellStyle name="Followed Hyperlink" xfId="570" builtinId="9" hidden="1"/>
    <cellStyle name="Followed Hyperlink" xfId="571" builtinId="9" hidden="1"/>
    <cellStyle name="Followed Hyperlink" xfId="572" builtinId="9" hidden="1"/>
    <cellStyle name="Followed Hyperlink" xfId="573" builtinId="9" hidden="1"/>
    <cellStyle name="Followed Hyperlink" xfId="574" builtinId="9" hidden="1"/>
    <cellStyle name="Followed Hyperlink" xfId="575" builtinId="9" hidden="1"/>
    <cellStyle name="Followed Hyperlink" xfId="576" builtinId="9" hidden="1"/>
    <cellStyle name="Followed Hyperlink" xfId="577" builtinId="9" hidden="1"/>
    <cellStyle name="Followed Hyperlink" xfId="578" builtinId="9" hidden="1"/>
    <cellStyle name="Followed Hyperlink" xfId="579" builtinId="9" hidden="1"/>
    <cellStyle name="Followed Hyperlink" xfId="580" builtinId="9" hidden="1"/>
    <cellStyle name="Followed Hyperlink" xfId="581" builtinId="9" hidden="1"/>
    <cellStyle name="Followed Hyperlink" xfId="582" builtinId="9" hidden="1"/>
    <cellStyle name="Followed Hyperlink" xfId="583" builtinId="9" hidden="1"/>
    <cellStyle name="Followed Hyperlink" xfId="584" builtinId="9" hidden="1"/>
    <cellStyle name="Followed Hyperlink" xfId="585" builtinId="9" hidden="1"/>
    <cellStyle name="Followed Hyperlink" xfId="586" builtinId="9" hidden="1"/>
    <cellStyle name="Followed Hyperlink" xfId="587" builtinId="9" hidden="1"/>
    <cellStyle name="Followed Hyperlink" xfId="588" builtinId="9" hidden="1"/>
    <cellStyle name="Followed Hyperlink" xfId="589" builtinId="9" hidden="1"/>
    <cellStyle name="Followed Hyperlink" xfId="590" builtinId="9" hidden="1"/>
    <cellStyle name="Followed Hyperlink" xfId="591" builtinId="9" hidden="1"/>
    <cellStyle name="Followed Hyperlink" xfId="592" builtinId="9" hidden="1"/>
    <cellStyle name="Followed Hyperlink" xfId="593" builtinId="9" hidden="1"/>
    <cellStyle name="Followed Hyperlink" xfId="594" builtinId="9" hidden="1"/>
    <cellStyle name="Followed Hyperlink" xfId="595" builtinId="9" hidden="1"/>
    <cellStyle name="Followed Hyperlink" xfId="596" builtinId="9" hidden="1"/>
    <cellStyle name="Followed Hyperlink" xfId="597" builtinId="9" hidden="1"/>
    <cellStyle name="Followed Hyperlink" xfId="598" builtinId="9" hidden="1"/>
    <cellStyle name="Followed Hyperlink" xfId="599" builtinId="9" hidden="1"/>
    <cellStyle name="Followed Hyperlink" xfId="600" builtinId="9" hidden="1"/>
    <cellStyle name="Followed Hyperlink" xfId="601" builtinId="9" hidden="1"/>
    <cellStyle name="Followed Hyperlink" xfId="602" builtinId="9" hidden="1"/>
    <cellStyle name="Followed Hyperlink" xfId="603" builtinId="9" hidden="1"/>
    <cellStyle name="Followed Hyperlink" xfId="604" builtinId="9" hidden="1"/>
    <cellStyle name="Followed Hyperlink" xfId="605" builtinId="9" hidden="1"/>
    <cellStyle name="Followed Hyperlink" xfId="606" builtinId="9" hidden="1"/>
    <cellStyle name="Followed Hyperlink" xfId="607" builtinId="9" hidden="1"/>
    <cellStyle name="Followed Hyperlink" xfId="608" builtinId="9" hidden="1"/>
    <cellStyle name="Followed Hyperlink" xfId="609" builtinId="9" hidden="1"/>
    <cellStyle name="Followed Hyperlink" xfId="610" builtinId="9" hidden="1"/>
    <cellStyle name="Followed Hyperlink" xfId="611" builtinId="9" hidden="1"/>
    <cellStyle name="Followed Hyperlink" xfId="612" builtinId="9" hidden="1"/>
    <cellStyle name="Followed Hyperlink" xfId="615" builtinId="9" hidden="1"/>
    <cellStyle name="Followed Hyperlink" xfId="616" builtinId="9" hidden="1"/>
    <cellStyle name="Followed Hyperlink" xfId="617" builtinId="9" hidden="1"/>
    <cellStyle name="Followed Hyperlink" xfId="618" builtinId="9" hidden="1"/>
    <cellStyle name="Followed Hyperlink" xfId="619" builtinId="9" hidden="1"/>
    <cellStyle name="Followed Hyperlink" xfId="620" builtinId="9" hidden="1"/>
    <cellStyle name="Followed Hyperlink" xfId="621" builtinId="9" hidden="1"/>
    <cellStyle name="Followed Hyperlink" xfId="624" builtinId="9" hidden="1"/>
    <cellStyle name="Followed Hyperlink" xfId="625" builtinId="9" hidden="1"/>
    <cellStyle name="Followed Hyperlink" xfId="626" builtinId="9" hidden="1"/>
    <cellStyle name="Followed Hyperlink" xfId="627" builtinId="9" hidden="1"/>
    <cellStyle name="Followed Hyperlink" xfId="628" builtinId="9" hidden="1"/>
    <cellStyle name="Followed Hyperlink" xfId="629" builtinId="9" hidden="1"/>
    <cellStyle name="Followed Hyperlink" xfId="630" builtinId="9" hidden="1"/>
    <cellStyle name="Followed Hyperlink" xfId="631" builtinId="9" hidden="1"/>
    <cellStyle name="Followed Hyperlink" xfId="632" builtinId="9" hidden="1"/>
    <cellStyle name="Followed Hyperlink" xfId="633" builtinId="9" hidden="1"/>
    <cellStyle name="Followed Hyperlink" xfId="634" builtinId="9" hidden="1"/>
    <cellStyle name="Followed Hyperlink" xfId="635" builtinId="9" hidden="1"/>
    <cellStyle name="Followed Hyperlink" xfId="636" builtinId="9" hidden="1"/>
    <cellStyle name="Followed Hyperlink" xfId="637" builtinId="9" hidden="1"/>
    <cellStyle name="Followed Hyperlink" xfId="638" builtinId="9" hidden="1"/>
    <cellStyle name="Followed Hyperlink" xfId="639" builtinId="9" hidden="1"/>
    <cellStyle name="Followed Hyperlink" xfId="640" builtinId="9" hidden="1"/>
    <cellStyle name="Followed Hyperlink" xfId="641" builtinId="9" hidden="1"/>
    <cellStyle name="Followed Hyperlink" xfId="642" builtinId="9" hidden="1"/>
    <cellStyle name="Followed Hyperlink" xfId="643" builtinId="9" hidden="1"/>
    <cellStyle name="Followed Hyperlink" xfId="644" builtinId="9" hidden="1"/>
    <cellStyle name="Followed Hyperlink" xfId="645" builtinId="9" hidden="1"/>
    <cellStyle name="Followed Hyperlink" xfId="646" builtinId="9" hidden="1"/>
    <cellStyle name="Followed Hyperlink" xfId="647" builtinId="9" hidden="1"/>
    <cellStyle name="Followed Hyperlink" xfId="648" builtinId="9" hidden="1"/>
    <cellStyle name="Followed Hyperlink" xfId="649" builtinId="9" hidden="1"/>
    <cellStyle name="Followed Hyperlink" xfId="650" builtinId="9" hidden="1"/>
    <cellStyle name="Followed Hyperlink" xfId="651" builtinId="9" hidden="1"/>
    <cellStyle name="Followed Hyperlink" xfId="652" builtinId="9" hidden="1"/>
    <cellStyle name="Followed Hyperlink" xfId="653" builtinId="9" hidden="1"/>
    <cellStyle name="Followed Hyperlink" xfId="654" builtinId="9" hidden="1"/>
    <cellStyle name="Followed Hyperlink" xfId="655" builtinId="9" hidden="1"/>
    <cellStyle name="Followed Hyperlink" xfId="656" builtinId="9" hidden="1"/>
    <cellStyle name="Followed Hyperlink" xfId="657" builtinId="9" hidden="1"/>
    <cellStyle name="Followed Hyperlink" xfId="658" builtinId="9" hidden="1"/>
    <cellStyle name="Followed Hyperlink" xfId="659" builtinId="9" hidden="1"/>
    <cellStyle name="Followed Hyperlink" xfId="660" builtinId="9" hidden="1"/>
    <cellStyle name="Followed Hyperlink" xfId="661" builtinId="9" hidden="1"/>
    <cellStyle name="Followed Hyperlink" xfId="662" builtinId="9" hidden="1"/>
    <cellStyle name="Followed Hyperlink" xfId="663" builtinId="9" hidden="1"/>
    <cellStyle name="Followed Hyperlink" xfId="664" builtinId="9" hidden="1"/>
    <cellStyle name="Followed Hyperlink" xfId="665" builtinId="9" hidden="1"/>
    <cellStyle name="Followed Hyperlink" xfId="666" builtinId="9" hidden="1"/>
    <cellStyle name="Followed Hyperlink" xfId="667" builtinId="9" hidden="1"/>
    <cellStyle name="Followed Hyperlink" xfId="668" builtinId="9" hidden="1"/>
    <cellStyle name="Followed Hyperlink" xfId="5109" builtinId="9" hidden="1"/>
    <cellStyle name="Followed Hyperlink" xfId="5110" builtinId="9" hidden="1"/>
    <cellStyle name="Followed Hyperlink" xfId="5111" builtinId="9" hidden="1"/>
    <cellStyle name="Followed Hyperlink" xfId="5112" builtinId="9" hidden="1"/>
    <cellStyle name="Followed Hyperlink" xfId="5113" builtinId="9" hidden="1"/>
    <cellStyle name="Followed Hyperlink" xfId="5114" builtinId="9" hidden="1"/>
    <cellStyle name="Followed Hyperlink" xfId="5115" builtinId="9" hidden="1"/>
    <cellStyle name="Followed Hyperlink" xfId="5116" builtinId="9" hidden="1"/>
    <cellStyle name="Followed Hyperlink" xfId="5117" builtinId="9" hidden="1"/>
    <cellStyle name="Followed Hyperlink" xfId="5118" builtinId="9" hidden="1"/>
    <cellStyle name="Followed Hyperlink" xfId="5119" builtinId="9" hidden="1"/>
    <cellStyle name="Followed Hyperlink" xfId="5120" builtinId="9" hidden="1"/>
    <cellStyle name="Followed Hyperlink" xfId="5121" builtinId="9" hidden="1"/>
    <cellStyle name="Followed Hyperlink" xfId="5122" builtinId="9" hidden="1"/>
    <cellStyle name="Followed Hyperlink" xfId="5123" builtinId="9" hidden="1"/>
    <cellStyle name="Followed Hyperlink" xfId="5124" builtinId="9" hidden="1"/>
    <cellStyle name="Followed Hyperlink" xfId="5125" builtinId="9" hidden="1"/>
    <cellStyle name="Followed Hyperlink" xfId="5126" builtinId="9" hidden="1"/>
    <cellStyle name="Followed Hyperlink" xfId="5127" builtinId="9" hidden="1"/>
    <cellStyle name="Followed Hyperlink" xfId="5128" builtinId="9" hidden="1"/>
    <cellStyle name="Followed Hyperlink" xfId="5129" builtinId="9" hidden="1"/>
    <cellStyle name="Followed Hyperlink" xfId="5130" builtinId="9" hidden="1"/>
    <cellStyle name="Followed Hyperlink" xfId="5131" builtinId="9" hidden="1"/>
    <cellStyle name="Followed Hyperlink" xfId="5132" builtinId="9" hidden="1"/>
    <cellStyle name="Followed Hyperlink" xfId="5133" builtinId="9" hidden="1"/>
    <cellStyle name="Followed Hyperlink" xfId="5134" builtinId="9" hidden="1"/>
    <cellStyle name="Followed Hyperlink" xfId="5135" builtinId="9" hidden="1"/>
    <cellStyle name="Followed Hyperlink" xfId="5136" builtinId="9" hidden="1"/>
    <cellStyle name="Followed Hyperlink" xfId="5137" builtinId="9" hidden="1"/>
    <cellStyle name="Followed Hyperlink" xfId="5138" builtinId="9" hidden="1"/>
    <cellStyle name="Followed Hyperlink" xfId="5139" builtinId="9" hidden="1"/>
    <cellStyle name="Followed Hyperlink" xfId="5140" builtinId="9" hidden="1"/>
    <cellStyle name="Followed Hyperlink" xfId="5141" builtinId="9" hidden="1"/>
    <cellStyle name="Followed Hyperlink" xfId="5142" builtinId="9" hidden="1"/>
    <cellStyle name="Followed Hyperlink" xfId="5143" builtinId="9" hidden="1"/>
    <cellStyle name="Followed Hyperlink" xfId="5144" builtinId="9" hidden="1"/>
    <cellStyle name="Followed Hyperlink" xfId="5145" builtinId="9" hidden="1"/>
    <cellStyle name="Followed Hyperlink" xfId="5146" builtinId="9" hidden="1"/>
    <cellStyle name="Followed Hyperlink" xfId="5147" builtinId="9" hidden="1"/>
    <cellStyle name="Followed Hyperlink" xfId="5148" builtinId="9" hidden="1"/>
    <cellStyle name="Followed Hyperlink" xfId="5149" builtinId="9" hidden="1"/>
    <cellStyle name="Followed Hyperlink" xfId="5150" builtinId="9" hidden="1"/>
    <cellStyle name="Followed Hyperlink" xfId="5152" builtinId="9" hidden="1"/>
    <cellStyle name="Followed Hyperlink" xfId="5153" builtinId="9" hidden="1"/>
    <cellStyle name="Followed Hyperlink" xfId="5154" builtinId="9" hidden="1"/>
    <cellStyle name="Followed Hyperlink" xfId="5155" builtinId="9" hidden="1"/>
    <cellStyle name="Followed Hyperlink" xfId="5156" builtinId="9" hidden="1"/>
    <cellStyle name="Followed Hyperlink" xfId="5157" builtinId="9" hidden="1"/>
    <cellStyle name="Followed Hyperlink" xfId="5158" builtinId="9" hidden="1"/>
    <cellStyle name="Followed Hyperlink" xfId="5159" builtinId="9" hidden="1"/>
    <cellStyle name="Followed Hyperlink" xfId="5160" builtinId="9" hidden="1"/>
    <cellStyle name="Followed Hyperlink" xfId="5161" builtinId="9" hidden="1"/>
    <cellStyle name="Followed Hyperlink" xfId="5162" builtinId="9" hidden="1"/>
    <cellStyle name="Followed Hyperlink" xfId="5163" builtinId="9" hidden="1"/>
    <cellStyle name="Followed Hyperlink" xfId="5164" builtinId="9" hidden="1"/>
    <cellStyle name="Followed Hyperlink" xfId="5165" builtinId="9" hidden="1"/>
    <cellStyle name="Followed Hyperlink" xfId="5166" builtinId="9" hidden="1"/>
    <cellStyle name="Followed Hyperlink" xfId="5167" builtinId="9" hidden="1"/>
    <cellStyle name="Followed Hyperlink" xfId="5168" builtinId="9" hidden="1"/>
    <cellStyle name="Followed Hyperlink" xfId="5169" builtinId="9" hidden="1"/>
    <cellStyle name="Followed Hyperlink" xfId="5170" builtinId="9" hidden="1"/>
    <cellStyle name="Followed Hyperlink" xfId="5171" builtinId="9" hidden="1"/>
    <cellStyle name="Followed Hyperlink" xfId="5172" builtinId="9" hidden="1"/>
    <cellStyle name="Followed Hyperlink" xfId="5173" builtinId="9" hidden="1"/>
    <cellStyle name="Followed Hyperlink" xfId="5174" builtinId="9" hidden="1"/>
    <cellStyle name="Followed Hyperlink" xfId="5175" builtinId="9" hidden="1"/>
    <cellStyle name="Followed Hyperlink" xfId="5176" builtinId="9" hidden="1"/>
    <cellStyle name="Followed Hyperlink" xfId="5177" builtinId="9" hidden="1"/>
    <cellStyle name="Followed Hyperlink" xfId="5178" builtinId="9" hidden="1"/>
    <cellStyle name="Followed Hyperlink" xfId="5179" builtinId="9" hidden="1"/>
    <cellStyle name="Followed Hyperlink" xfId="5180" builtinId="9" hidden="1"/>
    <cellStyle name="Followed Hyperlink" xfId="5181" builtinId="9" hidden="1"/>
    <cellStyle name="Followed Hyperlink" xfId="5182" builtinId="9" hidden="1"/>
    <cellStyle name="Followed Hyperlink" xfId="5183" builtinId="9" hidden="1"/>
    <cellStyle name="Followed Hyperlink" xfId="5184" builtinId="9" hidden="1"/>
    <cellStyle name="Followed Hyperlink" xfId="5185" builtinId="9" hidden="1"/>
    <cellStyle name="Followed Hyperlink" xfId="5186" builtinId="9" hidden="1"/>
    <cellStyle name="Followed Hyperlink" xfId="5187" builtinId="9" hidden="1"/>
    <cellStyle name="Followed Hyperlink" xfId="5188" builtinId="9" hidden="1"/>
    <cellStyle name="Followed Hyperlink" xfId="5189" builtinId="9" hidden="1"/>
    <cellStyle name="Followed Hyperlink" xfId="5190" builtinId="9" hidden="1"/>
    <cellStyle name="Followed Hyperlink" xfId="5191" builtinId="9" hidden="1"/>
    <cellStyle name="Followed Hyperlink" xfId="5192" builtinId="9" hidden="1"/>
    <cellStyle name="Followed Hyperlink" xfId="5193" builtinId="9" hidden="1"/>
    <cellStyle name="Followed Hyperlink" xfId="5194" builtinId="9" hidden="1"/>
    <cellStyle name="Followed Hyperlink" xfId="5195" builtinId="9" hidden="1"/>
    <cellStyle name="Followed Hyperlink" xfId="5196" builtinId="9" hidden="1"/>
    <cellStyle name="Followed Hyperlink" xfId="5197" builtinId="9" hidden="1"/>
    <cellStyle name="Followed Hyperlink" xfId="5198" builtinId="9" hidden="1"/>
    <cellStyle name="Followed Hyperlink" xfId="5199" builtinId="9" hidden="1"/>
    <cellStyle name="Followed Hyperlink" xfId="5200" builtinId="9" hidden="1"/>
    <cellStyle name="Followed Hyperlink" xfId="5201" builtinId="9" hidden="1"/>
    <cellStyle name="Followed Hyperlink" xfId="5202" builtinId="9" hidden="1"/>
    <cellStyle name="Followed Hyperlink" xfId="5203" builtinId="9" hidden="1"/>
    <cellStyle name="Followed Hyperlink" xfId="5204" builtinId="9" hidden="1"/>
    <cellStyle name="Followed Hyperlink" xfId="5205" builtinId="9" hidden="1"/>
    <cellStyle name="Followed Hyperlink" xfId="5206" builtinId="9" hidden="1"/>
    <cellStyle name="Followed Hyperlink" xfId="5207" builtinId="9" hidden="1"/>
    <cellStyle name="Followed Hyperlink" xfId="5208" builtinId="9" hidden="1"/>
    <cellStyle name="Followed Hyperlink" xfId="5209" builtinId="9" hidden="1"/>
    <cellStyle name="Followed Hyperlink" xfId="5210" builtinId="9" hidden="1"/>
    <cellStyle name="Followed Hyperlink" xfId="5211" builtinId="9" hidden="1"/>
    <cellStyle name="Followed Hyperlink" xfId="5212" builtinId="9" hidden="1"/>
    <cellStyle name="Followed Hyperlink" xfId="5213" builtinId="9" hidden="1"/>
    <cellStyle name="Followed Hyperlink" xfId="5214" builtinId="9" hidden="1"/>
    <cellStyle name="Followed Hyperlink" xfId="5215" builtinId="9" hidden="1"/>
    <cellStyle name="Followed Hyperlink" xfId="5216" builtinId="9" hidden="1"/>
    <cellStyle name="Followed Hyperlink" xfId="5217" builtinId="9" hidden="1"/>
    <cellStyle name="Followed Hyperlink" xfId="5218" builtinId="9" hidden="1"/>
    <cellStyle name="Followed Hyperlink" xfId="5219" builtinId="9" hidden="1"/>
    <cellStyle name="Followed Hyperlink" xfId="5220" builtinId="9" hidden="1"/>
    <cellStyle name="Followed Hyperlink" xfId="5221" builtinId="9" hidden="1"/>
    <cellStyle name="Followed Hyperlink" xfId="5222" builtinId="9" hidden="1"/>
    <cellStyle name="Followed Hyperlink" xfId="5223" builtinId="9" hidden="1"/>
    <cellStyle name="Followed Hyperlink" xfId="5224" builtinId="9" hidden="1"/>
    <cellStyle name="Followed Hyperlink" xfId="5225" builtinId="9" hidden="1"/>
    <cellStyle name="Followed Hyperlink" xfId="5226" builtinId="9" hidden="1"/>
    <cellStyle name="Followed Hyperlink" xfId="5227" builtinId="9" hidden="1"/>
    <cellStyle name="Followed Hyperlink" xfId="5228" builtinId="9" hidden="1"/>
    <cellStyle name="Followed Hyperlink" xfId="5229" builtinId="9" hidden="1"/>
    <cellStyle name="Followed Hyperlink" xfId="5230" builtinId="9" hidden="1"/>
    <cellStyle name="Followed Hyperlink" xfId="5231" builtinId="9" hidden="1"/>
    <cellStyle name="Followed Hyperlink" xfId="5232" builtinId="9" hidden="1"/>
    <cellStyle name="Followed Hyperlink" xfId="5233" builtinId="9" hidden="1"/>
    <cellStyle name="Followed Hyperlink" xfId="5234" builtinId="9" hidden="1"/>
    <cellStyle name="Followed Hyperlink" xfId="5235" builtinId="9" hidden="1"/>
    <cellStyle name="Followed Hyperlink" xfId="5236" builtinId="9" hidden="1"/>
    <cellStyle name="Followed Hyperlink" xfId="5237" builtinId="9" hidden="1"/>
    <cellStyle name="Followed Hyperlink" xfId="5238" builtinId="9" hidden="1"/>
    <cellStyle name="Followed Hyperlink" xfId="5239" builtinId="9" hidden="1"/>
    <cellStyle name="Followed Hyperlink" xfId="5240" builtinId="9" hidden="1"/>
    <cellStyle name="Followed Hyperlink" xfId="5241" builtinId="9" hidden="1"/>
    <cellStyle name="Followed Hyperlink" xfId="5242" builtinId="9" hidden="1"/>
    <cellStyle name="Followed Hyperlink" xfId="5243" builtinId="9" hidden="1"/>
    <cellStyle name="Followed Hyperlink" xfId="5244" builtinId="9" hidden="1"/>
    <cellStyle name="Followed Hyperlink" xfId="5245" builtinId="9" hidden="1"/>
    <cellStyle name="Followed Hyperlink" xfId="5246" builtinId="9" hidden="1"/>
    <cellStyle name="Followed Hyperlink" xfId="5247" builtinId="9" hidden="1"/>
    <cellStyle name="Followed Hyperlink" xfId="5248" builtinId="9" hidden="1"/>
    <cellStyle name="Followed Hyperlink" xfId="5249" builtinId="9" hidden="1"/>
    <cellStyle name="Followed Hyperlink" xfId="5250" builtinId="9" hidden="1"/>
    <cellStyle name="Followed Hyperlink" xfId="5251" builtinId="9" hidden="1"/>
    <cellStyle name="Followed Hyperlink" xfId="5252" builtinId="9" hidden="1"/>
    <cellStyle name="Followed Hyperlink" xfId="5253" builtinId="9" hidden="1"/>
    <cellStyle name="Followed Hyperlink" xfId="5254" builtinId="9" hidden="1"/>
    <cellStyle name="Followed Hyperlink" xfId="5255" builtinId="9" hidden="1"/>
    <cellStyle name="Followed Hyperlink" xfId="5256" builtinId="9" hidden="1"/>
    <cellStyle name="Followed Hyperlink" xfId="5257" builtinId="9" hidden="1"/>
    <cellStyle name="Followed Hyperlink" xfId="5258" builtinId="9" hidden="1"/>
    <cellStyle name="Followed Hyperlink" xfId="5259" builtinId="9" hidden="1"/>
    <cellStyle name="Followed Hyperlink" xfId="5260" builtinId="9" hidden="1"/>
    <cellStyle name="Followed Hyperlink" xfId="5261" builtinId="9" hidden="1"/>
    <cellStyle name="Followed Hyperlink" xfId="5262" builtinId="9" hidden="1"/>
    <cellStyle name="Followed Hyperlink" xfId="5263" builtinId="9" hidden="1"/>
    <cellStyle name="Followed Hyperlink" xfId="5264" builtinId="9" hidden="1"/>
    <cellStyle name="Followed Hyperlink" xfId="5265" builtinId="9" hidden="1"/>
    <cellStyle name="Followed Hyperlink" xfId="5266" builtinId="9" hidden="1"/>
    <cellStyle name="Followed Hyperlink" xfId="5267" builtinId="9" hidden="1"/>
    <cellStyle name="Followed Hyperlink" xfId="5268" builtinId="9" hidden="1"/>
    <cellStyle name="Followed Hyperlink" xfId="5269" builtinId="9" hidden="1"/>
    <cellStyle name="Followed Hyperlink" xfId="5270" builtinId="9" hidden="1"/>
    <cellStyle name="Followed Hyperlink" xfId="5271" builtinId="9" hidden="1"/>
    <cellStyle name="Followed Hyperlink" xfId="5272" builtinId="9" hidden="1"/>
    <cellStyle name="Followed Hyperlink" xfId="5273" builtinId="9" hidden="1"/>
    <cellStyle name="Followed Hyperlink" xfId="5274" builtinId="9" hidden="1"/>
    <cellStyle name="Followed Hyperlink" xfId="5275" builtinId="9" hidden="1"/>
    <cellStyle name="Followed Hyperlink" xfId="5276" builtinId="9" hidden="1"/>
    <cellStyle name="Followed Hyperlink" xfId="5277" builtinId="9" hidden="1"/>
    <cellStyle name="Followed Hyperlink" xfId="5278" builtinId="9" hidden="1"/>
    <cellStyle name="Followed Hyperlink" xfId="5279" builtinId="9" hidden="1"/>
    <cellStyle name="Followed Hyperlink" xfId="5280" builtinId="9" hidden="1"/>
    <cellStyle name="Followed Hyperlink" xfId="5281" builtinId="9" hidden="1"/>
    <cellStyle name="Followed Hyperlink" xfId="5282" builtinId="9" hidden="1"/>
    <cellStyle name="Followed Hyperlink" xfId="5283" builtinId="9" hidden="1"/>
    <cellStyle name="Followed Hyperlink" xfId="5284" builtinId="9" hidden="1"/>
    <cellStyle name="Followed Hyperlink" xfId="5285" builtinId="9" hidden="1"/>
    <cellStyle name="Followed Hyperlink" xfId="5286" builtinId="9" hidden="1"/>
    <cellStyle name="Followed Hyperlink" xfId="5287" builtinId="9" hidden="1"/>
    <cellStyle name="Followed Hyperlink" xfId="5288" builtinId="9" hidden="1"/>
    <cellStyle name="Followed Hyperlink" xfId="5289" builtinId="9" hidden="1"/>
    <cellStyle name="Followed Hyperlink" xfId="5290" builtinId="9" hidden="1"/>
    <cellStyle name="Followed Hyperlink" xfId="5291" builtinId="9" hidden="1"/>
    <cellStyle name="Followed Hyperlink" xfId="5292" builtinId="9" hidden="1"/>
    <cellStyle name="Followed Hyperlink" xfId="5293" builtinId="9" hidden="1"/>
    <cellStyle name="Followed Hyperlink" xfId="5294" builtinId="9" hidden="1"/>
    <cellStyle name="Followed Hyperlink" xfId="5295" builtinId="9" hidden="1"/>
    <cellStyle name="Followed Hyperlink" xfId="5296" builtinId="9" hidden="1"/>
    <cellStyle name="Followed Hyperlink" xfId="5297" builtinId="9" hidden="1"/>
    <cellStyle name="Followed Hyperlink" xfId="5298" builtinId="9" hidden="1"/>
    <cellStyle name="Followed Hyperlink" xfId="5299" builtinId="9" hidden="1"/>
    <cellStyle name="Followed Hyperlink" xfId="5300" builtinId="9" hidden="1"/>
    <cellStyle name="Followed Hyperlink" xfId="5301" builtinId="9" hidden="1"/>
    <cellStyle name="Followed Hyperlink" xfId="5302" builtinId="9" hidden="1"/>
    <cellStyle name="Followed Hyperlink" xfId="5303" builtinId="9" hidden="1"/>
    <cellStyle name="Followed Hyperlink" xfId="5304" builtinId="9" hidden="1"/>
    <cellStyle name="Followed Hyperlink" xfId="5305" builtinId="9" hidden="1"/>
    <cellStyle name="Followed Hyperlink" xfId="5306" builtinId="9" hidden="1"/>
    <cellStyle name="Followed Hyperlink" xfId="5307" builtinId="9" hidden="1"/>
    <cellStyle name="Followed Hyperlink" xfId="5308" builtinId="9" hidden="1"/>
    <cellStyle name="Followed Hyperlink" xfId="5309" builtinId="9" hidden="1"/>
    <cellStyle name="Followed Hyperlink" xfId="5310" builtinId="9" hidden="1"/>
    <cellStyle name="Followed Hyperlink" xfId="5311" builtinId="9" hidden="1"/>
    <cellStyle name="Followed Hyperlink" xfId="5312" builtinId="9" hidden="1"/>
    <cellStyle name="Followed Hyperlink" xfId="5313" builtinId="9" hidden="1"/>
    <cellStyle name="Followed Hyperlink" xfId="5314" builtinId="9" hidden="1"/>
    <cellStyle name="Followed Hyperlink" xfId="5315" builtinId="9" hidden="1"/>
    <cellStyle name="Followed Hyperlink" xfId="5316" builtinId="9" hidden="1"/>
    <cellStyle name="Followed Hyperlink" xfId="5317" builtinId="9" hidden="1"/>
    <cellStyle name="Followed Hyperlink" xfId="5318" builtinId="9" hidden="1"/>
    <cellStyle name="Followed Hyperlink" xfId="5319" builtinId="9" hidden="1"/>
    <cellStyle name="Followed Hyperlink" xfId="5320" builtinId="9" hidden="1"/>
    <cellStyle name="Followed Hyperlink" xfId="5321" builtinId="9" hidden="1"/>
    <cellStyle name="Followed Hyperlink" xfId="5322" builtinId="9" hidden="1"/>
    <cellStyle name="Followed Hyperlink" xfId="5323" builtinId="9" hidden="1"/>
    <cellStyle name="Followed Hyperlink" xfId="5324" builtinId="9" hidden="1"/>
    <cellStyle name="Followed Hyperlink" xfId="5325" builtinId="9" hidden="1"/>
    <cellStyle name="Followed Hyperlink" xfId="5326" builtinId="9" hidden="1"/>
    <cellStyle name="Followed Hyperlink" xfId="5327" builtinId="9" hidden="1"/>
    <cellStyle name="Followed Hyperlink" xfId="5328" builtinId="9" hidden="1"/>
    <cellStyle name="Followed Hyperlink" xfId="5329" builtinId="9" hidden="1"/>
    <cellStyle name="Followed Hyperlink" xfId="5330" builtinId="9" hidden="1"/>
    <cellStyle name="Followed Hyperlink" xfId="5331" builtinId="9" hidden="1"/>
    <cellStyle name="Followed Hyperlink" xfId="5332" builtinId="9" hidden="1"/>
    <cellStyle name="Followed Hyperlink" xfId="5333" builtinId="9" hidden="1"/>
    <cellStyle name="Followed Hyperlink" xfId="5334" builtinId="9" hidden="1"/>
    <cellStyle name="Followed Hyperlink" xfId="5335" builtinId="9" hidden="1"/>
    <cellStyle name="Followed Hyperlink" xfId="5336" builtinId="9" hidden="1"/>
    <cellStyle name="Followed Hyperlink" xfId="5337" builtinId="9" hidden="1"/>
    <cellStyle name="Followed Hyperlink" xfId="5338" builtinId="9" hidden="1"/>
    <cellStyle name="Followed Hyperlink" xfId="5339" builtinId="9" hidden="1"/>
    <cellStyle name="Followed Hyperlink" xfId="5340" builtinId="9" hidden="1"/>
    <cellStyle name="Followed Hyperlink" xfId="5341" builtinId="9" hidden="1"/>
    <cellStyle name="Followed Hyperlink" xfId="5342" builtinId="9" hidden="1"/>
    <cellStyle name="Followed Hyperlink" xfId="5343" builtinId="9" hidden="1"/>
    <cellStyle name="Followed Hyperlink" xfId="5344" builtinId="9" hidden="1"/>
    <cellStyle name="Followed Hyperlink" xfId="5345" builtinId="9" hidden="1"/>
    <cellStyle name="Followed Hyperlink" xfId="5346" builtinId="9" hidden="1"/>
    <cellStyle name="Followed Hyperlink" xfId="5347" builtinId="9" hidden="1"/>
    <cellStyle name="Followed Hyperlink" xfId="5348" builtinId="9" hidden="1"/>
    <cellStyle name="Followed Hyperlink" xfId="5349" builtinId="9" hidden="1"/>
    <cellStyle name="Followed Hyperlink" xfId="5350" builtinId="9" hidden="1"/>
    <cellStyle name="Followed Hyperlink" xfId="5351" builtinId="9" hidden="1"/>
    <cellStyle name="Followed Hyperlink" xfId="5352" builtinId="9" hidden="1"/>
    <cellStyle name="Followed Hyperlink" xfId="5353" builtinId="9" hidden="1"/>
    <cellStyle name="Followed Hyperlink" xfId="5354" builtinId="9" hidden="1"/>
    <cellStyle name="Followed Hyperlink" xfId="5355" builtinId="9" hidden="1"/>
    <cellStyle name="Followed Hyperlink" xfId="5356" builtinId="9" hidden="1"/>
    <cellStyle name="Followed Hyperlink" xfId="5357" builtinId="9" hidden="1"/>
    <cellStyle name="Followed Hyperlink" xfId="5358" builtinId="9" hidden="1"/>
    <cellStyle name="Followed Hyperlink" xfId="5359" builtinId="9" hidden="1"/>
    <cellStyle name="Followed Hyperlink" xfId="5360" builtinId="9" hidden="1"/>
    <cellStyle name="Followed Hyperlink" xfId="5361" builtinId="9" hidden="1"/>
    <cellStyle name="Followed Hyperlink" xfId="5362" builtinId="9" hidden="1"/>
    <cellStyle name="Followed Hyperlink" xfId="5363" builtinId="9" hidden="1"/>
    <cellStyle name="Followed Hyperlink" xfId="5364" builtinId="9" hidden="1"/>
    <cellStyle name="Followed Hyperlink" xfId="5365" builtinId="9" hidden="1"/>
    <cellStyle name="Followed Hyperlink" xfId="5366" builtinId="9" hidden="1"/>
    <cellStyle name="Followed Hyperlink" xfId="5367" builtinId="9" hidden="1"/>
    <cellStyle name="Followed Hyperlink" xfId="5368" builtinId="9" hidden="1"/>
    <cellStyle name="Followed Hyperlink" xfId="5369" builtinId="9" hidden="1"/>
    <cellStyle name="Followed Hyperlink" xfId="5370" builtinId="9" hidden="1"/>
    <cellStyle name="Followed Hyperlink" xfId="5371" builtinId="9" hidden="1"/>
    <cellStyle name="Followed Hyperlink" xfId="5372" builtinId="9" hidden="1"/>
    <cellStyle name="Followed Hyperlink" xfId="5373" builtinId="9" hidden="1"/>
    <cellStyle name="Followed Hyperlink" xfId="5374" builtinId="9" hidden="1"/>
    <cellStyle name="Followed Hyperlink" xfId="5375" builtinId="9" hidden="1"/>
    <cellStyle name="Followed Hyperlink" xfId="5376" builtinId="9" hidden="1"/>
    <cellStyle name="Followed Hyperlink" xfId="5377" builtinId="9" hidden="1"/>
    <cellStyle name="Followed Hyperlink" xfId="5378" builtinId="9" hidden="1"/>
    <cellStyle name="Followed Hyperlink" xfId="5379" builtinId="9" hidden="1"/>
    <cellStyle name="Followed Hyperlink" xfId="5380" builtinId="9" hidden="1"/>
    <cellStyle name="Followed Hyperlink" xfId="5381" builtinId="9" hidden="1"/>
    <cellStyle name="Followed Hyperlink" xfId="5382" builtinId="9" hidden="1"/>
    <cellStyle name="Followed Hyperlink" xfId="5383" builtinId="9" hidden="1"/>
    <cellStyle name="Followed Hyperlink" xfId="5384" builtinId="9" hidden="1"/>
    <cellStyle name="Followed Hyperlink" xfId="5385" builtinId="9" hidden="1"/>
    <cellStyle name="Followed Hyperlink" xfId="5386" builtinId="9" hidden="1"/>
    <cellStyle name="Followed Hyperlink" xfId="5387" builtinId="9" hidden="1"/>
    <cellStyle name="Followed Hyperlink" xfId="5388" builtinId="9" hidden="1"/>
    <cellStyle name="Followed Hyperlink" xfId="5389" builtinId="9" hidden="1"/>
    <cellStyle name="Followed Hyperlink" xfId="5390" builtinId="9" hidden="1"/>
    <cellStyle name="Followed Hyperlink" xfId="5391" builtinId="9" hidden="1"/>
    <cellStyle name="Followed Hyperlink" xfId="5392" builtinId="9" hidden="1"/>
    <cellStyle name="Followed Hyperlink" xfId="5393" builtinId="9" hidden="1"/>
    <cellStyle name="Followed Hyperlink" xfId="5394" builtinId="9" hidden="1"/>
    <cellStyle name="Followed Hyperlink" xfId="5395" builtinId="9" hidden="1"/>
    <cellStyle name="Followed Hyperlink" xfId="5396" builtinId="9" hidden="1"/>
    <cellStyle name="Followed Hyperlink" xfId="5397" builtinId="9" hidden="1"/>
    <cellStyle name="Followed Hyperlink" xfId="5398" builtinId="9" hidden="1"/>
    <cellStyle name="Followed Hyperlink" xfId="5399" builtinId="9" hidden="1"/>
    <cellStyle name="Followed Hyperlink" xfId="5400" builtinId="9" hidden="1"/>
    <cellStyle name="Followed Hyperlink" xfId="5401" builtinId="9" hidden="1"/>
    <cellStyle name="Followed Hyperlink" xfId="5402" builtinId="9" hidden="1"/>
    <cellStyle name="Followed Hyperlink" xfId="5403" builtinId="9" hidden="1"/>
    <cellStyle name="Followed Hyperlink" xfId="5404" builtinId="9" hidden="1"/>
    <cellStyle name="Followed Hyperlink" xfId="5405" builtinId="9" hidden="1"/>
    <cellStyle name="Followed Hyperlink" xfId="5406" builtinId="9" hidden="1"/>
    <cellStyle name="Followed Hyperlink" xfId="5407" builtinId="9" hidden="1"/>
    <cellStyle name="Followed Hyperlink" xfId="5408" builtinId="9" hidden="1"/>
    <cellStyle name="Followed Hyperlink" xfId="5409" builtinId="9" hidden="1"/>
    <cellStyle name="Followed Hyperlink" xfId="5410" builtinId="9" hidden="1"/>
    <cellStyle name="Followed Hyperlink" xfId="5411" builtinId="9" hidden="1"/>
    <cellStyle name="Followed Hyperlink" xfId="5412" builtinId="9" hidden="1"/>
    <cellStyle name="Followed Hyperlink" xfId="5413" builtinId="9" hidden="1"/>
    <cellStyle name="Followed Hyperlink" xfId="5414" builtinId="9" hidden="1"/>
    <cellStyle name="Followed Hyperlink" xfId="5415" builtinId="9" hidden="1"/>
    <cellStyle name="Followed Hyperlink" xfId="5416" builtinId="9" hidden="1"/>
    <cellStyle name="Followed Hyperlink" xfId="5417" builtinId="9" hidden="1"/>
    <cellStyle name="Followed Hyperlink" xfId="5418" builtinId="9" hidden="1"/>
    <cellStyle name="Followed Hyperlink" xfId="5419" builtinId="9" hidden="1"/>
    <cellStyle name="Followed Hyperlink" xfId="5420" builtinId="9" hidden="1"/>
    <cellStyle name="Followed Hyperlink" xfId="5421" builtinId="9" hidden="1"/>
    <cellStyle name="Followed Hyperlink" xfId="5422" builtinId="9" hidden="1"/>
    <cellStyle name="Followed Hyperlink" xfId="5423" builtinId="9" hidden="1"/>
    <cellStyle name="Followed Hyperlink" xfId="5424" builtinId="9" hidden="1"/>
    <cellStyle name="Followed Hyperlink" xfId="5425" builtinId="9" hidden="1"/>
    <cellStyle name="Followed Hyperlink" xfId="5426" builtinId="9" hidden="1"/>
    <cellStyle name="Followed Hyperlink" xfId="5427" builtinId="9" hidden="1"/>
    <cellStyle name="Followed Hyperlink" xfId="5428" builtinId="9" hidden="1"/>
    <cellStyle name="Followed Hyperlink" xfId="5429" builtinId="9" hidden="1"/>
    <cellStyle name="Followed Hyperlink" xfId="5430" builtinId="9" hidden="1"/>
    <cellStyle name="Followed Hyperlink" xfId="5431" builtinId="9" hidden="1"/>
    <cellStyle name="Followed Hyperlink" xfId="5432" builtinId="9" hidden="1"/>
    <cellStyle name="Followed Hyperlink" xfId="5433" builtinId="9" hidden="1"/>
    <cellStyle name="Followed Hyperlink" xfId="5434" builtinId="9" hidden="1"/>
    <cellStyle name="Followed Hyperlink" xfId="5435" builtinId="9" hidden="1"/>
    <cellStyle name="Followed Hyperlink" xfId="5436" builtinId="9" hidden="1"/>
    <cellStyle name="Followed Hyperlink" xfId="5437" builtinId="9" hidden="1"/>
    <cellStyle name="Followed Hyperlink" xfId="5438" builtinId="9" hidden="1"/>
    <cellStyle name="Followed Hyperlink" xfId="5439" builtinId="9" hidden="1"/>
    <cellStyle name="Followed Hyperlink" xfId="5440" builtinId="9" hidden="1"/>
    <cellStyle name="Followed Hyperlink" xfId="5441" builtinId="9" hidden="1"/>
    <cellStyle name="Followed Hyperlink" xfId="5442" builtinId="9" hidden="1"/>
    <cellStyle name="Followed Hyperlink" xfId="5443" builtinId="9" hidden="1"/>
    <cellStyle name="Followed Hyperlink" xfId="5444" builtinId="9" hidden="1"/>
    <cellStyle name="Followed Hyperlink" xfId="5445" builtinId="9" hidden="1"/>
    <cellStyle name="Followed Hyperlink" xfId="5446" builtinId="9" hidden="1"/>
    <cellStyle name="Followed Hyperlink" xfId="5447" builtinId="9" hidden="1"/>
    <cellStyle name="Followed Hyperlink" xfId="5448" builtinId="9" hidden="1"/>
    <cellStyle name="Followed Hyperlink" xfId="5449" builtinId="9" hidden="1"/>
    <cellStyle name="Followed Hyperlink" xfId="5450" builtinId="9" hidden="1"/>
    <cellStyle name="Followed Hyperlink" xfId="5451" builtinId="9" hidden="1"/>
    <cellStyle name="Followed Hyperlink" xfId="5452" builtinId="9" hidden="1"/>
    <cellStyle name="Followed Hyperlink" xfId="5453" builtinId="9" hidden="1"/>
    <cellStyle name="Followed Hyperlink" xfId="5454" builtinId="9" hidden="1"/>
    <cellStyle name="Followed Hyperlink" xfId="5455" builtinId="9" hidden="1"/>
    <cellStyle name="Followed Hyperlink" xfId="5456" builtinId="9" hidden="1"/>
    <cellStyle name="Followed Hyperlink" xfId="5457" builtinId="9" hidden="1"/>
    <cellStyle name="Followed Hyperlink" xfId="5458" builtinId="9" hidden="1"/>
    <cellStyle name="Followed Hyperlink" xfId="5459" builtinId="9" hidden="1"/>
    <cellStyle name="Followed Hyperlink" xfId="5460" builtinId="9" hidden="1"/>
    <cellStyle name="Followed Hyperlink" xfId="5461" builtinId="9" hidden="1"/>
    <cellStyle name="Followed Hyperlink" xfId="5462" builtinId="9" hidden="1"/>
    <cellStyle name="Followed Hyperlink" xfId="5463" builtinId="9" hidden="1"/>
    <cellStyle name="Followed Hyperlink" xfId="5464" builtinId="9" hidden="1"/>
    <cellStyle name="Followed Hyperlink" xfId="5465" builtinId="9" hidden="1"/>
    <cellStyle name="Followed Hyperlink" xfId="5466" builtinId="9" hidden="1"/>
    <cellStyle name="Followed Hyperlink" xfId="5467" builtinId="9" hidden="1"/>
    <cellStyle name="Followed Hyperlink" xfId="5468" builtinId="9" hidden="1"/>
    <cellStyle name="Followed Hyperlink" xfId="5469" builtinId="9" hidden="1"/>
    <cellStyle name="Followed Hyperlink" xfId="5470" builtinId="9" hidden="1"/>
    <cellStyle name="Followed Hyperlink" xfId="5471" builtinId="9" hidden="1"/>
    <cellStyle name="Followed Hyperlink" xfId="5472" builtinId="9" hidden="1"/>
    <cellStyle name="Followed Hyperlink" xfId="5473" builtinId="9" hidden="1"/>
    <cellStyle name="Followed Hyperlink" xfId="5474" builtinId="9" hidden="1"/>
    <cellStyle name="Followed Hyperlink" xfId="5475" builtinId="9" hidden="1"/>
    <cellStyle name="Followed Hyperlink" xfId="5476" builtinId="9" hidden="1"/>
    <cellStyle name="Followed Hyperlink" xfId="5477" builtinId="9" hidden="1"/>
    <cellStyle name="Followed Hyperlink" xfId="5478" builtinId="9" hidden="1"/>
    <cellStyle name="Followed Hyperlink" xfId="5479" builtinId="9" hidden="1"/>
    <cellStyle name="Followed Hyperlink" xfId="5480" builtinId="9" hidden="1"/>
    <cellStyle name="Followed Hyperlink" xfId="5481" builtinId="9" hidden="1"/>
    <cellStyle name="Followed Hyperlink" xfId="5482" builtinId="9" hidden="1"/>
    <cellStyle name="Followed Hyperlink" xfId="5483" builtinId="9" hidden="1"/>
    <cellStyle name="Followed Hyperlink" xfId="5484" builtinId="9" hidden="1"/>
    <cellStyle name="Followed Hyperlink" xfId="5485" builtinId="9" hidden="1"/>
    <cellStyle name="Followed Hyperlink" xfId="5486" builtinId="9" hidden="1"/>
    <cellStyle name="Followed Hyperlink" xfId="5487" builtinId="9" hidden="1"/>
    <cellStyle name="Followed Hyperlink" xfId="5488" builtinId="9" hidden="1"/>
    <cellStyle name="Followed Hyperlink" xfId="5489" builtinId="9" hidden="1"/>
    <cellStyle name="Followed Hyperlink" xfId="5490" builtinId="9" hidden="1"/>
    <cellStyle name="Followed Hyperlink" xfId="5491" builtinId="9" hidden="1"/>
    <cellStyle name="Followed Hyperlink" xfId="5492" builtinId="9" hidden="1"/>
    <cellStyle name="Followed Hyperlink" xfId="5493" builtinId="9" hidden="1"/>
    <cellStyle name="Followed Hyperlink" xfId="5494" builtinId="9" hidden="1"/>
    <cellStyle name="Followed Hyperlink" xfId="5495" builtinId="9" hidden="1"/>
    <cellStyle name="Followed Hyperlink" xfId="5496" builtinId="9" hidden="1"/>
    <cellStyle name="Followed Hyperlink" xfId="5497" builtinId="9" hidden="1"/>
    <cellStyle name="Followed Hyperlink" xfId="5498" builtinId="9" hidden="1"/>
    <cellStyle name="Followed Hyperlink" xfId="5499" builtinId="9" hidden="1"/>
    <cellStyle name="Followed Hyperlink" xfId="5500" builtinId="9" hidden="1"/>
    <cellStyle name="Followed Hyperlink" xfId="5501" builtinId="9" hidden="1"/>
    <cellStyle name="Followed Hyperlink" xfId="5502" builtinId="9" hidden="1"/>
    <cellStyle name="Followed Hyperlink" xfId="5503" builtinId="9" hidden="1"/>
    <cellStyle name="Followed Hyperlink" xfId="5504" builtinId="9" hidden="1"/>
    <cellStyle name="Followed Hyperlink" xfId="5505" builtinId="9" hidden="1"/>
    <cellStyle name="Followed Hyperlink" xfId="5506" builtinId="9" hidden="1"/>
    <cellStyle name="Followed Hyperlink" xfId="5507" builtinId="9" hidden="1"/>
    <cellStyle name="Followed Hyperlink" xfId="5508" builtinId="9" hidden="1"/>
    <cellStyle name="Followed Hyperlink" xfId="5509" builtinId="9" hidden="1"/>
    <cellStyle name="Followed Hyperlink" xfId="5510" builtinId="9" hidden="1"/>
    <cellStyle name="Followed Hyperlink" xfId="5511" builtinId="9" hidden="1"/>
    <cellStyle name="Followed Hyperlink" xfId="5512" builtinId="9" hidden="1"/>
    <cellStyle name="Followed Hyperlink" xfId="5513" builtinId="9" hidden="1"/>
    <cellStyle name="Followed Hyperlink" xfId="5514" builtinId="9" hidden="1"/>
    <cellStyle name="Followed Hyperlink" xfId="5515" builtinId="9" hidden="1"/>
    <cellStyle name="Followed Hyperlink" xfId="5516" builtinId="9" hidden="1"/>
    <cellStyle name="Followed Hyperlink" xfId="5517" builtinId="9" hidden="1"/>
    <cellStyle name="Followed Hyperlink" xfId="5518" builtinId="9" hidden="1"/>
    <cellStyle name="Followed Hyperlink" xfId="5519" builtinId="9" hidden="1"/>
    <cellStyle name="Followed Hyperlink" xfId="5520" builtinId="9" hidden="1"/>
    <cellStyle name="Followed Hyperlink" xfId="5521" builtinId="9" hidden="1"/>
    <cellStyle name="Followed Hyperlink" xfId="5522" builtinId="9" hidden="1"/>
    <cellStyle name="Followed Hyperlink" xfId="5523" builtinId="9" hidden="1"/>
    <cellStyle name="Followed Hyperlink" xfId="5524" builtinId="9" hidden="1"/>
    <cellStyle name="Followed Hyperlink" xfId="5525" builtinId="9" hidden="1"/>
    <cellStyle name="Followed Hyperlink" xfId="5526" builtinId="9" hidden="1"/>
    <cellStyle name="Followed Hyperlink" xfId="5527" builtinId="9" hidden="1"/>
    <cellStyle name="Followed Hyperlink" xfId="5528" builtinId="9" hidden="1"/>
    <cellStyle name="Followed Hyperlink" xfId="5529" builtinId="9" hidden="1"/>
    <cellStyle name="Followed Hyperlink" xfId="5530" builtinId="9" hidden="1"/>
    <cellStyle name="Followed Hyperlink" xfId="5531" builtinId="9" hidden="1"/>
    <cellStyle name="Followed Hyperlink" xfId="5532" builtinId="9" hidden="1"/>
    <cellStyle name="Followed Hyperlink" xfId="5533" builtinId="9" hidden="1"/>
    <cellStyle name="Followed Hyperlink" xfId="5534" builtinId="9" hidden="1"/>
    <cellStyle name="Followed Hyperlink" xfId="5535" builtinId="9" hidden="1"/>
    <cellStyle name="Followed Hyperlink" xfId="5536" builtinId="9" hidden="1"/>
    <cellStyle name="Followed Hyperlink" xfId="5537" builtinId="9" hidden="1"/>
    <cellStyle name="Followed Hyperlink" xfId="5538" builtinId="9" hidden="1"/>
    <cellStyle name="Followed Hyperlink" xfId="5539" builtinId="9" hidden="1"/>
    <cellStyle name="Followed Hyperlink" xfId="5540" builtinId="9" hidden="1"/>
    <cellStyle name="Followed Hyperlink" xfId="5541" builtinId="9" hidden="1"/>
    <cellStyle name="Followed Hyperlink" xfId="5542" builtinId="9" hidden="1"/>
    <cellStyle name="Followed Hyperlink" xfId="5543" builtinId="9" hidden="1"/>
    <cellStyle name="Followed Hyperlink" xfId="5544" builtinId="9" hidden="1"/>
    <cellStyle name="Followed Hyperlink" xfId="5545" builtinId="9" hidden="1"/>
    <cellStyle name="Followed Hyperlink" xfId="5546" builtinId="9" hidden="1"/>
    <cellStyle name="Followed Hyperlink" xfId="5547" builtinId="9" hidden="1"/>
    <cellStyle name="Followed Hyperlink" xfId="5548" builtinId="9" hidden="1"/>
    <cellStyle name="Followed Hyperlink" xfId="5549" builtinId="9" hidden="1"/>
    <cellStyle name="Followed Hyperlink" xfId="5550" builtinId="9" hidden="1"/>
    <cellStyle name="Followed Hyperlink" xfId="5551" builtinId="9" hidden="1"/>
    <cellStyle name="Followed Hyperlink" xfId="5552" builtinId="9" hidden="1"/>
    <cellStyle name="Followed Hyperlink" xfId="5553" builtinId="9" hidden="1"/>
    <cellStyle name="Followed Hyperlink" xfId="5554" builtinId="9" hidden="1"/>
    <cellStyle name="Followed Hyperlink" xfId="5555" builtinId="9" hidden="1"/>
    <cellStyle name="Followed Hyperlink" xfId="5556" builtinId="9" hidden="1"/>
    <cellStyle name="Followed Hyperlink" xfId="5557" builtinId="9" hidden="1"/>
    <cellStyle name="Followed Hyperlink" xfId="5558" builtinId="9" hidden="1"/>
    <cellStyle name="Followed Hyperlink" xfId="5559" builtinId="9" hidden="1"/>
    <cellStyle name="Followed Hyperlink" xfId="5560" builtinId="9" hidden="1"/>
    <cellStyle name="Followed Hyperlink" xfId="5561" builtinId="9" hidden="1"/>
    <cellStyle name="Followed Hyperlink" xfId="5562" builtinId="9" hidden="1"/>
    <cellStyle name="Followed Hyperlink" xfId="5563" builtinId="9" hidden="1"/>
    <cellStyle name="Followed Hyperlink" xfId="5564" builtinId="9" hidden="1"/>
    <cellStyle name="Followed Hyperlink" xfId="5565" builtinId="9" hidden="1"/>
    <cellStyle name="Followed Hyperlink" xfId="5566" builtinId="9" hidden="1"/>
    <cellStyle name="Followed Hyperlink" xfId="5567" builtinId="9" hidden="1"/>
    <cellStyle name="Followed Hyperlink" xfId="5568" builtinId="9" hidden="1"/>
    <cellStyle name="Followed Hyperlink" xfId="5569" builtinId="9" hidden="1"/>
    <cellStyle name="Followed Hyperlink" xfId="5570" builtinId="9" hidden="1"/>
    <cellStyle name="Followed Hyperlink" xfId="5571" builtinId="9" hidden="1"/>
    <cellStyle name="Followed Hyperlink" xfId="5572" builtinId="9" hidden="1"/>
    <cellStyle name="Followed Hyperlink" xfId="5573" builtinId="9" hidden="1"/>
    <cellStyle name="Followed Hyperlink" xfId="5574" builtinId="9" hidden="1"/>
    <cellStyle name="Followed Hyperlink" xfId="5575" builtinId="9" hidden="1"/>
    <cellStyle name="Followed Hyperlink" xfId="5576" builtinId="9" hidden="1"/>
    <cellStyle name="Followed Hyperlink" xfId="5577" builtinId="9" hidden="1"/>
    <cellStyle name="Followed Hyperlink" xfId="5578" builtinId="9" hidden="1"/>
    <cellStyle name="Followed Hyperlink" xfId="5579" builtinId="9" hidden="1"/>
    <cellStyle name="Followed Hyperlink" xfId="5580" builtinId="9" hidden="1"/>
    <cellStyle name="Followed Hyperlink" xfId="5581" builtinId="9" hidden="1"/>
    <cellStyle name="Followed Hyperlink" xfId="5582" builtinId="9" hidden="1"/>
    <cellStyle name="Followed Hyperlink" xfId="5583" builtinId="9" hidden="1"/>
    <cellStyle name="Followed Hyperlink" xfId="5584" builtinId="9" hidden="1"/>
    <cellStyle name="Followed Hyperlink" xfId="5585" builtinId="9" hidden="1"/>
    <cellStyle name="Followed Hyperlink" xfId="5586" builtinId="9" hidden="1"/>
    <cellStyle name="Followed Hyperlink" xfId="5587" builtinId="9" hidden="1"/>
    <cellStyle name="Followed Hyperlink" xfId="5588" builtinId="9" hidden="1"/>
    <cellStyle name="Followed Hyperlink" xfId="5589" builtinId="9" hidden="1"/>
    <cellStyle name="Followed Hyperlink" xfId="5590" builtinId="9" hidden="1"/>
    <cellStyle name="Followed Hyperlink" xfId="5591" builtinId="9" hidden="1"/>
    <cellStyle name="Followed Hyperlink" xfId="5592" builtinId="9" hidden="1"/>
    <cellStyle name="Followed Hyperlink" xfId="5593" builtinId="9" hidden="1"/>
    <cellStyle name="Followed Hyperlink" xfId="5594" builtinId="9" hidden="1"/>
    <cellStyle name="Followed Hyperlink" xfId="5595" builtinId="9" hidden="1"/>
    <cellStyle name="Followed Hyperlink" xfId="5596" builtinId="9" hidden="1"/>
    <cellStyle name="Followed Hyperlink" xfId="5597" builtinId="9" hidden="1"/>
    <cellStyle name="Followed Hyperlink" xfId="5598" builtinId="9" hidden="1"/>
    <cellStyle name="Followed Hyperlink" xfId="5599" builtinId="9" hidden="1"/>
    <cellStyle name="Followed Hyperlink" xfId="5600" builtinId="9" hidden="1"/>
    <cellStyle name="Followed Hyperlink" xfId="5601" builtinId="9" hidden="1"/>
    <cellStyle name="Followed Hyperlink" xfId="5602" builtinId="9" hidden="1"/>
    <cellStyle name="Followed Hyperlink" xfId="5603" builtinId="9" hidden="1"/>
    <cellStyle name="Followed Hyperlink" xfId="5604" builtinId="9" hidden="1"/>
    <cellStyle name="Followed Hyperlink" xfId="5605" builtinId="9" hidden="1"/>
    <cellStyle name="Followed Hyperlink" xfId="5606" builtinId="9" hidden="1"/>
    <cellStyle name="Followed Hyperlink" xfId="5607" builtinId="9" hidden="1"/>
    <cellStyle name="Followed Hyperlink" xfId="5608" builtinId="9" hidden="1"/>
    <cellStyle name="Followed Hyperlink" xfId="5609" builtinId="9" hidden="1"/>
    <cellStyle name="Followed Hyperlink" xfId="5610" builtinId="9" hidden="1"/>
    <cellStyle name="Followed Hyperlink" xfId="5611" builtinId="9" hidden="1"/>
    <cellStyle name="Followed Hyperlink" xfId="5612" builtinId="9" hidden="1"/>
    <cellStyle name="Followed Hyperlink" xfId="5613" builtinId="9" hidden="1"/>
    <cellStyle name="Followed Hyperlink" xfId="5614" builtinId="9" hidden="1"/>
    <cellStyle name="Followed Hyperlink" xfId="5615" builtinId="9" hidden="1"/>
    <cellStyle name="Followed Hyperlink" xfId="5616" builtinId="9" hidden="1"/>
    <cellStyle name="Followed Hyperlink" xfId="5617" builtinId="9" hidden="1"/>
    <cellStyle name="Followed Hyperlink" xfId="5618" builtinId="9" hidden="1"/>
    <cellStyle name="Followed Hyperlink" xfId="5619" builtinId="9" hidden="1"/>
    <cellStyle name="Followed Hyperlink" xfId="5620" builtinId="9" hidden="1"/>
    <cellStyle name="Followed Hyperlink" xfId="5621" builtinId="9" hidden="1"/>
    <cellStyle name="Followed Hyperlink" xfId="5622" builtinId="9" hidden="1"/>
    <cellStyle name="Followed Hyperlink" xfId="5623" builtinId="9" hidden="1"/>
    <cellStyle name="Followed Hyperlink" xfId="5624" builtinId="9" hidden="1"/>
    <cellStyle name="Followed Hyperlink" xfId="5625" builtinId="9" hidden="1"/>
    <cellStyle name="Followed Hyperlink" xfId="5626" builtinId="9" hidden="1"/>
    <cellStyle name="Followed Hyperlink" xfId="5627" builtinId="9" hidden="1"/>
    <cellStyle name="Followed Hyperlink" xfId="5628" builtinId="9" hidden="1"/>
    <cellStyle name="Followed Hyperlink" xfId="5629" builtinId="9" hidden="1"/>
    <cellStyle name="Followed Hyperlink" xfId="5630" builtinId="9" hidden="1"/>
    <cellStyle name="Followed Hyperlink" xfId="5631" builtinId="9" hidden="1"/>
    <cellStyle name="Followed Hyperlink" xfId="5632" builtinId="9" hidden="1"/>
    <cellStyle name="Followed Hyperlink" xfId="5633" builtinId="9" hidden="1"/>
    <cellStyle name="Followed Hyperlink" xfId="5634" builtinId="9" hidden="1"/>
    <cellStyle name="Followed Hyperlink" xfId="5635" builtinId="9" hidden="1"/>
    <cellStyle name="Followed Hyperlink" xfId="5636" builtinId="9" hidden="1"/>
    <cellStyle name="Followed Hyperlink" xfId="5637" builtinId="9" hidden="1"/>
    <cellStyle name="Followed Hyperlink" xfId="5638" builtinId="9" hidden="1"/>
    <cellStyle name="Followed Hyperlink" xfId="5639" builtinId="9" hidden="1"/>
    <cellStyle name="Followed Hyperlink" xfId="5640" builtinId="9" hidden="1"/>
    <cellStyle name="Followed Hyperlink" xfId="5641" builtinId="9" hidden="1"/>
    <cellStyle name="Followed Hyperlink" xfId="5642" builtinId="9" hidden="1"/>
    <cellStyle name="Followed Hyperlink" xfId="5643" builtinId="9" hidden="1"/>
    <cellStyle name="Followed Hyperlink" xfId="5644" builtinId="9" hidden="1"/>
    <cellStyle name="Followed Hyperlink" xfId="5645" builtinId="9" hidden="1"/>
    <cellStyle name="Followed Hyperlink" xfId="5646" builtinId="9" hidden="1"/>
    <cellStyle name="Followed Hyperlink" xfId="5647" builtinId="9" hidden="1"/>
    <cellStyle name="Followed Hyperlink" xfId="5648" builtinId="9" hidden="1"/>
    <cellStyle name="Followed Hyperlink" xfId="5649" builtinId="9" hidden="1"/>
    <cellStyle name="Followed Hyperlink" xfId="5650" builtinId="9" hidden="1"/>
    <cellStyle name="Followed Hyperlink" xfId="5651" builtinId="9" hidden="1"/>
    <cellStyle name="Followed Hyperlink" xfId="5652" builtinId="9" hidden="1"/>
    <cellStyle name="Followed Hyperlink" xfId="5653" builtinId="9" hidden="1"/>
    <cellStyle name="Followed Hyperlink" xfId="5654" builtinId="9" hidden="1"/>
    <cellStyle name="Followed Hyperlink" xfId="5655" builtinId="9" hidden="1"/>
    <cellStyle name="Followed Hyperlink" xfId="5656" builtinId="9" hidden="1"/>
    <cellStyle name="Followed Hyperlink" xfId="5657" builtinId="9" hidden="1"/>
    <cellStyle name="Followed Hyperlink" xfId="5658" builtinId="9" hidden="1"/>
    <cellStyle name="Followed Hyperlink" xfId="5659" builtinId="9" hidden="1"/>
    <cellStyle name="Followed Hyperlink" xfId="5660" builtinId="9" hidden="1"/>
    <cellStyle name="Followed Hyperlink" xfId="5661" builtinId="9" hidden="1"/>
    <cellStyle name="Followed Hyperlink" xfId="5662" builtinId="9" hidden="1"/>
    <cellStyle name="Followed Hyperlink" xfId="5663" builtinId="9" hidden="1"/>
    <cellStyle name="Followed Hyperlink" xfId="5664" builtinId="9" hidden="1"/>
    <cellStyle name="Followed Hyperlink" xfId="5665" builtinId="9" hidden="1"/>
    <cellStyle name="Followed Hyperlink" xfId="5666" builtinId="9" hidden="1"/>
    <cellStyle name="Followed Hyperlink" xfId="5667" builtinId="9" hidden="1"/>
    <cellStyle name="Followed Hyperlink" xfId="5668" builtinId="9" hidden="1"/>
    <cellStyle name="Followed Hyperlink" xfId="5669" builtinId="9" hidden="1"/>
    <cellStyle name="Followed Hyperlink" xfId="5670" builtinId="9" hidden="1"/>
    <cellStyle name="Followed Hyperlink" xfId="5671" builtinId="9" hidden="1"/>
    <cellStyle name="Followed Hyperlink" xfId="5672" builtinId="9" hidden="1"/>
    <cellStyle name="Followed Hyperlink" xfId="5673" builtinId="9" hidden="1"/>
    <cellStyle name="Followed Hyperlink" xfId="5674" builtinId="9" hidden="1"/>
    <cellStyle name="Followed Hyperlink" xfId="5675" builtinId="9" hidden="1"/>
    <cellStyle name="Followed Hyperlink" xfId="5676" builtinId="9" hidden="1"/>
    <cellStyle name="Followed Hyperlink" xfId="5677" builtinId="9" hidden="1"/>
    <cellStyle name="Followed Hyperlink" xfId="5678" builtinId="9" hidden="1"/>
    <cellStyle name="Followed Hyperlink" xfId="5679" builtinId="9" hidden="1"/>
    <cellStyle name="Followed Hyperlink" xfId="5680" builtinId="9" hidden="1"/>
    <cellStyle name="Followed Hyperlink" xfId="5681" builtinId="9" hidden="1"/>
    <cellStyle name="Followed Hyperlink" xfId="5682" builtinId="9" hidden="1"/>
    <cellStyle name="Followed Hyperlink" xfId="5683" builtinId="9" hidden="1"/>
    <cellStyle name="Followed Hyperlink" xfId="5684" builtinId="9" hidden="1"/>
    <cellStyle name="Followed Hyperlink" xfId="6215" builtinId="9" hidden="1"/>
    <cellStyle name="Followed Hyperlink" xfId="6216" builtinId="9" hidden="1"/>
    <cellStyle name="Followed Hyperlink" xfId="6217" builtinId="9" hidden="1"/>
    <cellStyle name="Followed Hyperlink" xfId="6218" builtinId="9" hidden="1"/>
    <cellStyle name="Followed Hyperlink" xfId="6219" builtinId="9" hidden="1"/>
    <cellStyle name="Followed Hyperlink" xfId="6220" builtinId="9" hidden="1"/>
    <cellStyle name="Followed Hyperlink" xfId="6221" builtinId="9" hidden="1"/>
    <cellStyle name="Followed Hyperlink" xfId="6222" builtinId="9" hidden="1"/>
    <cellStyle name="Followed Hyperlink" xfId="6223" builtinId="9" hidden="1"/>
    <cellStyle name="Followed Hyperlink" xfId="6224" builtinId="9" hidden="1"/>
    <cellStyle name="Followed Hyperlink" xfId="6225" builtinId="9" hidden="1"/>
    <cellStyle name="Followed Hyperlink" xfId="6226" builtinId="9" hidden="1"/>
    <cellStyle name="Followed Hyperlink" xfId="6227" builtinId="9" hidden="1"/>
    <cellStyle name="Followed Hyperlink" xfId="6228" builtinId="9" hidden="1"/>
    <cellStyle name="Followed Hyperlink" xfId="6229" builtinId="9" hidden="1"/>
    <cellStyle name="Followed Hyperlink" xfId="6230" builtinId="9" hidden="1"/>
    <cellStyle name="Followed Hyperlink" xfId="6231" builtinId="9" hidden="1"/>
    <cellStyle name="Followed Hyperlink" xfId="6232" builtinId="9" hidden="1"/>
    <cellStyle name="Followed Hyperlink" xfId="6233" builtinId="9" hidden="1"/>
    <cellStyle name="Followed Hyperlink" xfId="6234" builtinId="9" hidden="1"/>
    <cellStyle name="Followed Hyperlink" xfId="6235" builtinId="9" hidden="1"/>
    <cellStyle name="Followed Hyperlink" xfId="6236" builtinId="9" hidden="1"/>
    <cellStyle name="Followed Hyperlink" xfId="6237" builtinId="9" hidden="1"/>
    <cellStyle name="Followed Hyperlink" xfId="6238" builtinId="9" hidden="1"/>
    <cellStyle name="Followed Hyperlink" xfId="6239" builtinId="9" hidden="1"/>
    <cellStyle name="Followed Hyperlink" xfId="6240" builtinId="9" hidden="1"/>
    <cellStyle name="Followed Hyperlink" xfId="6241" builtinId="9" hidden="1"/>
    <cellStyle name="Followed Hyperlink" xfId="6242" builtinId="9" hidden="1"/>
    <cellStyle name="Followed Hyperlink" xfId="6243" builtinId="9" hidden="1"/>
    <cellStyle name="Followed Hyperlink" xfId="6244" builtinId="9" hidden="1"/>
    <cellStyle name="Followed Hyperlink" xfId="6245" builtinId="9" hidden="1"/>
    <cellStyle name="Followed Hyperlink" xfId="6246" builtinId="9" hidden="1"/>
    <cellStyle name="Followed Hyperlink" xfId="6247" builtinId="9" hidden="1"/>
    <cellStyle name="Followed Hyperlink" xfId="6248" builtinId="9" hidden="1"/>
    <cellStyle name="Followed Hyperlink" xfId="6249" builtinId="9" hidden="1"/>
    <cellStyle name="Followed Hyperlink" xfId="6250" builtinId="9" hidden="1"/>
    <cellStyle name="Followed Hyperlink" xfId="6251" builtinId="9" hidden="1"/>
    <cellStyle name="Followed Hyperlink" xfId="6252" builtinId="9" hidden="1"/>
    <cellStyle name="Followed Hyperlink" xfId="6253" builtinId="9" hidden="1"/>
    <cellStyle name="Followed Hyperlink" xfId="6254" builtinId="9" hidden="1"/>
    <cellStyle name="Followed Hyperlink" xfId="6255" builtinId="9" hidden="1"/>
    <cellStyle name="Followed Hyperlink" xfId="6256" builtinId="9" hidden="1"/>
    <cellStyle name="Followed Hyperlink" xfId="6257" builtinId="9" hidden="1"/>
    <cellStyle name="Followed Hyperlink" xfId="6258" builtinId="9" hidden="1"/>
    <cellStyle name="Followed Hyperlink" xfId="6259" builtinId="9" hidden="1"/>
    <cellStyle name="Followed Hyperlink" xfId="6260" builtinId="9" hidden="1"/>
    <cellStyle name="Followed Hyperlink" xfId="6261" builtinId="9" hidden="1"/>
    <cellStyle name="Followed Hyperlink" xfId="6208" builtinId="9" hidden="1"/>
    <cellStyle name="Followed Hyperlink" xfId="6207" builtinId="9" hidden="1"/>
    <cellStyle name="Followed Hyperlink" xfId="6206" builtinId="9" hidden="1"/>
    <cellStyle name="Followed Hyperlink" xfId="6205" builtinId="9" hidden="1"/>
    <cellStyle name="Followed Hyperlink" xfId="6204" builtinId="9" hidden="1"/>
    <cellStyle name="Followed Hyperlink" xfId="6203" builtinId="9" hidden="1"/>
    <cellStyle name="Followed Hyperlink" xfId="6202" builtinId="9" hidden="1"/>
    <cellStyle name="Followed Hyperlink" xfId="6201" builtinId="9" hidden="1"/>
    <cellStyle name="Followed Hyperlink" xfId="6200" builtinId="9" hidden="1"/>
    <cellStyle name="Followed Hyperlink" xfId="6199" builtinId="9" hidden="1"/>
    <cellStyle name="Followed Hyperlink" xfId="6198" builtinId="9" hidden="1"/>
    <cellStyle name="Followed Hyperlink" xfId="6197" builtinId="9" hidden="1"/>
    <cellStyle name="Followed Hyperlink" xfId="6196" builtinId="9" hidden="1"/>
    <cellStyle name="Followed Hyperlink" xfId="6195" builtinId="9" hidden="1"/>
    <cellStyle name="Followed Hyperlink" xfId="6194" builtinId="9" hidden="1"/>
    <cellStyle name="Followed Hyperlink" xfId="6193" builtinId="9" hidden="1"/>
    <cellStyle name="Followed Hyperlink" xfId="6192" builtinId="9" hidden="1"/>
    <cellStyle name="Followed Hyperlink" xfId="6191" builtinId="9" hidden="1"/>
    <cellStyle name="Followed Hyperlink" xfId="6190" builtinId="9" hidden="1"/>
    <cellStyle name="Followed Hyperlink" xfId="6189" builtinId="9" hidden="1"/>
    <cellStyle name="Followed Hyperlink" xfId="6188" builtinId="9" hidden="1"/>
    <cellStyle name="Followed Hyperlink" xfId="6187" builtinId="9" hidden="1"/>
    <cellStyle name="Followed Hyperlink" xfId="6186" builtinId="9" hidden="1"/>
    <cellStyle name="Followed Hyperlink" xfId="6185" builtinId="9" hidden="1"/>
    <cellStyle name="Followed Hyperlink" xfId="6184" builtinId="9" hidden="1"/>
    <cellStyle name="Followed Hyperlink" xfId="6183" builtinId="9" hidden="1"/>
    <cellStyle name="Followed Hyperlink" xfId="6182" builtinId="9" hidden="1"/>
    <cellStyle name="Followed Hyperlink" xfId="6181" builtinId="9" hidden="1"/>
    <cellStyle name="Followed Hyperlink" xfId="6180" builtinId="9" hidden="1"/>
    <cellStyle name="Followed Hyperlink" xfId="6179" builtinId="9" hidden="1"/>
    <cellStyle name="Followed Hyperlink" xfId="6178" builtinId="9" hidden="1"/>
    <cellStyle name="Followed Hyperlink" xfId="6177" builtinId="9" hidden="1"/>
    <cellStyle name="Followed Hyperlink" xfId="6176" builtinId="9" hidden="1"/>
    <cellStyle name="Followed Hyperlink" xfId="6175" builtinId="9" hidden="1"/>
    <cellStyle name="Followed Hyperlink" xfId="6174" builtinId="9" hidden="1"/>
    <cellStyle name="Followed Hyperlink" xfId="6173" builtinId="9" hidden="1"/>
    <cellStyle name="Followed Hyperlink" xfId="6172" builtinId="9" hidden="1"/>
    <cellStyle name="Followed Hyperlink" xfId="6171" builtinId="9" hidden="1"/>
    <cellStyle name="Followed Hyperlink" xfId="6170" builtinId="9" hidden="1"/>
    <cellStyle name="Followed Hyperlink" xfId="6169" builtinId="9" hidden="1"/>
    <cellStyle name="Followed Hyperlink" xfId="6168" builtinId="9" hidden="1"/>
    <cellStyle name="Followed Hyperlink" xfId="6167" builtinId="9" hidden="1"/>
    <cellStyle name="Followed Hyperlink" xfId="6166" builtinId="9" hidden="1"/>
    <cellStyle name="Followed Hyperlink" xfId="6165" builtinId="9" hidden="1"/>
    <cellStyle name="Followed Hyperlink" xfId="6164" builtinId="9" hidden="1"/>
    <cellStyle name="Followed Hyperlink" xfId="6163" builtinId="9" hidden="1"/>
    <cellStyle name="Followed Hyperlink" xfId="6162" builtinId="9" hidden="1"/>
    <cellStyle name="Followed Hyperlink" xfId="6161" builtinId="9" hidden="1"/>
    <cellStyle name="Followed Hyperlink" xfId="6160" builtinId="9" hidden="1"/>
    <cellStyle name="Followed Hyperlink" xfId="6159" builtinId="9" hidden="1"/>
    <cellStyle name="Followed Hyperlink" xfId="6158" builtinId="9" hidden="1"/>
    <cellStyle name="Followed Hyperlink" xfId="6157" builtinId="9" hidden="1"/>
    <cellStyle name="Followed Hyperlink" xfId="6156" builtinId="9" hidden="1"/>
    <cellStyle name="Followed Hyperlink" xfId="6155" builtinId="9" hidden="1"/>
    <cellStyle name="Followed Hyperlink" xfId="6154" builtinId="9" hidden="1"/>
    <cellStyle name="Followed Hyperlink" xfId="6153" builtinId="9" hidden="1"/>
    <cellStyle name="Followed Hyperlink" xfId="6152" builtinId="9" hidden="1"/>
    <cellStyle name="Followed Hyperlink" xfId="6151" builtinId="9" hidden="1"/>
    <cellStyle name="Followed Hyperlink" xfId="6150" builtinId="9" hidden="1"/>
    <cellStyle name="Followed Hyperlink" xfId="6149" builtinId="9" hidden="1"/>
    <cellStyle name="Followed Hyperlink" xfId="6148" builtinId="9" hidden="1"/>
    <cellStyle name="Followed Hyperlink" xfId="6147" builtinId="9" hidden="1"/>
    <cellStyle name="Followed Hyperlink" xfId="6146" builtinId="9" hidden="1"/>
    <cellStyle name="Followed Hyperlink" xfId="6145" builtinId="9" hidden="1"/>
    <cellStyle name="Followed Hyperlink" xfId="6144" builtinId="9" hidden="1"/>
    <cellStyle name="Followed Hyperlink" xfId="6143" builtinId="9" hidden="1"/>
    <cellStyle name="Followed Hyperlink" xfId="6142" builtinId="9" hidden="1"/>
    <cellStyle name="Followed Hyperlink" xfId="6141" builtinId="9" hidden="1"/>
    <cellStyle name="Followed Hyperlink" xfId="6140" builtinId="9" hidden="1"/>
    <cellStyle name="Followed Hyperlink" xfId="6139" builtinId="9" hidden="1"/>
    <cellStyle name="Followed Hyperlink" xfId="6138" builtinId="9" hidden="1"/>
    <cellStyle name="Followed Hyperlink" xfId="6137" builtinId="9" hidden="1"/>
    <cellStyle name="Followed Hyperlink" xfId="6136" builtinId="9" hidden="1"/>
    <cellStyle name="Followed Hyperlink" xfId="6135" builtinId="9" hidden="1"/>
    <cellStyle name="Followed Hyperlink" xfId="6134" builtinId="9" hidden="1"/>
    <cellStyle name="Followed Hyperlink" xfId="6133" builtinId="9" hidden="1"/>
    <cellStyle name="Followed Hyperlink" xfId="6132" builtinId="9" hidden="1"/>
    <cellStyle name="Followed Hyperlink" xfId="6131" builtinId="9" hidden="1"/>
    <cellStyle name="Followed Hyperlink" xfId="6130" builtinId="9" hidden="1"/>
    <cellStyle name="Followed Hyperlink" xfId="6129" builtinId="9" hidden="1"/>
    <cellStyle name="Followed Hyperlink" xfId="6128" builtinId="9" hidden="1"/>
    <cellStyle name="Followed Hyperlink" xfId="131" builtinId="9" hidden="1"/>
    <cellStyle name="Followed Hyperlink" xfId="127" builtinId="9" hidden="1"/>
    <cellStyle name="Followed Hyperlink" xfId="119" builtinId="9" hidden="1"/>
    <cellStyle name="Followed Hyperlink" xfId="112" builtinId="9" hidden="1"/>
    <cellStyle name="Followed Hyperlink" xfId="6127" builtinId="9" hidden="1"/>
    <cellStyle name="Followed Hyperlink" xfId="6126" builtinId="9" hidden="1"/>
    <cellStyle name="Followed Hyperlink" xfId="6125" builtinId="9" hidden="1"/>
    <cellStyle name="Followed Hyperlink" xfId="6124" builtinId="9" hidden="1"/>
    <cellStyle name="Followed Hyperlink" xfId="6123" builtinId="9" hidden="1"/>
    <cellStyle name="Followed Hyperlink" xfId="6122" builtinId="9" hidden="1"/>
    <cellStyle name="Followed Hyperlink" xfId="6121" builtinId="9" hidden="1"/>
    <cellStyle name="Followed Hyperlink" xfId="6120" builtinId="9" hidden="1"/>
    <cellStyle name="Followed Hyperlink" xfId="6119" builtinId="9" hidden="1"/>
    <cellStyle name="Followed Hyperlink" xfId="6118" builtinId="9" hidden="1"/>
    <cellStyle name="Followed Hyperlink" xfId="6117" builtinId="9" hidden="1"/>
    <cellStyle name="Followed Hyperlink" xfId="6116" builtinId="9" hidden="1"/>
    <cellStyle name="Followed Hyperlink" xfId="6115" builtinId="9" hidden="1"/>
    <cellStyle name="Followed Hyperlink" xfId="6114" builtinId="9" hidden="1"/>
    <cellStyle name="Followed Hyperlink" xfId="6113" builtinId="9" hidden="1"/>
    <cellStyle name="Followed Hyperlink" xfId="6112" builtinId="9" hidden="1"/>
    <cellStyle name="Followed Hyperlink" xfId="6111" builtinId="9" hidden="1"/>
    <cellStyle name="Followed Hyperlink" xfId="6110" builtinId="9" hidden="1"/>
    <cellStyle name="Followed Hyperlink" xfId="6109" builtinId="9" hidden="1"/>
    <cellStyle name="Followed Hyperlink" xfId="6108" builtinId="9" hidden="1"/>
    <cellStyle name="Followed Hyperlink" xfId="6107" builtinId="9" hidden="1"/>
    <cellStyle name="Followed Hyperlink" xfId="6106" builtinId="9" hidden="1"/>
    <cellStyle name="Followed Hyperlink" xfId="6105" builtinId="9" hidden="1"/>
    <cellStyle name="Followed Hyperlink" xfId="6104" builtinId="9" hidden="1"/>
    <cellStyle name="Followed Hyperlink" xfId="6103" builtinId="9" hidden="1"/>
    <cellStyle name="Followed Hyperlink" xfId="6102" builtinId="9" hidden="1"/>
    <cellStyle name="Followed Hyperlink" xfId="6101" builtinId="9" hidden="1"/>
    <cellStyle name="Followed Hyperlink" xfId="6100" builtinId="9" hidden="1"/>
    <cellStyle name="Followed Hyperlink" xfId="6099" builtinId="9" hidden="1"/>
    <cellStyle name="Followed Hyperlink" xfId="6098" builtinId="9" hidden="1"/>
    <cellStyle name="Followed Hyperlink" xfId="6097" builtinId="9" hidden="1"/>
    <cellStyle name="Followed Hyperlink" xfId="6096" builtinId="9" hidden="1"/>
    <cellStyle name="Followed Hyperlink" xfId="6095" builtinId="9" hidden="1"/>
    <cellStyle name="Followed Hyperlink" xfId="6094" builtinId="9" hidden="1"/>
    <cellStyle name="Followed Hyperlink" xfId="6093" builtinId="9" hidden="1"/>
    <cellStyle name="Followed Hyperlink" xfId="6092" builtinId="9" hidden="1"/>
    <cellStyle name="Followed Hyperlink" xfId="6091" builtinId="9" hidden="1"/>
    <cellStyle name="Followed Hyperlink" xfId="6090" builtinId="9" hidden="1"/>
    <cellStyle name="Followed Hyperlink" xfId="6089" builtinId="9" hidden="1"/>
    <cellStyle name="Followed Hyperlink" xfId="6088" builtinId="9" hidden="1"/>
    <cellStyle name="Followed Hyperlink" xfId="6087" builtinId="9" hidden="1"/>
    <cellStyle name="Followed Hyperlink" xfId="6086" builtinId="9" hidden="1"/>
    <cellStyle name="Followed Hyperlink" xfId="6085" builtinId="9" hidden="1"/>
    <cellStyle name="Followed Hyperlink" xfId="6084" builtinId="9" hidden="1"/>
    <cellStyle name="Followed Hyperlink" xfId="6083" builtinId="9" hidden="1"/>
    <cellStyle name="Followed Hyperlink" xfId="6082" builtinId="9" hidden="1"/>
    <cellStyle name="Followed Hyperlink" xfId="6081" builtinId="9" hidden="1"/>
    <cellStyle name="Followed Hyperlink" xfId="6080" builtinId="9" hidden="1"/>
    <cellStyle name="Followed Hyperlink" xfId="6079" builtinId="9" hidden="1"/>
    <cellStyle name="Followed Hyperlink" xfId="6078" builtinId="9" hidden="1"/>
    <cellStyle name="Followed Hyperlink" xfId="6077" builtinId="9" hidden="1"/>
    <cellStyle name="Followed Hyperlink" xfId="6076" builtinId="9" hidden="1"/>
    <cellStyle name="Followed Hyperlink" xfId="6075" builtinId="9" hidden="1"/>
    <cellStyle name="Followed Hyperlink" xfId="6074" builtinId="9" hidden="1"/>
    <cellStyle name="Followed Hyperlink" xfId="6073" builtinId="9" hidden="1"/>
    <cellStyle name="Followed Hyperlink" xfId="6072" builtinId="9" hidden="1"/>
    <cellStyle name="Followed Hyperlink" xfId="6071" builtinId="9" hidden="1"/>
    <cellStyle name="Followed Hyperlink" xfId="6070" builtinId="9" hidden="1"/>
    <cellStyle name="Followed Hyperlink" xfId="6069" builtinId="9" hidden="1"/>
    <cellStyle name="Followed Hyperlink" xfId="6068" builtinId="9" hidden="1"/>
    <cellStyle name="Followed Hyperlink" xfId="6067" builtinId="9" hidden="1"/>
    <cellStyle name="Followed Hyperlink" xfId="6066" builtinId="9" hidden="1"/>
    <cellStyle name="Followed Hyperlink" xfId="6065" builtinId="9" hidden="1"/>
    <cellStyle name="Followed Hyperlink" xfId="6064" builtinId="9" hidden="1"/>
    <cellStyle name="Followed Hyperlink" xfId="6063" builtinId="9" hidden="1"/>
    <cellStyle name="Followed Hyperlink" xfId="6062" builtinId="9" hidden="1"/>
    <cellStyle name="Followed Hyperlink" xfId="6061" builtinId="9" hidden="1"/>
    <cellStyle name="Followed Hyperlink" xfId="6060" builtinId="9" hidden="1"/>
    <cellStyle name="Followed Hyperlink" xfId="6059" builtinId="9" hidden="1"/>
    <cellStyle name="Followed Hyperlink" xfId="6058" builtinId="9" hidden="1"/>
    <cellStyle name="Followed Hyperlink" xfId="6057" builtinId="9" hidden="1"/>
    <cellStyle name="Followed Hyperlink" xfId="6056" builtinId="9" hidden="1"/>
    <cellStyle name="Followed Hyperlink" xfId="6055" builtinId="9" hidden="1"/>
    <cellStyle name="Followed Hyperlink" xfId="6054" builtinId="9" hidden="1"/>
    <cellStyle name="Followed Hyperlink" xfId="6053" builtinId="9" hidden="1"/>
    <cellStyle name="Followed Hyperlink" xfId="6052" builtinId="9" hidden="1"/>
    <cellStyle name="Followed Hyperlink" xfId="6051" builtinId="9" hidden="1"/>
    <cellStyle name="Followed Hyperlink" xfId="6050" builtinId="9" hidden="1"/>
    <cellStyle name="Followed Hyperlink" xfId="6049" builtinId="9" hidden="1"/>
    <cellStyle name="Followed Hyperlink" xfId="6048" builtinId="9" hidden="1"/>
    <cellStyle name="Followed Hyperlink" xfId="6047" builtinId="9" hidden="1"/>
    <cellStyle name="Followed Hyperlink" xfId="6046" builtinId="9" hidden="1"/>
    <cellStyle name="Followed Hyperlink" xfId="6045" builtinId="9" hidden="1"/>
    <cellStyle name="Followed Hyperlink" xfId="6044" builtinId="9" hidden="1"/>
    <cellStyle name="Followed Hyperlink" xfId="6043" builtinId="9" hidden="1"/>
    <cellStyle name="Followed Hyperlink" xfId="6042" builtinId="9" hidden="1"/>
    <cellStyle name="Followed Hyperlink" xfId="6041" builtinId="9" hidden="1"/>
    <cellStyle name="Followed Hyperlink" xfId="6040" builtinId="9" hidden="1"/>
    <cellStyle name="Followed Hyperlink" xfId="6039" builtinId="9" hidden="1"/>
    <cellStyle name="Followed Hyperlink" xfId="6038" builtinId="9" hidden="1"/>
    <cellStyle name="Followed Hyperlink" xfId="6037" builtinId="9" hidden="1"/>
    <cellStyle name="Followed Hyperlink" xfId="6036" builtinId="9" hidden="1"/>
    <cellStyle name="Followed Hyperlink" xfId="6035" builtinId="9" hidden="1"/>
    <cellStyle name="Followed Hyperlink" xfId="6034" builtinId="9" hidden="1"/>
    <cellStyle name="Followed Hyperlink" xfId="6033" builtinId="9" hidden="1"/>
    <cellStyle name="Followed Hyperlink" xfId="6032" builtinId="9" hidden="1"/>
    <cellStyle name="Followed Hyperlink" xfId="6031" builtinId="9" hidden="1"/>
    <cellStyle name="Followed Hyperlink" xfId="6030" builtinId="9" hidden="1"/>
    <cellStyle name="Followed Hyperlink" xfId="6029" builtinId="9" hidden="1"/>
    <cellStyle name="Followed Hyperlink" xfId="6028" builtinId="9" hidden="1"/>
    <cellStyle name="Followed Hyperlink" xfId="6027" builtinId="9" hidden="1"/>
    <cellStyle name="Followed Hyperlink" xfId="6026" builtinId="9" hidden="1"/>
    <cellStyle name="Followed Hyperlink" xfId="6025" builtinId="9" hidden="1"/>
    <cellStyle name="Followed Hyperlink" xfId="6024" builtinId="9" hidden="1"/>
    <cellStyle name="Followed Hyperlink" xfId="6023" builtinId="9" hidden="1"/>
    <cellStyle name="Followed Hyperlink" xfId="6022" builtinId="9" hidden="1"/>
    <cellStyle name="Followed Hyperlink" xfId="6021" builtinId="9" hidden="1"/>
    <cellStyle name="Followed Hyperlink" xfId="6020" builtinId="9" hidden="1"/>
    <cellStyle name="Followed Hyperlink" xfId="6019" builtinId="9" hidden="1"/>
    <cellStyle name="Followed Hyperlink" xfId="6018" builtinId="9" hidden="1"/>
    <cellStyle name="Followed Hyperlink" xfId="6017" builtinId="9" hidden="1"/>
    <cellStyle name="Followed Hyperlink" xfId="6016" builtinId="9" hidden="1"/>
    <cellStyle name="Followed Hyperlink" xfId="6015" builtinId="9" hidden="1"/>
    <cellStyle name="Followed Hyperlink" xfId="6014" builtinId="9" hidden="1"/>
    <cellStyle name="Followed Hyperlink" xfId="6013" builtinId="9" hidden="1"/>
    <cellStyle name="Followed Hyperlink" xfId="6012" builtinId="9" hidden="1"/>
    <cellStyle name="Followed Hyperlink" xfId="6011" builtinId="9" hidden="1"/>
    <cellStyle name="Followed Hyperlink" xfId="6010" builtinId="9" hidden="1"/>
    <cellStyle name="Followed Hyperlink" xfId="6009" builtinId="9" hidden="1"/>
    <cellStyle name="Followed Hyperlink" xfId="6008" builtinId="9" hidden="1"/>
    <cellStyle name="Followed Hyperlink" xfId="6007" builtinId="9" hidden="1"/>
    <cellStyle name="Followed Hyperlink" xfId="6006" builtinId="9" hidden="1"/>
    <cellStyle name="Followed Hyperlink" xfId="6005" builtinId="9" hidden="1"/>
    <cellStyle name="Followed Hyperlink" xfId="6004" builtinId="9" hidden="1"/>
    <cellStyle name="Followed Hyperlink" xfId="6003" builtinId="9" hidden="1"/>
    <cellStyle name="Followed Hyperlink" xfId="6002" builtinId="9" hidden="1"/>
    <cellStyle name="Followed Hyperlink" xfId="6001" builtinId="9" hidden="1"/>
    <cellStyle name="Followed Hyperlink" xfId="6000" builtinId="9" hidden="1"/>
    <cellStyle name="Followed Hyperlink" xfId="5999" builtinId="9" hidden="1"/>
    <cellStyle name="Followed Hyperlink" xfId="5998" builtinId="9" hidden="1"/>
    <cellStyle name="Followed Hyperlink" xfId="5997" builtinId="9" hidden="1"/>
    <cellStyle name="Followed Hyperlink" xfId="5996" builtinId="9" hidden="1"/>
    <cellStyle name="Followed Hyperlink" xfId="5995" builtinId="9" hidden="1"/>
    <cellStyle name="Followed Hyperlink" xfId="5994" builtinId="9" hidden="1"/>
    <cellStyle name="Followed Hyperlink" xfId="5993" builtinId="9" hidden="1"/>
    <cellStyle name="Followed Hyperlink" xfId="5992" builtinId="9" hidden="1"/>
    <cellStyle name="Followed Hyperlink" xfId="5991" builtinId="9" hidden="1"/>
    <cellStyle name="Followed Hyperlink" xfId="5990" builtinId="9" hidden="1"/>
    <cellStyle name="Followed Hyperlink" xfId="5989" builtinId="9" hidden="1"/>
    <cellStyle name="Followed Hyperlink" xfId="5988" builtinId="9" hidden="1"/>
    <cellStyle name="Followed Hyperlink" xfId="5987" builtinId="9" hidden="1"/>
    <cellStyle name="Followed Hyperlink" xfId="5986" builtinId="9" hidden="1"/>
    <cellStyle name="Followed Hyperlink" xfId="5985" builtinId="9" hidden="1"/>
    <cellStyle name="Followed Hyperlink" xfId="5984" builtinId="9" hidden="1"/>
    <cellStyle name="Followed Hyperlink" xfId="5983" builtinId="9" hidden="1"/>
    <cellStyle name="Followed Hyperlink" xfId="5982" builtinId="9" hidden="1"/>
    <cellStyle name="Followed Hyperlink" xfId="5981" builtinId="9" hidden="1"/>
    <cellStyle name="Followed Hyperlink" xfId="5980" builtinId="9" hidden="1"/>
    <cellStyle name="Followed Hyperlink" xfId="5979" builtinId="9" hidden="1"/>
    <cellStyle name="Followed Hyperlink" xfId="5978" builtinId="9" hidden="1"/>
    <cellStyle name="Followed Hyperlink" xfId="5977" builtinId="9" hidden="1"/>
    <cellStyle name="Followed Hyperlink" xfId="5976" builtinId="9" hidden="1"/>
    <cellStyle name="Followed Hyperlink" xfId="5975" builtinId="9" hidden="1"/>
    <cellStyle name="Followed Hyperlink" xfId="5974" builtinId="9" hidden="1"/>
    <cellStyle name="Followed Hyperlink" xfId="5973" builtinId="9" hidden="1"/>
    <cellStyle name="Followed Hyperlink" xfId="5972" builtinId="9" hidden="1"/>
    <cellStyle name="Followed Hyperlink" xfId="5971" builtinId="9" hidden="1"/>
    <cellStyle name="Followed Hyperlink" xfId="5970" builtinId="9" hidden="1"/>
    <cellStyle name="Followed Hyperlink" xfId="5969" builtinId="9" hidden="1"/>
    <cellStyle name="Followed Hyperlink" xfId="5968" builtinId="9" hidden="1"/>
    <cellStyle name="Followed Hyperlink" xfId="5967" builtinId="9" hidden="1"/>
    <cellStyle name="Followed Hyperlink" xfId="5966" builtinId="9" hidden="1"/>
    <cellStyle name="Followed Hyperlink" xfId="5965" builtinId="9" hidden="1"/>
    <cellStyle name="Followed Hyperlink" xfId="5964" builtinId="9" hidden="1"/>
    <cellStyle name="Followed Hyperlink" xfId="5963" builtinId="9" hidden="1"/>
    <cellStyle name="Followed Hyperlink" xfId="5962" builtinId="9" hidden="1"/>
    <cellStyle name="Followed Hyperlink" xfId="5961" builtinId="9" hidden="1"/>
    <cellStyle name="Followed Hyperlink" xfId="5960" builtinId="9" hidden="1"/>
    <cellStyle name="Followed Hyperlink" xfId="5959" builtinId="9" hidden="1"/>
    <cellStyle name="Followed Hyperlink" xfId="5958" builtinId="9" hidden="1"/>
    <cellStyle name="Followed Hyperlink" xfId="5957" builtinId="9" hidden="1"/>
    <cellStyle name="Followed Hyperlink" xfId="5956" builtinId="9" hidden="1"/>
    <cellStyle name="Followed Hyperlink" xfId="5955" builtinId="9" hidden="1"/>
    <cellStyle name="Followed Hyperlink" xfId="5954" builtinId="9" hidden="1"/>
    <cellStyle name="Followed Hyperlink" xfId="5953" builtinId="9" hidden="1"/>
    <cellStyle name="Followed Hyperlink" xfId="5952" builtinId="9" hidden="1"/>
    <cellStyle name="Followed Hyperlink" xfId="5951" builtinId="9" hidden="1"/>
    <cellStyle name="Followed Hyperlink" xfId="5950" builtinId="9" hidden="1"/>
    <cellStyle name="Followed Hyperlink" xfId="5949" builtinId="9" hidden="1"/>
    <cellStyle name="Followed Hyperlink" xfId="5948" builtinId="9" hidden="1"/>
    <cellStyle name="Followed Hyperlink" xfId="5947" builtinId="9" hidden="1"/>
    <cellStyle name="Followed Hyperlink" xfId="5946" builtinId="9" hidden="1"/>
    <cellStyle name="Followed Hyperlink" xfId="5945" builtinId="9" hidden="1"/>
    <cellStyle name="Followed Hyperlink" xfId="5944" builtinId="9" hidden="1"/>
    <cellStyle name="Followed Hyperlink" xfId="5943" builtinId="9" hidden="1"/>
    <cellStyle name="Followed Hyperlink" xfId="5942" builtinId="9" hidden="1"/>
    <cellStyle name="Followed Hyperlink" xfId="5941" builtinId="9" hidden="1"/>
    <cellStyle name="Followed Hyperlink" xfId="5940" builtinId="9" hidden="1"/>
    <cellStyle name="Followed Hyperlink" xfId="5939" builtinId="9" hidden="1"/>
    <cellStyle name="Followed Hyperlink" xfId="5938" builtinId="9" hidden="1"/>
    <cellStyle name="Followed Hyperlink" xfId="5937" builtinId="9" hidden="1"/>
    <cellStyle name="Followed Hyperlink" xfId="5936" builtinId="9" hidden="1"/>
    <cellStyle name="Followed Hyperlink" xfId="5935" builtinId="9" hidden="1"/>
    <cellStyle name="Followed Hyperlink" xfId="5934" builtinId="9" hidden="1"/>
    <cellStyle name="Followed Hyperlink" xfId="5933" builtinId="9" hidden="1"/>
    <cellStyle name="Followed Hyperlink" xfId="5932" builtinId="9" hidden="1"/>
    <cellStyle name="Followed Hyperlink" xfId="5931" builtinId="9" hidden="1"/>
    <cellStyle name="Followed Hyperlink" xfId="5930" builtinId="9" hidden="1"/>
    <cellStyle name="Followed Hyperlink" xfId="5929" builtinId="9" hidden="1"/>
    <cellStyle name="Followed Hyperlink" xfId="5928" builtinId="9" hidden="1"/>
    <cellStyle name="Followed Hyperlink" xfId="5927" builtinId="9" hidden="1"/>
    <cellStyle name="Followed Hyperlink" xfId="5926" builtinId="9" hidden="1"/>
    <cellStyle name="Followed Hyperlink" xfId="5925" builtinId="9" hidden="1"/>
    <cellStyle name="Followed Hyperlink" xfId="5924" builtinId="9" hidden="1"/>
    <cellStyle name="Followed Hyperlink" xfId="5923" builtinId="9" hidden="1"/>
    <cellStyle name="Followed Hyperlink" xfId="5922" builtinId="9" hidden="1"/>
    <cellStyle name="Followed Hyperlink" xfId="5921" builtinId="9" hidden="1"/>
    <cellStyle name="Followed Hyperlink" xfId="134" builtinId="9" hidden="1"/>
    <cellStyle name="Followed Hyperlink" xfId="123" builtinId="9" hidden="1"/>
    <cellStyle name="Followed Hyperlink" xfId="5920" builtinId="9" hidden="1"/>
    <cellStyle name="Followed Hyperlink" xfId="5919" builtinId="9" hidden="1"/>
    <cellStyle name="Followed Hyperlink" xfId="5918" builtinId="9" hidden="1"/>
    <cellStyle name="Followed Hyperlink" xfId="5917" builtinId="9" hidden="1"/>
    <cellStyle name="Followed Hyperlink" xfId="5916" builtinId="9" hidden="1"/>
    <cellStyle name="Followed Hyperlink" xfId="5915" builtinId="9" hidden="1"/>
    <cellStyle name="Followed Hyperlink" xfId="5914" builtinId="9" hidden="1"/>
    <cellStyle name="Followed Hyperlink" xfId="5913" builtinId="9" hidden="1"/>
    <cellStyle name="Followed Hyperlink" xfId="5912" builtinId="9" hidden="1"/>
    <cellStyle name="Followed Hyperlink" xfId="5911" builtinId="9" hidden="1"/>
    <cellStyle name="Followed Hyperlink" xfId="5910" builtinId="9" hidden="1"/>
    <cellStyle name="Followed Hyperlink" xfId="5909" builtinId="9" hidden="1"/>
    <cellStyle name="Followed Hyperlink" xfId="5908" builtinId="9" hidden="1"/>
    <cellStyle name="Followed Hyperlink" xfId="5907" builtinId="9" hidden="1"/>
    <cellStyle name="Followed Hyperlink" xfId="5906" builtinId="9" hidden="1"/>
    <cellStyle name="Followed Hyperlink" xfId="5905" builtinId="9" hidden="1"/>
    <cellStyle name="Followed Hyperlink" xfId="5904" builtinId="9" hidden="1"/>
    <cellStyle name="Followed Hyperlink" xfId="5903" builtinId="9" hidden="1"/>
    <cellStyle name="Followed Hyperlink" xfId="5902" builtinId="9" hidden="1"/>
    <cellStyle name="Followed Hyperlink" xfId="5901" builtinId="9" hidden="1"/>
    <cellStyle name="Followed Hyperlink" xfId="5900" builtinId="9" hidden="1"/>
    <cellStyle name="Followed Hyperlink" xfId="5899" builtinId="9" hidden="1"/>
    <cellStyle name="Followed Hyperlink" xfId="5898" builtinId="9" hidden="1"/>
    <cellStyle name="Followed Hyperlink" xfId="5897" builtinId="9" hidden="1"/>
    <cellStyle name="Followed Hyperlink" xfId="5896" builtinId="9" hidden="1"/>
    <cellStyle name="Followed Hyperlink" xfId="5895" builtinId="9" hidden="1"/>
    <cellStyle name="Followed Hyperlink" xfId="5894" builtinId="9" hidden="1"/>
    <cellStyle name="Followed Hyperlink" xfId="5893" builtinId="9" hidden="1"/>
    <cellStyle name="Followed Hyperlink" xfId="5892" builtinId="9" hidden="1"/>
    <cellStyle name="Followed Hyperlink" xfId="5891" builtinId="9" hidden="1"/>
    <cellStyle name="Followed Hyperlink" xfId="5890" builtinId="9" hidden="1"/>
    <cellStyle name="Followed Hyperlink" xfId="5889" builtinId="9" hidden="1"/>
    <cellStyle name="Followed Hyperlink" xfId="5888" builtinId="9" hidden="1"/>
    <cellStyle name="Followed Hyperlink" xfId="5887" builtinId="9" hidden="1"/>
    <cellStyle name="Followed Hyperlink" xfId="5886" builtinId="9" hidden="1"/>
    <cellStyle name="Followed Hyperlink" xfId="5885" builtinId="9" hidden="1"/>
    <cellStyle name="Followed Hyperlink" xfId="5884" builtinId="9" hidden="1"/>
    <cellStyle name="Followed Hyperlink" xfId="5883" builtinId="9" hidden="1"/>
    <cellStyle name="Followed Hyperlink" xfId="5882" builtinId="9" hidden="1"/>
    <cellStyle name="Followed Hyperlink" xfId="5881" builtinId="9" hidden="1"/>
    <cellStyle name="Followed Hyperlink" xfId="5880" builtinId="9" hidden="1"/>
    <cellStyle name="Followed Hyperlink" xfId="5879" builtinId="9" hidden="1"/>
    <cellStyle name="Followed Hyperlink" xfId="5878" builtinId="9" hidden="1"/>
    <cellStyle name="Followed Hyperlink" xfId="5877" builtinId="9" hidden="1"/>
    <cellStyle name="Followed Hyperlink" xfId="5876" builtinId="9" hidden="1"/>
    <cellStyle name="Followed Hyperlink" xfId="5875" builtinId="9" hidden="1"/>
    <cellStyle name="Followed Hyperlink" xfId="5874" builtinId="9" hidden="1"/>
    <cellStyle name="Followed Hyperlink" xfId="5873" builtinId="9" hidden="1"/>
    <cellStyle name="Followed Hyperlink" xfId="5872" builtinId="9" hidden="1"/>
    <cellStyle name="Followed Hyperlink" xfId="5871" builtinId="9" hidden="1"/>
    <cellStyle name="Followed Hyperlink" xfId="5870" builtinId="9" hidden="1"/>
    <cellStyle name="Followed Hyperlink" xfId="5869" builtinId="9" hidden="1"/>
    <cellStyle name="Followed Hyperlink" xfId="5868" builtinId="9" hidden="1"/>
    <cellStyle name="Followed Hyperlink" xfId="5867" builtinId="9" hidden="1"/>
    <cellStyle name="Followed Hyperlink" xfId="5866" builtinId="9" hidden="1"/>
    <cellStyle name="Followed Hyperlink" xfId="5865" builtinId="9" hidden="1"/>
    <cellStyle name="Followed Hyperlink" xfId="5864" builtinId="9" hidden="1"/>
    <cellStyle name="Followed Hyperlink" xfId="5863" builtinId="9" hidden="1"/>
    <cellStyle name="Followed Hyperlink" xfId="5862" builtinId="9" hidden="1"/>
    <cellStyle name="Followed Hyperlink" xfId="5861" builtinId="9" hidden="1"/>
    <cellStyle name="Followed Hyperlink" xfId="5860" builtinId="9" hidden="1"/>
    <cellStyle name="Followed Hyperlink" xfId="5859" builtinId="9" hidden="1"/>
    <cellStyle name="Followed Hyperlink" xfId="5858" builtinId="9" hidden="1"/>
    <cellStyle name="Followed Hyperlink" xfId="5857" builtinId="9" hidden="1"/>
    <cellStyle name="Followed Hyperlink" xfId="5856" builtinId="9" hidden="1"/>
    <cellStyle name="Followed Hyperlink" xfId="5855" builtinId="9" hidden="1"/>
    <cellStyle name="Followed Hyperlink" xfId="5854" builtinId="9" hidden="1"/>
    <cellStyle name="Followed Hyperlink" xfId="5853" builtinId="9" hidden="1"/>
    <cellStyle name="Followed Hyperlink" xfId="133" builtinId="9" hidden="1"/>
    <cellStyle name="Followed Hyperlink" xfId="5852" builtinId="9" hidden="1"/>
    <cellStyle name="Followed Hyperlink" xfId="5851" builtinId="9" hidden="1"/>
    <cellStyle name="Followed Hyperlink" xfId="5850" builtinId="9" hidden="1"/>
    <cellStyle name="Followed Hyperlink" xfId="5849" builtinId="9" hidden="1"/>
    <cellStyle name="Followed Hyperlink" xfId="5848" builtinId="9" hidden="1"/>
    <cellStyle name="Followed Hyperlink" xfId="5847" builtinId="9" hidden="1"/>
    <cellStyle name="Followed Hyperlink" xfId="5846" builtinId="9" hidden="1"/>
    <cellStyle name="Followed Hyperlink" xfId="5845" builtinId="9" hidden="1"/>
    <cellStyle name="Followed Hyperlink" xfId="5844" builtinId="9" hidden="1"/>
    <cellStyle name="Followed Hyperlink" xfId="5843" builtinId="9" hidden="1"/>
    <cellStyle name="Followed Hyperlink" xfId="5842" builtinId="9" hidden="1"/>
    <cellStyle name="Followed Hyperlink" xfId="5841" builtinId="9" hidden="1"/>
    <cellStyle name="Followed Hyperlink" xfId="110" builtinId="9" hidden="1"/>
    <cellStyle name="Followed Hyperlink" xfId="5840" builtinId="9" hidden="1"/>
    <cellStyle name="Followed Hyperlink" xfId="5839" builtinId="9" hidden="1"/>
    <cellStyle name="Followed Hyperlink" xfId="5838" builtinId="9" hidden="1"/>
    <cellStyle name="Followed Hyperlink" xfId="5837" builtinId="9" hidden="1"/>
    <cellStyle name="Followed Hyperlink" xfId="5836" builtinId="9" hidden="1"/>
    <cellStyle name="Followed Hyperlink" xfId="5835" builtinId="9" hidden="1"/>
    <cellStyle name="Followed Hyperlink" xfId="5834" builtinId="9" hidden="1"/>
    <cellStyle name="Followed Hyperlink" xfId="5833" builtinId="9" hidden="1"/>
    <cellStyle name="Followed Hyperlink" xfId="5832" builtinId="9" hidden="1"/>
    <cellStyle name="Followed Hyperlink" xfId="5831" builtinId="9" hidden="1"/>
    <cellStyle name="Followed Hyperlink" xfId="5830" builtinId="9" hidden="1"/>
    <cellStyle name="Followed Hyperlink" xfId="5829" builtinId="9" hidden="1"/>
    <cellStyle name="Followed Hyperlink" xfId="5828" builtinId="9" hidden="1"/>
    <cellStyle name="Followed Hyperlink" xfId="5827" builtinId="9" hidden="1"/>
    <cellStyle name="Followed Hyperlink" xfId="5826" builtinId="9" hidden="1"/>
    <cellStyle name="Followed Hyperlink" xfId="5825" builtinId="9" hidden="1"/>
    <cellStyle name="Followed Hyperlink" xfId="5824" builtinId="9" hidden="1"/>
    <cellStyle name="Followed Hyperlink" xfId="122" builtinId="9" hidden="1"/>
    <cellStyle name="Followed Hyperlink" xfId="5823" builtinId="9" hidden="1"/>
    <cellStyle name="Followed Hyperlink" xfId="5822" builtinId="9" hidden="1"/>
    <cellStyle name="Followed Hyperlink" xfId="5821" builtinId="9" hidden="1"/>
    <cellStyle name="Followed Hyperlink" xfId="5820" builtinId="9" hidden="1"/>
    <cellStyle name="Followed Hyperlink" xfId="5819" builtinId="9" hidden="1"/>
    <cellStyle name="Followed Hyperlink" xfId="5818" builtinId="9" hidden="1"/>
    <cellStyle name="Followed Hyperlink" xfId="5817" builtinId="9" hidden="1"/>
    <cellStyle name="Followed Hyperlink" xfId="5816" builtinId="9" hidden="1"/>
    <cellStyle name="Followed Hyperlink" xfId="5815" builtinId="9" hidden="1"/>
    <cellStyle name="Followed Hyperlink" xfId="5814" builtinId="9" hidden="1"/>
    <cellStyle name="Followed Hyperlink" xfId="5813" builtinId="9" hidden="1"/>
    <cellStyle name="Followed Hyperlink" xfId="128" builtinId="9" hidden="1"/>
    <cellStyle name="Followed Hyperlink" xfId="5812" builtinId="9" hidden="1"/>
    <cellStyle name="Followed Hyperlink" xfId="5811" builtinId="9" hidden="1"/>
    <cellStyle name="Followed Hyperlink" xfId="5810" builtinId="9" hidden="1"/>
    <cellStyle name="Followed Hyperlink" xfId="5809" builtinId="9" hidden="1"/>
    <cellStyle name="Followed Hyperlink" xfId="5808" builtinId="9" hidden="1"/>
    <cellStyle name="Followed Hyperlink" xfId="5807" builtinId="9" hidden="1"/>
    <cellStyle name="Followed Hyperlink" xfId="5806" builtinId="9" hidden="1"/>
    <cellStyle name="Followed Hyperlink" xfId="5805" builtinId="9" hidden="1"/>
    <cellStyle name="Followed Hyperlink" xfId="5804" builtinId="9" hidden="1"/>
    <cellStyle name="Followed Hyperlink" xfId="5803" builtinId="9" hidden="1"/>
    <cellStyle name="Followed Hyperlink" xfId="5802" builtinId="9" hidden="1"/>
    <cellStyle name="Followed Hyperlink" xfId="5801" builtinId="9" hidden="1"/>
    <cellStyle name="Followed Hyperlink" xfId="136" builtinId="9" hidden="1"/>
    <cellStyle name="Followed Hyperlink" xfId="130" builtinId="9" hidden="1"/>
    <cellStyle name="Followed Hyperlink" xfId="126" builtinId="9" hidden="1"/>
    <cellStyle name="Followed Hyperlink" xfId="135" builtinId="9" hidden="1"/>
    <cellStyle name="Followed Hyperlink" xfId="5800" builtinId="9" hidden="1"/>
    <cellStyle name="Followed Hyperlink" xfId="5799" builtinId="9" hidden="1"/>
    <cellStyle name="Followed Hyperlink" xfId="5798" builtinId="9" hidden="1"/>
    <cellStyle name="Followed Hyperlink" xfId="5797" builtinId="9" hidden="1"/>
    <cellStyle name="Followed Hyperlink" xfId="5796" builtinId="9" hidden="1"/>
    <cellStyle name="Followed Hyperlink" xfId="5795" builtinId="9" hidden="1"/>
    <cellStyle name="Followed Hyperlink" xfId="5794" builtinId="9" hidden="1"/>
    <cellStyle name="Followed Hyperlink" xfId="5793" builtinId="9" hidden="1"/>
    <cellStyle name="Followed Hyperlink" xfId="5792" builtinId="9" hidden="1"/>
    <cellStyle name="Followed Hyperlink" xfId="5791" builtinId="9" hidden="1"/>
    <cellStyle name="Followed Hyperlink" xfId="5790" builtinId="9" hidden="1"/>
    <cellStyle name="Followed Hyperlink" xfId="5789" builtinId="9" hidden="1"/>
    <cellStyle name="Followed Hyperlink" xfId="5788" builtinId="9" hidden="1"/>
    <cellStyle name="Followed Hyperlink" xfId="5787" builtinId="9" hidden="1"/>
    <cellStyle name="Followed Hyperlink" xfId="5786" builtinId="9" hidden="1"/>
    <cellStyle name="Followed Hyperlink" xfId="5785" builtinId="9" hidden="1"/>
    <cellStyle name="Followed Hyperlink" xfId="5784" builtinId="9" hidden="1"/>
    <cellStyle name="Followed Hyperlink" xfId="5783" builtinId="9" hidden="1"/>
    <cellStyle name="Followed Hyperlink" xfId="5782" builtinId="9" hidden="1"/>
    <cellStyle name="Followed Hyperlink" xfId="5781" builtinId="9" hidden="1"/>
    <cellStyle name="Followed Hyperlink" xfId="5780" builtinId="9" hidden="1"/>
    <cellStyle name="Followed Hyperlink" xfId="5779" builtinId="9" hidden="1"/>
    <cellStyle name="Followed Hyperlink" xfId="5778" builtinId="9" hidden="1"/>
    <cellStyle name="Followed Hyperlink" xfId="5777" builtinId="9" hidden="1"/>
    <cellStyle name="Followed Hyperlink" xfId="5776" builtinId="9" hidden="1"/>
    <cellStyle name="Followed Hyperlink" xfId="5775" builtinId="9" hidden="1"/>
    <cellStyle name="Followed Hyperlink" xfId="5774" builtinId="9" hidden="1"/>
    <cellStyle name="Followed Hyperlink" xfId="5773" builtinId="9" hidden="1"/>
    <cellStyle name="Followed Hyperlink" xfId="5772" builtinId="9" hidden="1"/>
    <cellStyle name="Followed Hyperlink" xfId="5771" builtinId="9" hidden="1"/>
    <cellStyle name="Followed Hyperlink" xfId="5770" builtinId="9" hidden="1"/>
    <cellStyle name="Followed Hyperlink" xfId="5769" builtinId="9" hidden="1"/>
    <cellStyle name="Followed Hyperlink" xfId="5768" builtinId="9" hidden="1"/>
    <cellStyle name="Followed Hyperlink" xfId="5767" builtinId="9" hidden="1"/>
    <cellStyle name="Followed Hyperlink" xfId="5766" builtinId="9" hidden="1"/>
    <cellStyle name="Followed Hyperlink" xfId="5765" builtinId="9" hidden="1"/>
    <cellStyle name="Followed Hyperlink" xfId="5764" builtinId="9" hidden="1"/>
    <cellStyle name="Followed Hyperlink" xfId="5763" builtinId="9" hidden="1"/>
    <cellStyle name="Followed Hyperlink" xfId="5762" builtinId="9" hidden="1"/>
    <cellStyle name="Followed Hyperlink" xfId="5761" builtinId="9" hidden="1"/>
    <cellStyle name="Followed Hyperlink" xfId="5760" builtinId="9" hidden="1"/>
    <cellStyle name="Followed Hyperlink" xfId="5759" builtinId="9" hidden="1"/>
    <cellStyle name="Followed Hyperlink" xfId="5758" builtinId="9" hidden="1"/>
    <cellStyle name="Followed Hyperlink" xfId="129" builtinId="9" hidden="1"/>
    <cellStyle name="Followed Hyperlink" xfId="117" builtinId="9" hidden="1"/>
    <cellStyle name="Followed Hyperlink" xfId="125" builtinId="9" hidden="1"/>
    <cellStyle name="Followed Hyperlink" xfId="124" builtinId="9" hidden="1"/>
    <cellStyle name="Followed Hyperlink" xfId="5757" builtinId="9" hidden="1"/>
    <cellStyle name="Followed Hyperlink" xfId="5756" builtinId="9" hidden="1"/>
    <cellStyle name="Followed Hyperlink" xfId="5755" builtinId="9" hidden="1"/>
    <cellStyle name="Followed Hyperlink" xfId="5754" builtinId="9" hidden="1"/>
    <cellStyle name="Followed Hyperlink" xfId="5753" builtinId="9" hidden="1"/>
    <cellStyle name="Followed Hyperlink" xfId="5752" builtinId="9" hidden="1"/>
    <cellStyle name="Followed Hyperlink" xfId="5751" builtinId="9" hidden="1"/>
    <cellStyle name="Followed Hyperlink" xfId="5750" builtinId="9" hidden="1"/>
    <cellStyle name="Followed Hyperlink" xfId="5749" builtinId="9" hidden="1"/>
    <cellStyle name="Followed Hyperlink" xfId="5748" builtinId="9" hidden="1"/>
    <cellStyle name="Followed Hyperlink" xfId="118" builtinId="9" hidden="1"/>
    <cellStyle name="Followed Hyperlink" xfId="116" builtinId="9" hidden="1"/>
    <cellStyle name="Followed Hyperlink" xfId="5747" builtinId="9" hidden="1"/>
    <cellStyle name="Followed Hyperlink" xfId="5746" builtinId="9" hidden="1"/>
    <cellStyle name="Followed Hyperlink" xfId="5745" builtinId="9" hidden="1"/>
    <cellStyle name="Followed Hyperlink" xfId="5744" builtinId="9" hidden="1"/>
    <cellStyle name="Followed Hyperlink" xfId="5743" builtinId="9" hidden="1"/>
    <cellStyle name="Followed Hyperlink" xfId="5742" builtinId="9" hidden="1"/>
    <cellStyle name="Followed Hyperlink" xfId="5741" builtinId="9" hidden="1"/>
    <cellStyle name="Followed Hyperlink" xfId="5740" builtinId="9" hidden="1"/>
    <cellStyle name="Followed Hyperlink" xfId="5739" builtinId="9" hidden="1"/>
    <cellStyle name="Followed Hyperlink" xfId="5738" builtinId="9" hidden="1"/>
    <cellStyle name="Followed Hyperlink" xfId="5737" builtinId="9" hidden="1"/>
    <cellStyle name="Followed Hyperlink" xfId="5736" builtinId="9" hidden="1"/>
    <cellStyle name="Followed Hyperlink" xfId="5735" builtinId="9" hidden="1"/>
    <cellStyle name="Followed Hyperlink" xfId="5734" builtinId="9" hidden="1"/>
    <cellStyle name="Followed Hyperlink" xfId="5733" builtinId="9" hidden="1"/>
    <cellStyle name="Followed Hyperlink" xfId="5732" builtinId="9" hidden="1"/>
    <cellStyle name="Followed Hyperlink" xfId="5731" builtinId="9" hidden="1"/>
    <cellStyle name="Followed Hyperlink" xfId="5730" builtinId="9" hidden="1"/>
    <cellStyle name="Followed Hyperlink" xfId="5729" builtinId="9" hidden="1"/>
    <cellStyle name="Followed Hyperlink" xfId="5728" builtinId="9" hidden="1"/>
    <cellStyle name="Followed Hyperlink" xfId="5727" builtinId="9" hidden="1"/>
    <cellStyle name="Followed Hyperlink" xfId="5726" builtinId="9" hidden="1"/>
    <cellStyle name="Followed Hyperlink" xfId="5725" builtinId="9" hidden="1"/>
    <cellStyle name="Followed Hyperlink" xfId="5724" builtinId="9" hidden="1"/>
    <cellStyle name="Followed Hyperlink" xfId="5723" builtinId="9" hidden="1"/>
    <cellStyle name="Followed Hyperlink" xfId="5722" builtinId="9" hidden="1"/>
    <cellStyle name="Followed Hyperlink" xfId="5721" builtinId="9" hidden="1"/>
    <cellStyle name="Followed Hyperlink" xfId="5720" builtinId="9" hidden="1"/>
    <cellStyle name="Followed Hyperlink" xfId="5719" builtinId="9" hidden="1"/>
    <cellStyle name="Followed Hyperlink" xfId="5718" builtinId="9" hidden="1"/>
    <cellStyle name="Followed Hyperlink" xfId="5717" builtinId="9" hidden="1"/>
    <cellStyle name="Followed Hyperlink" xfId="5716" builtinId="9" hidden="1"/>
    <cellStyle name="Followed Hyperlink" xfId="5715" builtinId="9" hidden="1"/>
    <cellStyle name="Followed Hyperlink" xfId="5714" builtinId="9" hidden="1"/>
    <cellStyle name="Followed Hyperlink" xfId="5713" builtinId="9" hidden="1"/>
    <cellStyle name="Followed Hyperlink" xfId="5712" builtinId="9" hidden="1"/>
    <cellStyle name="Followed Hyperlink" xfId="5711" builtinId="9" hidden="1"/>
    <cellStyle name="Followed Hyperlink" xfId="5710" builtinId="9" hidden="1"/>
    <cellStyle name="Followed Hyperlink" xfId="5709" builtinId="9" hidden="1"/>
    <cellStyle name="Followed Hyperlink" xfId="5708" builtinId="9" hidden="1"/>
    <cellStyle name="Followed Hyperlink" xfId="5707" builtinId="9" hidden="1"/>
    <cellStyle name="Followed Hyperlink" xfId="5706" builtinId="9" hidden="1"/>
    <cellStyle name="Followed Hyperlink" xfId="5705" builtinId="9" hidden="1"/>
    <cellStyle name="Followed Hyperlink" xfId="5704" builtinId="9" hidden="1"/>
    <cellStyle name="Followed Hyperlink" xfId="5703" builtinId="9" hidden="1"/>
    <cellStyle name="Followed Hyperlink" xfId="5702" builtinId="9" hidden="1"/>
    <cellStyle name="Followed Hyperlink" xfId="5701" builtinId="9" hidden="1"/>
    <cellStyle name="Followed Hyperlink" xfId="6265" builtinId="9" hidden="1"/>
    <cellStyle name="Followed Hyperlink" xfId="6266" builtinId="9" hidden="1"/>
    <cellStyle name="Followed Hyperlink" xfId="6267" builtinId="9" hidden="1"/>
    <cellStyle name="Followed Hyperlink" xfId="6268" builtinId="9" hidden="1"/>
    <cellStyle name="Followed Hyperlink" xfId="6269" builtinId="9" hidden="1"/>
    <cellStyle name="Followed Hyperlink" xfId="6270" builtinId="9" hidden="1"/>
    <cellStyle name="Followed Hyperlink" xfId="6271" builtinId="9" hidden="1"/>
    <cellStyle name="Followed Hyperlink" xfId="6272" builtinId="9" hidden="1"/>
    <cellStyle name="Followed Hyperlink" xfId="6273" builtinId="9" hidden="1"/>
    <cellStyle name="Followed Hyperlink" xfId="6274" builtinId="9" hidden="1"/>
    <cellStyle name="Followed Hyperlink" xfId="6275" builtinId="9" hidden="1"/>
    <cellStyle name="Followed Hyperlink" xfId="6276" builtinId="9" hidden="1"/>
    <cellStyle name="Followed Hyperlink" xfId="6277" builtinId="9" hidden="1"/>
    <cellStyle name="Followed Hyperlink" xfId="6278" builtinId="9" hidden="1"/>
    <cellStyle name="Followed Hyperlink" xfId="6279" builtinId="9" hidden="1"/>
    <cellStyle name="Followed Hyperlink" xfId="6280" builtinId="9" hidden="1"/>
    <cellStyle name="Followed Hyperlink" xfId="6281" builtinId="9" hidden="1"/>
    <cellStyle name="Followed Hyperlink" xfId="6282" builtinId="9" hidden="1"/>
    <cellStyle name="Followed Hyperlink" xfId="6283" builtinId="9" hidden="1"/>
    <cellStyle name="Followed Hyperlink" xfId="6284" builtinId="9" hidden="1"/>
    <cellStyle name="Followed Hyperlink" xfId="6285" builtinId="9" hidden="1"/>
    <cellStyle name="Followed Hyperlink" xfId="6286" builtinId="9" hidden="1"/>
    <cellStyle name="Followed Hyperlink" xfId="6287" builtinId="9" hidden="1"/>
    <cellStyle name="Followed Hyperlink" xfId="6288" builtinId="9" hidden="1"/>
    <cellStyle name="Followed Hyperlink" xfId="6289" builtinId="9" hidden="1"/>
    <cellStyle name="Followed Hyperlink" xfId="6290" builtinId="9" hidden="1"/>
    <cellStyle name="Followed Hyperlink" xfId="6291" builtinId="9" hidden="1"/>
    <cellStyle name="Followed Hyperlink" xfId="6292" builtinId="9" hidden="1"/>
    <cellStyle name="Followed Hyperlink" xfId="6293" builtinId="9" hidden="1"/>
    <cellStyle name="Followed Hyperlink" xfId="6294" builtinId="9" hidden="1"/>
    <cellStyle name="Followed Hyperlink" xfId="6295" builtinId="9" hidden="1"/>
    <cellStyle name="Followed Hyperlink" xfId="6296" builtinId="9" hidden="1"/>
    <cellStyle name="Followed Hyperlink" xfId="6297" builtinId="9" hidden="1"/>
    <cellStyle name="Followed Hyperlink" xfId="6298" builtinId="9" hidden="1"/>
    <cellStyle name="Followed Hyperlink" xfId="6299" builtinId="9" hidden="1"/>
    <cellStyle name="Followed Hyperlink" xfId="6300" builtinId="9" hidden="1"/>
    <cellStyle name="Followed Hyperlink" xfId="6301" builtinId="9" hidden="1"/>
    <cellStyle name="Followed Hyperlink" xfId="6302" builtinId="9" hidden="1"/>
    <cellStyle name="Followed Hyperlink" xfId="6303" builtinId="9" hidden="1"/>
    <cellStyle name="Followed Hyperlink" xfId="6304" builtinId="9" hidden="1"/>
    <cellStyle name="Followed Hyperlink" xfId="6305" builtinId="9" hidden="1"/>
    <cellStyle name="Followed Hyperlink" xfId="6306" builtinId="9" hidden="1"/>
    <cellStyle name="Followed Hyperlink" xfId="6307" builtinId="9" hidden="1"/>
    <cellStyle name="Followed Hyperlink" xfId="6308" builtinId="9" hidden="1"/>
    <cellStyle name="Followed Hyperlink" xfId="6309" builtinId="9" hidden="1"/>
    <cellStyle name="Followed Hyperlink" xfId="6310" builtinId="9" hidden="1"/>
    <cellStyle name="Followed Hyperlink" xfId="6311" builtinId="9" hidden="1"/>
    <cellStyle name="Followed Hyperlink" xfId="6333" builtinId="9" hidden="1"/>
    <cellStyle name="Followed Hyperlink" xfId="6334" builtinId="9" hidden="1"/>
    <cellStyle name="Followed Hyperlink" xfId="6335" builtinId="9" hidden="1"/>
    <cellStyle name="Followed Hyperlink" xfId="6336" builtinId="9" hidden="1"/>
    <cellStyle name="Followed Hyperlink" xfId="6337" builtinId="9" hidden="1"/>
    <cellStyle name="Followed Hyperlink" xfId="6338" builtinId="9" hidden="1"/>
    <cellStyle name="Followed Hyperlink" xfId="6339" builtinId="9" hidden="1"/>
    <cellStyle name="Followed Hyperlink" xfId="6340" builtinId="9" hidden="1"/>
    <cellStyle name="Followed Hyperlink" xfId="6341" builtinId="9" hidden="1"/>
    <cellStyle name="Followed Hyperlink" xfId="6342" builtinId="9" hidden="1"/>
    <cellStyle name="Followed Hyperlink" xfId="6343" builtinId="9" hidden="1"/>
    <cellStyle name="Followed Hyperlink" xfId="6344" builtinId="9" hidden="1"/>
    <cellStyle name="Followed Hyperlink" xfId="6345" builtinId="9" hidden="1"/>
    <cellStyle name="Followed Hyperlink" xfId="6346" builtinId="9" hidden="1"/>
    <cellStyle name="Followed Hyperlink" xfId="6347" builtinId="9" hidden="1"/>
    <cellStyle name="Followed Hyperlink" xfId="6348" builtinId="9" hidden="1"/>
    <cellStyle name="Followed Hyperlink" xfId="6349" builtinId="9" hidden="1"/>
    <cellStyle name="Followed Hyperlink" xfId="6350" builtinId="9" hidden="1"/>
    <cellStyle name="Followed Hyperlink" xfId="6351" builtinId="9" hidden="1"/>
    <cellStyle name="Followed Hyperlink" xfId="6352" builtinId="9" hidden="1"/>
    <cellStyle name="Followed Hyperlink" xfId="6353" builtinId="9" hidden="1"/>
    <cellStyle name="Followed Hyperlink" xfId="6354" builtinId="9" hidden="1"/>
    <cellStyle name="Followed Hyperlink" xfId="6355" builtinId="9" hidden="1"/>
    <cellStyle name="Followed Hyperlink" xfId="6356" builtinId="9" hidden="1"/>
    <cellStyle name="Followed Hyperlink" xfId="6357" builtinId="9" hidden="1"/>
    <cellStyle name="Followed Hyperlink" xfId="6358" builtinId="9" hidden="1"/>
    <cellStyle name="Followed Hyperlink" xfId="6359" builtinId="9" hidden="1"/>
    <cellStyle name="Followed Hyperlink" xfId="6360" builtinId="9" hidden="1"/>
    <cellStyle name="Followed Hyperlink" xfId="6361" builtinId="9" hidden="1"/>
    <cellStyle name="Followed Hyperlink" xfId="6362" builtinId="9" hidden="1"/>
    <cellStyle name="Followed Hyperlink" xfId="6363" builtinId="9" hidden="1"/>
    <cellStyle name="Followed Hyperlink" xfId="6364" builtinId="9" hidden="1"/>
    <cellStyle name="Followed Hyperlink" xfId="6365" builtinId="9" hidden="1"/>
    <cellStyle name="Followed Hyperlink" xfId="6366" builtinId="9" hidden="1"/>
    <cellStyle name="Followed Hyperlink" xfId="6367" builtinId="9" hidden="1"/>
    <cellStyle name="Followed Hyperlink" xfId="6368" builtinId="9" hidden="1"/>
    <cellStyle name="Followed Hyperlink" xfId="6369" builtinId="9" hidden="1"/>
    <cellStyle name="Followed Hyperlink" xfId="6370" builtinId="9" hidden="1"/>
    <cellStyle name="Followed Hyperlink" xfId="6371" builtinId="9" hidden="1"/>
    <cellStyle name="Followed Hyperlink" xfId="6372" builtinId="9" hidden="1"/>
    <cellStyle name="Followed Hyperlink" xfId="6373" builtinId="9" hidden="1"/>
    <cellStyle name="Followed Hyperlink" xfId="6374" builtinId="9" hidden="1"/>
    <cellStyle name="Followed Hyperlink" xfId="6375" builtinId="9" hidden="1"/>
    <cellStyle name="Followed Hyperlink" xfId="6376" builtinId="9" hidden="1"/>
    <cellStyle name="Followed Hyperlink" xfId="6377" builtinId="9" hidden="1"/>
    <cellStyle name="Followed Hyperlink" xfId="6378" builtinId="9" hidden="1"/>
    <cellStyle name="Followed Hyperlink" xfId="6379" builtinId="9" hidden="1"/>
    <cellStyle name="Followed Hyperlink" xfId="6380" builtinId="9" hidden="1"/>
    <cellStyle name="Followed Hyperlink" xfId="6381" builtinId="9" hidden="1"/>
    <cellStyle name="Followed Hyperlink" xfId="6382" builtinId="9" hidden="1"/>
    <cellStyle name="Followed Hyperlink" xfId="6383" builtinId="9" hidden="1"/>
    <cellStyle name="Followed Hyperlink" xfId="6384" builtinId="9" hidden="1"/>
    <cellStyle name="Followed Hyperlink" xfId="6385" builtinId="9" hidden="1"/>
    <cellStyle name="Followed Hyperlink" xfId="6386" builtinId="9" hidden="1"/>
    <cellStyle name="Followed Hyperlink" xfId="6387" builtinId="9" hidden="1"/>
    <cellStyle name="Followed Hyperlink" xfId="6388" builtinId="9" hidden="1"/>
    <cellStyle name="Followed Hyperlink" xfId="6389" builtinId="9" hidden="1"/>
    <cellStyle name="Followed Hyperlink" xfId="6390" builtinId="9" hidden="1"/>
    <cellStyle name="Followed Hyperlink" xfId="6391" builtinId="9" hidden="1"/>
    <cellStyle name="Followed Hyperlink" xfId="6392" builtinId="9" hidden="1"/>
    <cellStyle name="Followed Hyperlink" xfId="6393" builtinId="9" hidden="1"/>
    <cellStyle name="Followed Hyperlink" xfId="6394" builtinId="9" hidden="1"/>
    <cellStyle name="Followed Hyperlink" xfId="6395" builtinId="9" hidden="1"/>
    <cellStyle name="Followed Hyperlink" xfId="6396" builtinId="9" hidden="1"/>
    <cellStyle name="Followed Hyperlink" xfId="6397" builtinId="9" hidden="1"/>
    <cellStyle name="Followed Hyperlink" xfId="6398" builtinId="9" hidden="1"/>
    <cellStyle name="Followed Hyperlink" xfId="6399" builtinId="9" hidden="1"/>
    <cellStyle name="Followed Hyperlink" xfId="6400" builtinId="9" hidden="1"/>
    <cellStyle name="Followed Hyperlink" xfId="6401" builtinId="9" hidden="1"/>
    <cellStyle name="Followed Hyperlink" xfId="6402" builtinId="9" hidden="1"/>
    <cellStyle name="Followed Hyperlink" xfId="6403" builtinId="9" hidden="1"/>
    <cellStyle name="Followed Hyperlink" xfId="6404" builtinId="9" hidden="1"/>
    <cellStyle name="Followed Hyperlink" xfId="6405" builtinId="9" hidden="1"/>
    <cellStyle name="Followed Hyperlink" xfId="6406" builtinId="9" hidden="1"/>
    <cellStyle name="Followed Hyperlink" xfId="6407" builtinId="9" hidden="1"/>
    <cellStyle name="Followed Hyperlink" xfId="6408" builtinId="9" hidden="1"/>
    <cellStyle name="Followed Hyperlink" xfId="6409" builtinId="9" hidden="1"/>
    <cellStyle name="Followed Hyperlink" xfId="6410" builtinId="9" hidden="1"/>
    <cellStyle name="Followed Hyperlink" xfId="6411" builtinId="9" hidden="1"/>
    <cellStyle name="Followed Hyperlink" xfId="6412" builtinId="9" hidden="1"/>
    <cellStyle name="Followed Hyperlink" xfId="6413" builtinId="9" hidden="1"/>
    <cellStyle name="Followed Hyperlink" xfId="6414" builtinId="9" hidden="1"/>
    <cellStyle name="Followed Hyperlink" xfId="6415" builtinId="9" hidden="1"/>
    <cellStyle name="Followed Hyperlink" xfId="6416" builtinId="9" hidden="1"/>
    <cellStyle name="Followed Hyperlink" xfId="6417" builtinId="9" hidden="1"/>
    <cellStyle name="Followed Hyperlink" xfId="6418" builtinId="9" hidden="1"/>
    <cellStyle name="Followed Hyperlink" xfId="6419" builtinId="9" hidden="1"/>
    <cellStyle name="Followed Hyperlink" xfId="6420" builtinId="9" hidden="1"/>
    <cellStyle name="Followed Hyperlink" xfId="6421" builtinId="9" hidden="1"/>
    <cellStyle name="Followed Hyperlink" xfId="6422" builtinId="9" hidden="1"/>
    <cellStyle name="Followed Hyperlink" xfId="6423" builtinId="9" hidden="1"/>
    <cellStyle name="Followed Hyperlink" xfId="6424" builtinId="9" hidden="1"/>
    <cellStyle name="Followed Hyperlink" xfId="6425" builtinId="9" hidden="1"/>
    <cellStyle name="Followed Hyperlink" xfId="6426" builtinId="9" hidden="1"/>
    <cellStyle name="Followed Hyperlink" xfId="6427" builtinId="9" hidden="1"/>
    <cellStyle name="Followed Hyperlink" xfId="6428" builtinId="9" hidden="1"/>
    <cellStyle name="Followed Hyperlink" xfId="6429" builtinId="9" hidden="1"/>
    <cellStyle name="Followed Hyperlink" xfId="6430" builtinId="9" hidden="1"/>
    <cellStyle name="Followed Hyperlink" xfId="6431" builtinId="9" hidden="1"/>
    <cellStyle name="Followed Hyperlink" xfId="6432" builtinId="9" hidden="1"/>
    <cellStyle name="Followed Hyperlink" xfId="6433" builtinId="9" hidden="1"/>
    <cellStyle name="Followed Hyperlink" xfId="6434" builtinId="9" hidden="1"/>
    <cellStyle name="Followed Hyperlink" xfId="6435" builtinId="9" hidden="1"/>
    <cellStyle name="Followed Hyperlink" xfId="6436" builtinId="9" hidden="1"/>
    <cellStyle name="Followed Hyperlink" xfId="6437" builtinId="9" hidden="1"/>
    <cellStyle name="Followed Hyperlink" xfId="6438" builtinId="9" hidden="1"/>
    <cellStyle name="Followed Hyperlink" xfId="6439" builtinId="9" hidden="1"/>
    <cellStyle name="Followed Hyperlink" xfId="6440" builtinId="9" hidden="1"/>
    <cellStyle name="Followed Hyperlink" xfId="6441" builtinId="9" hidden="1"/>
    <cellStyle name="Followed Hyperlink" xfId="6442" builtinId="9" hidden="1"/>
    <cellStyle name="Followed Hyperlink" xfId="6443" builtinId="9" hidden="1"/>
    <cellStyle name="Followed Hyperlink" xfId="6444" builtinId="9" hidden="1"/>
    <cellStyle name="Followed Hyperlink" xfId="6445" builtinId="9" hidden="1"/>
    <cellStyle name="Followed Hyperlink" xfId="6446" builtinId="9" hidden="1"/>
    <cellStyle name="Followed Hyperlink" xfId="6447" builtinId="9" hidden="1"/>
    <cellStyle name="Followed Hyperlink" xfId="6448" builtinId="9" hidden="1"/>
    <cellStyle name="Followed Hyperlink" xfId="6449" builtinId="9" hidden="1"/>
    <cellStyle name="Followed Hyperlink" xfId="6450" builtinId="9" hidden="1"/>
    <cellStyle name="Followed Hyperlink" xfId="6451" builtinId="9" hidden="1"/>
    <cellStyle name="Followed Hyperlink" xfId="6452" builtinId="9" hidden="1"/>
    <cellStyle name="Followed Hyperlink" xfId="6453" builtinId="9" hidden="1"/>
    <cellStyle name="Followed Hyperlink" xfId="6454" builtinId="9" hidden="1"/>
    <cellStyle name="Followed Hyperlink" xfId="6455" builtinId="9" hidden="1"/>
    <cellStyle name="Followed Hyperlink" xfId="6456" builtinId="9" hidden="1"/>
    <cellStyle name="Followed Hyperlink" xfId="6457" builtinId="9" hidden="1"/>
    <cellStyle name="Followed Hyperlink" xfId="6458" builtinId="9" hidden="1"/>
    <cellStyle name="Followed Hyperlink" xfId="6459" builtinId="9" hidden="1"/>
    <cellStyle name="Followed Hyperlink" xfId="6460" builtinId="9" hidden="1"/>
    <cellStyle name="Followed Hyperlink" xfId="6461" builtinId="9" hidden="1"/>
    <cellStyle name="Followed Hyperlink" xfId="6462" builtinId="9" hidden="1"/>
    <cellStyle name="Followed Hyperlink" xfId="6463" builtinId="9" hidden="1"/>
    <cellStyle name="Followed Hyperlink" xfId="6464" builtinId="9" hidden="1"/>
    <cellStyle name="Followed Hyperlink" xfId="6465" builtinId="9" hidden="1"/>
    <cellStyle name="Followed Hyperlink" xfId="6466" builtinId="9" hidden="1"/>
    <cellStyle name="Followed Hyperlink" xfId="6467" builtinId="9" hidden="1"/>
    <cellStyle name="Followed Hyperlink" xfId="6468" builtinId="9" hidden="1"/>
    <cellStyle name="Followed Hyperlink" xfId="6469" builtinId="9" hidden="1"/>
    <cellStyle name="Followed Hyperlink" xfId="6470" builtinId="9" hidden="1"/>
    <cellStyle name="Followed Hyperlink" xfId="6471" builtinId="9" hidden="1"/>
    <cellStyle name="Followed Hyperlink" xfId="6472" builtinId="9" hidden="1"/>
    <cellStyle name="Followed Hyperlink" xfId="6473" builtinId="9" hidden="1"/>
    <cellStyle name="Followed Hyperlink" xfId="6474" builtinId="9" hidden="1"/>
    <cellStyle name="Followed Hyperlink" xfId="6475" builtinId="9" hidden="1"/>
    <cellStyle name="Followed Hyperlink" xfId="6476" builtinId="9" hidden="1"/>
    <cellStyle name="Followed Hyperlink" xfId="6477" builtinId="9" hidden="1"/>
    <cellStyle name="Followed Hyperlink" xfId="6478" builtinId="9" hidden="1"/>
    <cellStyle name="Followed Hyperlink" xfId="6479" builtinId="9" hidden="1"/>
    <cellStyle name="Followed Hyperlink" xfId="6480" builtinId="9" hidden="1"/>
    <cellStyle name="Followed Hyperlink" xfId="6481" builtinId="9" hidden="1"/>
    <cellStyle name="Followed Hyperlink" xfId="6482" builtinId="9" hidden="1"/>
    <cellStyle name="Followed Hyperlink" xfId="6483" builtinId="9" hidden="1"/>
    <cellStyle name="Followed Hyperlink" xfId="6484" builtinId="9" hidden="1"/>
    <cellStyle name="Followed Hyperlink" xfId="6485" builtinId="9" hidden="1"/>
    <cellStyle name="Followed Hyperlink" xfId="6486" builtinId="9" hidden="1"/>
    <cellStyle name="Followed Hyperlink" xfId="6487" builtinId="9" hidden="1"/>
    <cellStyle name="Followed Hyperlink" xfId="6488" builtinId="9" hidden="1"/>
    <cellStyle name="Followed Hyperlink" xfId="6489" builtinId="9" hidden="1"/>
    <cellStyle name="Followed Hyperlink" xfId="6490" builtinId="9" hidden="1"/>
    <cellStyle name="Followed Hyperlink" xfId="6491" builtinId="9" hidden="1"/>
    <cellStyle name="Followed Hyperlink" xfId="6492" builtinId="9" hidden="1"/>
    <cellStyle name="Followed Hyperlink" xfId="6493" builtinId="9" hidden="1"/>
    <cellStyle name="Followed Hyperlink" xfId="6494" builtinId="9" hidden="1"/>
    <cellStyle name="Followed Hyperlink" xfId="6495" builtinId="9" hidden="1"/>
    <cellStyle name="Followed Hyperlink" xfId="6496" builtinId="9" hidden="1"/>
    <cellStyle name="Followed Hyperlink" xfId="6497" builtinId="9" hidden="1"/>
    <cellStyle name="Followed Hyperlink" xfId="6498" builtinId="9" hidden="1"/>
    <cellStyle name="Followed Hyperlink" xfId="6499" builtinId="9" hidden="1"/>
    <cellStyle name="Followed Hyperlink" xfId="6500" builtinId="9" hidden="1"/>
    <cellStyle name="Followed Hyperlink" xfId="6501" builtinId="9" hidden="1"/>
    <cellStyle name="Followed Hyperlink" xfId="6502" builtinId="9" hidden="1"/>
    <cellStyle name="Followed Hyperlink" xfId="6503" builtinId="9" hidden="1"/>
    <cellStyle name="Followed Hyperlink" xfId="6504" builtinId="9" hidden="1"/>
    <cellStyle name="Followed Hyperlink" xfId="6505" builtinId="9" hidden="1"/>
    <cellStyle name="Followed Hyperlink" xfId="6506" builtinId="9" hidden="1"/>
    <cellStyle name="Followed Hyperlink" xfId="6507" builtinId="9" hidden="1"/>
    <cellStyle name="Followed Hyperlink" xfId="6508" builtinId="9" hidden="1"/>
    <cellStyle name="Followed Hyperlink" xfId="6509" builtinId="9" hidden="1"/>
    <cellStyle name="Followed Hyperlink" xfId="6510" builtinId="9" hidden="1"/>
    <cellStyle name="Followed Hyperlink" xfId="6511" builtinId="9" hidden="1"/>
    <cellStyle name="Followed Hyperlink" xfId="6512" builtinId="9" hidden="1"/>
    <cellStyle name="Followed Hyperlink" xfId="6513" builtinId="9" hidden="1"/>
    <cellStyle name="Followed Hyperlink" xfId="6514" builtinId="9" hidden="1"/>
    <cellStyle name="Followed Hyperlink" xfId="6515" builtinId="9" hidden="1"/>
    <cellStyle name="Followed Hyperlink" xfId="6516" builtinId="9" hidden="1"/>
    <cellStyle name="Followed Hyperlink" xfId="6517" builtinId="9" hidden="1"/>
    <cellStyle name="Followed Hyperlink" xfId="6518" builtinId="9" hidden="1"/>
    <cellStyle name="Followed Hyperlink" xfId="6519" builtinId="9" hidden="1"/>
    <cellStyle name="Followed Hyperlink" xfId="6520" builtinId="9" hidden="1"/>
    <cellStyle name="Followed Hyperlink" xfId="6521" builtinId="9" hidden="1"/>
    <cellStyle name="Followed Hyperlink" xfId="6522" builtinId="9" hidden="1"/>
    <cellStyle name="Followed Hyperlink" xfId="6523" builtinId="9" hidden="1"/>
    <cellStyle name="Followed Hyperlink" xfId="6524" builtinId="9" hidden="1"/>
    <cellStyle name="Followed Hyperlink" xfId="6525" builtinId="9" hidden="1"/>
    <cellStyle name="Followed Hyperlink" xfId="6526" builtinId="9" hidden="1"/>
    <cellStyle name="Followed Hyperlink" xfId="6527" builtinId="9" hidden="1"/>
    <cellStyle name="Followed Hyperlink" xfId="6528" builtinId="9" hidden="1"/>
    <cellStyle name="Followed Hyperlink" xfId="6529" builtinId="9" hidden="1"/>
    <cellStyle name="Followed Hyperlink" xfId="6530" builtinId="9" hidden="1"/>
    <cellStyle name="Followed Hyperlink" xfId="6531" builtinId="9" hidden="1"/>
    <cellStyle name="Followed Hyperlink" xfId="6532" builtinId="9" hidden="1"/>
    <cellStyle name="Followed Hyperlink" xfId="6533" builtinId="9" hidden="1"/>
    <cellStyle name="Followed Hyperlink" xfId="6534" builtinId="9" hidden="1"/>
    <cellStyle name="Followed Hyperlink" xfId="6535" builtinId="9" hidden="1"/>
    <cellStyle name="Followed Hyperlink" xfId="6536" builtinId="9" hidden="1"/>
    <cellStyle name="Followed Hyperlink" xfId="6537" builtinId="9" hidden="1"/>
    <cellStyle name="Followed Hyperlink" xfId="6538" builtinId="9" hidden="1"/>
    <cellStyle name="Followed Hyperlink" xfId="6539" builtinId="9" hidden="1"/>
    <cellStyle name="Followed Hyperlink" xfId="6540" builtinId="9" hidden="1"/>
    <cellStyle name="Followed Hyperlink" xfId="6541" builtinId="9" hidden="1"/>
    <cellStyle name="Followed Hyperlink" xfId="6542" builtinId="9" hidden="1"/>
    <cellStyle name="Followed Hyperlink" xfId="6543" builtinId="9" hidden="1"/>
    <cellStyle name="Followed Hyperlink" xfId="6544" builtinId="9" hidden="1"/>
    <cellStyle name="Followed Hyperlink" xfId="6545" builtinId="9" hidden="1"/>
    <cellStyle name="Followed Hyperlink" xfId="6546" builtinId="9" hidden="1"/>
    <cellStyle name="Followed Hyperlink" xfId="6547" builtinId="9" hidden="1"/>
    <cellStyle name="Followed Hyperlink" xfId="6548" builtinId="9" hidden="1"/>
    <cellStyle name="Followed Hyperlink" xfId="6549" builtinId="9" hidden="1"/>
    <cellStyle name="Followed Hyperlink" xfId="6550" builtinId="9" hidden="1"/>
    <cellStyle name="Followed Hyperlink" xfId="6551" builtinId="9" hidden="1"/>
    <cellStyle name="Followed Hyperlink" xfId="6552" builtinId="9" hidden="1"/>
    <cellStyle name="Followed Hyperlink" xfId="6553" builtinId="9" hidden="1"/>
    <cellStyle name="Followed Hyperlink" xfId="6554" builtinId="9" hidden="1"/>
    <cellStyle name="Followed Hyperlink" xfId="6555" builtinId="9" hidden="1"/>
    <cellStyle name="Followed Hyperlink" xfId="6556" builtinId="9" hidden="1"/>
    <cellStyle name="Followed Hyperlink" xfId="6557" builtinId="9" hidden="1"/>
    <cellStyle name="Followed Hyperlink" xfId="6558" builtinId="9" hidden="1"/>
    <cellStyle name="Followed Hyperlink" xfId="6559" builtinId="9" hidden="1"/>
    <cellStyle name="Followed Hyperlink" xfId="6560" builtinId="9" hidden="1"/>
    <cellStyle name="Followed Hyperlink" xfId="6561" builtinId="9" hidden="1"/>
    <cellStyle name="Followed Hyperlink" xfId="6562" builtinId="9" hidden="1"/>
    <cellStyle name="Followed Hyperlink" xfId="6563" builtinId="9" hidden="1"/>
    <cellStyle name="Followed Hyperlink" xfId="6564" builtinId="9" hidden="1"/>
    <cellStyle name="Followed Hyperlink" xfId="6565" builtinId="9" hidden="1"/>
    <cellStyle name="Followed Hyperlink" xfId="6566" builtinId="9" hidden="1"/>
    <cellStyle name="Followed Hyperlink" xfId="6567" builtinId="9" hidden="1"/>
    <cellStyle name="Followed Hyperlink" xfId="6568" builtinId="9" hidden="1"/>
    <cellStyle name="Followed Hyperlink" xfId="6569" builtinId="9" hidden="1"/>
    <cellStyle name="Followed Hyperlink" xfId="6570" builtinId="9" hidden="1"/>
    <cellStyle name="Followed Hyperlink" xfId="6571" builtinId="9" hidden="1"/>
    <cellStyle name="Followed Hyperlink" xfId="6572" builtinId="9" hidden="1"/>
    <cellStyle name="Followed Hyperlink" xfId="6573" builtinId="9" hidden="1"/>
    <cellStyle name="Followed Hyperlink" xfId="6574" builtinId="9" hidden="1"/>
    <cellStyle name="Followed Hyperlink" xfId="6575" builtinId="9" hidden="1"/>
    <cellStyle name="Followed Hyperlink" xfId="6576" builtinId="9" hidden="1"/>
    <cellStyle name="Followed Hyperlink" xfId="6577" builtinId="9" hidden="1"/>
    <cellStyle name="Followed Hyperlink" xfId="6578" builtinId="9" hidden="1"/>
    <cellStyle name="Followed Hyperlink" xfId="6579" builtinId="9" hidden="1"/>
    <cellStyle name="Followed Hyperlink" xfId="6580" builtinId="9" hidden="1"/>
    <cellStyle name="Followed Hyperlink" xfId="6581" builtinId="9" hidden="1"/>
    <cellStyle name="Followed Hyperlink" xfId="6582" builtinId="9" hidden="1"/>
    <cellStyle name="Followed Hyperlink" xfId="6583" builtinId="9" hidden="1"/>
    <cellStyle name="Followed Hyperlink" xfId="6584" builtinId="9" hidden="1"/>
    <cellStyle name="Followed Hyperlink" xfId="6585" builtinId="9" hidden="1"/>
    <cellStyle name="Followed Hyperlink" xfId="6586" builtinId="9" hidden="1"/>
    <cellStyle name="Followed Hyperlink" xfId="6587" builtinId="9" hidden="1"/>
    <cellStyle name="Followed Hyperlink" xfId="6588" builtinId="9" hidden="1"/>
    <cellStyle name="Followed Hyperlink" xfId="6589" builtinId="9" hidden="1"/>
    <cellStyle name="Followed Hyperlink" xfId="6590" builtinId="9" hidden="1"/>
    <cellStyle name="Followed Hyperlink" xfId="6591" builtinId="9" hidden="1"/>
    <cellStyle name="Followed Hyperlink" xfId="6592" builtinId="9" hidden="1"/>
    <cellStyle name="Followed Hyperlink" xfId="6593" builtinId="9" hidden="1"/>
    <cellStyle name="Followed Hyperlink" xfId="6594" builtinId="9" hidden="1"/>
    <cellStyle name="Followed Hyperlink" xfId="6595" builtinId="9" hidden="1"/>
    <cellStyle name="Followed Hyperlink" xfId="6596" builtinId="9" hidden="1"/>
    <cellStyle name="Followed Hyperlink" xfId="6597" builtinId="9" hidden="1"/>
    <cellStyle name="Followed Hyperlink" xfId="6598" builtinId="9" hidden="1"/>
    <cellStyle name="Followed Hyperlink" xfId="6599" builtinId="9" hidden="1"/>
    <cellStyle name="Followed Hyperlink" xfId="6600" builtinId="9" hidden="1"/>
    <cellStyle name="Followed Hyperlink" xfId="6601" builtinId="9" hidden="1"/>
    <cellStyle name="Followed Hyperlink" xfId="6602" builtinId="9" hidden="1"/>
    <cellStyle name="Followed Hyperlink" xfId="6603" builtinId="9" hidden="1"/>
    <cellStyle name="Followed Hyperlink" xfId="6604" builtinId="9" hidden="1"/>
    <cellStyle name="Followed Hyperlink" xfId="6605" builtinId="9" hidden="1"/>
    <cellStyle name="Followed Hyperlink" xfId="6606" builtinId="9" hidden="1"/>
    <cellStyle name="Followed Hyperlink" xfId="6607" builtinId="9" hidden="1"/>
    <cellStyle name="Followed Hyperlink" xfId="6608" builtinId="9" hidden="1"/>
    <cellStyle name="Followed Hyperlink" xfId="6609" builtinId="9" hidden="1"/>
    <cellStyle name="Followed Hyperlink" xfId="6610" builtinId="9" hidden="1"/>
    <cellStyle name="Followed Hyperlink" xfId="6611" builtinId="9" hidden="1"/>
    <cellStyle name="Followed Hyperlink" xfId="6612" builtinId="9" hidden="1"/>
    <cellStyle name="Followed Hyperlink" xfId="6613" builtinId="9" hidden="1"/>
    <cellStyle name="Followed Hyperlink" xfId="6614" builtinId="9" hidden="1"/>
    <cellStyle name="Followed Hyperlink" xfId="6615" builtinId="9" hidden="1"/>
    <cellStyle name="Followed Hyperlink" xfId="6616" builtinId="9" hidden="1"/>
    <cellStyle name="Followed Hyperlink" xfId="6617" builtinId="9" hidden="1"/>
    <cellStyle name="Followed Hyperlink" xfId="6618" builtinId="9" hidden="1"/>
    <cellStyle name="Followed Hyperlink" xfId="6619" builtinId="9" hidden="1"/>
    <cellStyle name="Followed Hyperlink" xfId="6620" builtinId="9" hidden="1"/>
    <cellStyle name="Followed Hyperlink" xfId="6621" builtinId="9" hidden="1"/>
    <cellStyle name="Followed Hyperlink" xfId="6622" builtinId="9" hidden="1"/>
    <cellStyle name="Followed Hyperlink" xfId="6623" builtinId="9" hidden="1"/>
    <cellStyle name="Followed Hyperlink" xfId="6624" builtinId="9" hidden="1"/>
    <cellStyle name="Followed Hyperlink" xfId="6625" builtinId="9" hidden="1"/>
    <cellStyle name="Followed Hyperlink" xfId="6626" builtinId="9" hidden="1"/>
    <cellStyle name="Followed Hyperlink" xfId="6627" builtinId="9" hidden="1"/>
    <cellStyle name="Followed Hyperlink" xfId="6628" builtinId="9" hidden="1"/>
    <cellStyle name="Followed Hyperlink" xfId="6629" builtinId="9" hidden="1"/>
    <cellStyle name="Followed Hyperlink" xfId="6630" builtinId="9" hidden="1"/>
    <cellStyle name="Followed Hyperlink" xfId="6631" builtinId="9" hidden="1"/>
    <cellStyle name="Followed Hyperlink" xfId="6632" builtinId="9" hidden="1"/>
    <cellStyle name="Followed Hyperlink" xfId="6633" builtinId="9" hidden="1"/>
    <cellStyle name="Followed Hyperlink" xfId="6634" builtinId="9" hidden="1"/>
    <cellStyle name="Followed Hyperlink" xfId="6635" builtinId="9" hidden="1"/>
    <cellStyle name="Followed Hyperlink" xfId="6636" builtinId="9" hidden="1"/>
    <cellStyle name="Followed Hyperlink" xfId="6637" builtinId="9" hidden="1"/>
    <cellStyle name="Followed Hyperlink" xfId="6638" builtinId="9" hidden="1"/>
    <cellStyle name="Followed Hyperlink" xfId="6639" builtinId="9" hidden="1"/>
    <cellStyle name="Followed Hyperlink" xfId="6640" builtinId="9" hidden="1"/>
    <cellStyle name="Followed Hyperlink" xfId="6641" builtinId="9" hidden="1"/>
    <cellStyle name="Followed Hyperlink" xfId="6642" builtinId="9" hidden="1"/>
    <cellStyle name="Followed Hyperlink" xfId="6643" builtinId="9" hidden="1"/>
    <cellStyle name="Followed Hyperlink" xfId="6644" builtinId="9" hidden="1"/>
    <cellStyle name="Followed Hyperlink" xfId="6645" builtinId="9" hidden="1"/>
    <cellStyle name="Followed Hyperlink" xfId="6646" builtinId="9" hidden="1"/>
    <cellStyle name="Followed Hyperlink" xfId="6647" builtinId="9" hidden="1"/>
    <cellStyle name="Followed Hyperlink" xfId="6648" builtinId="9" hidden="1"/>
    <cellStyle name="Followed Hyperlink" xfId="6649" builtinId="9" hidden="1"/>
    <cellStyle name="Followed Hyperlink" xfId="6650" builtinId="9" hidden="1"/>
    <cellStyle name="Followed Hyperlink" xfId="6651" builtinId="9" hidden="1"/>
    <cellStyle name="Followed Hyperlink" xfId="6652" builtinId="9" hidden="1"/>
    <cellStyle name="Followed Hyperlink" xfId="6653" builtinId="9" hidden="1"/>
    <cellStyle name="Followed Hyperlink" xfId="6654" builtinId="9" hidden="1"/>
    <cellStyle name="Followed Hyperlink" xfId="6655" builtinId="9" hidden="1"/>
    <cellStyle name="Followed Hyperlink" xfId="6656" builtinId="9" hidden="1"/>
    <cellStyle name="Followed Hyperlink" xfId="6657" builtinId="9" hidden="1"/>
    <cellStyle name="Followed Hyperlink" xfId="6658" builtinId="9" hidden="1"/>
    <cellStyle name="Followed Hyperlink" xfId="6659" builtinId="9" hidden="1"/>
    <cellStyle name="Followed Hyperlink" xfId="6660" builtinId="9" hidden="1"/>
    <cellStyle name="Followed Hyperlink" xfId="6661" builtinId="9" hidden="1"/>
    <cellStyle name="Followed Hyperlink" xfId="6662" builtinId="9" hidden="1"/>
    <cellStyle name="Followed Hyperlink" xfId="6663" builtinId="9" hidden="1"/>
    <cellStyle name="Followed Hyperlink" xfId="6664" builtinId="9" hidden="1"/>
    <cellStyle name="Followed Hyperlink" xfId="6665" builtinId="9" hidden="1"/>
    <cellStyle name="Followed Hyperlink" xfId="6666" builtinId="9" hidden="1"/>
    <cellStyle name="Followed Hyperlink" xfId="6667" builtinId="9" hidden="1"/>
    <cellStyle name="Followed Hyperlink" xfId="6668" builtinId="9" hidden="1"/>
    <cellStyle name="Followed Hyperlink" xfId="6669" builtinId="9" hidden="1"/>
    <cellStyle name="Followed Hyperlink" xfId="6670" builtinId="9" hidden="1"/>
    <cellStyle name="Followed Hyperlink" xfId="6671" builtinId="9" hidden="1"/>
    <cellStyle name="Followed Hyperlink" xfId="6672" builtinId="9" hidden="1"/>
    <cellStyle name="Followed Hyperlink" xfId="6673" builtinId="9" hidden="1"/>
    <cellStyle name="Followed Hyperlink" xfId="6674" builtinId="9" hidden="1"/>
    <cellStyle name="Followed Hyperlink" xfId="6675" builtinId="9" hidden="1"/>
    <cellStyle name="Followed Hyperlink" xfId="6676" builtinId="9" hidden="1"/>
    <cellStyle name="Followed Hyperlink" xfId="6677" builtinId="9" hidden="1"/>
    <cellStyle name="Followed Hyperlink" xfId="6678" builtinId="9" hidden="1"/>
    <cellStyle name="Followed Hyperlink" xfId="6679" builtinId="9" hidden="1"/>
    <cellStyle name="Followed Hyperlink" xfId="6680" builtinId="9" hidden="1"/>
    <cellStyle name="Followed Hyperlink" xfId="6681" builtinId="9" hidden="1"/>
    <cellStyle name="Followed Hyperlink" xfId="6682" builtinId="9" hidden="1"/>
    <cellStyle name="Followed Hyperlink" xfId="6683" builtinId="9" hidden="1"/>
    <cellStyle name="Followed Hyperlink" xfId="6684" builtinId="9" hidden="1"/>
    <cellStyle name="Followed Hyperlink" xfId="6685" builtinId="9" hidden="1"/>
    <cellStyle name="Followed Hyperlink" xfId="6686" builtinId="9" hidden="1"/>
    <cellStyle name="Followed Hyperlink" xfId="6687" builtinId="9" hidden="1"/>
    <cellStyle name="Followed Hyperlink" xfId="6688" builtinId="9" hidden="1"/>
    <cellStyle name="Followed Hyperlink" xfId="6689" builtinId="9" hidden="1"/>
    <cellStyle name="Followed Hyperlink" xfId="6690" builtinId="9" hidden="1"/>
    <cellStyle name="Followed Hyperlink" xfId="6691" builtinId="9" hidden="1"/>
    <cellStyle name="Followed Hyperlink" xfId="6692" builtinId="9" hidden="1"/>
    <cellStyle name="Followed Hyperlink" xfId="6693" builtinId="9" hidden="1"/>
    <cellStyle name="Followed Hyperlink" xfId="6694" builtinId="9" hidden="1"/>
    <cellStyle name="Followed Hyperlink" xfId="6695" builtinId="9" hidden="1"/>
    <cellStyle name="Followed Hyperlink" xfId="6696" builtinId="9" hidden="1"/>
    <cellStyle name="Followed Hyperlink" xfId="6697" builtinId="9" hidden="1"/>
    <cellStyle name="Followed Hyperlink" xfId="6698" builtinId="9" hidden="1"/>
    <cellStyle name="Followed Hyperlink" xfId="6699" builtinId="9" hidden="1"/>
    <cellStyle name="Followed Hyperlink" xfId="6700" builtinId="9" hidden="1"/>
    <cellStyle name="Followed Hyperlink" xfId="6701" builtinId="9" hidden="1"/>
    <cellStyle name="Followed Hyperlink" xfId="6702" builtinId="9" hidden="1"/>
    <cellStyle name="Followed Hyperlink" xfId="6703" builtinId="9" hidden="1"/>
    <cellStyle name="Followed Hyperlink" xfId="6704" builtinId="9" hidden="1"/>
    <cellStyle name="Followed Hyperlink" xfId="6705" builtinId="9" hidden="1"/>
    <cellStyle name="Followed Hyperlink" xfId="6706" builtinId="9" hidden="1"/>
    <cellStyle name="Followed Hyperlink" xfId="6707" builtinId="9" hidden="1"/>
    <cellStyle name="Followed Hyperlink" xfId="6708" builtinId="9" hidden="1"/>
    <cellStyle name="Followed Hyperlink" xfId="6709" builtinId="9" hidden="1"/>
    <cellStyle name="Followed Hyperlink" xfId="6710" builtinId="9" hidden="1"/>
    <cellStyle name="Followed Hyperlink" xfId="6711" builtinId="9" hidden="1"/>
    <cellStyle name="Followed Hyperlink" xfId="6712" builtinId="9" hidden="1"/>
    <cellStyle name="Followed Hyperlink" xfId="6713" builtinId="9" hidden="1"/>
    <cellStyle name="Followed Hyperlink" xfId="6714" builtinId="9" hidden="1"/>
    <cellStyle name="Followed Hyperlink" xfId="6715" builtinId="9" hidden="1"/>
    <cellStyle name="Followed Hyperlink" xfId="6716" builtinId="9" hidden="1"/>
    <cellStyle name="Followed Hyperlink" xfId="6717" builtinId="9" hidden="1"/>
    <cellStyle name="Followed Hyperlink" xfId="6718" builtinId="9" hidden="1"/>
    <cellStyle name="Followed Hyperlink" xfId="6719" builtinId="9" hidden="1"/>
    <cellStyle name="Followed Hyperlink" xfId="6720" builtinId="9" hidden="1"/>
    <cellStyle name="Followed Hyperlink" xfId="6721" builtinId="9" hidden="1"/>
    <cellStyle name="Followed Hyperlink" xfId="6722" builtinId="9" hidden="1"/>
    <cellStyle name="Followed Hyperlink" xfId="6723" builtinId="9" hidden="1"/>
    <cellStyle name="Followed Hyperlink" xfId="6724" builtinId="9" hidden="1"/>
    <cellStyle name="Followed Hyperlink" xfId="6725" builtinId="9" hidden="1"/>
    <cellStyle name="Followed Hyperlink" xfId="6726" builtinId="9" hidden="1"/>
    <cellStyle name="Followed Hyperlink" xfId="6727" builtinId="9" hidden="1"/>
    <cellStyle name="Followed Hyperlink" xfId="6728" builtinId="9" hidden="1"/>
    <cellStyle name="Followed Hyperlink" xfId="6729" builtinId="9" hidden="1"/>
    <cellStyle name="Followed Hyperlink" xfId="6730" builtinId="9" hidden="1"/>
    <cellStyle name="Followed Hyperlink" xfId="6731" builtinId="9" hidden="1"/>
    <cellStyle name="Followed Hyperlink" xfId="6732" builtinId="9" hidden="1"/>
    <cellStyle name="Followed Hyperlink" xfId="6733" builtinId="9" hidden="1"/>
    <cellStyle name="Followed Hyperlink" xfId="6734" builtinId="9" hidden="1"/>
    <cellStyle name="Followed Hyperlink" xfId="6735" builtinId="9" hidden="1"/>
    <cellStyle name="Followed Hyperlink" xfId="6736" builtinId="9" hidden="1"/>
    <cellStyle name="Followed Hyperlink" xfId="6737" builtinId="9" hidden="1"/>
    <cellStyle name="Followed Hyperlink" xfId="6738" builtinId="9" hidden="1"/>
    <cellStyle name="Followed Hyperlink" xfId="6739" builtinId="9" hidden="1"/>
    <cellStyle name="Followed Hyperlink" xfId="6740" builtinId="9" hidden="1"/>
    <cellStyle name="Followed Hyperlink" xfId="6741" builtinId="9" hidden="1"/>
    <cellStyle name="Followed Hyperlink" xfId="6742" builtinId="9" hidden="1"/>
    <cellStyle name="Followed Hyperlink" xfId="6743" builtinId="9" hidden="1"/>
    <cellStyle name="Followed Hyperlink" xfId="6744" builtinId="9" hidden="1"/>
    <cellStyle name="Followed Hyperlink" xfId="6745" builtinId="9" hidden="1"/>
    <cellStyle name="Followed Hyperlink" xfId="6746" builtinId="9" hidden="1"/>
    <cellStyle name="Followed Hyperlink" xfId="6747" builtinId="9" hidden="1"/>
    <cellStyle name="Followed Hyperlink" xfId="6748" builtinId="9" hidden="1"/>
    <cellStyle name="Followed Hyperlink" xfId="6749" builtinId="9" hidden="1"/>
    <cellStyle name="Followed Hyperlink" xfId="6750" builtinId="9" hidden="1"/>
    <cellStyle name="Followed Hyperlink" xfId="6751" builtinId="9" hidden="1"/>
    <cellStyle name="Followed Hyperlink" xfId="6752" builtinId="9" hidden="1"/>
    <cellStyle name="Followed Hyperlink" xfId="6753" builtinId="9" hidden="1"/>
    <cellStyle name="Followed Hyperlink" xfId="6754" builtinId="9" hidden="1"/>
    <cellStyle name="Followed Hyperlink" xfId="6755" builtinId="9" hidden="1"/>
    <cellStyle name="Followed Hyperlink" xfId="6756" builtinId="9" hidden="1"/>
    <cellStyle name="Followed Hyperlink" xfId="6757" builtinId="9" hidden="1"/>
    <cellStyle name="Followed Hyperlink" xfId="6758" builtinId="9" hidden="1"/>
    <cellStyle name="Followed Hyperlink" xfId="6759" builtinId="9" hidden="1"/>
    <cellStyle name="Followed Hyperlink" xfId="6760" builtinId="9" hidden="1"/>
    <cellStyle name="Followed Hyperlink" xfId="6761" builtinId="9" hidden="1"/>
    <cellStyle name="Followed Hyperlink" xfId="6762" builtinId="9" hidden="1"/>
    <cellStyle name="Followed Hyperlink" xfId="6763" builtinId="9" hidden="1"/>
    <cellStyle name="Followed Hyperlink" xfId="6764" builtinId="9" hidden="1"/>
    <cellStyle name="Followed Hyperlink" xfId="6765" builtinId="9" hidden="1"/>
    <cellStyle name="Followed Hyperlink" xfId="6766" builtinId="9" hidden="1"/>
    <cellStyle name="Followed Hyperlink" xfId="6767" builtinId="9" hidden="1"/>
    <cellStyle name="Followed Hyperlink" xfId="6768" builtinId="9" hidden="1"/>
    <cellStyle name="Followed Hyperlink" xfId="6769" builtinId="9" hidden="1"/>
    <cellStyle name="Followed Hyperlink" xfId="6770" builtinId="9" hidden="1"/>
    <cellStyle name="Followed Hyperlink" xfId="6771" builtinId="9" hidden="1"/>
    <cellStyle name="Followed Hyperlink" xfId="6772" builtinId="9" hidden="1"/>
    <cellStyle name="Followed Hyperlink" xfId="6773" builtinId="9" hidden="1"/>
    <cellStyle name="Followed Hyperlink" xfId="6774" builtinId="9" hidden="1"/>
    <cellStyle name="Followed Hyperlink" xfId="6775" builtinId="9" hidden="1"/>
    <cellStyle name="Followed Hyperlink" xfId="6776" builtinId="9" hidden="1"/>
    <cellStyle name="Followed Hyperlink" xfId="6777" builtinId="9" hidden="1"/>
    <cellStyle name="Followed Hyperlink" xfId="6778" builtinId="9" hidden="1"/>
    <cellStyle name="Followed Hyperlink" xfId="6779" builtinId="9" hidden="1"/>
    <cellStyle name="Followed Hyperlink" xfId="6780" builtinId="9" hidden="1"/>
    <cellStyle name="Followed Hyperlink" xfId="6781" builtinId="9" hidden="1"/>
    <cellStyle name="Followed Hyperlink" xfId="6782" builtinId="9" hidden="1"/>
    <cellStyle name="Followed Hyperlink" xfId="6783" builtinId="9" hidden="1"/>
    <cellStyle name="Followed Hyperlink" xfId="6784" builtinId="9" hidden="1"/>
    <cellStyle name="Followed Hyperlink" xfId="6785" builtinId="9" hidden="1"/>
    <cellStyle name="Followed Hyperlink" xfId="6786" builtinId="9" hidden="1"/>
    <cellStyle name="Followed Hyperlink" xfId="6787" builtinId="9" hidden="1"/>
    <cellStyle name="Followed Hyperlink" xfId="6788" builtinId="9" hidden="1"/>
    <cellStyle name="Followed Hyperlink" xfId="6789" builtinId="9" hidden="1"/>
    <cellStyle name="Followed Hyperlink" xfId="6790" builtinId="9" hidden="1"/>
    <cellStyle name="Followed Hyperlink" xfId="6791" builtinId="9" hidden="1"/>
    <cellStyle name="Followed Hyperlink" xfId="6792" builtinId="9" hidden="1"/>
    <cellStyle name="Followed Hyperlink" xfId="6793" builtinId="9" hidden="1"/>
    <cellStyle name="Followed Hyperlink" xfId="6794" builtinId="9" hidden="1"/>
    <cellStyle name="Followed Hyperlink" xfId="6795" builtinId="9" hidden="1"/>
    <cellStyle name="Followed Hyperlink" xfId="6796" builtinId="9" hidden="1"/>
    <cellStyle name="Followed Hyperlink" xfId="6797" builtinId="9" hidden="1"/>
    <cellStyle name="Followed Hyperlink" xfId="6798" builtinId="9" hidden="1"/>
    <cellStyle name="Followed Hyperlink" xfId="6799" builtinId="9" hidden="1"/>
    <cellStyle name="Followed Hyperlink" xfId="6800" builtinId="9" hidden="1"/>
    <cellStyle name="Followed Hyperlink" xfId="6801" builtinId="9" hidden="1"/>
    <cellStyle name="Followed Hyperlink" xfId="6802" builtinId="9" hidden="1"/>
    <cellStyle name="Followed Hyperlink" xfId="6803" builtinId="9" hidden="1"/>
    <cellStyle name="Followed Hyperlink" xfId="6804" builtinId="9" hidden="1"/>
    <cellStyle name="Followed Hyperlink" xfId="6805" builtinId="9" hidden="1"/>
    <cellStyle name="Followed Hyperlink" xfId="6806" builtinId="9" hidden="1"/>
    <cellStyle name="Followed Hyperlink" xfId="6807" builtinId="9" hidden="1"/>
    <cellStyle name="Followed Hyperlink" xfId="6808" builtinId="9" hidden="1"/>
    <cellStyle name="Followed Hyperlink" xfId="6809" builtinId="9" hidden="1"/>
    <cellStyle name="Followed Hyperlink" xfId="6810" builtinId="9" hidden="1"/>
    <cellStyle name="Followed Hyperlink" xfId="6811" builtinId="9" hidden="1"/>
    <cellStyle name="Followed Hyperlink" xfId="6812" builtinId="9" hidden="1"/>
    <cellStyle name="Followed Hyperlink" xfId="6813" builtinId="9" hidden="1"/>
    <cellStyle name="Followed Hyperlink" xfId="6814" builtinId="9" hidden="1"/>
    <cellStyle name="Followed Hyperlink" xfId="6815" builtinId="9" hidden="1"/>
    <cellStyle name="Followed Hyperlink" xfId="6816" builtinId="9" hidden="1"/>
    <cellStyle name="Followed Hyperlink" xfId="6817" builtinId="9" hidden="1"/>
    <cellStyle name="Followed Hyperlink" xfId="6818" builtinId="9" hidden="1"/>
    <cellStyle name="Followed Hyperlink" xfId="6819" builtinId="9" hidden="1"/>
    <cellStyle name="Followed Hyperlink" xfId="6820" builtinId="9" hidden="1"/>
    <cellStyle name="Followed Hyperlink" xfId="6821" builtinId="9" hidden="1"/>
    <cellStyle name="Followed Hyperlink" xfId="6822" builtinId="9" hidden="1"/>
    <cellStyle name="Followed Hyperlink" xfId="6823" builtinId="9" hidden="1"/>
    <cellStyle name="Followed Hyperlink" xfId="6824" builtinId="9" hidden="1"/>
    <cellStyle name="Followed Hyperlink" xfId="6825" builtinId="9" hidden="1"/>
    <cellStyle name="Followed Hyperlink" xfId="6826" builtinId="9" hidden="1"/>
    <cellStyle name="Followed Hyperlink" xfId="6827" builtinId="9" hidden="1"/>
    <cellStyle name="Followed Hyperlink" xfId="6828" builtinId="9" hidden="1"/>
    <cellStyle name="Followed Hyperlink" xfId="6829" builtinId="9" hidden="1"/>
    <cellStyle name="Followed Hyperlink" xfId="6830" builtinId="9" hidden="1"/>
    <cellStyle name="Followed Hyperlink" xfId="6831" builtinId="9" hidden="1"/>
    <cellStyle name="Followed Hyperlink" xfId="6832" builtinId="9" hidden="1"/>
    <cellStyle name="Followed Hyperlink" xfId="6833" builtinId="9" hidden="1"/>
    <cellStyle name="Followed Hyperlink" xfId="6834" builtinId="9" hidden="1"/>
    <cellStyle name="Followed Hyperlink" xfId="6835" builtinId="9" hidden="1"/>
    <cellStyle name="Followed Hyperlink" xfId="6836" builtinId="9" hidden="1"/>
    <cellStyle name="Followed Hyperlink" xfId="6837" builtinId="9" hidden="1"/>
    <cellStyle name="Followed Hyperlink" xfId="6838" builtinId="9" hidden="1"/>
    <cellStyle name="Followed Hyperlink" xfId="6839" builtinId="9" hidden="1"/>
    <cellStyle name="Followed Hyperlink" xfId="6840" builtinId="9" hidden="1"/>
    <cellStyle name="Followed Hyperlink" xfId="6841" builtinId="9" hidden="1"/>
    <cellStyle name="Followed Hyperlink" xfId="6842" builtinId="9" hidden="1"/>
    <cellStyle name="Followed Hyperlink" xfId="6843" builtinId="9" hidden="1"/>
    <cellStyle name="Followed Hyperlink" xfId="6844" builtinId="9" hidden="1"/>
    <cellStyle name="Followed Hyperlink" xfId="6845" builtinId="9" hidden="1"/>
    <cellStyle name="Followed Hyperlink" xfId="6846" builtinId="9" hidden="1"/>
    <cellStyle name="Followed Hyperlink" xfId="6847" builtinId="9" hidden="1"/>
    <cellStyle name="Followed Hyperlink" xfId="6848" builtinId="9" hidden="1"/>
    <cellStyle name="Followed Hyperlink" xfId="6849" builtinId="9" hidden="1"/>
    <cellStyle name="Followed Hyperlink" xfId="6850" builtinId="9" hidden="1"/>
    <cellStyle name="Followed Hyperlink" xfId="6851" builtinId="9" hidden="1"/>
    <cellStyle name="Followed Hyperlink" xfId="6852" builtinId="9" hidden="1"/>
    <cellStyle name="Followed Hyperlink" xfId="6853" builtinId="9" hidden="1"/>
    <cellStyle name="Followed Hyperlink" xfId="6854" builtinId="9" hidden="1"/>
    <cellStyle name="Followed Hyperlink" xfId="6855" builtinId="9" hidden="1"/>
    <cellStyle name="Followed Hyperlink" xfId="6856" builtinId="9" hidden="1"/>
    <cellStyle name="Followed Hyperlink" xfId="6857" builtinId="9" hidden="1"/>
    <cellStyle name="Followed Hyperlink" xfId="6858" builtinId="9" hidden="1"/>
    <cellStyle name="Followed Hyperlink" xfId="6859" builtinId="9" hidden="1"/>
    <cellStyle name="Followed Hyperlink" xfId="6860" builtinId="9" hidden="1"/>
    <cellStyle name="Followed Hyperlink" xfId="7389" builtinId="9" hidden="1"/>
    <cellStyle name="Followed Hyperlink" xfId="7390" builtinId="9" hidden="1"/>
    <cellStyle name="Followed Hyperlink" xfId="7391" builtinId="9" hidden="1"/>
    <cellStyle name="Followed Hyperlink" xfId="7392" builtinId="9" hidden="1"/>
    <cellStyle name="Followed Hyperlink" xfId="7393" builtinId="9" hidden="1"/>
    <cellStyle name="Followed Hyperlink" xfId="7394" builtinId="9" hidden="1"/>
    <cellStyle name="Followed Hyperlink" xfId="7395" builtinId="9" hidden="1"/>
    <cellStyle name="Followed Hyperlink" xfId="7396" builtinId="9" hidden="1"/>
    <cellStyle name="Followed Hyperlink" xfId="7397" builtinId="9" hidden="1"/>
    <cellStyle name="Followed Hyperlink" xfId="7398" builtinId="9" hidden="1"/>
    <cellStyle name="Followed Hyperlink" xfId="7399" builtinId="9" hidden="1"/>
    <cellStyle name="Followed Hyperlink" xfId="7400" builtinId="9" hidden="1"/>
    <cellStyle name="Followed Hyperlink" xfId="7401" builtinId="9" hidden="1"/>
    <cellStyle name="Followed Hyperlink" xfId="7402" builtinId="9" hidden="1"/>
    <cellStyle name="Followed Hyperlink" xfId="7403" builtinId="9" hidden="1"/>
    <cellStyle name="Followed Hyperlink" xfId="7404" builtinId="9" hidden="1"/>
    <cellStyle name="Followed Hyperlink" xfId="7405" builtinId="9" hidden="1"/>
    <cellStyle name="Followed Hyperlink" xfId="7406" builtinId="9" hidden="1"/>
    <cellStyle name="Followed Hyperlink" xfId="7407" builtinId="9" hidden="1"/>
    <cellStyle name="Followed Hyperlink" xfId="7408" builtinId="9" hidden="1"/>
    <cellStyle name="Followed Hyperlink" xfId="7409" builtinId="9" hidden="1"/>
    <cellStyle name="Followed Hyperlink" xfId="7410" builtinId="9" hidden="1"/>
    <cellStyle name="Followed Hyperlink" xfId="7411" builtinId="9" hidden="1"/>
    <cellStyle name="Followed Hyperlink" xfId="7412" builtinId="9" hidden="1"/>
    <cellStyle name="Followed Hyperlink" xfId="7413" builtinId="9" hidden="1"/>
    <cellStyle name="Followed Hyperlink" xfId="7414" builtinId="9" hidden="1"/>
    <cellStyle name="Followed Hyperlink" xfId="7415" builtinId="9" hidden="1"/>
    <cellStyle name="Followed Hyperlink" xfId="7416" builtinId="9" hidden="1"/>
    <cellStyle name="Followed Hyperlink" xfId="7417" builtinId="9" hidden="1"/>
    <cellStyle name="Followed Hyperlink" xfId="7418" builtinId="9" hidden="1"/>
    <cellStyle name="Followed Hyperlink" xfId="7419" builtinId="9" hidden="1"/>
    <cellStyle name="Followed Hyperlink" xfId="7420" builtinId="9" hidden="1"/>
    <cellStyle name="Followed Hyperlink" xfId="7421" builtinId="9" hidden="1"/>
    <cellStyle name="Followed Hyperlink" xfId="7422" builtinId="9" hidden="1"/>
    <cellStyle name="Followed Hyperlink" xfId="7423" builtinId="9" hidden="1"/>
    <cellStyle name="Followed Hyperlink" xfId="7424" builtinId="9" hidden="1"/>
    <cellStyle name="Followed Hyperlink" xfId="7425" builtinId="9" hidden="1"/>
    <cellStyle name="Followed Hyperlink" xfId="7426" builtinId="9" hidden="1"/>
    <cellStyle name="Followed Hyperlink" xfId="7427" builtinId="9" hidden="1"/>
    <cellStyle name="Followed Hyperlink" xfId="7428" builtinId="9" hidden="1"/>
    <cellStyle name="Followed Hyperlink" xfId="7429" builtinId="9" hidden="1"/>
    <cellStyle name="Followed Hyperlink" xfId="7430" builtinId="9" hidden="1"/>
    <cellStyle name="Followed Hyperlink" xfId="7431" builtinId="9" hidden="1"/>
    <cellStyle name="Followed Hyperlink" xfId="7432" builtinId="9" hidden="1"/>
    <cellStyle name="Followed Hyperlink" xfId="7433" builtinId="9" hidden="1"/>
    <cellStyle name="Followed Hyperlink" xfId="7434" builtinId="9" hidden="1"/>
    <cellStyle name="Followed Hyperlink" xfId="7435" builtinId="9" hidden="1"/>
    <cellStyle name="Followed Hyperlink" xfId="7436" builtinId="9" hidden="1"/>
    <cellStyle name="Followed Hyperlink" xfId="7437" builtinId="9" hidden="1"/>
    <cellStyle name="Followed Hyperlink" xfId="7438" builtinId="9" hidden="1"/>
    <cellStyle name="Followed Hyperlink" xfId="7439" builtinId="9" hidden="1"/>
    <cellStyle name="Followed Hyperlink" xfId="7440" builtinId="9" hidden="1"/>
    <cellStyle name="Followed Hyperlink" xfId="7441" builtinId="9" hidden="1"/>
    <cellStyle name="Followed Hyperlink" xfId="7442" builtinId="9" hidden="1"/>
    <cellStyle name="Followed Hyperlink" xfId="7443" builtinId="9" hidden="1"/>
    <cellStyle name="Followed Hyperlink" xfId="7444" builtinId="9" hidden="1"/>
    <cellStyle name="Followed Hyperlink" xfId="7445" builtinId="9" hidden="1"/>
    <cellStyle name="Followed Hyperlink" xfId="7446" builtinId="9" hidden="1"/>
    <cellStyle name="Followed Hyperlink" xfId="7447" builtinId="9" hidden="1"/>
    <cellStyle name="Followed Hyperlink" xfId="7448" builtinId="9" hidden="1"/>
    <cellStyle name="Followed Hyperlink" xfId="7449" builtinId="9" hidden="1"/>
    <cellStyle name="Followed Hyperlink" xfId="7450" builtinId="9" hidden="1"/>
    <cellStyle name="Followed Hyperlink" xfId="7451" builtinId="9" hidden="1"/>
    <cellStyle name="Followed Hyperlink" xfId="7452" builtinId="9" hidden="1"/>
    <cellStyle name="Followed Hyperlink" xfId="7453" builtinId="9" hidden="1"/>
    <cellStyle name="Followed Hyperlink" xfId="7454" builtinId="9" hidden="1"/>
    <cellStyle name="Followed Hyperlink" xfId="7455" builtinId="9" hidden="1"/>
    <cellStyle name="Followed Hyperlink" xfId="7456" builtinId="9" hidden="1"/>
    <cellStyle name="Followed Hyperlink" xfId="7457" builtinId="9" hidden="1"/>
    <cellStyle name="Followed Hyperlink" xfId="7458" builtinId="9" hidden="1"/>
    <cellStyle name="Followed Hyperlink" xfId="7459" builtinId="9" hidden="1"/>
    <cellStyle name="Followed Hyperlink" xfId="7460" builtinId="9" hidden="1"/>
    <cellStyle name="Followed Hyperlink" xfId="7461" builtinId="9" hidden="1"/>
    <cellStyle name="Followed Hyperlink" xfId="7462" builtinId="9" hidden="1"/>
    <cellStyle name="Followed Hyperlink" xfId="7463" builtinId="9" hidden="1"/>
    <cellStyle name="Followed Hyperlink" xfId="7464" builtinId="9" hidden="1"/>
    <cellStyle name="Followed Hyperlink" xfId="7465" builtinId="9" hidden="1"/>
    <cellStyle name="Followed Hyperlink" xfId="7466" builtinId="9" hidden="1"/>
    <cellStyle name="Followed Hyperlink" xfId="7467" builtinId="9" hidden="1"/>
    <cellStyle name="Followed Hyperlink" xfId="7468" builtinId="9" hidden="1"/>
    <cellStyle name="Followed Hyperlink" xfId="7469" builtinId="9" hidden="1"/>
    <cellStyle name="Followed Hyperlink" xfId="7470" builtinId="9" hidden="1"/>
    <cellStyle name="Followed Hyperlink" xfId="7471" builtinId="9" hidden="1"/>
    <cellStyle name="Followed Hyperlink" xfId="7472" builtinId="9" hidden="1"/>
    <cellStyle name="Followed Hyperlink" xfId="7473" builtinId="9" hidden="1"/>
    <cellStyle name="Followed Hyperlink" xfId="7474" builtinId="9" hidden="1"/>
    <cellStyle name="Followed Hyperlink" xfId="7475" builtinId="9" hidden="1"/>
    <cellStyle name="Followed Hyperlink" xfId="7476" builtinId="9" hidden="1"/>
    <cellStyle name="Followed Hyperlink" xfId="7477" builtinId="9" hidden="1"/>
    <cellStyle name="Followed Hyperlink" xfId="7478" builtinId="9" hidden="1"/>
    <cellStyle name="Followed Hyperlink" xfId="7479" builtinId="9" hidden="1"/>
    <cellStyle name="Followed Hyperlink" xfId="7480" builtinId="9" hidden="1"/>
    <cellStyle name="Followed Hyperlink" xfId="7481" builtinId="9" hidden="1"/>
    <cellStyle name="Followed Hyperlink" xfId="7482" builtinId="9" hidden="1"/>
    <cellStyle name="Followed Hyperlink" xfId="7483" builtinId="9" hidden="1"/>
    <cellStyle name="Followed Hyperlink" xfId="7484" builtinId="9" hidden="1"/>
    <cellStyle name="Followed Hyperlink" xfId="7485" builtinId="9" hidden="1"/>
    <cellStyle name="Followed Hyperlink" xfId="7486" builtinId="9" hidden="1"/>
    <cellStyle name="Followed Hyperlink" xfId="7487" builtinId="9" hidden="1"/>
    <cellStyle name="Followed Hyperlink" xfId="7488" builtinId="9" hidden="1"/>
    <cellStyle name="Followed Hyperlink" xfId="7489" builtinId="9" hidden="1"/>
    <cellStyle name="Followed Hyperlink" xfId="7490" builtinId="9" hidden="1"/>
    <cellStyle name="Followed Hyperlink" xfId="7491" builtinId="9" hidden="1"/>
    <cellStyle name="Followed Hyperlink" xfId="7492" builtinId="9" hidden="1"/>
    <cellStyle name="Followed Hyperlink" xfId="7493" builtinId="9" hidden="1"/>
    <cellStyle name="Followed Hyperlink" xfId="7494" builtinId="9" hidden="1"/>
    <cellStyle name="Followed Hyperlink" xfId="7495" builtinId="9" hidden="1"/>
    <cellStyle name="Followed Hyperlink" xfId="7496" builtinId="9" hidden="1"/>
    <cellStyle name="Followed Hyperlink" xfId="7497" builtinId="9" hidden="1"/>
    <cellStyle name="Followed Hyperlink" xfId="7498" builtinId="9" hidden="1"/>
    <cellStyle name="Followed Hyperlink" xfId="7499" builtinId="9" hidden="1"/>
    <cellStyle name="Followed Hyperlink" xfId="7500" builtinId="9" hidden="1"/>
    <cellStyle name="Followed Hyperlink" xfId="7501" builtinId="9" hidden="1"/>
    <cellStyle name="Followed Hyperlink" xfId="7502" builtinId="9" hidden="1"/>
    <cellStyle name="Followed Hyperlink" xfId="7503" builtinId="9" hidden="1"/>
    <cellStyle name="Followed Hyperlink" xfId="7504" builtinId="9" hidden="1"/>
    <cellStyle name="Followed Hyperlink" xfId="7505" builtinId="9" hidden="1"/>
    <cellStyle name="Followed Hyperlink" xfId="7506" builtinId="9" hidden="1"/>
    <cellStyle name="Followed Hyperlink" xfId="7507" builtinId="9" hidden="1"/>
    <cellStyle name="Followed Hyperlink" xfId="7508" builtinId="9" hidden="1"/>
    <cellStyle name="Followed Hyperlink" xfId="7509" builtinId="9" hidden="1"/>
    <cellStyle name="Followed Hyperlink" xfId="7510" builtinId="9" hidden="1"/>
    <cellStyle name="Followed Hyperlink" xfId="7511" builtinId="9" hidden="1"/>
    <cellStyle name="Followed Hyperlink" xfId="7512" builtinId="9" hidden="1"/>
    <cellStyle name="Followed Hyperlink" xfId="7513" builtinId="9" hidden="1"/>
    <cellStyle name="Followed Hyperlink" xfId="7514" builtinId="9" hidden="1"/>
    <cellStyle name="Followed Hyperlink" xfId="7515" builtinId="9" hidden="1"/>
    <cellStyle name="Followed Hyperlink" xfId="7516" builtinId="9" hidden="1"/>
    <cellStyle name="Followed Hyperlink" xfId="7517" builtinId="9" hidden="1"/>
    <cellStyle name="Followed Hyperlink" xfId="7518" builtinId="9" hidden="1"/>
    <cellStyle name="Followed Hyperlink" xfId="7519" builtinId="9" hidden="1"/>
    <cellStyle name="Followed Hyperlink" xfId="7520" builtinId="9" hidden="1"/>
    <cellStyle name="Followed Hyperlink" xfId="7521" builtinId="9" hidden="1"/>
    <cellStyle name="Followed Hyperlink" xfId="7522" builtinId="9" hidden="1"/>
    <cellStyle name="Followed Hyperlink" xfId="7523" builtinId="9" hidden="1"/>
    <cellStyle name="Followed Hyperlink" xfId="7524" builtinId="9" hidden="1"/>
    <cellStyle name="Followed Hyperlink" xfId="7525" builtinId="9" hidden="1"/>
    <cellStyle name="Followed Hyperlink" xfId="7526" builtinId="9" hidden="1"/>
    <cellStyle name="Followed Hyperlink" xfId="7527" builtinId="9" hidden="1"/>
    <cellStyle name="Followed Hyperlink" xfId="7528" builtinId="9" hidden="1"/>
    <cellStyle name="Followed Hyperlink" xfId="7529" builtinId="9" hidden="1"/>
    <cellStyle name="Followed Hyperlink" xfId="7530" builtinId="9" hidden="1"/>
    <cellStyle name="Followed Hyperlink" xfId="7531" builtinId="9" hidden="1"/>
    <cellStyle name="Followed Hyperlink" xfId="7532" builtinId="9" hidden="1"/>
    <cellStyle name="Followed Hyperlink" xfId="7533" builtinId="9" hidden="1"/>
    <cellStyle name="Followed Hyperlink" xfId="7534" builtinId="9" hidden="1"/>
    <cellStyle name="Followed Hyperlink" xfId="7535" builtinId="9" hidden="1"/>
    <cellStyle name="Followed Hyperlink" xfId="7536" builtinId="9" hidden="1"/>
    <cellStyle name="Followed Hyperlink" xfId="7537" builtinId="9" hidden="1"/>
    <cellStyle name="Followed Hyperlink" xfId="7538" builtinId="9" hidden="1"/>
    <cellStyle name="Followed Hyperlink" xfId="7539" builtinId="9" hidden="1"/>
    <cellStyle name="Followed Hyperlink" xfId="7540" builtinId="9" hidden="1"/>
    <cellStyle name="Followed Hyperlink" xfId="7541" builtinId="9" hidden="1"/>
    <cellStyle name="Followed Hyperlink" xfId="7542" builtinId="9" hidden="1"/>
    <cellStyle name="Followed Hyperlink" xfId="7543" builtinId="9" hidden="1"/>
    <cellStyle name="Followed Hyperlink" xfId="7544" builtinId="9" hidden="1"/>
    <cellStyle name="Followed Hyperlink" xfId="7545" builtinId="9" hidden="1"/>
    <cellStyle name="Followed Hyperlink" xfId="7546" builtinId="9" hidden="1"/>
    <cellStyle name="Followed Hyperlink" xfId="7547" builtinId="9" hidden="1"/>
    <cellStyle name="Followed Hyperlink" xfId="7548" builtinId="9" hidden="1"/>
    <cellStyle name="Followed Hyperlink" xfId="7549" builtinId="9" hidden="1"/>
    <cellStyle name="Followed Hyperlink" xfId="7550" builtinId="9" hidden="1"/>
    <cellStyle name="Followed Hyperlink" xfId="7551" builtinId="9" hidden="1"/>
    <cellStyle name="Followed Hyperlink" xfId="7552" builtinId="9" hidden="1"/>
    <cellStyle name="Followed Hyperlink" xfId="7553" builtinId="9" hidden="1"/>
    <cellStyle name="Followed Hyperlink" xfId="7554" builtinId="9" hidden="1"/>
    <cellStyle name="Followed Hyperlink" xfId="7555" builtinId="9" hidden="1"/>
    <cellStyle name="Followed Hyperlink" xfId="7556" builtinId="9" hidden="1"/>
    <cellStyle name="Followed Hyperlink" xfId="7557" builtinId="9" hidden="1"/>
    <cellStyle name="Followed Hyperlink" xfId="7558" builtinId="9" hidden="1"/>
    <cellStyle name="Followed Hyperlink" xfId="7559" builtinId="9" hidden="1"/>
    <cellStyle name="Followed Hyperlink" xfId="7560" builtinId="9" hidden="1"/>
    <cellStyle name="Followed Hyperlink" xfId="7561" builtinId="9" hidden="1"/>
    <cellStyle name="Followed Hyperlink" xfId="7562" builtinId="9" hidden="1"/>
    <cellStyle name="Followed Hyperlink" xfId="7563" builtinId="9" hidden="1"/>
    <cellStyle name="Followed Hyperlink" xfId="7564" builtinId="9" hidden="1"/>
    <cellStyle name="Followed Hyperlink" xfId="7565" builtinId="9" hidden="1"/>
    <cellStyle name="Followed Hyperlink" xfId="7566" builtinId="9" hidden="1"/>
    <cellStyle name="Followed Hyperlink" xfId="7567" builtinId="9" hidden="1"/>
    <cellStyle name="Followed Hyperlink" xfId="7568" builtinId="9" hidden="1"/>
    <cellStyle name="Followed Hyperlink" xfId="7569" builtinId="9" hidden="1"/>
    <cellStyle name="Followed Hyperlink" xfId="7570" builtinId="9" hidden="1"/>
    <cellStyle name="Followed Hyperlink" xfId="7571" builtinId="9" hidden="1"/>
    <cellStyle name="Followed Hyperlink" xfId="7572" builtinId="9" hidden="1"/>
    <cellStyle name="Followed Hyperlink" xfId="7573" builtinId="9" hidden="1"/>
    <cellStyle name="Followed Hyperlink" xfId="7574" builtinId="9" hidden="1"/>
    <cellStyle name="Followed Hyperlink" xfId="7575" builtinId="9" hidden="1"/>
    <cellStyle name="Followed Hyperlink" xfId="7576" builtinId="9" hidden="1"/>
    <cellStyle name="Followed Hyperlink" xfId="7577" builtinId="9" hidden="1"/>
    <cellStyle name="Followed Hyperlink" xfId="7578" builtinId="9" hidden="1"/>
    <cellStyle name="Followed Hyperlink" xfId="7579" builtinId="9" hidden="1"/>
    <cellStyle name="Followed Hyperlink" xfId="7580" builtinId="9" hidden="1"/>
    <cellStyle name="Followed Hyperlink" xfId="7581" builtinId="9" hidden="1"/>
    <cellStyle name="Followed Hyperlink" xfId="7582" builtinId="9" hidden="1"/>
    <cellStyle name="Followed Hyperlink" xfId="7583" builtinId="9" hidden="1"/>
    <cellStyle name="Followed Hyperlink" xfId="7584" builtinId="9" hidden="1"/>
    <cellStyle name="Followed Hyperlink" xfId="7585" builtinId="9" hidden="1"/>
    <cellStyle name="Followed Hyperlink" xfId="7586" builtinId="9" hidden="1"/>
    <cellStyle name="Followed Hyperlink" xfId="7587" builtinId="9" hidden="1"/>
    <cellStyle name="Followed Hyperlink" xfId="7588" builtinId="9" hidden="1"/>
    <cellStyle name="Followed Hyperlink" xfId="7589" builtinId="9" hidden="1"/>
    <cellStyle name="Followed Hyperlink" xfId="7590" builtinId="9" hidden="1"/>
    <cellStyle name="Followed Hyperlink" xfId="7591" builtinId="9" hidden="1"/>
    <cellStyle name="Followed Hyperlink" xfId="7592" builtinId="9" hidden="1"/>
    <cellStyle name="Followed Hyperlink" xfId="7593" builtinId="9" hidden="1"/>
    <cellStyle name="Followed Hyperlink" xfId="7594" builtinId="9" hidden="1"/>
    <cellStyle name="Followed Hyperlink" xfId="7595" builtinId="9" hidden="1"/>
    <cellStyle name="Followed Hyperlink" xfId="7596" builtinId="9" hidden="1"/>
    <cellStyle name="Followed Hyperlink" xfId="7597" builtinId="9" hidden="1"/>
    <cellStyle name="Followed Hyperlink" xfId="7598" builtinId="9" hidden="1"/>
    <cellStyle name="Followed Hyperlink" xfId="7599" builtinId="9" hidden="1"/>
    <cellStyle name="Followed Hyperlink" xfId="7600" builtinId="9" hidden="1"/>
    <cellStyle name="Followed Hyperlink" xfId="7601" builtinId="9" hidden="1"/>
    <cellStyle name="Followed Hyperlink" xfId="7602" builtinId="9" hidden="1"/>
    <cellStyle name="Followed Hyperlink" xfId="7603" builtinId="9" hidden="1"/>
    <cellStyle name="Followed Hyperlink" xfId="7604" builtinId="9" hidden="1"/>
    <cellStyle name="Followed Hyperlink" xfId="7605" builtinId="9" hidden="1"/>
    <cellStyle name="Followed Hyperlink" xfId="7606" builtinId="9" hidden="1"/>
    <cellStyle name="Followed Hyperlink" xfId="7607" builtinId="9" hidden="1"/>
    <cellStyle name="Followed Hyperlink" xfId="7608" builtinId="9" hidden="1"/>
    <cellStyle name="Followed Hyperlink" xfId="7609" builtinId="9" hidden="1"/>
    <cellStyle name="Followed Hyperlink" xfId="7610" builtinId="9" hidden="1"/>
    <cellStyle name="Followed Hyperlink" xfId="7611" builtinId="9" hidden="1"/>
    <cellStyle name="Followed Hyperlink" xfId="7612" builtinId="9" hidden="1"/>
    <cellStyle name="Followed Hyperlink" xfId="7613" builtinId="9" hidden="1"/>
    <cellStyle name="Followed Hyperlink" xfId="7614" builtinId="9" hidden="1"/>
    <cellStyle name="Followed Hyperlink" xfId="7615" builtinId="9" hidden="1"/>
    <cellStyle name="Followed Hyperlink" xfId="7616" builtinId="9" hidden="1"/>
    <cellStyle name="Followed Hyperlink" xfId="7617" builtinId="9" hidden="1"/>
    <cellStyle name="Followed Hyperlink" xfId="7618" builtinId="9" hidden="1"/>
    <cellStyle name="Followed Hyperlink" xfId="7619" builtinId="9" hidden="1"/>
    <cellStyle name="Followed Hyperlink" xfId="7620" builtinId="9" hidden="1"/>
    <cellStyle name="Followed Hyperlink" xfId="7621" builtinId="9" hidden="1"/>
    <cellStyle name="Followed Hyperlink" xfId="7622" builtinId="9" hidden="1"/>
    <cellStyle name="Followed Hyperlink" xfId="7623" builtinId="9" hidden="1"/>
    <cellStyle name="Followed Hyperlink" xfId="7624" builtinId="9" hidden="1"/>
    <cellStyle name="Followed Hyperlink" xfId="7625" builtinId="9" hidden="1"/>
    <cellStyle name="Followed Hyperlink" xfId="7626" builtinId="9" hidden="1"/>
    <cellStyle name="Followed Hyperlink" xfId="7627" builtinId="9" hidden="1"/>
    <cellStyle name="Followed Hyperlink" xfId="7628" builtinId="9" hidden="1"/>
    <cellStyle name="Followed Hyperlink" xfId="7629" builtinId="9" hidden="1"/>
    <cellStyle name="Followed Hyperlink" xfId="7630" builtinId="9" hidden="1"/>
    <cellStyle name="Followed Hyperlink" xfId="7631" builtinId="9" hidden="1"/>
    <cellStyle name="Followed Hyperlink" xfId="7632" builtinId="9" hidden="1"/>
    <cellStyle name="Followed Hyperlink" xfId="7633" builtinId="9" hidden="1"/>
    <cellStyle name="Followed Hyperlink" xfId="7634" builtinId="9" hidden="1"/>
    <cellStyle name="Followed Hyperlink" xfId="7635" builtinId="9" hidden="1"/>
    <cellStyle name="Followed Hyperlink" xfId="7636" builtinId="9" hidden="1"/>
    <cellStyle name="Followed Hyperlink" xfId="7637" builtinId="9" hidden="1"/>
    <cellStyle name="Followed Hyperlink" xfId="7638" builtinId="9" hidden="1"/>
    <cellStyle name="Followed Hyperlink" xfId="7639" builtinId="9" hidden="1"/>
    <cellStyle name="Followed Hyperlink" xfId="7640" builtinId="9" hidden="1"/>
    <cellStyle name="Followed Hyperlink" xfId="7641" builtinId="9" hidden="1"/>
    <cellStyle name="Followed Hyperlink" xfId="7642" builtinId="9" hidden="1"/>
    <cellStyle name="Followed Hyperlink" xfId="7643" builtinId="9" hidden="1"/>
    <cellStyle name="Followed Hyperlink" xfId="7644" builtinId="9" hidden="1"/>
    <cellStyle name="Followed Hyperlink" xfId="7645" builtinId="9" hidden="1"/>
    <cellStyle name="Followed Hyperlink" xfId="7646" builtinId="9" hidden="1"/>
    <cellStyle name="Followed Hyperlink" xfId="7647" builtinId="9" hidden="1"/>
    <cellStyle name="Followed Hyperlink" xfId="7648" builtinId="9" hidden="1"/>
    <cellStyle name="Followed Hyperlink" xfId="7649" builtinId="9" hidden="1"/>
    <cellStyle name="Followed Hyperlink" xfId="7650" builtinId="9" hidden="1"/>
    <cellStyle name="Followed Hyperlink" xfId="7651" builtinId="9" hidden="1"/>
    <cellStyle name="Followed Hyperlink" xfId="7652" builtinId="9" hidden="1"/>
    <cellStyle name="Followed Hyperlink" xfId="7653" builtinId="9" hidden="1"/>
    <cellStyle name="Followed Hyperlink" xfId="7654" builtinId="9" hidden="1"/>
    <cellStyle name="Followed Hyperlink" xfId="7655" builtinId="9" hidden="1"/>
    <cellStyle name="Followed Hyperlink" xfId="7656" builtinId="9" hidden="1"/>
    <cellStyle name="Followed Hyperlink" xfId="7657" builtinId="9" hidden="1"/>
    <cellStyle name="Followed Hyperlink" xfId="7658" builtinId="9" hidden="1"/>
    <cellStyle name="Followed Hyperlink" xfId="7659" builtinId="9" hidden="1"/>
    <cellStyle name="Followed Hyperlink" xfId="7660" builtinId="9" hidden="1"/>
    <cellStyle name="Followed Hyperlink" xfId="7661" builtinId="9" hidden="1"/>
    <cellStyle name="Followed Hyperlink" xfId="7662" builtinId="9" hidden="1"/>
    <cellStyle name="Followed Hyperlink" xfId="7663" builtinId="9" hidden="1"/>
    <cellStyle name="Followed Hyperlink" xfId="7664" builtinId="9" hidden="1"/>
    <cellStyle name="Followed Hyperlink" xfId="7665" builtinId="9" hidden="1"/>
    <cellStyle name="Followed Hyperlink" xfId="7666" builtinId="9" hidden="1"/>
    <cellStyle name="Followed Hyperlink" xfId="7667" builtinId="9" hidden="1"/>
    <cellStyle name="Followed Hyperlink" xfId="7668" builtinId="9" hidden="1"/>
    <cellStyle name="Followed Hyperlink" xfId="7669" builtinId="9" hidden="1"/>
    <cellStyle name="Followed Hyperlink" xfId="7670" builtinId="9" hidden="1"/>
    <cellStyle name="Followed Hyperlink" xfId="7671" builtinId="9" hidden="1"/>
    <cellStyle name="Followed Hyperlink" xfId="7672" builtinId="9" hidden="1"/>
    <cellStyle name="Followed Hyperlink" xfId="7673" builtinId="9" hidden="1"/>
    <cellStyle name="Followed Hyperlink" xfId="7674" builtinId="9" hidden="1"/>
    <cellStyle name="Followed Hyperlink" xfId="7675" builtinId="9" hidden="1"/>
    <cellStyle name="Followed Hyperlink" xfId="7676" builtinId="9" hidden="1"/>
    <cellStyle name="Followed Hyperlink" xfId="7677" builtinId="9" hidden="1"/>
    <cellStyle name="Followed Hyperlink" xfId="7678" builtinId="9" hidden="1"/>
    <cellStyle name="Followed Hyperlink" xfId="7679" builtinId="9" hidden="1"/>
    <cellStyle name="Followed Hyperlink" xfId="7680" builtinId="9" hidden="1"/>
    <cellStyle name="Followed Hyperlink" xfId="7681" builtinId="9" hidden="1"/>
    <cellStyle name="Followed Hyperlink" xfId="7682" builtinId="9" hidden="1"/>
    <cellStyle name="Followed Hyperlink" xfId="7683" builtinId="9" hidden="1"/>
    <cellStyle name="Followed Hyperlink" xfId="7684" builtinId="9" hidden="1"/>
    <cellStyle name="Followed Hyperlink" xfId="7685" builtinId="9" hidden="1"/>
    <cellStyle name="Followed Hyperlink" xfId="7686" builtinId="9" hidden="1"/>
    <cellStyle name="Followed Hyperlink" xfId="7687" builtinId="9" hidden="1"/>
    <cellStyle name="Followed Hyperlink" xfId="7688" builtinId="9" hidden="1"/>
    <cellStyle name="Followed Hyperlink" xfId="7689" builtinId="9" hidden="1"/>
    <cellStyle name="Followed Hyperlink" xfId="7690" builtinId="9" hidden="1"/>
    <cellStyle name="Followed Hyperlink" xfId="7691" builtinId="9" hidden="1"/>
    <cellStyle name="Followed Hyperlink" xfId="7692" builtinId="9" hidden="1"/>
    <cellStyle name="Followed Hyperlink" xfId="7693" builtinId="9" hidden="1"/>
    <cellStyle name="Followed Hyperlink" xfId="7694" builtinId="9" hidden="1"/>
    <cellStyle name="Followed Hyperlink" xfId="7695" builtinId="9" hidden="1"/>
    <cellStyle name="Followed Hyperlink" xfId="7696" builtinId="9" hidden="1"/>
    <cellStyle name="Followed Hyperlink" xfId="7697" builtinId="9" hidden="1"/>
    <cellStyle name="Followed Hyperlink" xfId="7698" builtinId="9" hidden="1"/>
    <cellStyle name="Followed Hyperlink" xfId="7699" builtinId="9" hidden="1"/>
    <cellStyle name="Followed Hyperlink" xfId="7700" builtinId="9" hidden="1"/>
    <cellStyle name="Followed Hyperlink" xfId="7701" builtinId="9" hidden="1"/>
    <cellStyle name="Followed Hyperlink" xfId="7702" builtinId="9" hidden="1"/>
    <cellStyle name="Followed Hyperlink" xfId="7703" builtinId="9" hidden="1"/>
    <cellStyle name="Followed Hyperlink" xfId="7704" builtinId="9" hidden="1"/>
    <cellStyle name="Followed Hyperlink" xfId="7705" builtinId="9" hidden="1"/>
    <cellStyle name="Followed Hyperlink" xfId="7706" builtinId="9" hidden="1"/>
    <cellStyle name="Followed Hyperlink" xfId="7707" builtinId="9" hidden="1"/>
    <cellStyle name="Followed Hyperlink" xfId="7708" builtinId="9" hidden="1"/>
    <cellStyle name="Followed Hyperlink" xfId="7709" builtinId="9" hidden="1"/>
    <cellStyle name="Followed Hyperlink" xfId="7710" builtinId="9" hidden="1"/>
    <cellStyle name="Followed Hyperlink" xfId="7711" builtinId="9" hidden="1"/>
    <cellStyle name="Followed Hyperlink" xfId="7712" builtinId="9" hidden="1"/>
    <cellStyle name="Followed Hyperlink" xfId="7713" builtinId="9" hidden="1"/>
    <cellStyle name="Followed Hyperlink" xfId="7714" builtinId="9" hidden="1"/>
    <cellStyle name="Followed Hyperlink" xfId="7715" builtinId="9" hidden="1"/>
    <cellStyle name="Followed Hyperlink" xfId="7716" builtinId="9" hidden="1"/>
    <cellStyle name="Followed Hyperlink" xfId="7717" builtinId="9" hidden="1"/>
    <cellStyle name="Followed Hyperlink" xfId="7718" builtinId="9" hidden="1"/>
    <cellStyle name="Followed Hyperlink" xfId="7719" builtinId="9" hidden="1"/>
    <cellStyle name="Followed Hyperlink" xfId="7720" builtinId="9" hidden="1"/>
    <cellStyle name="Followed Hyperlink" xfId="7721" builtinId="9" hidden="1"/>
    <cellStyle name="Followed Hyperlink" xfId="7722" builtinId="9" hidden="1"/>
    <cellStyle name="Followed Hyperlink" xfId="7723" builtinId="9" hidden="1"/>
    <cellStyle name="Followed Hyperlink" xfId="7724" builtinId="9" hidden="1"/>
    <cellStyle name="Followed Hyperlink" xfId="7725" builtinId="9" hidden="1"/>
    <cellStyle name="Followed Hyperlink" xfId="7726" builtinId="9" hidden="1"/>
    <cellStyle name="Followed Hyperlink" xfId="7727" builtinId="9" hidden="1"/>
    <cellStyle name="Followed Hyperlink" xfId="7728" builtinId="9" hidden="1"/>
    <cellStyle name="Followed Hyperlink" xfId="7729" builtinId="9" hidden="1"/>
    <cellStyle name="Followed Hyperlink" xfId="7730" builtinId="9" hidden="1"/>
    <cellStyle name="Followed Hyperlink" xfId="7731" builtinId="9" hidden="1"/>
    <cellStyle name="Followed Hyperlink" xfId="7732" builtinId="9" hidden="1"/>
    <cellStyle name="Followed Hyperlink" xfId="7733" builtinId="9" hidden="1"/>
    <cellStyle name="Followed Hyperlink" xfId="7734" builtinId="9" hidden="1"/>
    <cellStyle name="Followed Hyperlink" xfId="7735" builtinId="9" hidden="1"/>
    <cellStyle name="Followed Hyperlink" xfId="7736" builtinId="9" hidden="1"/>
    <cellStyle name="Followed Hyperlink" xfId="7737" builtinId="9" hidden="1"/>
    <cellStyle name="Followed Hyperlink" xfId="7738" builtinId="9" hidden="1"/>
    <cellStyle name="Followed Hyperlink" xfId="7739" builtinId="9" hidden="1"/>
    <cellStyle name="Followed Hyperlink" xfId="7740" builtinId="9" hidden="1"/>
    <cellStyle name="Followed Hyperlink" xfId="7741" builtinId="9" hidden="1"/>
    <cellStyle name="Followed Hyperlink" xfId="7742" builtinId="9" hidden="1"/>
    <cellStyle name="Followed Hyperlink" xfId="7743" builtinId="9" hidden="1"/>
    <cellStyle name="Followed Hyperlink" xfId="7744" builtinId="9" hidden="1"/>
    <cellStyle name="Followed Hyperlink" xfId="7745" builtinId="9" hidden="1"/>
    <cellStyle name="Followed Hyperlink" xfId="7746" builtinId="9" hidden="1"/>
    <cellStyle name="Followed Hyperlink" xfId="7747" builtinId="9" hidden="1"/>
    <cellStyle name="Followed Hyperlink" xfId="7748" builtinId="9" hidden="1"/>
    <cellStyle name="Followed Hyperlink" xfId="7749" builtinId="9" hidden="1"/>
    <cellStyle name="Followed Hyperlink" xfId="7750" builtinId="9" hidden="1"/>
    <cellStyle name="Followed Hyperlink" xfId="7751" builtinId="9" hidden="1"/>
    <cellStyle name="Followed Hyperlink" xfId="7752" builtinId="9" hidden="1"/>
    <cellStyle name="Followed Hyperlink" xfId="7753" builtinId="9" hidden="1"/>
    <cellStyle name="Followed Hyperlink" xfId="7754" builtinId="9" hidden="1"/>
    <cellStyle name="Followed Hyperlink" xfId="7755" builtinId="9" hidden="1"/>
    <cellStyle name="Followed Hyperlink" xfId="7756" builtinId="9" hidden="1"/>
    <cellStyle name="Followed Hyperlink" xfId="7757" builtinId="9" hidden="1"/>
    <cellStyle name="Followed Hyperlink" xfId="7758" builtinId="9" hidden="1"/>
    <cellStyle name="Followed Hyperlink" xfId="7759" builtinId="9" hidden="1"/>
    <cellStyle name="Followed Hyperlink" xfId="7760" builtinId="9" hidden="1"/>
    <cellStyle name="Followed Hyperlink" xfId="7761" builtinId="9" hidden="1"/>
    <cellStyle name="Followed Hyperlink" xfId="7762" builtinId="9" hidden="1"/>
    <cellStyle name="Followed Hyperlink" xfId="7763" builtinId="9" hidden="1"/>
    <cellStyle name="Followed Hyperlink" xfId="7764" builtinId="9" hidden="1"/>
    <cellStyle name="Followed Hyperlink" xfId="7765" builtinId="9" hidden="1"/>
    <cellStyle name="Followed Hyperlink" xfId="7766" builtinId="9" hidden="1"/>
    <cellStyle name="Followed Hyperlink" xfId="7767" builtinId="9" hidden="1"/>
    <cellStyle name="Followed Hyperlink" xfId="7768" builtinId="9" hidden="1"/>
    <cellStyle name="Followed Hyperlink" xfId="7769" builtinId="9" hidden="1"/>
    <cellStyle name="Followed Hyperlink" xfId="7770" builtinId="9" hidden="1"/>
    <cellStyle name="Followed Hyperlink" xfId="7771" builtinId="9" hidden="1"/>
    <cellStyle name="Followed Hyperlink" xfId="7772" builtinId="9" hidden="1"/>
    <cellStyle name="Followed Hyperlink" xfId="7773" builtinId="9" hidden="1"/>
    <cellStyle name="Followed Hyperlink" xfId="7774" builtinId="9" hidden="1"/>
    <cellStyle name="Followed Hyperlink" xfId="7775" builtinId="9" hidden="1"/>
    <cellStyle name="Followed Hyperlink" xfId="7776" builtinId="9" hidden="1"/>
    <cellStyle name="Followed Hyperlink" xfId="7777" builtinId="9" hidden="1"/>
    <cellStyle name="Followed Hyperlink" xfId="7778" builtinId="9" hidden="1"/>
    <cellStyle name="Followed Hyperlink" xfId="7779" builtinId="9" hidden="1"/>
    <cellStyle name="Followed Hyperlink" xfId="7780" builtinId="9" hidden="1"/>
    <cellStyle name="Followed Hyperlink" xfId="7781" builtinId="9" hidden="1"/>
    <cellStyle name="Followed Hyperlink" xfId="7782" builtinId="9" hidden="1"/>
    <cellStyle name="Followed Hyperlink" xfId="7783" builtinId="9" hidden="1"/>
    <cellStyle name="Followed Hyperlink" xfId="7784" builtinId="9" hidden="1"/>
    <cellStyle name="Followed Hyperlink" xfId="7785" builtinId="9" hidden="1"/>
    <cellStyle name="Followed Hyperlink" xfId="7786" builtinId="9" hidden="1"/>
    <cellStyle name="Followed Hyperlink" xfId="7787" builtinId="9" hidden="1"/>
    <cellStyle name="Followed Hyperlink" xfId="7788" builtinId="9" hidden="1"/>
    <cellStyle name="Followed Hyperlink" xfId="7789" builtinId="9" hidden="1"/>
    <cellStyle name="Followed Hyperlink" xfId="7790" builtinId="9" hidden="1"/>
    <cellStyle name="Followed Hyperlink" xfId="7791" builtinId="9" hidden="1"/>
    <cellStyle name="Followed Hyperlink" xfId="7792" builtinId="9" hidden="1"/>
    <cellStyle name="Followed Hyperlink" xfId="7793" builtinId="9" hidden="1"/>
    <cellStyle name="Followed Hyperlink" xfId="7794" builtinId="9" hidden="1"/>
    <cellStyle name="Followed Hyperlink" xfId="7795" builtinId="9" hidden="1"/>
    <cellStyle name="Followed Hyperlink" xfId="7796" builtinId="9" hidden="1"/>
    <cellStyle name="Followed Hyperlink" xfId="7797" builtinId="9" hidden="1"/>
    <cellStyle name="Followed Hyperlink" xfId="7798" builtinId="9" hidden="1"/>
    <cellStyle name="Followed Hyperlink" xfId="7799" builtinId="9" hidden="1"/>
    <cellStyle name="Followed Hyperlink" xfId="7800" builtinId="9" hidden="1"/>
    <cellStyle name="Followed Hyperlink" xfId="7801" builtinId="9" hidden="1"/>
    <cellStyle name="Followed Hyperlink" xfId="7802" builtinId="9" hidden="1"/>
    <cellStyle name="Followed Hyperlink" xfId="7803" builtinId="9" hidden="1"/>
    <cellStyle name="Followed Hyperlink" xfId="7804" builtinId="9" hidden="1"/>
    <cellStyle name="Followed Hyperlink" xfId="7805" builtinId="9" hidden="1"/>
    <cellStyle name="Followed Hyperlink" xfId="7806" builtinId="9" hidden="1"/>
    <cellStyle name="Followed Hyperlink" xfId="7807" builtinId="9" hidden="1"/>
    <cellStyle name="Followed Hyperlink" xfId="7808" builtinId="9" hidden="1"/>
    <cellStyle name="Followed Hyperlink" xfId="7809" builtinId="9" hidden="1"/>
    <cellStyle name="Followed Hyperlink" xfId="7810" builtinId="9" hidden="1"/>
    <cellStyle name="Followed Hyperlink" xfId="7811" builtinId="9" hidden="1"/>
    <cellStyle name="Followed Hyperlink" xfId="7812" builtinId="9" hidden="1"/>
    <cellStyle name="Followed Hyperlink" xfId="7813" builtinId="9" hidden="1"/>
    <cellStyle name="Followed Hyperlink" xfId="7814" builtinId="9" hidden="1"/>
    <cellStyle name="Followed Hyperlink" xfId="7815" builtinId="9" hidden="1"/>
    <cellStyle name="Followed Hyperlink" xfId="7816" builtinId="9" hidden="1"/>
    <cellStyle name="Followed Hyperlink" xfId="7817" builtinId="9" hidden="1"/>
    <cellStyle name="Followed Hyperlink" xfId="7818" builtinId="9" hidden="1"/>
    <cellStyle name="Followed Hyperlink" xfId="7819" builtinId="9" hidden="1"/>
    <cellStyle name="Followed Hyperlink" xfId="7820" builtinId="9" hidden="1"/>
    <cellStyle name="Followed Hyperlink" xfId="7821" builtinId="9" hidden="1"/>
    <cellStyle name="Followed Hyperlink" xfId="7822" builtinId="9" hidden="1"/>
    <cellStyle name="Followed Hyperlink" xfId="7823" builtinId="9" hidden="1"/>
    <cellStyle name="Followed Hyperlink" xfId="7824" builtinId="9" hidden="1"/>
    <cellStyle name="Followed Hyperlink" xfId="7825" builtinId="9" hidden="1"/>
    <cellStyle name="Followed Hyperlink" xfId="7826" builtinId="9" hidden="1"/>
    <cellStyle name="Followed Hyperlink" xfId="7827" builtinId="9" hidden="1"/>
    <cellStyle name="Followed Hyperlink" xfId="7828" builtinId="9" hidden="1"/>
    <cellStyle name="Followed Hyperlink" xfId="7829" builtinId="9" hidden="1"/>
    <cellStyle name="Followed Hyperlink" xfId="7830" builtinId="9" hidden="1"/>
    <cellStyle name="Followed Hyperlink" xfId="7831" builtinId="9" hidden="1"/>
    <cellStyle name="Followed Hyperlink" xfId="7832" builtinId="9" hidden="1"/>
    <cellStyle name="Followed Hyperlink" xfId="7833" builtinId="9" hidden="1"/>
    <cellStyle name="Followed Hyperlink" xfId="7834" builtinId="9" hidden="1"/>
    <cellStyle name="Followed Hyperlink" xfId="7835" builtinId="9" hidden="1"/>
    <cellStyle name="Followed Hyperlink" xfId="7836" builtinId="9" hidden="1"/>
    <cellStyle name="Followed Hyperlink" xfId="7837" builtinId="9" hidden="1"/>
    <cellStyle name="Followed Hyperlink" xfId="7838" builtinId="9" hidden="1"/>
    <cellStyle name="Followed Hyperlink" xfId="7839" builtinId="9" hidden="1"/>
    <cellStyle name="Followed Hyperlink" xfId="7840" builtinId="9" hidden="1"/>
    <cellStyle name="Followed Hyperlink" xfId="7841" builtinId="9" hidden="1"/>
    <cellStyle name="Followed Hyperlink" xfId="7842" builtinId="9" hidden="1"/>
    <cellStyle name="Followed Hyperlink" xfId="7843" builtinId="9" hidden="1"/>
    <cellStyle name="Followed Hyperlink" xfId="7844" builtinId="9" hidden="1"/>
    <cellStyle name="Followed Hyperlink" xfId="7845" builtinId="9" hidden="1"/>
    <cellStyle name="Followed Hyperlink" xfId="7846" builtinId="9" hidden="1"/>
    <cellStyle name="Followed Hyperlink" xfId="7847" builtinId="9" hidden="1"/>
    <cellStyle name="Followed Hyperlink" xfId="7848" builtinId="9" hidden="1"/>
    <cellStyle name="Followed Hyperlink" xfId="7849" builtinId="9" hidden="1"/>
    <cellStyle name="Followed Hyperlink" xfId="7850" builtinId="9" hidden="1"/>
    <cellStyle name="Followed Hyperlink" xfId="7851" builtinId="9" hidden="1"/>
    <cellStyle name="Followed Hyperlink" xfId="7852" builtinId="9" hidden="1"/>
    <cellStyle name="Followed Hyperlink" xfId="7853" builtinId="9" hidden="1"/>
    <cellStyle name="Followed Hyperlink" xfId="7854" builtinId="9" hidden="1"/>
    <cellStyle name="Followed Hyperlink" xfId="7855" builtinId="9" hidden="1"/>
    <cellStyle name="Followed Hyperlink" xfId="7856" builtinId="9" hidden="1"/>
    <cellStyle name="Followed Hyperlink" xfId="7857" builtinId="9" hidden="1"/>
    <cellStyle name="Followed Hyperlink" xfId="7858" builtinId="9" hidden="1"/>
    <cellStyle name="Followed Hyperlink" xfId="7859" builtinId="9" hidden="1"/>
    <cellStyle name="Followed Hyperlink" xfId="7860" builtinId="9" hidden="1"/>
    <cellStyle name="Followed Hyperlink" xfId="7861" builtinId="9" hidden="1"/>
    <cellStyle name="Followed Hyperlink" xfId="7862" builtinId="9" hidden="1"/>
    <cellStyle name="Followed Hyperlink" xfId="7863" builtinId="9" hidden="1"/>
    <cellStyle name="Followed Hyperlink" xfId="7864" builtinId="9" hidden="1"/>
    <cellStyle name="Followed Hyperlink" xfId="7865" builtinId="9" hidden="1"/>
    <cellStyle name="Followed Hyperlink" xfId="7866" builtinId="9" hidden="1"/>
    <cellStyle name="Followed Hyperlink" xfId="7867" builtinId="9" hidden="1"/>
    <cellStyle name="Followed Hyperlink" xfId="7868" builtinId="9" hidden="1"/>
    <cellStyle name="Followed Hyperlink" xfId="7869" builtinId="9" hidden="1"/>
    <cellStyle name="Followed Hyperlink" xfId="7870" builtinId="9" hidden="1"/>
    <cellStyle name="Followed Hyperlink" xfId="7871" builtinId="9" hidden="1"/>
    <cellStyle name="Followed Hyperlink" xfId="7872" builtinId="9" hidden="1"/>
    <cellStyle name="Followed Hyperlink" xfId="7873" builtinId="9" hidden="1"/>
    <cellStyle name="Followed Hyperlink" xfId="7874" builtinId="9" hidden="1"/>
    <cellStyle name="Followed Hyperlink" xfId="7875" builtinId="9" hidden="1"/>
    <cellStyle name="Followed Hyperlink" xfId="7876" builtinId="9" hidden="1"/>
    <cellStyle name="Followed Hyperlink" xfId="7877" builtinId="9" hidden="1"/>
    <cellStyle name="Followed Hyperlink" xfId="7878" builtinId="9" hidden="1"/>
    <cellStyle name="Followed Hyperlink" xfId="7879" builtinId="9" hidden="1"/>
    <cellStyle name="Followed Hyperlink" xfId="7880" builtinId="9" hidden="1"/>
    <cellStyle name="Followed Hyperlink" xfId="7881" builtinId="9" hidden="1"/>
    <cellStyle name="Followed Hyperlink" xfId="7882" builtinId="9" hidden="1"/>
    <cellStyle name="Followed Hyperlink" xfId="7883" builtinId="9" hidden="1"/>
    <cellStyle name="Followed Hyperlink" xfId="7884" builtinId="9" hidden="1"/>
    <cellStyle name="Followed Hyperlink" xfId="7885" builtinId="9" hidden="1"/>
    <cellStyle name="Followed Hyperlink" xfId="7886" builtinId="9" hidden="1"/>
    <cellStyle name="Followed Hyperlink" xfId="7887" builtinId="9" hidden="1"/>
    <cellStyle name="Followed Hyperlink" xfId="7888" builtinId="9" hidden="1"/>
    <cellStyle name="Followed Hyperlink" xfId="7889" builtinId="9" hidden="1"/>
    <cellStyle name="Followed Hyperlink" xfId="7890" builtinId="9" hidden="1"/>
    <cellStyle name="Followed Hyperlink" xfId="7891" builtinId="9" hidden="1"/>
    <cellStyle name="Followed Hyperlink" xfId="7892" builtinId="9" hidden="1"/>
    <cellStyle name="Followed Hyperlink" xfId="7893" builtinId="9" hidden="1"/>
    <cellStyle name="Followed Hyperlink" xfId="7894" builtinId="9" hidden="1"/>
    <cellStyle name="Followed Hyperlink" xfId="7895" builtinId="9" hidden="1"/>
    <cellStyle name="Followed Hyperlink" xfId="7896" builtinId="9" hidden="1"/>
    <cellStyle name="Followed Hyperlink" xfId="7897" builtinId="9" hidden="1"/>
    <cellStyle name="Followed Hyperlink" xfId="7898" builtinId="9" hidden="1"/>
    <cellStyle name="Followed Hyperlink" xfId="7899" builtinId="9" hidden="1"/>
    <cellStyle name="Followed Hyperlink" xfId="7900" builtinId="9" hidden="1"/>
    <cellStyle name="Followed Hyperlink" xfId="7901" builtinId="9" hidden="1"/>
    <cellStyle name="Followed Hyperlink" xfId="7902" builtinId="9" hidden="1"/>
    <cellStyle name="Followed Hyperlink" xfId="7903" builtinId="9" hidden="1"/>
    <cellStyle name="Followed Hyperlink" xfId="7904" builtinId="9" hidden="1"/>
    <cellStyle name="Followed Hyperlink" xfId="7905" builtinId="9" hidden="1"/>
    <cellStyle name="Followed Hyperlink" xfId="7906" builtinId="9" hidden="1"/>
    <cellStyle name="Followed Hyperlink" xfId="7907" builtinId="9" hidden="1"/>
    <cellStyle name="Followed Hyperlink" xfId="7908" builtinId="9" hidden="1"/>
    <cellStyle name="Followed Hyperlink" xfId="7909" builtinId="9" hidden="1"/>
    <cellStyle name="Followed Hyperlink" xfId="7910" builtinId="9" hidden="1"/>
    <cellStyle name="Followed Hyperlink" xfId="7911" builtinId="9" hidden="1"/>
    <cellStyle name="Followed Hyperlink" xfId="7912" builtinId="9" hidden="1"/>
    <cellStyle name="Followed Hyperlink" xfId="7913" builtinId="9" hidden="1"/>
    <cellStyle name="Followed Hyperlink" xfId="7914" builtinId="9" hidden="1"/>
    <cellStyle name="Followed Hyperlink" xfId="7915" builtinId="9" hidden="1"/>
    <cellStyle name="Followed Hyperlink" xfId="7916" builtinId="9" hidden="1"/>
    <cellStyle name="Followed Hyperlink" xfId="7917" builtinId="9" hidden="1"/>
    <cellStyle name="Followed Hyperlink" xfId="7918" builtinId="9" hidden="1"/>
    <cellStyle name="Followed Hyperlink" xfId="7919" builtinId="9" hidden="1"/>
    <cellStyle name="Followed Hyperlink" xfId="7920" builtinId="9" hidden="1"/>
    <cellStyle name="Followed Hyperlink" xfId="7921" builtinId="9" hidden="1"/>
    <cellStyle name="Followed Hyperlink" xfId="7922" builtinId="9" hidden="1"/>
    <cellStyle name="Followed Hyperlink" xfId="7923" builtinId="9" hidden="1"/>
    <cellStyle name="Followed Hyperlink" xfId="7924" builtinId="9" hidden="1"/>
    <cellStyle name="Followed Hyperlink" xfId="7925" builtinId="9" hidden="1"/>
    <cellStyle name="Followed Hyperlink" xfId="7926" builtinId="9" hidden="1"/>
    <cellStyle name="Followed Hyperlink" xfId="7927" builtinId="9" hidden="1"/>
    <cellStyle name="Followed Hyperlink" xfId="7928" builtinId="9" hidden="1"/>
    <cellStyle name="Followed Hyperlink" xfId="7929" builtinId="9" hidden="1"/>
    <cellStyle name="Followed Hyperlink" xfId="7930" builtinId="9" hidden="1"/>
    <cellStyle name="Followed Hyperlink" xfId="7931" builtinId="9" hidden="1"/>
    <cellStyle name="Followed Hyperlink" xfId="7932" builtinId="9" hidden="1"/>
    <cellStyle name="Followed Hyperlink" xfId="7933" builtinId="9" hidden="1"/>
    <cellStyle name="Followed Hyperlink" xfId="7934" builtinId="9" hidden="1"/>
    <cellStyle name="Followed Hyperlink" xfId="7935" builtinId="9" hidden="1"/>
    <cellStyle name="Followed Hyperlink" xfId="7936" builtinId="9" hidden="1"/>
    <cellStyle name="Followed Hyperlink" xfId="7937" builtinId="9" hidden="1"/>
    <cellStyle name="Followed Hyperlink" xfId="7938" builtinId="9" hidden="1"/>
    <cellStyle name="Followed Hyperlink" xfId="7939" builtinId="9" hidden="1"/>
    <cellStyle name="Followed Hyperlink" xfId="7940" builtinId="9" hidden="1"/>
    <cellStyle name="Followed Hyperlink" xfId="7941" builtinId="9" hidden="1"/>
    <cellStyle name="Followed Hyperlink" xfId="7942" builtinId="9" hidden="1"/>
    <cellStyle name="Followed Hyperlink" xfId="7943" builtinId="9" hidden="1"/>
    <cellStyle name="Followed Hyperlink" xfId="7944" builtinId="9" hidden="1"/>
    <cellStyle name="Followed Hyperlink" xfId="7945" builtinId="9" hidden="1"/>
    <cellStyle name="Followed Hyperlink" xfId="7946" builtinId="9" hidden="1"/>
    <cellStyle name="Followed Hyperlink" xfId="7947" builtinId="9" hidden="1"/>
    <cellStyle name="Followed Hyperlink" xfId="7948" builtinId="9" hidden="1"/>
    <cellStyle name="Followed Hyperlink" xfId="7949" builtinId="9" hidden="1"/>
    <cellStyle name="Followed Hyperlink" xfId="7950" builtinId="9" hidden="1"/>
    <cellStyle name="Followed Hyperlink" xfId="7951" builtinId="9" hidden="1"/>
    <cellStyle name="Followed Hyperlink" xfId="7952" builtinId="9" hidden="1"/>
    <cellStyle name="Followed Hyperlink" xfId="7953" builtinId="9" hidden="1"/>
    <cellStyle name="Followed Hyperlink" xfId="7954" builtinId="9" hidden="1"/>
    <cellStyle name="Followed Hyperlink" xfId="7955" builtinId="9" hidden="1"/>
    <cellStyle name="Followed Hyperlink" xfId="7956" builtinId="9" hidden="1"/>
    <cellStyle name="Followed Hyperlink" xfId="7957" builtinId="9" hidden="1"/>
    <cellStyle name="Followed Hyperlink" xfId="7958" builtinId="9" hidden="1"/>
    <cellStyle name="Followed Hyperlink" xfId="7959" builtinId="9" hidden="1"/>
    <cellStyle name="Followed Hyperlink" xfId="7960" builtinId="9" hidden="1"/>
    <cellStyle name="Followed Hyperlink" xfId="7961" builtinId="9" hidden="1"/>
    <cellStyle name="Followed Hyperlink" xfId="7962" builtinId="9" hidden="1"/>
    <cellStyle name="Followed Hyperlink" xfId="7963" builtinId="9" hidden="1"/>
    <cellStyle name="Followed Hyperlink" xfId="8472" builtinId="9" hidden="1"/>
    <cellStyle name="Followed Hyperlink" xfId="8473" builtinId="9" hidden="1"/>
    <cellStyle name="Followed Hyperlink" xfId="8474" builtinId="9" hidden="1"/>
    <cellStyle name="Followed Hyperlink" xfId="8475" builtinId="9" hidden="1"/>
    <cellStyle name="Followed Hyperlink" xfId="8476" builtinId="9" hidden="1"/>
    <cellStyle name="Followed Hyperlink" xfId="8477" builtinId="9" hidden="1"/>
    <cellStyle name="Followed Hyperlink" xfId="8478" builtinId="9" hidden="1"/>
    <cellStyle name="Followed Hyperlink" xfId="8479" builtinId="9" hidden="1"/>
    <cellStyle name="Followed Hyperlink" xfId="8480" builtinId="9" hidden="1"/>
    <cellStyle name="Followed Hyperlink" xfId="8481" builtinId="9" hidden="1"/>
    <cellStyle name="Followed Hyperlink" xfId="8482" builtinId="9" hidden="1"/>
    <cellStyle name="Followed Hyperlink" xfId="8483" builtinId="9" hidden="1"/>
    <cellStyle name="Followed Hyperlink" xfId="8484" builtinId="9" hidden="1"/>
    <cellStyle name="Followed Hyperlink" xfId="8485" builtinId="9" hidden="1"/>
    <cellStyle name="Followed Hyperlink" xfId="8486" builtinId="9" hidden="1"/>
    <cellStyle name="Followed Hyperlink" xfId="8487" builtinId="9" hidden="1"/>
    <cellStyle name="Followed Hyperlink" xfId="8488" builtinId="9" hidden="1"/>
    <cellStyle name="Followed Hyperlink" xfId="8489" builtinId="9" hidden="1"/>
    <cellStyle name="Followed Hyperlink" xfId="8490" builtinId="9" hidden="1"/>
    <cellStyle name="Followed Hyperlink" xfId="8491" builtinId="9" hidden="1"/>
    <cellStyle name="Followed Hyperlink" xfId="8492" builtinId="9" hidden="1"/>
    <cellStyle name="Followed Hyperlink" xfId="8493" builtinId="9" hidden="1"/>
    <cellStyle name="Followed Hyperlink" xfId="8494" builtinId="9" hidden="1"/>
    <cellStyle name="Followed Hyperlink" xfId="8495" builtinId="9" hidden="1"/>
    <cellStyle name="Followed Hyperlink" xfId="8496" builtinId="9" hidden="1"/>
    <cellStyle name="Followed Hyperlink" xfId="8497" builtinId="9" hidden="1"/>
    <cellStyle name="Followed Hyperlink" xfId="8498" builtinId="9" hidden="1"/>
    <cellStyle name="Followed Hyperlink" xfId="8499" builtinId="9" hidden="1"/>
    <cellStyle name="Followed Hyperlink" xfId="8500" builtinId="9" hidden="1"/>
    <cellStyle name="Followed Hyperlink" xfId="8501" builtinId="9" hidden="1"/>
    <cellStyle name="Followed Hyperlink" xfId="8502" builtinId="9" hidden="1"/>
    <cellStyle name="Followed Hyperlink" xfId="8503" builtinId="9" hidden="1"/>
    <cellStyle name="Followed Hyperlink" xfId="8504" builtinId="9" hidden="1"/>
    <cellStyle name="Followed Hyperlink" xfId="8505" builtinId="9" hidden="1"/>
    <cellStyle name="Followed Hyperlink" xfId="8506" builtinId="9" hidden="1"/>
    <cellStyle name="Followed Hyperlink" xfId="8507" builtinId="9" hidden="1"/>
    <cellStyle name="Followed Hyperlink" xfId="8508" builtinId="9" hidden="1"/>
    <cellStyle name="Followed Hyperlink" xfId="8509" builtinId="9" hidden="1"/>
    <cellStyle name="Followed Hyperlink" xfId="8510" builtinId="9" hidden="1"/>
    <cellStyle name="Followed Hyperlink" xfId="8511" builtinId="9" hidden="1"/>
    <cellStyle name="Followed Hyperlink" xfId="8512" builtinId="9" hidden="1"/>
    <cellStyle name="Followed Hyperlink" xfId="8513" builtinId="9" hidden="1"/>
    <cellStyle name="Followed Hyperlink" xfId="8514" builtinId="9" hidden="1"/>
    <cellStyle name="Followed Hyperlink" xfId="8515" builtinId="9" hidden="1"/>
    <cellStyle name="Followed Hyperlink" xfId="8516" builtinId="9" hidden="1"/>
    <cellStyle name="Followed Hyperlink" xfId="8517" builtinId="9" hidden="1"/>
    <cellStyle name="Followed Hyperlink" xfId="8518" builtinId="9" hidden="1"/>
    <cellStyle name="Followed Hyperlink" xfId="8471" builtinId="9" hidden="1"/>
    <cellStyle name="Followed Hyperlink" xfId="8470" builtinId="9" hidden="1"/>
    <cellStyle name="Followed Hyperlink" xfId="8469" builtinId="9" hidden="1"/>
    <cellStyle name="Followed Hyperlink" xfId="8468" builtinId="9" hidden="1"/>
    <cellStyle name="Followed Hyperlink" xfId="8467" builtinId="9" hidden="1"/>
    <cellStyle name="Followed Hyperlink" xfId="8466" builtinId="9" hidden="1"/>
    <cellStyle name="Followed Hyperlink" xfId="8465" builtinId="9" hidden="1"/>
    <cellStyle name="Followed Hyperlink" xfId="8464" builtinId="9" hidden="1"/>
    <cellStyle name="Followed Hyperlink" xfId="8463" builtinId="9" hidden="1"/>
    <cellStyle name="Followed Hyperlink" xfId="8462" builtinId="9" hidden="1"/>
    <cellStyle name="Followed Hyperlink" xfId="8461" builtinId="9" hidden="1"/>
    <cellStyle name="Followed Hyperlink" xfId="8460" builtinId="9" hidden="1"/>
    <cellStyle name="Followed Hyperlink" xfId="8459" builtinId="9" hidden="1"/>
    <cellStyle name="Followed Hyperlink" xfId="8458" builtinId="9" hidden="1"/>
    <cellStyle name="Followed Hyperlink" xfId="8457" builtinId="9" hidden="1"/>
    <cellStyle name="Followed Hyperlink" xfId="8456" builtinId="9" hidden="1"/>
    <cellStyle name="Followed Hyperlink" xfId="8455" builtinId="9" hidden="1"/>
    <cellStyle name="Followed Hyperlink" xfId="8454" builtinId="9" hidden="1"/>
    <cellStyle name="Followed Hyperlink" xfId="8453" builtinId="9" hidden="1"/>
    <cellStyle name="Followed Hyperlink" xfId="8452" builtinId="9" hidden="1"/>
    <cellStyle name="Followed Hyperlink" xfId="8451" builtinId="9" hidden="1"/>
    <cellStyle name="Followed Hyperlink" xfId="8450" builtinId="9" hidden="1"/>
    <cellStyle name="Followed Hyperlink" xfId="8449" builtinId="9" hidden="1"/>
    <cellStyle name="Followed Hyperlink" xfId="8448" builtinId="9" hidden="1"/>
    <cellStyle name="Followed Hyperlink" xfId="8447" builtinId="9" hidden="1"/>
    <cellStyle name="Followed Hyperlink" xfId="8446" builtinId="9" hidden="1"/>
    <cellStyle name="Followed Hyperlink" xfId="8445" builtinId="9" hidden="1"/>
    <cellStyle name="Followed Hyperlink" xfId="8444" builtinId="9" hidden="1"/>
    <cellStyle name="Followed Hyperlink" xfId="8443" builtinId="9" hidden="1"/>
    <cellStyle name="Followed Hyperlink" xfId="8442" builtinId="9" hidden="1"/>
    <cellStyle name="Followed Hyperlink" xfId="8441" builtinId="9" hidden="1"/>
    <cellStyle name="Followed Hyperlink" xfId="8440" builtinId="9" hidden="1"/>
    <cellStyle name="Followed Hyperlink" xfId="8439" builtinId="9" hidden="1"/>
    <cellStyle name="Followed Hyperlink" xfId="8438" builtinId="9" hidden="1"/>
    <cellStyle name="Followed Hyperlink" xfId="8437" builtinId="9" hidden="1"/>
    <cellStyle name="Followed Hyperlink" xfId="8436" builtinId="9" hidden="1"/>
    <cellStyle name="Followed Hyperlink" xfId="8435" builtinId="9" hidden="1"/>
    <cellStyle name="Followed Hyperlink" xfId="8434" builtinId="9" hidden="1"/>
    <cellStyle name="Followed Hyperlink" xfId="8433" builtinId="9" hidden="1"/>
    <cellStyle name="Followed Hyperlink" xfId="8432" builtinId="9" hidden="1"/>
    <cellStyle name="Followed Hyperlink" xfId="8431" builtinId="9" hidden="1"/>
    <cellStyle name="Followed Hyperlink" xfId="8430" builtinId="9" hidden="1"/>
    <cellStyle name="Followed Hyperlink" xfId="8429" builtinId="9" hidden="1"/>
    <cellStyle name="Followed Hyperlink" xfId="8428" builtinId="9" hidden="1"/>
    <cellStyle name="Followed Hyperlink" xfId="8427" builtinId="9" hidden="1"/>
    <cellStyle name="Followed Hyperlink" xfId="8426" builtinId="9" hidden="1"/>
    <cellStyle name="Followed Hyperlink" xfId="8425" builtinId="9" hidden="1"/>
    <cellStyle name="Followed Hyperlink" xfId="8424" builtinId="9" hidden="1"/>
    <cellStyle name="Followed Hyperlink" xfId="8423" builtinId="9" hidden="1"/>
    <cellStyle name="Followed Hyperlink" xfId="8422" builtinId="9" hidden="1"/>
    <cellStyle name="Followed Hyperlink" xfId="8421" builtinId="9" hidden="1"/>
    <cellStyle name="Followed Hyperlink" xfId="8420" builtinId="9" hidden="1"/>
    <cellStyle name="Followed Hyperlink" xfId="8419" builtinId="9" hidden="1"/>
    <cellStyle name="Followed Hyperlink" xfId="8418" builtinId="9" hidden="1"/>
    <cellStyle name="Followed Hyperlink" xfId="8417" builtinId="9" hidden="1"/>
    <cellStyle name="Followed Hyperlink" xfId="8416" builtinId="9" hidden="1"/>
    <cellStyle name="Followed Hyperlink" xfId="8415" builtinId="9" hidden="1"/>
    <cellStyle name="Followed Hyperlink" xfId="8414" builtinId="9" hidden="1"/>
    <cellStyle name="Followed Hyperlink" xfId="8413" builtinId="9" hidden="1"/>
    <cellStyle name="Followed Hyperlink" xfId="8412" builtinId="9" hidden="1"/>
    <cellStyle name="Followed Hyperlink" xfId="8411" builtinId="9" hidden="1"/>
    <cellStyle name="Followed Hyperlink" xfId="8410" builtinId="9" hidden="1"/>
    <cellStyle name="Followed Hyperlink" xfId="8409" builtinId="9" hidden="1"/>
    <cellStyle name="Followed Hyperlink" xfId="8408" builtinId="9" hidden="1"/>
    <cellStyle name="Followed Hyperlink" xfId="8407" builtinId="9" hidden="1"/>
    <cellStyle name="Followed Hyperlink" xfId="8406" builtinId="9" hidden="1"/>
    <cellStyle name="Followed Hyperlink" xfId="8405" builtinId="9" hidden="1"/>
    <cellStyle name="Followed Hyperlink" xfId="8404" builtinId="9" hidden="1"/>
    <cellStyle name="Followed Hyperlink" xfId="8403" builtinId="9" hidden="1"/>
    <cellStyle name="Followed Hyperlink" xfId="8402" builtinId="9" hidden="1"/>
    <cellStyle name="Followed Hyperlink" xfId="8401" builtinId="9" hidden="1"/>
    <cellStyle name="Followed Hyperlink" xfId="8400" builtinId="9" hidden="1"/>
    <cellStyle name="Followed Hyperlink" xfId="8399" builtinId="9" hidden="1"/>
    <cellStyle name="Followed Hyperlink" xfId="8398" builtinId="9" hidden="1"/>
    <cellStyle name="Followed Hyperlink" xfId="8397" builtinId="9" hidden="1"/>
    <cellStyle name="Followed Hyperlink" xfId="8396" builtinId="9" hidden="1"/>
    <cellStyle name="Followed Hyperlink" xfId="8395" builtinId="9" hidden="1"/>
    <cellStyle name="Followed Hyperlink" xfId="8394" builtinId="9" hidden="1"/>
    <cellStyle name="Followed Hyperlink" xfId="8393" builtinId="9" hidden="1"/>
    <cellStyle name="Followed Hyperlink" xfId="8392" builtinId="9" hidden="1"/>
    <cellStyle name="Followed Hyperlink" xfId="8391" builtinId="9" hidden="1"/>
    <cellStyle name="Followed Hyperlink" xfId="6328" builtinId="9" hidden="1"/>
    <cellStyle name="Followed Hyperlink" xfId="6324" builtinId="9" hidden="1"/>
    <cellStyle name="Followed Hyperlink" xfId="6316" builtinId="9" hidden="1"/>
    <cellStyle name="Followed Hyperlink" xfId="101" builtinId="9" hidden="1"/>
    <cellStyle name="Followed Hyperlink" xfId="8390" builtinId="9" hidden="1"/>
    <cellStyle name="Followed Hyperlink" xfId="8389" builtinId="9" hidden="1"/>
    <cellStyle name="Followed Hyperlink" xfId="8388" builtinId="9" hidden="1"/>
    <cellStyle name="Followed Hyperlink" xfId="8387" builtinId="9" hidden="1"/>
    <cellStyle name="Followed Hyperlink" xfId="8386" builtinId="9" hidden="1"/>
    <cellStyle name="Followed Hyperlink" xfId="8385" builtinId="9" hidden="1"/>
    <cellStyle name="Followed Hyperlink" xfId="8384" builtinId="9" hidden="1"/>
    <cellStyle name="Followed Hyperlink" xfId="8383" builtinId="9" hidden="1"/>
    <cellStyle name="Followed Hyperlink" xfId="8382" builtinId="9" hidden="1"/>
    <cellStyle name="Followed Hyperlink" xfId="8381" builtinId="9" hidden="1"/>
    <cellStyle name="Followed Hyperlink" xfId="8380" builtinId="9" hidden="1"/>
    <cellStyle name="Followed Hyperlink" xfId="8379" builtinId="9" hidden="1"/>
    <cellStyle name="Followed Hyperlink" xfId="8378" builtinId="9" hidden="1"/>
    <cellStyle name="Followed Hyperlink" xfId="8377" builtinId="9" hidden="1"/>
    <cellStyle name="Followed Hyperlink" xfId="8376" builtinId="9" hidden="1"/>
    <cellStyle name="Followed Hyperlink" xfId="8375" builtinId="9" hidden="1"/>
    <cellStyle name="Followed Hyperlink" xfId="8374" builtinId="9" hidden="1"/>
    <cellStyle name="Followed Hyperlink" xfId="8373" builtinId="9" hidden="1"/>
    <cellStyle name="Followed Hyperlink" xfId="8372" builtinId="9" hidden="1"/>
    <cellStyle name="Followed Hyperlink" xfId="8371" builtinId="9" hidden="1"/>
    <cellStyle name="Followed Hyperlink" xfId="8370" builtinId="9" hidden="1"/>
    <cellStyle name="Followed Hyperlink" xfId="8369" builtinId="9" hidden="1"/>
    <cellStyle name="Followed Hyperlink" xfId="8368" builtinId="9" hidden="1"/>
    <cellStyle name="Followed Hyperlink" xfId="8367" builtinId="9" hidden="1"/>
    <cellStyle name="Followed Hyperlink" xfId="8366" builtinId="9" hidden="1"/>
    <cellStyle name="Followed Hyperlink" xfId="8365" builtinId="9" hidden="1"/>
    <cellStyle name="Followed Hyperlink" xfId="8364" builtinId="9" hidden="1"/>
    <cellStyle name="Followed Hyperlink" xfId="8363" builtinId="9" hidden="1"/>
    <cellStyle name="Followed Hyperlink" xfId="8362" builtinId="9" hidden="1"/>
    <cellStyle name="Followed Hyperlink" xfId="8361" builtinId="9" hidden="1"/>
    <cellStyle name="Followed Hyperlink" xfId="8360" builtinId="9" hidden="1"/>
    <cellStyle name="Followed Hyperlink" xfId="8359" builtinId="9" hidden="1"/>
    <cellStyle name="Followed Hyperlink" xfId="8358" builtinId="9" hidden="1"/>
    <cellStyle name="Followed Hyperlink" xfId="8357" builtinId="9" hidden="1"/>
    <cellStyle name="Followed Hyperlink" xfId="8356" builtinId="9" hidden="1"/>
    <cellStyle name="Followed Hyperlink" xfId="8355" builtinId="9" hidden="1"/>
    <cellStyle name="Followed Hyperlink" xfId="8354" builtinId="9" hidden="1"/>
    <cellStyle name="Followed Hyperlink" xfId="8353" builtinId="9" hidden="1"/>
    <cellStyle name="Followed Hyperlink" xfId="8352" builtinId="9" hidden="1"/>
    <cellStyle name="Followed Hyperlink" xfId="8351" builtinId="9" hidden="1"/>
    <cellStyle name="Followed Hyperlink" xfId="8350" builtinId="9" hidden="1"/>
    <cellStyle name="Followed Hyperlink" xfId="8349" builtinId="9" hidden="1"/>
    <cellStyle name="Followed Hyperlink" xfId="8348" builtinId="9" hidden="1"/>
    <cellStyle name="Followed Hyperlink" xfId="8347" builtinId="9" hidden="1"/>
    <cellStyle name="Followed Hyperlink" xfId="8346" builtinId="9" hidden="1"/>
    <cellStyle name="Followed Hyperlink" xfId="8345" builtinId="9" hidden="1"/>
    <cellStyle name="Followed Hyperlink" xfId="8344" builtinId="9" hidden="1"/>
    <cellStyle name="Followed Hyperlink" xfId="8343" builtinId="9" hidden="1"/>
    <cellStyle name="Followed Hyperlink" xfId="8342" builtinId="9" hidden="1"/>
    <cellStyle name="Followed Hyperlink" xfId="8341" builtinId="9" hidden="1"/>
    <cellStyle name="Followed Hyperlink" xfId="8340" builtinId="9" hidden="1"/>
    <cellStyle name="Followed Hyperlink" xfId="8339" builtinId="9" hidden="1"/>
    <cellStyle name="Followed Hyperlink" xfId="8338" builtinId="9" hidden="1"/>
    <cellStyle name="Followed Hyperlink" xfId="8337" builtinId="9" hidden="1"/>
    <cellStyle name="Followed Hyperlink" xfId="8336" builtinId="9" hidden="1"/>
    <cellStyle name="Followed Hyperlink" xfId="8335" builtinId="9" hidden="1"/>
    <cellStyle name="Followed Hyperlink" xfId="8334" builtinId="9" hidden="1"/>
    <cellStyle name="Followed Hyperlink" xfId="8333" builtinId="9" hidden="1"/>
    <cellStyle name="Followed Hyperlink" xfId="8332" builtinId="9" hidden="1"/>
    <cellStyle name="Followed Hyperlink" xfId="8331" builtinId="9" hidden="1"/>
    <cellStyle name="Followed Hyperlink" xfId="8330" builtinId="9" hidden="1"/>
    <cellStyle name="Followed Hyperlink" xfId="8329" builtinId="9" hidden="1"/>
    <cellStyle name="Followed Hyperlink" xfId="8328" builtinId="9" hidden="1"/>
    <cellStyle name="Followed Hyperlink" xfId="8327" builtinId="9" hidden="1"/>
    <cellStyle name="Followed Hyperlink" xfId="8326" builtinId="9" hidden="1"/>
    <cellStyle name="Followed Hyperlink" xfId="8325" builtinId="9" hidden="1"/>
    <cellStyle name="Followed Hyperlink" xfId="8324" builtinId="9" hidden="1"/>
    <cellStyle name="Followed Hyperlink" xfId="8323" builtinId="9" hidden="1"/>
    <cellStyle name="Followed Hyperlink" xfId="8322" builtinId="9" hidden="1"/>
    <cellStyle name="Followed Hyperlink" xfId="8321" builtinId="9" hidden="1"/>
    <cellStyle name="Followed Hyperlink" xfId="8320" builtinId="9" hidden="1"/>
    <cellStyle name="Followed Hyperlink" xfId="8319" builtinId="9" hidden="1"/>
    <cellStyle name="Followed Hyperlink" xfId="8318" builtinId="9" hidden="1"/>
    <cellStyle name="Followed Hyperlink" xfId="8317" builtinId="9" hidden="1"/>
    <cellStyle name="Followed Hyperlink" xfId="8316" builtinId="9" hidden="1"/>
    <cellStyle name="Followed Hyperlink" xfId="8315" builtinId="9" hidden="1"/>
    <cellStyle name="Followed Hyperlink" xfId="8314" builtinId="9" hidden="1"/>
    <cellStyle name="Followed Hyperlink" xfId="8313" builtinId="9" hidden="1"/>
    <cellStyle name="Followed Hyperlink" xfId="8312" builtinId="9" hidden="1"/>
    <cellStyle name="Followed Hyperlink" xfId="8311" builtinId="9" hidden="1"/>
    <cellStyle name="Followed Hyperlink" xfId="8310" builtinId="9" hidden="1"/>
    <cellStyle name="Followed Hyperlink" xfId="8309" builtinId="9" hidden="1"/>
    <cellStyle name="Followed Hyperlink" xfId="8308" builtinId="9" hidden="1"/>
    <cellStyle name="Followed Hyperlink" xfId="8307" builtinId="9" hidden="1"/>
    <cellStyle name="Followed Hyperlink" xfId="8306" builtinId="9" hidden="1"/>
    <cellStyle name="Followed Hyperlink" xfId="8305" builtinId="9" hidden="1"/>
    <cellStyle name="Followed Hyperlink" xfId="8304" builtinId="9" hidden="1"/>
    <cellStyle name="Followed Hyperlink" xfId="8303" builtinId="9" hidden="1"/>
    <cellStyle name="Followed Hyperlink" xfId="8302" builtinId="9" hidden="1"/>
    <cellStyle name="Followed Hyperlink" xfId="8301" builtinId="9" hidden="1"/>
    <cellStyle name="Followed Hyperlink" xfId="8300" builtinId="9" hidden="1"/>
    <cellStyle name="Followed Hyperlink" xfId="8299" builtinId="9" hidden="1"/>
    <cellStyle name="Followed Hyperlink" xfId="8298" builtinId="9" hidden="1"/>
    <cellStyle name="Followed Hyperlink" xfId="8297" builtinId="9" hidden="1"/>
    <cellStyle name="Followed Hyperlink" xfId="8296" builtinId="9" hidden="1"/>
    <cellStyle name="Followed Hyperlink" xfId="8295" builtinId="9" hidden="1"/>
    <cellStyle name="Followed Hyperlink" xfId="8294" builtinId="9" hidden="1"/>
    <cellStyle name="Followed Hyperlink" xfId="8293" builtinId="9" hidden="1"/>
    <cellStyle name="Followed Hyperlink" xfId="8292" builtinId="9" hidden="1"/>
    <cellStyle name="Followed Hyperlink" xfId="8291" builtinId="9" hidden="1"/>
    <cellStyle name="Followed Hyperlink" xfId="8290" builtinId="9" hidden="1"/>
    <cellStyle name="Followed Hyperlink" xfId="8289" builtinId="9" hidden="1"/>
    <cellStyle name="Followed Hyperlink" xfId="8288" builtinId="9" hidden="1"/>
    <cellStyle name="Followed Hyperlink" xfId="8287" builtinId="9" hidden="1"/>
    <cellStyle name="Followed Hyperlink" xfId="8286" builtinId="9" hidden="1"/>
    <cellStyle name="Followed Hyperlink" xfId="8285" builtinId="9" hidden="1"/>
    <cellStyle name="Followed Hyperlink" xfId="8284" builtinId="9" hidden="1"/>
    <cellStyle name="Followed Hyperlink" xfId="8283" builtinId="9" hidden="1"/>
    <cellStyle name="Followed Hyperlink" xfId="8282" builtinId="9" hidden="1"/>
    <cellStyle name="Followed Hyperlink" xfId="8281" builtinId="9" hidden="1"/>
    <cellStyle name="Followed Hyperlink" xfId="8280" builtinId="9" hidden="1"/>
    <cellStyle name="Followed Hyperlink" xfId="8279" builtinId="9" hidden="1"/>
    <cellStyle name="Followed Hyperlink" xfId="8278" builtinId="9" hidden="1"/>
    <cellStyle name="Followed Hyperlink" xfId="8277" builtinId="9" hidden="1"/>
    <cellStyle name="Followed Hyperlink" xfId="8276" builtinId="9" hidden="1"/>
    <cellStyle name="Followed Hyperlink" xfId="8275" builtinId="9" hidden="1"/>
    <cellStyle name="Followed Hyperlink" xfId="8274" builtinId="9" hidden="1"/>
    <cellStyle name="Followed Hyperlink" xfId="8273" builtinId="9" hidden="1"/>
    <cellStyle name="Followed Hyperlink" xfId="8272" builtinId="9" hidden="1"/>
    <cellStyle name="Followed Hyperlink" xfId="8271" builtinId="9" hidden="1"/>
    <cellStyle name="Followed Hyperlink" xfId="8270" builtinId="9" hidden="1"/>
    <cellStyle name="Followed Hyperlink" xfId="8269" builtinId="9" hidden="1"/>
    <cellStyle name="Followed Hyperlink" xfId="8268" builtinId="9" hidden="1"/>
    <cellStyle name="Followed Hyperlink" xfId="8267" builtinId="9" hidden="1"/>
    <cellStyle name="Followed Hyperlink" xfId="8266" builtinId="9" hidden="1"/>
    <cellStyle name="Followed Hyperlink" xfId="8265" builtinId="9" hidden="1"/>
    <cellStyle name="Followed Hyperlink" xfId="8264" builtinId="9" hidden="1"/>
    <cellStyle name="Followed Hyperlink" xfId="8263" builtinId="9" hidden="1"/>
    <cellStyle name="Followed Hyperlink" xfId="8262" builtinId="9" hidden="1"/>
    <cellStyle name="Followed Hyperlink" xfId="8261" builtinId="9" hidden="1"/>
    <cellStyle name="Followed Hyperlink" xfId="8260" builtinId="9" hidden="1"/>
    <cellStyle name="Followed Hyperlink" xfId="8259" builtinId="9" hidden="1"/>
    <cellStyle name="Followed Hyperlink" xfId="8258" builtinId="9" hidden="1"/>
    <cellStyle name="Followed Hyperlink" xfId="8257" builtinId="9" hidden="1"/>
    <cellStyle name="Followed Hyperlink" xfId="8256" builtinId="9" hidden="1"/>
    <cellStyle name="Followed Hyperlink" xfId="8255" builtinId="9" hidden="1"/>
    <cellStyle name="Followed Hyperlink" xfId="8254" builtinId="9" hidden="1"/>
    <cellStyle name="Followed Hyperlink" xfId="8253" builtinId="9" hidden="1"/>
    <cellStyle name="Followed Hyperlink" xfId="8252" builtinId="9" hidden="1"/>
    <cellStyle name="Followed Hyperlink" xfId="8251" builtinId="9" hidden="1"/>
    <cellStyle name="Followed Hyperlink" xfId="8250" builtinId="9" hidden="1"/>
    <cellStyle name="Followed Hyperlink" xfId="8249" builtinId="9" hidden="1"/>
    <cellStyle name="Followed Hyperlink" xfId="8248" builtinId="9" hidden="1"/>
    <cellStyle name="Followed Hyperlink" xfId="8247" builtinId="9" hidden="1"/>
    <cellStyle name="Followed Hyperlink" xfId="8246" builtinId="9" hidden="1"/>
    <cellStyle name="Followed Hyperlink" xfId="8245" builtinId="9" hidden="1"/>
    <cellStyle name="Followed Hyperlink" xfId="8244" builtinId="9" hidden="1"/>
    <cellStyle name="Followed Hyperlink" xfId="8243" builtinId="9" hidden="1"/>
    <cellStyle name="Followed Hyperlink" xfId="8242" builtinId="9" hidden="1"/>
    <cellStyle name="Followed Hyperlink" xfId="8241" builtinId="9" hidden="1"/>
    <cellStyle name="Followed Hyperlink" xfId="8240" builtinId="9" hidden="1"/>
    <cellStyle name="Followed Hyperlink" xfId="8239" builtinId="9" hidden="1"/>
    <cellStyle name="Followed Hyperlink" xfId="8238" builtinId="9" hidden="1"/>
    <cellStyle name="Followed Hyperlink" xfId="8237" builtinId="9" hidden="1"/>
    <cellStyle name="Followed Hyperlink" xfId="8236" builtinId="9" hidden="1"/>
    <cellStyle name="Followed Hyperlink" xfId="8235" builtinId="9" hidden="1"/>
    <cellStyle name="Followed Hyperlink" xfId="8234" builtinId="9" hidden="1"/>
    <cellStyle name="Followed Hyperlink" xfId="8233" builtinId="9" hidden="1"/>
    <cellStyle name="Followed Hyperlink" xfId="8232" builtinId="9" hidden="1"/>
    <cellStyle name="Followed Hyperlink" xfId="8231" builtinId="9" hidden="1"/>
    <cellStyle name="Followed Hyperlink" xfId="8230" builtinId="9" hidden="1"/>
    <cellStyle name="Followed Hyperlink" xfId="8229" builtinId="9" hidden="1"/>
    <cellStyle name="Followed Hyperlink" xfId="8228" builtinId="9" hidden="1"/>
    <cellStyle name="Followed Hyperlink" xfId="8227" builtinId="9" hidden="1"/>
    <cellStyle name="Followed Hyperlink" xfId="8226" builtinId="9" hidden="1"/>
    <cellStyle name="Followed Hyperlink" xfId="8225" builtinId="9" hidden="1"/>
    <cellStyle name="Followed Hyperlink" xfId="8224" builtinId="9" hidden="1"/>
    <cellStyle name="Followed Hyperlink" xfId="8223" builtinId="9" hidden="1"/>
    <cellStyle name="Followed Hyperlink" xfId="8222" builtinId="9" hidden="1"/>
    <cellStyle name="Followed Hyperlink" xfId="8221" builtinId="9" hidden="1"/>
    <cellStyle name="Followed Hyperlink" xfId="8220" builtinId="9" hidden="1"/>
    <cellStyle name="Followed Hyperlink" xfId="8219" builtinId="9" hidden="1"/>
    <cellStyle name="Followed Hyperlink" xfId="8218" builtinId="9" hidden="1"/>
    <cellStyle name="Followed Hyperlink" xfId="8217" builtinId="9" hidden="1"/>
    <cellStyle name="Followed Hyperlink" xfId="8216" builtinId="9" hidden="1"/>
    <cellStyle name="Followed Hyperlink" xfId="8215" builtinId="9" hidden="1"/>
    <cellStyle name="Followed Hyperlink" xfId="8214" builtinId="9" hidden="1"/>
    <cellStyle name="Followed Hyperlink" xfId="8213" builtinId="9" hidden="1"/>
    <cellStyle name="Followed Hyperlink" xfId="8212" builtinId="9" hidden="1"/>
    <cellStyle name="Followed Hyperlink" xfId="8211" builtinId="9" hidden="1"/>
    <cellStyle name="Followed Hyperlink" xfId="8210" builtinId="9" hidden="1"/>
    <cellStyle name="Followed Hyperlink" xfId="8209" builtinId="9" hidden="1"/>
    <cellStyle name="Followed Hyperlink" xfId="8208" builtinId="9" hidden="1"/>
    <cellStyle name="Followed Hyperlink" xfId="8207" builtinId="9" hidden="1"/>
    <cellStyle name="Followed Hyperlink" xfId="8206" builtinId="9" hidden="1"/>
    <cellStyle name="Followed Hyperlink" xfId="8205" builtinId="9" hidden="1"/>
    <cellStyle name="Followed Hyperlink" xfId="8204" builtinId="9" hidden="1"/>
    <cellStyle name="Followed Hyperlink" xfId="8203" builtinId="9" hidden="1"/>
    <cellStyle name="Followed Hyperlink" xfId="8202" builtinId="9" hidden="1"/>
    <cellStyle name="Followed Hyperlink" xfId="8201" builtinId="9" hidden="1"/>
    <cellStyle name="Followed Hyperlink" xfId="8200" builtinId="9" hidden="1"/>
    <cellStyle name="Followed Hyperlink" xfId="8199" builtinId="9" hidden="1"/>
    <cellStyle name="Followed Hyperlink" xfId="8198" builtinId="9" hidden="1"/>
    <cellStyle name="Followed Hyperlink" xfId="8197" builtinId="9" hidden="1"/>
    <cellStyle name="Followed Hyperlink" xfId="8196" builtinId="9" hidden="1"/>
    <cellStyle name="Followed Hyperlink" xfId="8195" builtinId="9" hidden="1"/>
    <cellStyle name="Followed Hyperlink" xfId="8194" builtinId="9" hidden="1"/>
    <cellStyle name="Followed Hyperlink" xfId="8193" builtinId="9" hidden="1"/>
    <cellStyle name="Followed Hyperlink" xfId="8192" builtinId="9" hidden="1"/>
    <cellStyle name="Followed Hyperlink" xfId="8191" builtinId="9" hidden="1"/>
    <cellStyle name="Followed Hyperlink" xfId="8190" builtinId="9" hidden="1"/>
    <cellStyle name="Followed Hyperlink" xfId="8189" builtinId="9" hidden="1"/>
    <cellStyle name="Followed Hyperlink" xfId="8188" builtinId="9" hidden="1"/>
    <cellStyle name="Followed Hyperlink" xfId="8187" builtinId="9" hidden="1"/>
    <cellStyle name="Followed Hyperlink" xfId="8186" builtinId="9" hidden="1"/>
    <cellStyle name="Followed Hyperlink" xfId="8185" builtinId="9" hidden="1"/>
    <cellStyle name="Followed Hyperlink" xfId="8184" builtinId="9" hidden="1"/>
    <cellStyle name="Followed Hyperlink" xfId="6330" builtinId="9" hidden="1"/>
    <cellStyle name="Followed Hyperlink" xfId="6320" builtinId="9" hidden="1"/>
    <cellStyle name="Followed Hyperlink" xfId="8183" builtinId="9" hidden="1"/>
    <cellStyle name="Followed Hyperlink" xfId="8182" builtinId="9" hidden="1"/>
    <cellStyle name="Followed Hyperlink" xfId="8181" builtinId="9" hidden="1"/>
    <cellStyle name="Followed Hyperlink" xfId="8180" builtinId="9" hidden="1"/>
    <cellStyle name="Followed Hyperlink" xfId="8179" builtinId="9" hidden="1"/>
    <cellStyle name="Followed Hyperlink" xfId="8178" builtinId="9" hidden="1"/>
    <cellStyle name="Followed Hyperlink" xfId="8177" builtinId="9" hidden="1"/>
    <cellStyle name="Followed Hyperlink" xfId="8176" builtinId="9" hidden="1"/>
    <cellStyle name="Followed Hyperlink" xfId="8175" builtinId="9" hidden="1"/>
    <cellStyle name="Followed Hyperlink" xfId="8174" builtinId="9" hidden="1"/>
    <cellStyle name="Followed Hyperlink" xfId="8173" builtinId="9" hidden="1"/>
    <cellStyle name="Followed Hyperlink" xfId="8172" builtinId="9" hidden="1"/>
    <cellStyle name="Followed Hyperlink" xfId="8171" builtinId="9" hidden="1"/>
    <cellStyle name="Followed Hyperlink" xfId="8170" builtinId="9" hidden="1"/>
    <cellStyle name="Followed Hyperlink" xfId="8169" builtinId="9" hidden="1"/>
    <cellStyle name="Followed Hyperlink" xfId="8168" builtinId="9" hidden="1"/>
    <cellStyle name="Followed Hyperlink" xfId="8167" builtinId="9" hidden="1"/>
    <cellStyle name="Followed Hyperlink" xfId="8166" builtinId="9" hidden="1"/>
    <cellStyle name="Followed Hyperlink" xfId="8165" builtinId="9" hidden="1"/>
    <cellStyle name="Followed Hyperlink" xfId="8164" builtinId="9" hidden="1"/>
    <cellStyle name="Followed Hyperlink" xfId="8163" builtinId="9" hidden="1"/>
    <cellStyle name="Followed Hyperlink" xfId="8162" builtinId="9" hidden="1"/>
    <cellStyle name="Followed Hyperlink" xfId="8161" builtinId="9" hidden="1"/>
    <cellStyle name="Followed Hyperlink" xfId="8160" builtinId="9" hidden="1"/>
    <cellStyle name="Followed Hyperlink" xfId="8159" builtinId="9" hidden="1"/>
    <cellStyle name="Followed Hyperlink" xfId="8158" builtinId="9" hidden="1"/>
    <cellStyle name="Followed Hyperlink" xfId="8157" builtinId="9" hidden="1"/>
    <cellStyle name="Followed Hyperlink" xfId="8156" builtinId="9" hidden="1"/>
    <cellStyle name="Followed Hyperlink" xfId="8155" builtinId="9" hidden="1"/>
    <cellStyle name="Followed Hyperlink" xfId="8154" builtinId="9" hidden="1"/>
    <cellStyle name="Followed Hyperlink" xfId="8153" builtinId="9" hidden="1"/>
    <cellStyle name="Followed Hyperlink" xfId="8152" builtinId="9" hidden="1"/>
    <cellStyle name="Followed Hyperlink" xfId="8151" builtinId="9" hidden="1"/>
    <cellStyle name="Followed Hyperlink" xfId="8150" builtinId="9" hidden="1"/>
    <cellStyle name="Followed Hyperlink" xfId="8149" builtinId="9" hidden="1"/>
    <cellStyle name="Followed Hyperlink" xfId="8148" builtinId="9" hidden="1"/>
    <cellStyle name="Followed Hyperlink" xfId="8147" builtinId="9" hidden="1"/>
    <cellStyle name="Followed Hyperlink" xfId="8146" builtinId="9" hidden="1"/>
    <cellStyle name="Followed Hyperlink" xfId="8145" builtinId="9" hidden="1"/>
    <cellStyle name="Followed Hyperlink" xfId="8144" builtinId="9" hidden="1"/>
    <cellStyle name="Followed Hyperlink" xfId="8143" builtinId="9" hidden="1"/>
    <cellStyle name="Followed Hyperlink" xfId="8142" builtinId="9" hidden="1"/>
    <cellStyle name="Followed Hyperlink" xfId="8141" builtinId="9" hidden="1"/>
    <cellStyle name="Followed Hyperlink" xfId="8140" builtinId="9" hidden="1"/>
    <cellStyle name="Followed Hyperlink" xfId="8139" builtinId="9" hidden="1"/>
    <cellStyle name="Followed Hyperlink" xfId="8138" builtinId="9" hidden="1"/>
    <cellStyle name="Followed Hyperlink" xfId="8137" builtinId="9" hidden="1"/>
    <cellStyle name="Followed Hyperlink" xfId="8136" builtinId="9" hidden="1"/>
    <cellStyle name="Followed Hyperlink" xfId="8135" builtinId="9" hidden="1"/>
    <cellStyle name="Followed Hyperlink" xfId="8134" builtinId="9" hidden="1"/>
    <cellStyle name="Followed Hyperlink" xfId="8133" builtinId="9" hidden="1"/>
    <cellStyle name="Followed Hyperlink" xfId="8132" builtinId="9" hidden="1"/>
    <cellStyle name="Followed Hyperlink" xfId="8131" builtinId="9" hidden="1"/>
    <cellStyle name="Followed Hyperlink" xfId="8130" builtinId="9" hidden="1"/>
    <cellStyle name="Followed Hyperlink" xfId="8129" builtinId="9" hidden="1"/>
    <cellStyle name="Followed Hyperlink" xfId="8128" builtinId="9" hidden="1"/>
    <cellStyle name="Followed Hyperlink" xfId="8127" builtinId="9" hidden="1"/>
    <cellStyle name="Followed Hyperlink" xfId="8126" builtinId="9" hidden="1"/>
    <cellStyle name="Followed Hyperlink" xfId="8125" builtinId="9" hidden="1"/>
    <cellStyle name="Followed Hyperlink" xfId="8124" builtinId="9" hidden="1"/>
    <cellStyle name="Followed Hyperlink" xfId="8123" builtinId="9" hidden="1"/>
    <cellStyle name="Followed Hyperlink" xfId="8122" builtinId="9" hidden="1"/>
    <cellStyle name="Followed Hyperlink" xfId="8121" builtinId="9" hidden="1"/>
    <cellStyle name="Followed Hyperlink" xfId="8120" builtinId="9" hidden="1"/>
    <cellStyle name="Followed Hyperlink" xfId="8119" builtinId="9" hidden="1"/>
    <cellStyle name="Followed Hyperlink" xfId="8118" builtinId="9" hidden="1"/>
    <cellStyle name="Followed Hyperlink" xfId="8117" builtinId="9" hidden="1"/>
    <cellStyle name="Followed Hyperlink" xfId="8116" builtinId="9" hidden="1"/>
    <cellStyle name="Followed Hyperlink" xfId="6329" builtinId="9" hidden="1"/>
    <cellStyle name="Followed Hyperlink" xfId="8115" builtinId="9" hidden="1"/>
    <cellStyle name="Followed Hyperlink" xfId="8114" builtinId="9" hidden="1"/>
    <cellStyle name="Followed Hyperlink" xfId="8113" builtinId="9" hidden="1"/>
    <cellStyle name="Followed Hyperlink" xfId="8112" builtinId="9" hidden="1"/>
    <cellStyle name="Followed Hyperlink" xfId="8111" builtinId="9" hidden="1"/>
    <cellStyle name="Followed Hyperlink" xfId="8110" builtinId="9" hidden="1"/>
    <cellStyle name="Followed Hyperlink" xfId="8109" builtinId="9" hidden="1"/>
    <cellStyle name="Followed Hyperlink" xfId="8108" builtinId="9" hidden="1"/>
    <cellStyle name="Followed Hyperlink" xfId="8107" builtinId="9" hidden="1"/>
    <cellStyle name="Followed Hyperlink" xfId="8106" builtinId="9" hidden="1"/>
    <cellStyle name="Followed Hyperlink" xfId="8105" builtinId="9" hidden="1"/>
    <cellStyle name="Followed Hyperlink" xfId="8104" builtinId="9" hidden="1"/>
    <cellStyle name="Followed Hyperlink" xfId="102" builtinId="9" hidden="1"/>
    <cellStyle name="Followed Hyperlink" xfId="8103" builtinId="9" hidden="1"/>
    <cellStyle name="Followed Hyperlink" xfId="8102" builtinId="9" hidden="1"/>
    <cellStyle name="Followed Hyperlink" xfId="8101" builtinId="9" hidden="1"/>
    <cellStyle name="Followed Hyperlink" xfId="8100" builtinId="9" hidden="1"/>
    <cellStyle name="Followed Hyperlink" xfId="8099" builtinId="9" hidden="1"/>
    <cellStyle name="Followed Hyperlink" xfId="8098" builtinId="9" hidden="1"/>
    <cellStyle name="Followed Hyperlink" xfId="8097" builtinId="9" hidden="1"/>
    <cellStyle name="Followed Hyperlink" xfId="8096" builtinId="9" hidden="1"/>
    <cellStyle name="Followed Hyperlink" xfId="8095" builtinId="9" hidden="1"/>
    <cellStyle name="Followed Hyperlink" xfId="8094" builtinId="9" hidden="1"/>
    <cellStyle name="Followed Hyperlink" xfId="8093" builtinId="9" hidden="1"/>
    <cellStyle name="Followed Hyperlink" xfId="8092" builtinId="9" hidden="1"/>
    <cellStyle name="Followed Hyperlink" xfId="8091" builtinId="9" hidden="1"/>
    <cellStyle name="Followed Hyperlink" xfId="8090" builtinId="9" hidden="1"/>
    <cellStyle name="Followed Hyperlink" xfId="8089" builtinId="9" hidden="1"/>
    <cellStyle name="Followed Hyperlink" xfId="8088" builtinId="9" hidden="1"/>
    <cellStyle name="Followed Hyperlink" xfId="8087" builtinId="9" hidden="1"/>
    <cellStyle name="Followed Hyperlink" xfId="6319" builtinId="9" hidden="1"/>
    <cellStyle name="Followed Hyperlink" xfId="8086" builtinId="9" hidden="1"/>
    <cellStyle name="Followed Hyperlink" xfId="8085" builtinId="9" hidden="1"/>
    <cellStyle name="Followed Hyperlink" xfId="8084" builtinId="9" hidden="1"/>
    <cellStyle name="Followed Hyperlink" xfId="8083" builtinId="9" hidden="1"/>
    <cellStyle name="Followed Hyperlink" xfId="8082" builtinId="9" hidden="1"/>
    <cellStyle name="Followed Hyperlink" xfId="8081" builtinId="9" hidden="1"/>
    <cellStyle name="Followed Hyperlink" xfId="8080" builtinId="9" hidden="1"/>
    <cellStyle name="Followed Hyperlink" xfId="8079" builtinId="9" hidden="1"/>
    <cellStyle name="Followed Hyperlink" xfId="8078" builtinId="9" hidden="1"/>
    <cellStyle name="Followed Hyperlink" xfId="8077" builtinId="9" hidden="1"/>
    <cellStyle name="Followed Hyperlink" xfId="8076" builtinId="9" hidden="1"/>
    <cellStyle name="Followed Hyperlink" xfId="6325" builtinId="9" hidden="1"/>
    <cellStyle name="Followed Hyperlink" xfId="8075" builtinId="9" hidden="1"/>
    <cellStyle name="Followed Hyperlink" xfId="8074" builtinId="9" hidden="1"/>
    <cellStyle name="Followed Hyperlink" xfId="8073" builtinId="9" hidden="1"/>
    <cellStyle name="Followed Hyperlink" xfId="8072" builtinId="9" hidden="1"/>
    <cellStyle name="Followed Hyperlink" xfId="8071" builtinId="9" hidden="1"/>
    <cellStyle name="Followed Hyperlink" xfId="8070" builtinId="9" hidden="1"/>
    <cellStyle name="Followed Hyperlink" xfId="8069" builtinId="9" hidden="1"/>
    <cellStyle name="Followed Hyperlink" xfId="8068" builtinId="9" hidden="1"/>
    <cellStyle name="Followed Hyperlink" xfId="8067" builtinId="9" hidden="1"/>
    <cellStyle name="Followed Hyperlink" xfId="8066" builtinId="9" hidden="1"/>
    <cellStyle name="Followed Hyperlink" xfId="8065" builtinId="9" hidden="1"/>
    <cellStyle name="Followed Hyperlink" xfId="8064" builtinId="9" hidden="1"/>
    <cellStyle name="Followed Hyperlink" xfId="6332" builtinId="9" hidden="1"/>
    <cellStyle name="Followed Hyperlink" xfId="6327" builtinId="9" hidden="1"/>
    <cellStyle name="Followed Hyperlink" xfId="6323" builtinId="9" hidden="1"/>
    <cellStyle name="Followed Hyperlink" xfId="6331" builtinId="9" hidden="1"/>
    <cellStyle name="Followed Hyperlink" xfId="8063" builtinId="9" hidden="1"/>
    <cellStyle name="Followed Hyperlink" xfId="8062" builtinId="9" hidden="1"/>
    <cellStyle name="Followed Hyperlink" xfId="8061" builtinId="9" hidden="1"/>
    <cellStyle name="Followed Hyperlink" xfId="8060" builtinId="9" hidden="1"/>
    <cellStyle name="Followed Hyperlink" xfId="8059" builtinId="9" hidden="1"/>
    <cellStyle name="Followed Hyperlink" xfId="8058" builtinId="9" hidden="1"/>
    <cellStyle name="Followed Hyperlink" xfId="8057" builtinId="9" hidden="1"/>
    <cellStyle name="Followed Hyperlink" xfId="8056" builtinId="9" hidden="1"/>
    <cellStyle name="Followed Hyperlink" xfId="8055" builtinId="9" hidden="1"/>
    <cellStyle name="Followed Hyperlink" xfId="8054" builtinId="9" hidden="1"/>
    <cellStyle name="Followed Hyperlink" xfId="8053" builtinId="9" hidden="1"/>
    <cellStyle name="Followed Hyperlink" xfId="8052" builtinId="9" hidden="1"/>
    <cellStyle name="Followed Hyperlink" xfId="8051" builtinId="9" hidden="1"/>
    <cellStyle name="Followed Hyperlink" xfId="8050" builtinId="9" hidden="1"/>
    <cellStyle name="Followed Hyperlink" xfId="8049" builtinId="9" hidden="1"/>
    <cellStyle name="Followed Hyperlink" xfId="8048" builtinId="9" hidden="1"/>
    <cellStyle name="Followed Hyperlink" xfId="8047" builtinId="9" hidden="1"/>
    <cellStyle name="Followed Hyperlink" xfId="8046" builtinId="9" hidden="1"/>
    <cellStyle name="Followed Hyperlink" xfId="8045" builtinId="9" hidden="1"/>
    <cellStyle name="Followed Hyperlink" xfId="8044" builtinId="9" hidden="1"/>
    <cellStyle name="Followed Hyperlink" xfId="8043" builtinId="9" hidden="1"/>
    <cellStyle name="Followed Hyperlink" xfId="8042" builtinId="9" hidden="1"/>
    <cellStyle name="Followed Hyperlink" xfId="8041" builtinId="9" hidden="1"/>
    <cellStyle name="Followed Hyperlink" xfId="8040" builtinId="9" hidden="1"/>
    <cellStyle name="Followed Hyperlink" xfId="8039" builtinId="9" hidden="1"/>
    <cellStyle name="Followed Hyperlink" xfId="8038" builtinId="9" hidden="1"/>
    <cellStyle name="Followed Hyperlink" xfId="8037" builtinId="9" hidden="1"/>
    <cellStyle name="Followed Hyperlink" xfId="8036" builtinId="9" hidden="1"/>
    <cellStyle name="Followed Hyperlink" xfId="8035" builtinId="9" hidden="1"/>
    <cellStyle name="Followed Hyperlink" xfId="8034" builtinId="9" hidden="1"/>
    <cellStyle name="Followed Hyperlink" xfId="8033" builtinId="9" hidden="1"/>
    <cellStyle name="Followed Hyperlink" xfId="8032" builtinId="9" hidden="1"/>
    <cellStyle name="Followed Hyperlink" xfId="8031" builtinId="9" hidden="1"/>
    <cellStyle name="Followed Hyperlink" xfId="8030" builtinId="9" hidden="1"/>
    <cellStyle name="Followed Hyperlink" xfId="8029" builtinId="9" hidden="1"/>
    <cellStyle name="Followed Hyperlink" xfId="8028" builtinId="9" hidden="1"/>
    <cellStyle name="Followed Hyperlink" xfId="8027" builtinId="9" hidden="1"/>
    <cellStyle name="Followed Hyperlink" xfId="8026" builtinId="9" hidden="1"/>
    <cellStyle name="Followed Hyperlink" xfId="8025" builtinId="9" hidden="1"/>
    <cellStyle name="Followed Hyperlink" xfId="8024" builtinId="9" hidden="1"/>
    <cellStyle name="Followed Hyperlink" xfId="8023" builtinId="9" hidden="1"/>
    <cellStyle name="Followed Hyperlink" xfId="8022" builtinId="9" hidden="1"/>
    <cellStyle name="Followed Hyperlink" xfId="8021" builtinId="9" hidden="1"/>
    <cellStyle name="Followed Hyperlink" xfId="6326" builtinId="9" hidden="1"/>
    <cellStyle name="Followed Hyperlink" xfId="6314" builtinId="9" hidden="1"/>
    <cellStyle name="Followed Hyperlink" xfId="6322" builtinId="9" hidden="1"/>
    <cellStyle name="Followed Hyperlink" xfId="6321" builtinId="9" hidden="1"/>
    <cellStyle name="Followed Hyperlink" xfId="8020" builtinId="9" hidden="1"/>
    <cellStyle name="Followed Hyperlink" xfId="8019" builtinId="9" hidden="1"/>
    <cellStyle name="Followed Hyperlink" xfId="8018" builtinId="9" hidden="1"/>
    <cellStyle name="Followed Hyperlink" xfId="8017" builtinId="9" hidden="1"/>
    <cellStyle name="Followed Hyperlink" xfId="8016" builtinId="9" hidden="1"/>
    <cellStyle name="Followed Hyperlink" xfId="8015" builtinId="9" hidden="1"/>
    <cellStyle name="Followed Hyperlink" xfId="8014" builtinId="9" hidden="1"/>
    <cellStyle name="Followed Hyperlink" xfId="8013" builtinId="9" hidden="1"/>
    <cellStyle name="Followed Hyperlink" xfId="8012" builtinId="9" hidden="1"/>
    <cellStyle name="Followed Hyperlink" xfId="8011" builtinId="9" hidden="1"/>
    <cellStyle name="Followed Hyperlink" xfId="6315" builtinId="9" hidden="1"/>
    <cellStyle name="Followed Hyperlink" xfId="6313" builtinId="9" hidden="1"/>
    <cellStyle name="Followed Hyperlink" xfId="8010" builtinId="9" hidden="1"/>
    <cellStyle name="Followed Hyperlink" xfId="8009" builtinId="9" hidden="1"/>
    <cellStyle name="Followed Hyperlink" xfId="8008" builtinId="9" hidden="1"/>
    <cellStyle name="Followed Hyperlink" xfId="8007" builtinId="9" hidden="1"/>
    <cellStyle name="Followed Hyperlink" xfId="8006" builtinId="9" hidden="1"/>
    <cellStyle name="Followed Hyperlink" xfId="8005" builtinId="9" hidden="1"/>
    <cellStyle name="Followed Hyperlink" xfId="8004" builtinId="9" hidden="1"/>
    <cellStyle name="Followed Hyperlink" xfId="8003" builtinId="9" hidden="1"/>
    <cellStyle name="Followed Hyperlink" xfId="8002" builtinId="9" hidden="1"/>
    <cellStyle name="Followed Hyperlink" xfId="8001" builtinId="9" hidden="1"/>
    <cellStyle name="Followed Hyperlink" xfId="8000" builtinId="9" hidden="1"/>
    <cellStyle name="Followed Hyperlink" xfId="7999" builtinId="9" hidden="1"/>
    <cellStyle name="Followed Hyperlink" xfId="7998" builtinId="9" hidden="1"/>
    <cellStyle name="Followed Hyperlink" xfId="7997" builtinId="9" hidden="1"/>
    <cellStyle name="Followed Hyperlink" xfId="7996" builtinId="9" hidden="1"/>
    <cellStyle name="Followed Hyperlink" xfId="7995" builtinId="9" hidden="1"/>
    <cellStyle name="Followed Hyperlink" xfId="7994" builtinId="9" hidden="1"/>
    <cellStyle name="Followed Hyperlink" xfId="7993" builtinId="9" hidden="1"/>
    <cellStyle name="Followed Hyperlink" xfId="7992" builtinId="9" hidden="1"/>
    <cellStyle name="Followed Hyperlink" xfId="7991" builtinId="9" hidden="1"/>
    <cellStyle name="Followed Hyperlink" xfId="7990" builtinId="9" hidden="1"/>
    <cellStyle name="Followed Hyperlink" xfId="7989" builtinId="9" hidden="1"/>
    <cellStyle name="Followed Hyperlink" xfId="7988" builtinId="9" hidden="1"/>
    <cellStyle name="Followed Hyperlink" xfId="7987" builtinId="9" hidden="1"/>
    <cellStyle name="Followed Hyperlink" xfId="7986" builtinId="9" hidden="1"/>
    <cellStyle name="Followed Hyperlink" xfId="7985" builtinId="9" hidden="1"/>
    <cellStyle name="Followed Hyperlink" xfId="7984" builtinId="9" hidden="1"/>
    <cellStyle name="Followed Hyperlink" xfId="7983" builtinId="9" hidden="1"/>
    <cellStyle name="Followed Hyperlink" xfId="7982" builtinId="9" hidden="1"/>
    <cellStyle name="Followed Hyperlink" xfId="7981" builtinId="9" hidden="1"/>
    <cellStyle name="Followed Hyperlink" xfId="7980" builtinId="9" hidden="1"/>
    <cellStyle name="Followed Hyperlink" xfId="7979" builtinId="9" hidden="1"/>
    <cellStyle name="Followed Hyperlink" xfId="7978" builtinId="9" hidden="1"/>
    <cellStyle name="Followed Hyperlink" xfId="7977" builtinId="9" hidden="1"/>
    <cellStyle name="Followed Hyperlink" xfId="7976" builtinId="9" hidden="1"/>
    <cellStyle name="Followed Hyperlink" xfId="7975" builtinId="9" hidden="1"/>
    <cellStyle name="Followed Hyperlink" xfId="7974" builtinId="9" hidden="1"/>
    <cellStyle name="Followed Hyperlink" xfId="7973" builtinId="9" hidden="1"/>
    <cellStyle name="Followed Hyperlink" xfId="7972" builtinId="9" hidden="1"/>
    <cellStyle name="Followed Hyperlink" xfId="7971" builtinId="9" hidden="1"/>
    <cellStyle name="Followed Hyperlink" xfId="7970" builtinId="9" hidden="1"/>
    <cellStyle name="Followed Hyperlink" xfId="7969" builtinId="9" hidden="1"/>
    <cellStyle name="Followed Hyperlink" xfId="7968" builtinId="9" hidden="1"/>
    <cellStyle name="Followed Hyperlink" xfId="7967" builtinId="9" hidden="1"/>
    <cellStyle name="Followed Hyperlink" xfId="7966" builtinId="9" hidden="1"/>
    <cellStyle name="Followed Hyperlink" xfId="7965" builtinId="9" hidden="1"/>
    <cellStyle name="Followed Hyperlink" xfId="7964" builtinId="9" hidden="1"/>
    <cellStyle name="Followed Hyperlink" xfId="8519" builtinId="9" hidden="1"/>
    <cellStyle name="Followed Hyperlink" xfId="8520" builtinId="9" hidden="1"/>
    <cellStyle name="Followed Hyperlink" xfId="8521" builtinId="9" hidden="1"/>
    <cellStyle name="Followed Hyperlink" xfId="8522" builtinId="9" hidden="1"/>
    <cellStyle name="Followed Hyperlink" xfId="8523" builtinId="9" hidden="1"/>
    <cellStyle name="Followed Hyperlink" xfId="8524" builtinId="9" hidden="1"/>
    <cellStyle name="Followed Hyperlink" xfId="8525" builtinId="9" hidden="1"/>
    <cellStyle name="Followed Hyperlink" xfId="8526" builtinId="9" hidden="1"/>
    <cellStyle name="Followed Hyperlink" xfId="8527" builtinId="9" hidden="1"/>
    <cellStyle name="Followed Hyperlink" xfId="8528" builtinId="9" hidden="1"/>
    <cellStyle name="Followed Hyperlink" xfId="8529" builtinId="9" hidden="1"/>
    <cellStyle name="Followed Hyperlink" xfId="8530" builtinId="9" hidden="1"/>
    <cellStyle name="Followed Hyperlink" xfId="8531" builtinId="9" hidden="1"/>
    <cellStyle name="Followed Hyperlink" xfId="8532" builtinId="9" hidden="1"/>
    <cellStyle name="Followed Hyperlink" xfId="8533" builtinId="9" hidden="1"/>
    <cellStyle name="Followed Hyperlink" xfId="8534" builtinId="9" hidden="1"/>
    <cellStyle name="Followed Hyperlink" xfId="8535" builtinId="9" hidden="1"/>
    <cellStyle name="Followed Hyperlink" xfId="8536" builtinId="9" hidden="1"/>
    <cellStyle name="Followed Hyperlink" xfId="8537" builtinId="9" hidden="1"/>
    <cellStyle name="Followed Hyperlink" xfId="8538" builtinId="9" hidden="1"/>
    <cellStyle name="Followed Hyperlink" xfId="8539" builtinId="9" hidden="1"/>
    <cellStyle name="Followed Hyperlink" xfId="8540" builtinId="9" hidden="1"/>
    <cellStyle name="Followed Hyperlink" xfId="8541" builtinId="9" hidden="1"/>
    <cellStyle name="Followed Hyperlink" xfId="8542" builtinId="9" hidden="1"/>
    <cellStyle name="Followed Hyperlink" xfId="8543" builtinId="9" hidden="1"/>
    <cellStyle name="Followed Hyperlink" xfId="8544" builtinId="9" hidden="1"/>
    <cellStyle name="Followed Hyperlink" xfId="8545" builtinId="9" hidden="1"/>
    <cellStyle name="Followed Hyperlink" xfId="8546" builtinId="9" hidden="1"/>
    <cellStyle name="Followed Hyperlink" xfId="8547" builtinId="9" hidden="1"/>
    <cellStyle name="Followed Hyperlink" xfId="8548" builtinId="9" hidden="1"/>
    <cellStyle name="Followed Hyperlink" xfId="8549" builtinId="9" hidden="1"/>
    <cellStyle name="Followed Hyperlink" xfId="8550" builtinId="9" hidden="1"/>
    <cellStyle name="Followed Hyperlink" xfId="8551" builtinId="9" hidden="1"/>
    <cellStyle name="Followed Hyperlink" xfId="8552" builtinId="9" hidden="1"/>
    <cellStyle name="Followed Hyperlink" xfId="8553" builtinId="9" hidden="1"/>
    <cellStyle name="Followed Hyperlink" xfId="8554" builtinId="9" hidden="1"/>
    <cellStyle name="Followed Hyperlink" xfId="8555" builtinId="9" hidden="1"/>
    <cellStyle name="Followed Hyperlink" xfId="8556" builtinId="9" hidden="1"/>
    <cellStyle name="Followed Hyperlink" xfId="8557" builtinId="9" hidden="1"/>
    <cellStyle name="Followed Hyperlink" xfId="8558" builtinId="9" hidden="1"/>
    <cellStyle name="Followed Hyperlink" xfId="8559" builtinId="9" hidden="1"/>
    <cellStyle name="Followed Hyperlink" xfId="8560" builtinId="9" hidden="1"/>
    <cellStyle name="Followed Hyperlink" xfId="8561" builtinId="9" hidden="1"/>
    <cellStyle name="Followed Hyperlink" xfId="8562" builtinId="9" hidden="1"/>
    <cellStyle name="Followed Hyperlink" xfId="8563" builtinId="9" hidden="1"/>
    <cellStyle name="Followed Hyperlink" xfId="8564" builtinId="9" hidden="1"/>
    <cellStyle name="Followed Hyperlink" xfId="8565" builtinId="9" hidden="1"/>
    <cellStyle name="Followed Hyperlink" xfId="7368" builtinId="9" hidden="1"/>
    <cellStyle name="Followed Hyperlink" xfId="7367" builtinId="9" hidden="1"/>
    <cellStyle name="Followed Hyperlink" xfId="7366" builtinId="9" hidden="1"/>
    <cellStyle name="Followed Hyperlink" xfId="7365" builtinId="9" hidden="1"/>
    <cellStyle name="Followed Hyperlink" xfId="7364" builtinId="9" hidden="1"/>
    <cellStyle name="Followed Hyperlink" xfId="7363" builtinId="9" hidden="1"/>
    <cellStyle name="Followed Hyperlink" xfId="7362" builtinId="9" hidden="1"/>
    <cellStyle name="Followed Hyperlink" xfId="7361" builtinId="9" hidden="1"/>
    <cellStyle name="Followed Hyperlink" xfId="7360" builtinId="9" hidden="1"/>
    <cellStyle name="Followed Hyperlink" xfId="7359" builtinId="9" hidden="1"/>
    <cellStyle name="Followed Hyperlink" xfId="7358" builtinId="9" hidden="1"/>
    <cellStyle name="Followed Hyperlink" xfId="7357" builtinId="9" hidden="1"/>
    <cellStyle name="Followed Hyperlink" xfId="7356" builtinId="9" hidden="1"/>
    <cellStyle name="Followed Hyperlink" xfId="7355" builtinId="9" hidden="1"/>
    <cellStyle name="Followed Hyperlink" xfId="7354" builtinId="9" hidden="1"/>
    <cellStyle name="Followed Hyperlink" xfId="7353" builtinId="9" hidden="1"/>
    <cellStyle name="Followed Hyperlink" xfId="7352" builtinId="9" hidden="1"/>
    <cellStyle name="Followed Hyperlink" xfId="7351" builtinId="9" hidden="1"/>
    <cellStyle name="Followed Hyperlink" xfId="7350" builtinId="9" hidden="1"/>
    <cellStyle name="Followed Hyperlink" xfId="7349" builtinId="9" hidden="1"/>
    <cellStyle name="Followed Hyperlink" xfId="7348" builtinId="9" hidden="1"/>
    <cellStyle name="Followed Hyperlink" xfId="7347" builtinId="9" hidden="1"/>
    <cellStyle name="Followed Hyperlink" xfId="7346" builtinId="9" hidden="1"/>
    <cellStyle name="Followed Hyperlink" xfId="7345" builtinId="9" hidden="1"/>
    <cellStyle name="Followed Hyperlink" xfId="7344" builtinId="9" hidden="1"/>
    <cellStyle name="Followed Hyperlink" xfId="7343" builtinId="9" hidden="1"/>
    <cellStyle name="Followed Hyperlink" xfId="7342" builtinId="9" hidden="1"/>
    <cellStyle name="Followed Hyperlink" xfId="7341" builtinId="9" hidden="1"/>
    <cellStyle name="Followed Hyperlink" xfId="7340" builtinId="9" hidden="1"/>
    <cellStyle name="Followed Hyperlink" xfId="7339" builtinId="9" hidden="1"/>
    <cellStyle name="Followed Hyperlink" xfId="7338" builtinId="9" hidden="1"/>
    <cellStyle name="Followed Hyperlink" xfId="7337" builtinId="9" hidden="1"/>
    <cellStyle name="Followed Hyperlink" xfId="7336" builtinId="9" hidden="1"/>
    <cellStyle name="Followed Hyperlink" xfId="7335" builtinId="9" hidden="1"/>
    <cellStyle name="Followed Hyperlink" xfId="7334" builtinId="9" hidden="1"/>
    <cellStyle name="Followed Hyperlink" xfId="7333" builtinId="9" hidden="1"/>
    <cellStyle name="Followed Hyperlink" xfId="7332" builtinId="9" hidden="1"/>
    <cellStyle name="Followed Hyperlink" xfId="7331" builtinId="9" hidden="1"/>
    <cellStyle name="Followed Hyperlink" xfId="7330" builtinId="9" hidden="1"/>
    <cellStyle name="Followed Hyperlink" xfId="7329" builtinId="9" hidden="1"/>
    <cellStyle name="Followed Hyperlink" xfId="7328" builtinId="9" hidden="1"/>
    <cellStyle name="Followed Hyperlink" xfId="7327" builtinId="9" hidden="1"/>
    <cellStyle name="Followed Hyperlink" xfId="7326" builtinId="9" hidden="1"/>
    <cellStyle name="Followed Hyperlink" xfId="7325" builtinId="9" hidden="1"/>
    <cellStyle name="Followed Hyperlink" xfId="7324" builtinId="9" hidden="1"/>
    <cellStyle name="Followed Hyperlink" xfId="7323" builtinId="9" hidden="1"/>
    <cellStyle name="Followed Hyperlink" xfId="7322" builtinId="9" hidden="1"/>
    <cellStyle name="Followed Hyperlink" xfId="7321" builtinId="9" hidden="1"/>
    <cellStyle name="Followed Hyperlink" xfId="7320" builtinId="9" hidden="1"/>
    <cellStyle name="Followed Hyperlink" xfId="7319" builtinId="9" hidden="1"/>
    <cellStyle name="Followed Hyperlink" xfId="7318" builtinId="9" hidden="1"/>
    <cellStyle name="Followed Hyperlink" xfId="7317" builtinId="9" hidden="1"/>
    <cellStyle name="Followed Hyperlink" xfId="7316" builtinId="9" hidden="1"/>
    <cellStyle name="Followed Hyperlink" xfId="7315" builtinId="9" hidden="1"/>
    <cellStyle name="Followed Hyperlink" xfId="7314" builtinId="9" hidden="1"/>
    <cellStyle name="Followed Hyperlink" xfId="7313" builtinId="9" hidden="1"/>
    <cellStyle name="Followed Hyperlink" xfId="7312" builtinId="9" hidden="1"/>
    <cellStyle name="Followed Hyperlink" xfId="7311" builtinId="9" hidden="1"/>
    <cellStyle name="Followed Hyperlink" xfId="7310" builtinId="9" hidden="1"/>
    <cellStyle name="Followed Hyperlink" xfId="7309" builtinId="9" hidden="1"/>
    <cellStyle name="Followed Hyperlink" xfId="7308" builtinId="9" hidden="1"/>
    <cellStyle name="Followed Hyperlink" xfId="7307" builtinId="9" hidden="1"/>
    <cellStyle name="Followed Hyperlink" xfId="7306" builtinId="9" hidden="1"/>
    <cellStyle name="Followed Hyperlink" xfId="7305" builtinId="9" hidden="1"/>
    <cellStyle name="Followed Hyperlink" xfId="7304" builtinId="9" hidden="1"/>
    <cellStyle name="Followed Hyperlink" xfId="7303" builtinId="9" hidden="1"/>
    <cellStyle name="Followed Hyperlink" xfId="7302" builtinId="9" hidden="1"/>
    <cellStyle name="Followed Hyperlink" xfId="7301" builtinId="9" hidden="1"/>
    <cellStyle name="Followed Hyperlink" xfId="7300" builtinId="9" hidden="1"/>
    <cellStyle name="Followed Hyperlink" xfId="7299" builtinId="9" hidden="1"/>
    <cellStyle name="Followed Hyperlink" xfId="7298" builtinId="9" hidden="1"/>
    <cellStyle name="Followed Hyperlink" xfId="7297" builtinId="9" hidden="1"/>
    <cellStyle name="Followed Hyperlink" xfId="6317" builtinId="9" hidden="1"/>
    <cellStyle name="Followed Hyperlink" xfId="98" builtinId="9" hidden="1"/>
    <cellStyle name="Followed Hyperlink" xfId="6318" builtinId="9" hidden="1"/>
    <cellStyle name="Followed Hyperlink" xfId="99" builtinId="9" hidden="1"/>
    <cellStyle name="Followed Hyperlink" xfId="109" builtinId="9" hidden="1"/>
    <cellStyle name="Followed Hyperlink" xfId="115" builtinId="9" hidden="1"/>
    <cellStyle name="Followed Hyperlink" xfId="7296" builtinId="9" hidden="1"/>
    <cellStyle name="Followed Hyperlink" xfId="7295" builtinId="9" hidden="1"/>
    <cellStyle name="Followed Hyperlink" xfId="7294" builtinId="9" hidden="1"/>
    <cellStyle name="Followed Hyperlink" xfId="7293" builtinId="9" hidden="1"/>
    <cellStyle name="Followed Hyperlink" xfId="7292" builtinId="9" hidden="1"/>
    <cellStyle name="Followed Hyperlink" xfId="7291" builtinId="9" hidden="1"/>
    <cellStyle name="Followed Hyperlink" xfId="7290" builtinId="9" hidden="1"/>
    <cellStyle name="Followed Hyperlink" xfId="7289" builtinId="9" hidden="1"/>
    <cellStyle name="Followed Hyperlink" xfId="7288" builtinId="9" hidden="1"/>
    <cellStyle name="Followed Hyperlink" xfId="7287" builtinId="9" hidden="1"/>
    <cellStyle name="Followed Hyperlink" xfId="7286" builtinId="9" hidden="1"/>
    <cellStyle name="Followed Hyperlink" xfId="7285" builtinId="9" hidden="1"/>
    <cellStyle name="Followed Hyperlink" xfId="7284" builtinId="9" hidden="1"/>
    <cellStyle name="Followed Hyperlink" xfId="7283" builtinId="9" hidden="1"/>
    <cellStyle name="Followed Hyperlink" xfId="7282" builtinId="9" hidden="1"/>
    <cellStyle name="Followed Hyperlink" xfId="7281" builtinId="9" hidden="1"/>
    <cellStyle name="Followed Hyperlink" xfId="7280" builtinId="9" hidden="1"/>
    <cellStyle name="Followed Hyperlink" xfId="7279" builtinId="9" hidden="1"/>
    <cellStyle name="Followed Hyperlink" xfId="7278" builtinId="9" hidden="1"/>
    <cellStyle name="Followed Hyperlink" xfId="7277" builtinId="9" hidden="1"/>
    <cellStyle name="Followed Hyperlink" xfId="7276" builtinId="9" hidden="1"/>
    <cellStyle name="Followed Hyperlink" xfId="7275" builtinId="9" hidden="1"/>
    <cellStyle name="Followed Hyperlink" xfId="7274" builtinId="9" hidden="1"/>
    <cellStyle name="Followed Hyperlink" xfId="7273" builtinId="9" hidden="1"/>
    <cellStyle name="Followed Hyperlink" xfId="7272" builtinId="9" hidden="1"/>
    <cellStyle name="Followed Hyperlink" xfId="7271" builtinId="9" hidden="1"/>
    <cellStyle name="Followed Hyperlink" xfId="7270" builtinId="9" hidden="1"/>
    <cellStyle name="Followed Hyperlink" xfId="7269" builtinId="9" hidden="1"/>
    <cellStyle name="Followed Hyperlink" xfId="7268" builtinId="9" hidden="1"/>
    <cellStyle name="Followed Hyperlink" xfId="7267" builtinId="9" hidden="1"/>
    <cellStyle name="Followed Hyperlink" xfId="7266" builtinId="9" hidden="1"/>
    <cellStyle name="Followed Hyperlink" xfId="7265" builtinId="9" hidden="1"/>
    <cellStyle name="Followed Hyperlink" xfId="7264" builtinId="9" hidden="1"/>
    <cellStyle name="Followed Hyperlink" xfId="7263" builtinId="9" hidden="1"/>
    <cellStyle name="Followed Hyperlink" xfId="7262" builtinId="9" hidden="1"/>
    <cellStyle name="Followed Hyperlink" xfId="7261" builtinId="9" hidden="1"/>
    <cellStyle name="Followed Hyperlink" xfId="7260" builtinId="9" hidden="1"/>
    <cellStyle name="Followed Hyperlink" xfId="7259" builtinId="9" hidden="1"/>
    <cellStyle name="Followed Hyperlink" xfId="7258" builtinId="9" hidden="1"/>
    <cellStyle name="Followed Hyperlink" xfId="7257" builtinId="9" hidden="1"/>
    <cellStyle name="Followed Hyperlink" xfId="7256" builtinId="9" hidden="1"/>
    <cellStyle name="Followed Hyperlink" xfId="7255" builtinId="9" hidden="1"/>
    <cellStyle name="Followed Hyperlink" xfId="7254" builtinId="9" hidden="1"/>
    <cellStyle name="Followed Hyperlink" xfId="7253" builtinId="9" hidden="1"/>
    <cellStyle name="Followed Hyperlink" xfId="7252" builtinId="9" hidden="1"/>
    <cellStyle name="Followed Hyperlink" xfId="7251" builtinId="9" hidden="1"/>
    <cellStyle name="Followed Hyperlink" xfId="7250" builtinId="9" hidden="1"/>
    <cellStyle name="Followed Hyperlink" xfId="7249" builtinId="9" hidden="1"/>
    <cellStyle name="Followed Hyperlink" xfId="7248" builtinId="9" hidden="1"/>
    <cellStyle name="Followed Hyperlink" xfId="7247" builtinId="9" hidden="1"/>
    <cellStyle name="Followed Hyperlink" xfId="7246" builtinId="9" hidden="1"/>
    <cellStyle name="Followed Hyperlink" xfId="7245" builtinId="9" hidden="1"/>
    <cellStyle name="Followed Hyperlink" xfId="7244" builtinId="9" hidden="1"/>
    <cellStyle name="Followed Hyperlink" xfId="7243" builtinId="9" hidden="1"/>
    <cellStyle name="Followed Hyperlink" xfId="7242" builtinId="9" hidden="1"/>
    <cellStyle name="Followed Hyperlink" xfId="7241" builtinId="9" hidden="1"/>
    <cellStyle name="Followed Hyperlink" xfId="7240" builtinId="9" hidden="1"/>
    <cellStyle name="Followed Hyperlink" xfId="7239" builtinId="9" hidden="1"/>
    <cellStyle name="Followed Hyperlink" xfId="7238" builtinId="9" hidden="1"/>
    <cellStyle name="Followed Hyperlink" xfId="7237" builtinId="9" hidden="1"/>
    <cellStyle name="Followed Hyperlink" xfId="7236" builtinId="9" hidden="1"/>
    <cellStyle name="Followed Hyperlink" xfId="7235" builtinId="9" hidden="1"/>
    <cellStyle name="Followed Hyperlink" xfId="7234" builtinId="9" hidden="1"/>
    <cellStyle name="Followed Hyperlink" xfId="7233" builtinId="9" hidden="1"/>
    <cellStyle name="Followed Hyperlink" xfId="7232" builtinId="9" hidden="1"/>
    <cellStyle name="Followed Hyperlink" xfId="7231" builtinId="9" hidden="1"/>
    <cellStyle name="Followed Hyperlink" xfId="7230" builtinId="9" hidden="1"/>
    <cellStyle name="Followed Hyperlink" xfId="7229" builtinId="9" hidden="1"/>
    <cellStyle name="Followed Hyperlink" xfId="7228" builtinId="9" hidden="1"/>
    <cellStyle name="Followed Hyperlink" xfId="7227" builtinId="9" hidden="1"/>
    <cellStyle name="Followed Hyperlink" xfId="7226" builtinId="9" hidden="1"/>
    <cellStyle name="Followed Hyperlink" xfId="7225" builtinId="9" hidden="1"/>
    <cellStyle name="Followed Hyperlink" xfId="7224" builtinId="9" hidden="1"/>
    <cellStyle name="Followed Hyperlink" xfId="7223" builtinId="9" hidden="1"/>
    <cellStyle name="Followed Hyperlink" xfId="7222" builtinId="9" hidden="1"/>
    <cellStyle name="Followed Hyperlink" xfId="7221" builtinId="9" hidden="1"/>
    <cellStyle name="Followed Hyperlink" xfId="7220" builtinId="9" hidden="1"/>
    <cellStyle name="Followed Hyperlink" xfId="7219" builtinId="9" hidden="1"/>
    <cellStyle name="Followed Hyperlink" xfId="7218" builtinId="9" hidden="1"/>
    <cellStyle name="Followed Hyperlink" xfId="7217" builtinId="9" hidden="1"/>
    <cellStyle name="Followed Hyperlink" xfId="7216" builtinId="9" hidden="1"/>
    <cellStyle name="Followed Hyperlink" xfId="7215" builtinId="9" hidden="1"/>
    <cellStyle name="Followed Hyperlink" xfId="7214" builtinId="9" hidden="1"/>
    <cellStyle name="Followed Hyperlink" xfId="7213" builtinId="9" hidden="1"/>
    <cellStyle name="Followed Hyperlink" xfId="7212" builtinId="9" hidden="1"/>
    <cellStyle name="Followed Hyperlink" xfId="7211" builtinId="9" hidden="1"/>
    <cellStyle name="Followed Hyperlink" xfId="7210" builtinId="9" hidden="1"/>
    <cellStyle name="Followed Hyperlink" xfId="7209" builtinId="9" hidden="1"/>
    <cellStyle name="Followed Hyperlink" xfId="7208" builtinId="9" hidden="1"/>
    <cellStyle name="Followed Hyperlink" xfId="7207" builtinId="9" hidden="1"/>
    <cellStyle name="Followed Hyperlink" xfId="7206" builtinId="9" hidden="1"/>
    <cellStyle name="Followed Hyperlink" xfId="7205" builtinId="9" hidden="1"/>
    <cellStyle name="Followed Hyperlink" xfId="7204" builtinId="9" hidden="1"/>
    <cellStyle name="Followed Hyperlink" xfId="7203" builtinId="9" hidden="1"/>
    <cellStyle name="Followed Hyperlink" xfId="7202" builtinId="9" hidden="1"/>
    <cellStyle name="Followed Hyperlink" xfId="7201" builtinId="9" hidden="1"/>
    <cellStyle name="Followed Hyperlink" xfId="7200" builtinId="9" hidden="1"/>
    <cellStyle name="Followed Hyperlink" xfId="7199" builtinId="9" hidden="1"/>
    <cellStyle name="Followed Hyperlink" xfId="7198" builtinId="9" hidden="1"/>
    <cellStyle name="Followed Hyperlink" xfId="7197" builtinId="9" hidden="1"/>
    <cellStyle name="Followed Hyperlink" xfId="7196" builtinId="9" hidden="1"/>
    <cellStyle name="Followed Hyperlink" xfId="7195" builtinId="9" hidden="1"/>
    <cellStyle name="Followed Hyperlink" xfId="7194" builtinId="9" hidden="1"/>
    <cellStyle name="Followed Hyperlink" xfId="7193" builtinId="9" hidden="1"/>
    <cellStyle name="Followed Hyperlink" xfId="7192" builtinId="9" hidden="1"/>
    <cellStyle name="Followed Hyperlink" xfId="7191" builtinId="9" hidden="1"/>
    <cellStyle name="Followed Hyperlink" xfId="7190" builtinId="9" hidden="1"/>
    <cellStyle name="Followed Hyperlink" xfId="7189" builtinId="9" hidden="1"/>
    <cellStyle name="Followed Hyperlink" xfId="7188" builtinId="9" hidden="1"/>
    <cellStyle name="Followed Hyperlink" xfId="7187" builtinId="9" hidden="1"/>
    <cellStyle name="Followed Hyperlink" xfId="7186" builtinId="9" hidden="1"/>
    <cellStyle name="Followed Hyperlink" xfId="7185" builtinId="9" hidden="1"/>
    <cellStyle name="Followed Hyperlink" xfId="7184" builtinId="9" hidden="1"/>
    <cellStyle name="Followed Hyperlink" xfId="7183" builtinId="9" hidden="1"/>
    <cellStyle name="Followed Hyperlink" xfId="7182" builtinId="9" hidden="1"/>
    <cellStyle name="Followed Hyperlink" xfId="7181" builtinId="9" hidden="1"/>
    <cellStyle name="Followed Hyperlink" xfId="7180" builtinId="9" hidden="1"/>
    <cellStyle name="Followed Hyperlink" xfId="7179" builtinId="9" hidden="1"/>
    <cellStyle name="Followed Hyperlink" xfId="7178" builtinId="9" hidden="1"/>
    <cellStyle name="Followed Hyperlink" xfId="7177" builtinId="9" hidden="1"/>
    <cellStyle name="Followed Hyperlink" xfId="7176" builtinId="9" hidden="1"/>
    <cellStyle name="Followed Hyperlink" xfId="7175" builtinId="9" hidden="1"/>
    <cellStyle name="Followed Hyperlink" xfId="7174" builtinId="9" hidden="1"/>
    <cellStyle name="Followed Hyperlink" xfId="7173" builtinId="9" hidden="1"/>
    <cellStyle name="Followed Hyperlink" xfId="7172" builtinId="9" hidden="1"/>
    <cellStyle name="Followed Hyperlink" xfId="7171" builtinId="9" hidden="1"/>
    <cellStyle name="Followed Hyperlink" xfId="7170" builtinId="9" hidden="1"/>
    <cellStyle name="Followed Hyperlink" xfId="7169" builtinId="9" hidden="1"/>
    <cellStyle name="Followed Hyperlink" xfId="7168" builtinId="9" hidden="1"/>
    <cellStyle name="Followed Hyperlink" xfId="7167" builtinId="9" hidden="1"/>
    <cellStyle name="Followed Hyperlink" xfId="7166" builtinId="9" hidden="1"/>
    <cellStyle name="Followed Hyperlink" xfId="7165" builtinId="9" hidden="1"/>
    <cellStyle name="Followed Hyperlink" xfId="7164" builtinId="9" hidden="1"/>
    <cellStyle name="Followed Hyperlink" xfId="7163" builtinId="9" hidden="1"/>
    <cellStyle name="Followed Hyperlink" xfId="7162" builtinId="9" hidden="1"/>
    <cellStyle name="Followed Hyperlink" xfId="7161" builtinId="9" hidden="1"/>
    <cellStyle name="Followed Hyperlink" xfId="7160" builtinId="9" hidden="1"/>
    <cellStyle name="Followed Hyperlink" xfId="7159" builtinId="9" hidden="1"/>
    <cellStyle name="Followed Hyperlink" xfId="7158" builtinId="9" hidden="1"/>
    <cellStyle name="Followed Hyperlink" xfId="7157" builtinId="9" hidden="1"/>
    <cellStyle name="Followed Hyperlink" xfId="7156" builtinId="9" hidden="1"/>
    <cellStyle name="Followed Hyperlink" xfId="7155" builtinId="9" hidden="1"/>
    <cellStyle name="Followed Hyperlink" xfId="7154" builtinId="9" hidden="1"/>
    <cellStyle name="Followed Hyperlink" xfId="7153" builtinId="9" hidden="1"/>
    <cellStyle name="Followed Hyperlink" xfId="7152" builtinId="9" hidden="1"/>
    <cellStyle name="Followed Hyperlink" xfId="7151" builtinId="9" hidden="1"/>
    <cellStyle name="Followed Hyperlink" xfId="7150" builtinId="9" hidden="1"/>
    <cellStyle name="Followed Hyperlink" xfId="7149" builtinId="9" hidden="1"/>
    <cellStyle name="Followed Hyperlink" xfId="7148" builtinId="9" hidden="1"/>
    <cellStyle name="Followed Hyperlink" xfId="7147" builtinId="9" hidden="1"/>
    <cellStyle name="Followed Hyperlink" xfId="7146" builtinId="9" hidden="1"/>
    <cellStyle name="Followed Hyperlink" xfId="7145" builtinId="9" hidden="1"/>
    <cellStyle name="Followed Hyperlink" xfId="7144" builtinId="9" hidden="1"/>
    <cellStyle name="Followed Hyperlink" xfId="7143" builtinId="9" hidden="1"/>
    <cellStyle name="Followed Hyperlink" xfId="7142" builtinId="9" hidden="1"/>
    <cellStyle name="Followed Hyperlink" xfId="7141" builtinId="9" hidden="1"/>
    <cellStyle name="Followed Hyperlink" xfId="7140" builtinId="9" hidden="1"/>
    <cellStyle name="Followed Hyperlink" xfId="7139" builtinId="9" hidden="1"/>
    <cellStyle name="Followed Hyperlink" xfId="7138" builtinId="9" hidden="1"/>
    <cellStyle name="Followed Hyperlink" xfId="7137" builtinId="9" hidden="1"/>
    <cellStyle name="Followed Hyperlink" xfId="7136" builtinId="9" hidden="1"/>
    <cellStyle name="Followed Hyperlink" xfId="7135" builtinId="9" hidden="1"/>
    <cellStyle name="Followed Hyperlink" xfId="7134" builtinId="9" hidden="1"/>
    <cellStyle name="Followed Hyperlink" xfId="7133" builtinId="9" hidden="1"/>
    <cellStyle name="Followed Hyperlink" xfId="7132" builtinId="9" hidden="1"/>
    <cellStyle name="Followed Hyperlink" xfId="7131" builtinId="9" hidden="1"/>
    <cellStyle name="Followed Hyperlink" xfId="7130" builtinId="9" hidden="1"/>
    <cellStyle name="Followed Hyperlink" xfId="7129" builtinId="9" hidden="1"/>
    <cellStyle name="Followed Hyperlink" xfId="7128" builtinId="9" hidden="1"/>
    <cellStyle name="Followed Hyperlink" xfId="7127" builtinId="9" hidden="1"/>
    <cellStyle name="Followed Hyperlink" xfId="7126" builtinId="9" hidden="1"/>
    <cellStyle name="Followed Hyperlink" xfId="7125" builtinId="9" hidden="1"/>
    <cellStyle name="Followed Hyperlink" xfId="7124" builtinId="9" hidden="1"/>
    <cellStyle name="Followed Hyperlink" xfId="7123" builtinId="9" hidden="1"/>
    <cellStyle name="Followed Hyperlink" xfId="7122" builtinId="9" hidden="1"/>
    <cellStyle name="Followed Hyperlink" xfId="7121" builtinId="9" hidden="1"/>
    <cellStyle name="Followed Hyperlink" xfId="7120" builtinId="9" hidden="1"/>
    <cellStyle name="Followed Hyperlink" xfId="7119" builtinId="9" hidden="1"/>
    <cellStyle name="Followed Hyperlink" xfId="7118" builtinId="9" hidden="1"/>
    <cellStyle name="Followed Hyperlink" xfId="7117" builtinId="9" hidden="1"/>
    <cellStyle name="Followed Hyperlink" xfId="7116" builtinId="9" hidden="1"/>
    <cellStyle name="Followed Hyperlink" xfId="7115" builtinId="9" hidden="1"/>
    <cellStyle name="Followed Hyperlink" xfId="7114" builtinId="9" hidden="1"/>
    <cellStyle name="Followed Hyperlink" xfId="7113" builtinId="9" hidden="1"/>
    <cellStyle name="Followed Hyperlink" xfId="7112" builtinId="9" hidden="1"/>
    <cellStyle name="Followed Hyperlink" xfId="7111" builtinId="9" hidden="1"/>
    <cellStyle name="Followed Hyperlink" xfId="7110" builtinId="9" hidden="1"/>
    <cellStyle name="Followed Hyperlink" xfId="7109" builtinId="9" hidden="1"/>
    <cellStyle name="Followed Hyperlink" xfId="7108" builtinId="9" hidden="1"/>
    <cellStyle name="Followed Hyperlink" xfId="7107" builtinId="9" hidden="1"/>
    <cellStyle name="Followed Hyperlink" xfId="7106" builtinId="9" hidden="1"/>
    <cellStyle name="Followed Hyperlink" xfId="7105" builtinId="9" hidden="1"/>
    <cellStyle name="Followed Hyperlink" xfId="7104" builtinId="9" hidden="1"/>
    <cellStyle name="Followed Hyperlink" xfId="7103" builtinId="9" hidden="1"/>
    <cellStyle name="Followed Hyperlink" xfId="7102" builtinId="9" hidden="1"/>
    <cellStyle name="Followed Hyperlink" xfId="7101" builtinId="9" hidden="1"/>
    <cellStyle name="Followed Hyperlink" xfId="7100" builtinId="9" hidden="1"/>
    <cellStyle name="Followed Hyperlink" xfId="7099" builtinId="9" hidden="1"/>
    <cellStyle name="Followed Hyperlink" xfId="7098" builtinId="9" hidden="1"/>
    <cellStyle name="Followed Hyperlink" xfId="7097" builtinId="9" hidden="1"/>
    <cellStyle name="Followed Hyperlink" xfId="7096" builtinId="9" hidden="1"/>
    <cellStyle name="Followed Hyperlink" xfId="7095" builtinId="9" hidden="1"/>
    <cellStyle name="Followed Hyperlink" xfId="7094" builtinId="9" hidden="1"/>
    <cellStyle name="Followed Hyperlink" xfId="7093" builtinId="9" hidden="1"/>
    <cellStyle name="Followed Hyperlink" xfId="7092" builtinId="9" hidden="1"/>
    <cellStyle name="Followed Hyperlink" xfId="7091" builtinId="9" hidden="1"/>
    <cellStyle name="Followed Hyperlink" xfId="7090" builtinId="9" hidden="1"/>
    <cellStyle name="Followed Hyperlink" xfId="100" builtinId="9" hidden="1"/>
    <cellStyle name="Followed Hyperlink" xfId="114" builtinId="9" hidden="1"/>
    <cellStyle name="Followed Hyperlink" xfId="7089" builtinId="9" hidden="1"/>
    <cellStyle name="Followed Hyperlink" xfId="7088" builtinId="9" hidden="1"/>
    <cellStyle name="Followed Hyperlink" xfId="7087" builtinId="9" hidden="1"/>
    <cellStyle name="Followed Hyperlink" xfId="7086" builtinId="9" hidden="1"/>
    <cellStyle name="Followed Hyperlink" xfId="7085" builtinId="9" hidden="1"/>
    <cellStyle name="Followed Hyperlink" xfId="7084" builtinId="9" hidden="1"/>
    <cellStyle name="Followed Hyperlink" xfId="7083" builtinId="9" hidden="1"/>
    <cellStyle name="Followed Hyperlink" xfId="7082" builtinId="9" hidden="1"/>
    <cellStyle name="Followed Hyperlink" xfId="7081" builtinId="9" hidden="1"/>
    <cellStyle name="Followed Hyperlink" xfId="7080" builtinId="9" hidden="1"/>
    <cellStyle name="Followed Hyperlink" xfId="7079" builtinId="9" hidden="1"/>
    <cellStyle name="Followed Hyperlink" xfId="7078" builtinId="9" hidden="1"/>
    <cellStyle name="Followed Hyperlink" xfId="7077" builtinId="9" hidden="1"/>
    <cellStyle name="Followed Hyperlink" xfId="7076" builtinId="9" hidden="1"/>
    <cellStyle name="Followed Hyperlink" xfId="7075" builtinId="9" hidden="1"/>
    <cellStyle name="Followed Hyperlink" xfId="7074" builtinId="9" hidden="1"/>
    <cellStyle name="Followed Hyperlink" xfId="7073" builtinId="9" hidden="1"/>
    <cellStyle name="Followed Hyperlink" xfId="7072" builtinId="9" hidden="1"/>
    <cellStyle name="Followed Hyperlink" xfId="7071" builtinId="9" hidden="1"/>
    <cellStyle name="Followed Hyperlink" xfId="7070" builtinId="9" hidden="1"/>
    <cellStyle name="Followed Hyperlink" xfId="7069" builtinId="9" hidden="1"/>
    <cellStyle name="Followed Hyperlink" xfId="7068" builtinId="9" hidden="1"/>
    <cellStyle name="Followed Hyperlink" xfId="7067" builtinId="9" hidden="1"/>
    <cellStyle name="Followed Hyperlink" xfId="7066" builtinId="9" hidden="1"/>
    <cellStyle name="Followed Hyperlink" xfId="7065" builtinId="9" hidden="1"/>
    <cellStyle name="Followed Hyperlink" xfId="7064" builtinId="9" hidden="1"/>
    <cellStyle name="Followed Hyperlink" xfId="7063" builtinId="9" hidden="1"/>
    <cellStyle name="Followed Hyperlink" xfId="7062" builtinId="9" hidden="1"/>
    <cellStyle name="Followed Hyperlink" xfId="7061" builtinId="9" hidden="1"/>
    <cellStyle name="Followed Hyperlink" xfId="7060" builtinId="9" hidden="1"/>
    <cellStyle name="Followed Hyperlink" xfId="7059" builtinId="9" hidden="1"/>
    <cellStyle name="Followed Hyperlink" xfId="7058" builtinId="9" hidden="1"/>
    <cellStyle name="Followed Hyperlink" xfId="7057" builtinId="9" hidden="1"/>
    <cellStyle name="Followed Hyperlink" xfId="7056" builtinId="9" hidden="1"/>
    <cellStyle name="Followed Hyperlink" xfId="7055" builtinId="9" hidden="1"/>
    <cellStyle name="Followed Hyperlink" xfId="7054" builtinId="9" hidden="1"/>
    <cellStyle name="Followed Hyperlink" xfId="7053" builtinId="9" hidden="1"/>
    <cellStyle name="Followed Hyperlink" xfId="7052" builtinId="9" hidden="1"/>
    <cellStyle name="Followed Hyperlink" xfId="7051" builtinId="9" hidden="1"/>
    <cellStyle name="Followed Hyperlink" xfId="7050" builtinId="9" hidden="1"/>
    <cellStyle name="Followed Hyperlink" xfId="7049" builtinId="9" hidden="1"/>
    <cellStyle name="Followed Hyperlink" xfId="7048" builtinId="9" hidden="1"/>
    <cellStyle name="Followed Hyperlink" xfId="7047" builtinId="9" hidden="1"/>
    <cellStyle name="Followed Hyperlink" xfId="7046" builtinId="9" hidden="1"/>
    <cellStyle name="Followed Hyperlink" xfId="7045" builtinId="9" hidden="1"/>
    <cellStyle name="Followed Hyperlink" xfId="7044" builtinId="9" hidden="1"/>
    <cellStyle name="Followed Hyperlink" xfId="7043" builtinId="9" hidden="1"/>
    <cellStyle name="Followed Hyperlink" xfId="7042" builtinId="9" hidden="1"/>
    <cellStyle name="Followed Hyperlink" xfId="7041" builtinId="9" hidden="1"/>
    <cellStyle name="Followed Hyperlink" xfId="7040" builtinId="9" hidden="1"/>
    <cellStyle name="Followed Hyperlink" xfId="7039" builtinId="9" hidden="1"/>
    <cellStyle name="Followed Hyperlink" xfId="7038" builtinId="9" hidden="1"/>
    <cellStyle name="Followed Hyperlink" xfId="7037" builtinId="9" hidden="1"/>
    <cellStyle name="Followed Hyperlink" xfId="7036" builtinId="9" hidden="1"/>
    <cellStyle name="Followed Hyperlink" xfId="7035" builtinId="9" hidden="1"/>
    <cellStyle name="Followed Hyperlink" xfId="7034" builtinId="9" hidden="1"/>
    <cellStyle name="Followed Hyperlink" xfId="7033" builtinId="9" hidden="1"/>
    <cellStyle name="Followed Hyperlink" xfId="7032" builtinId="9" hidden="1"/>
    <cellStyle name="Followed Hyperlink" xfId="7031" builtinId="9" hidden="1"/>
    <cellStyle name="Followed Hyperlink" xfId="7030" builtinId="9" hidden="1"/>
    <cellStyle name="Followed Hyperlink" xfId="7029" builtinId="9" hidden="1"/>
    <cellStyle name="Followed Hyperlink" xfId="7028" builtinId="9" hidden="1"/>
    <cellStyle name="Followed Hyperlink" xfId="7027" builtinId="9" hidden="1"/>
    <cellStyle name="Followed Hyperlink" xfId="7026" builtinId="9" hidden="1"/>
    <cellStyle name="Followed Hyperlink" xfId="7025" builtinId="9" hidden="1"/>
    <cellStyle name="Followed Hyperlink" xfId="7024" builtinId="9" hidden="1"/>
    <cellStyle name="Followed Hyperlink" xfId="7023" builtinId="9" hidden="1"/>
    <cellStyle name="Followed Hyperlink" xfId="7022" builtinId="9" hidden="1"/>
    <cellStyle name="Followed Hyperlink" xfId="113" builtinId="9" hidden="1"/>
    <cellStyle name="Followed Hyperlink" xfId="7021" builtinId="9" hidden="1"/>
    <cellStyle name="Followed Hyperlink" xfId="7020" builtinId="9" hidden="1"/>
    <cellStyle name="Followed Hyperlink" xfId="7019" builtinId="9" hidden="1"/>
    <cellStyle name="Followed Hyperlink" xfId="7018" builtinId="9" hidden="1"/>
    <cellStyle name="Followed Hyperlink" xfId="7017" builtinId="9" hidden="1"/>
    <cellStyle name="Followed Hyperlink" xfId="7016" builtinId="9" hidden="1"/>
    <cellStyle name="Followed Hyperlink" xfId="7015" builtinId="9" hidden="1"/>
    <cellStyle name="Followed Hyperlink" xfId="7014" builtinId="9" hidden="1"/>
    <cellStyle name="Followed Hyperlink" xfId="7013" builtinId="9" hidden="1"/>
    <cellStyle name="Followed Hyperlink" xfId="7012" builtinId="9" hidden="1"/>
    <cellStyle name="Followed Hyperlink" xfId="7011" builtinId="9" hidden="1"/>
    <cellStyle name="Followed Hyperlink" xfId="7010" builtinId="9" hidden="1"/>
    <cellStyle name="Followed Hyperlink" xfId="107" builtinId="9" hidden="1"/>
    <cellStyle name="Followed Hyperlink" xfId="7009" builtinId="9" hidden="1"/>
    <cellStyle name="Followed Hyperlink" xfId="7008" builtinId="9" hidden="1"/>
    <cellStyle name="Followed Hyperlink" xfId="7007" builtinId="9" hidden="1"/>
    <cellStyle name="Followed Hyperlink" xfId="7006" builtinId="9" hidden="1"/>
    <cellStyle name="Followed Hyperlink" xfId="7005" builtinId="9" hidden="1"/>
    <cellStyle name="Followed Hyperlink" xfId="7004" builtinId="9" hidden="1"/>
    <cellStyle name="Followed Hyperlink" xfId="7003" builtinId="9" hidden="1"/>
    <cellStyle name="Followed Hyperlink" xfId="7002" builtinId="9" hidden="1"/>
    <cellStyle name="Followed Hyperlink" xfId="7001" builtinId="9" hidden="1"/>
    <cellStyle name="Followed Hyperlink" xfId="7000" builtinId="9" hidden="1"/>
    <cellStyle name="Followed Hyperlink" xfId="6999" builtinId="9" hidden="1"/>
    <cellStyle name="Followed Hyperlink" xfId="6998" builtinId="9" hidden="1"/>
    <cellStyle name="Followed Hyperlink" xfId="6997" builtinId="9" hidden="1"/>
    <cellStyle name="Followed Hyperlink" xfId="6996" builtinId="9" hidden="1"/>
    <cellStyle name="Followed Hyperlink" xfId="6995" builtinId="9" hidden="1"/>
    <cellStyle name="Followed Hyperlink" xfId="6994" builtinId="9" hidden="1"/>
    <cellStyle name="Followed Hyperlink" xfId="6993" builtinId="9" hidden="1"/>
    <cellStyle name="Followed Hyperlink" xfId="108" builtinId="9" hidden="1"/>
    <cellStyle name="Followed Hyperlink" xfId="6992" builtinId="9" hidden="1"/>
    <cellStyle name="Followed Hyperlink" xfId="6991" builtinId="9" hidden="1"/>
    <cellStyle name="Followed Hyperlink" xfId="6990" builtinId="9" hidden="1"/>
    <cellStyle name="Followed Hyperlink" xfId="6989" builtinId="9" hidden="1"/>
    <cellStyle name="Followed Hyperlink" xfId="6988" builtinId="9" hidden="1"/>
    <cellStyle name="Followed Hyperlink" xfId="6987" builtinId="9" hidden="1"/>
    <cellStyle name="Followed Hyperlink" xfId="6986" builtinId="9" hidden="1"/>
    <cellStyle name="Followed Hyperlink" xfId="6985" builtinId="9" hidden="1"/>
    <cellStyle name="Followed Hyperlink" xfId="6984" builtinId="9" hidden="1"/>
    <cellStyle name="Followed Hyperlink" xfId="6983" builtinId="9" hidden="1"/>
    <cellStyle name="Followed Hyperlink" xfId="6982" builtinId="9" hidden="1"/>
    <cellStyle name="Followed Hyperlink" xfId="6981" builtinId="9" hidden="1"/>
    <cellStyle name="Followed Hyperlink" xfId="6980" builtinId="9" hidden="1"/>
    <cellStyle name="Followed Hyperlink" xfId="6979" builtinId="9" hidden="1"/>
    <cellStyle name="Followed Hyperlink" xfId="6978" builtinId="9" hidden="1"/>
    <cellStyle name="Followed Hyperlink" xfId="6977" builtinId="9" hidden="1"/>
    <cellStyle name="Followed Hyperlink" xfId="6976" builtinId="9" hidden="1"/>
    <cellStyle name="Followed Hyperlink" xfId="6975" builtinId="9" hidden="1"/>
    <cellStyle name="Followed Hyperlink" xfId="6974" builtinId="9" hidden="1"/>
    <cellStyle name="Followed Hyperlink" xfId="6973" builtinId="9" hidden="1"/>
    <cellStyle name="Followed Hyperlink" xfId="6972" builtinId="9" hidden="1"/>
    <cellStyle name="Followed Hyperlink" xfId="6971" builtinId="9" hidden="1"/>
    <cellStyle name="Followed Hyperlink" xfId="6970" builtinId="9" hidden="1"/>
    <cellStyle name="Followed Hyperlink" xfId="6969" builtinId="9" hidden="1"/>
    <cellStyle name="Followed Hyperlink" xfId="95" builtinId="9" hidden="1"/>
    <cellStyle name="Followed Hyperlink" xfId="6312" builtinId="9" hidden="1"/>
    <cellStyle name="Followed Hyperlink" xfId="103" builtinId="9" hidden="1"/>
    <cellStyle name="Followed Hyperlink" xfId="106" builtinId="9" hidden="1"/>
    <cellStyle name="Followed Hyperlink" xfId="6968" builtinId="9" hidden="1"/>
    <cellStyle name="Followed Hyperlink" xfId="6967" builtinId="9" hidden="1"/>
    <cellStyle name="Followed Hyperlink" xfId="6966" builtinId="9" hidden="1"/>
    <cellStyle name="Followed Hyperlink" xfId="6965" builtinId="9" hidden="1"/>
    <cellStyle name="Followed Hyperlink" xfId="6964" builtinId="9" hidden="1"/>
    <cellStyle name="Followed Hyperlink" xfId="6963" builtinId="9" hidden="1"/>
    <cellStyle name="Followed Hyperlink" xfId="6962" builtinId="9" hidden="1"/>
    <cellStyle name="Followed Hyperlink" xfId="6961" builtinId="9" hidden="1"/>
    <cellStyle name="Followed Hyperlink" xfId="6960" builtinId="9" hidden="1"/>
    <cellStyle name="Followed Hyperlink" xfId="6959" builtinId="9" hidden="1"/>
    <cellStyle name="Followed Hyperlink" xfId="6958" builtinId="9" hidden="1"/>
    <cellStyle name="Followed Hyperlink" xfId="6957" builtinId="9" hidden="1"/>
    <cellStyle name="Followed Hyperlink" xfId="6956" builtinId="9" hidden="1"/>
    <cellStyle name="Followed Hyperlink" xfId="6955" builtinId="9" hidden="1"/>
    <cellStyle name="Followed Hyperlink" xfId="6954" builtinId="9" hidden="1"/>
    <cellStyle name="Followed Hyperlink" xfId="6953" builtinId="9" hidden="1"/>
    <cellStyle name="Followed Hyperlink" xfId="6952" builtinId="9" hidden="1"/>
    <cellStyle name="Followed Hyperlink" xfId="6951" builtinId="9" hidden="1"/>
    <cellStyle name="Followed Hyperlink" xfId="6950" builtinId="9" hidden="1"/>
    <cellStyle name="Followed Hyperlink" xfId="6949" builtinId="9" hidden="1"/>
    <cellStyle name="Followed Hyperlink" xfId="6948" builtinId="9" hidden="1"/>
    <cellStyle name="Followed Hyperlink" xfId="6947" builtinId="9" hidden="1"/>
    <cellStyle name="Followed Hyperlink" xfId="6946" builtinId="9" hidden="1"/>
    <cellStyle name="Followed Hyperlink" xfId="6945" builtinId="9" hidden="1"/>
    <cellStyle name="Followed Hyperlink" xfId="6944" builtinId="9" hidden="1"/>
    <cellStyle name="Followed Hyperlink" xfId="6943" builtinId="9" hidden="1"/>
    <cellStyle name="Followed Hyperlink" xfId="6942" builtinId="9" hidden="1"/>
    <cellStyle name="Followed Hyperlink" xfId="6941" builtinId="9" hidden="1"/>
    <cellStyle name="Followed Hyperlink" xfId="6940" builtinId="9" hidden="1"/>
    <cellStyle name="Followed Hyperlink" xfId="6939" builtinId="9" hidden="1"/>
    <cellStyle name="Followed Hyperlink" xfId="6938" builtinId="9" hidden="1"/>
    <cellStyle name="Followed Hyperlink" xfId="6937" builtinId="9" hidden="1"/>
    <cellStyle name="Followed Hyperlink" xfId="6936" builtinId="9" hidden="1"/>
    <cellStyle name="Followed Hyperlink" xfId="6935" builtinId="9" hidden="1"/>
    <cellStyle name="Followed Hyperlink" xfId="6934" builtinId="9" hidden="1"/>
    <cellStyle name="Followed Hyperlink" xfId="6933" builtinId="9" hidden="1"/>
    <cellStyle name="Followed Hyperlink" xfId="6932" builtinId="9" hidden="1"/>
    <cellStyle name="Followed Hyperlink" xfId="6931" builtinId="9" hidden="1"/>
    <cellStyle name="Followed Hyperlink" xfId="6930" builtinId="9" hidden="1"/>
    <cellStyle name="Followed Hyperlink" xfId="6929" builtinId="9" hidden="1"/>
    <cellStyle name="Followed Hyperlink" xfId="6928" builtinId="9" hidden="1"/>
    <cellStyle name="Followed Hyperlink" xfId="6927" builtinId="9" hidden="1"/>
    <cellStyle name="Followed Hyperlink" xfId="6926" builtinId="9" hidden="1"/>
    <cellStyle name="Followed Hyperlink" xfId="97" builtinId="9" hidden="1"/>
    <cellStyle name="Followed Hyperlink" xfId="94" builtinId="9" hidden="1"/>
    <cellStyle name="Followed Hyperlink" xfId="105" builtinId="9" hidden="1"/>
    <cellStyle name="Followed Hyperlink" xfId="92" builtinId="9" hidden="1"/>
    <cellStyle name="Followed Hyperlink" xfId="6925" builtinId="9" hidden="1"/>
    <cellStyle name="Followed Hyperlink" xfId="6924" builtinId="9" hidden="1"/>
    <cellStyle name="Followed Hyperlink" xfId="6923" builtinId="9" hidden="1"/>
    <cellStyle name="Followed Hyperlink" xfId="6922" builtinId="9" hidden="1"/>
    <cellStyle name="Followed Hyperlink" xfId="6921" builtinId="9" hidden="1"/>
    <cellStyle name="Followed Hyperlink" xfId="6920" builtinId="9" hidden="1"/>
    <cellStyle name="Followed Hyperlink" xfId="6919" builtinId="9" hidden="1"/>
    <cellStyle name="Followed Hyperlink" xfId="96" builtinId="9" hidden="1"/>
    <cellStyle name="Followed Hyperlink" xfId="6918" builtinId="9" hidden="1"/>
    <cellStyle name="Followed Hyperlink" xfId="6917" builtinId="9" hidden="1"/>
    <cellStyle name="Followed Hyperlink" xfId="6916" builtinId="9" hidden="1"/>
    <cellStyle name="Followed Hyperlink" xfId="6915" builtinId="9" hidden="1"/>
    <cellStyle name="Followed Hyperlink" xfId="93" builtinId="9" hidden="1"/>
    <cellStyle name="Followed Hyperlink" xfId="104" builtinId="9" hidden="1"/>
    <cellStyle name="Followed Hyperlink" xfId="91" builtinId="9" hidden="1"/>
    <cellStyle name="Followed Hyperlink" xfId="6914" builtinId="9" hidden="1"/>
    <cellStyle name="Followed Hyperlink" xfId="6913" builtinId="9" hidden="1"/>
    <cellStyle name="Followed Hyperlink" xfId="6912" builtinId="9" hidden="1"/>
    <cellStyle name="Followed Hyperlink" xfId="6911" builtinId="9" hidden="1"/>
    <cellStyle name="Followed Hyperlink" xfId="6910" builtinId="9" hidden="1"/>
    <cellStyle name="Followed Hyperlink" xfId="6909" builtinId="9" hidden="1"/>
    <cellStyle name="Followed Hyperlink" xfId="6908" builtinId="9" hidden="1"/>
    <cellStyle name="Followed Hyperlink" xfId="6907" builtinId="9" hidden="1"/>
    <cellStyle name="Followed Hyperlink" xfId="6906" builtinId="9" hidden="1"/>
    <cellStyle name="Followed Hyperlink" xfId="6905" builtinId="9" hidden="1"/>
    <cellStyle name="Followed Hyperlink" xfId="6904" builtinId="9" hidden="1"/>
    <cellStyle name="Followed Hyperlink" xfId="6903" builtinId="9" hidden="1"/>
    <cellStyle name="Followed Hyperlink" xfId="6902" builtinId="9" hidden="1"/>
    <cellStyle name="Followed Hyperlink" xfId="6901" builtinId="9" hidden="1"/>
    <cellStyle name="Followed Hyperlink" xfId="6900" builtinId="9" hidden="1"/>
    <cellStyle name="Followed Hyperlink" xfId="6899" builtinId="9" hidden="1"/>
    <cellStyle name="Followed Hyperlink" xfId="6898" builtinId="9" hidden="1"/>
    <cellStyle name="Followed Hyperlink" xfId="6897" builtinId="9" hidden="1"/>
    <cellStyle name="Followed Hyperlink" xfId="6896" builtinId="9" hidden="1"/>
    <cellStyle name="Followed Hyperlink" xfId="6895" builtinId="9" hidden="1"/>
    <cellStyle name="Followed Hyperlink" xfId="6894" builtinId="9" hidden="1"/>
    <cellStyle name="Followed Hyperlink" xfId="6893" builtinId="9" hidden="1"/>
    <cellStyle name="Followed Hyperlink" xfId="6892" builtinId="9" hidden="1"/>
    <cellStyle name="Followed Hyperlink" xfId="6891" builtinId="9" hidden="1"/>
    <cellStyle name="Followed Hyperlink" xfId="6890" builtinId="9" hidden="1"/>
    <cellStyle name="Followed Hyperlink" xfId="6889" builtinId="9" hidden="1"/>
    <cellStyle name="Followed Hyperlink" xfId="6888" builtinId="9" hidden="1"/>
    <cellStyle name="Followed Hyperlink" xfId="6887" builtinId="9" hidden="1"/>
    <cellStyle name="Followed Hyperlink" xfId="6886" builtinId="9" hidden="1"/>
    <cellStyle name="Followed Hyperlink" xfId="6885" builtinId="9" hidden="1"/>
    <cellStyle name="Followed Hyperlink" xfId="6884" builtinId="9" hidden="1"/>
    <cellStyle name="Followed Hyperlink" xfId="6883" builtinId="9" hidden="1"/>
    <cellStyle name="Followed Hyperlink" xfId="6882" builtinId="9" hidden="1"/>
    <cellStyle name="Followed Hyperlink" xfId="6881" builtinId="9" hidden="1"/>
    <cellStyle name="Followed Hyperlink" xfId="6880" builtinId="9" hidden="1"/>
    <cellStyle name="Followed Hyperlink" xfId="6879" builtinId="9" hidden="1"/>
    <cellStyle name="Followed Hyperlink" xfId="6878" builtinId="9" hidden="1"/>
    <cellStyle name="Followed Hyperlink" xfId="6877" builtinId="9" hidden="1"/>
    <cellStyle name="Followed Hyperlink" xfId="6876" builtinId="9" hidden="1"/>
    <cellStyle name="Followed Hyperlink" xfId="6875" builtinId="9" hidden="1"/>
    <cellStyle name="Followed Hyperlink" xfId="6874" builtinId="9" hidden="1"/>
    <cellStyle name="Followed Hyperlink" xfId="6873" builtinId="9" hidden="1"/>
    <cellStyle name="Followed Hyperlink" xfId="6872" builtinId="9" hidden="1"/>
    <cellStyle name="Followed Hyperlink" xfId="6871" builtinId="9" hidden="1"/>
    <cellStyle name="Followed Hyperlink" xfId="6870" builtinId="9" hidden="1"/>
    <cellStyle name="Followed Hyperlink" xfId="6869" builtinId="9" hidden="1"/>
    <cellStyle name="Followed Hyperlink" xfId="6868" builtinId="9" hidden="1"/>
    <cellStyle name="Followed Hyperlink" xfId="6867" builtinId="9" hidden="1"/>
    <cellStyle name="Followed Hyperlink" xfId="6866" builtinId="9" hidden="1"/>
    <cellStyle name="Followed Hyperlink" xfId="6865" builtinId="9" hidden="1"/>
    <cellStyle name="Followed Hyperlink" xfId="6864" builtinId="9" hidden="1"/>
    <cellStyle name="Followed Hyperlink" xfId="8568" builtinId="9" hidden="1"/>
    <cellStyle name="Followed Hyperlink" xfId="8569" builtinId="9" hidden="1"/>
    <cellStyle name="Followed Hyperlink" xfId="8570" builtinId="9" hidden="1"/>
    <cellStyle name="Followed Hyperlink" xfId="8571" builtinId="9" hidden="1"/>
    <cellStyle name="Followed Hyperlink" xfId="8572" builtinId="9" hidden="1"/>
    <cellStyle name="Followed Hyperlink" xfId="8573" builtinId="9" hidden="1"/>
    <cellStyle name="Followed Hyperlink" xfId="8574" builtinId="9" hidden="1"/>
    <cellStyle name="Followed Hyperlink" xfId="8575" builtinId="9" hidden="1"/>
    <cellStyle name="Followed Hyperlink" xfId="8576" builtinId="9" hidden="1"/>
    <cellStyle name="Followed Hyperlink" xfId="8577" builtinId="9" hidden="1"/>
    <cellStyle name="Followed Hyperlink" xfId="8578" builtinId="9" hidden="1"/>
    <cellStyle name="Followed Hyperlink" xfId="8579" builtinId="9" hidden="1"/>
    <cellStyle name="Followed Hyperlink" xfId="8580" builtinId="9" hidden="1"/>
    <cellStyle name="Followed Hyperlink" xfId="8581" builtinId="9" hidden="1"/>
    <cellStyle name="Followed Hyperlink" xfId="8582" builtinId="9" hidden="1"/>
    <cellStyle name="Followed Hyperlink" xfId="8583" builtinId="9" hidden="1"/>
    <cellStyle name="Followed Hyperlink" xfId="8584" builtinId="9" hidden="1"/>
    <cellStyle name="Followed Hyperlink" xfId="8585" builtinId="9" hidden="1"/>
    <cellStyle name="Followed Hyperlink" xfId="8586" builtinId="9" hidden="1"/>
    <cellStyle name="Followed Hyperlink" xfId="8587" builtinId="9" hidden="1"/>
    <cellStyle name="Followed Hyperlink" xfId="8588" builtinId="9" hidden="1"/>
    <cellStyle name="Followed Hyperlink" xfId="8589" builtinId="9" hidden="1"/>
    <cellStyle name="Followed Hyperlink" xfId="8590" builtinId="9" hidden="1"/>
    <cellStyle name="Followed Hyperlink" xfId="8591" builtinId="9" hidden="1"/>
    <cellStyle name="Followed Hyperlink" xfId="8592" builtinId="9" hidden="1"/>
    <cellStyle name="Followed Hyperlink" xfId="8593" builtinId="9" hidden="1"/>
    <cellStyle name="Followed Hyperlink" xfId="8594" builtinId="9" hidden="1"/>
    <cellStyle name="Followed Hyperlink" xfId="8595" builtinId="9" hidden="1"/>
    <cellStyle name="Followed Hyperlink" xfId="8596" builtinId="9" hidden="1"/>
    <cellStyle name="Followed Hyperlink" xfId="8597" builtinId="9" hidden="1"/>
    <cellStyle name="Followed Hyperlink" xfId="8598" builtinId="9" hidden="1"/>
    <cellStyle name="Followed Hyperlink" xfId="8599" builtinId="9" hidden="1"/>
    <cellStyle name="Followed Hyperlink" xfId="8600" builtinId="9" hidden="1"/>
    <cellStyle name="Followed Hyperlink" xfId="8601" builtinId="9" hidden="1"/>
    <cellStyle name="Followed Hyperlink" xfId="8602" builtinId="9" hidden="1"/>
    <cellStyle name="Followed Hyperlink" xfId="8603" builtinId="9" hidden="1"/>
    <cellStyle name="Followed Hyperlink" xfId="8604" builtinId="9" hidden="1"/>
    <cellStyle name="Followed Hyperlink" xfId="8605" builtinId="9" hidden="1"/>
    <cellStyle name="Followed Hyperlink" xfId="8606" builtinId="9" hidden="1"/>
    <cellStyle name="Followed Hyperlink" xfId="8607" builtinId="9" hidden="1"/>
    <cellStyle name="Followed Hyperlink" xfId="8608" builtinId="9" hidden="1"/>
    <cellStyle name="Followed Hyperlink" xfId="8609" builtinId="9" hidden="1"/>
    <cellStyle name="Followed Hyperlink" xfId="8610" builtinId="9" hidden="1"/>
    <cellStyle name="Followed Hyperlink" xfId="8611" builtinId="9" hidden="1"/>
    <cellStyle name="Followed Hyperlink" xfId="8612" builtinId="9" hidden="1"/>
    <cellStyle name="Followed Hyperlink" xfId="8613" builtinId="9" hidden="1"/>
    <cellStyle name="Followed Hyperlink" xfId="8614" builtinId="9" hidden="1"/>
    <cellStyle name="Followed Hyperlink" xfId="8615" builtinId="9" hidden="1"/>
    <cellStyle name="Followed Hyperlink" xfId="8616" builtinId="9" hidden="1"/>
    <cellStyle name="Followed Hyperlink" xfId="8617" builtinId="9" hidden="1"/>
    <cellStyle name="Followed Hyperlink" xfId="8618" builtinId="9" hidden="1"/>
    <cellStyle name="Followed Hyperlink" xfId="8619" builtinId="9" hidden="1"/>
    <cellStyle name="Followed Hyperlink" xfId="8620" builtinId="9" hidden="1"/>
    <cellStyle name="Followed Hyperlink" xfId="8621" builtinId="9" hidden="1"/>
    <cellStyle name="Followed Hyperlink" xfId="8622" builtinId="9" hidden="1"/>
    <cellStyle name="Followed Hyperlink" xfId="8623" builtinId="9" hidden="1"/>
    <cellStyle name="Followed Hyperlink" xfId="8624" builtinId="9" hidden="1"/>
    <cellStyle name="Followed Hyperlink" xfId="8625" builtinId="9" hidden="1"/>
    <cellStyle name="Followed Hyperlink" xfId="8626" builtinId="9" hidden="1"/>
    <cellStyle name="Followed Hyperlink" xfId="8627" builtinId="9" hidden="1"/>
    <cellStyle name="Followed Hyperlink" xfId="8628" builtinId="9" hidden="1"/>
    <cellStyle name="Followed Hyperlink" xfId="8629" builtinId="9" hidden="1"/>
    <cellStyle name="Followed Hyperlink" xfId="8630" builtinId="9" hidden="1"/>
    <cellStyle name="Followed Hyperlink" xfId="8631" builtinId="9" hidden="1"/>
    <cellStyle name="Followed Hyperlink" xfId="8632" builtinId="9" hidden="1"/>
    <cellStyle name="Followed Hyperlink" xfId="8633" builtinId="9" hidden="1"/>
    <cellStyle name="Followed Hyperlink" xfId="8634" builtinId="9" hidden="1"/>
    <cellStyle name="Followed Hyperlink" xfId="8635" builtinId="9" hidden="1"/>
    <cellStyle name="Followed Hyperlink" xfId="8636" builtinId="9" hidden="1"/>
    <cellStyle name="Followed Hyperlink" xfId="8637" builtinId="9" hidden="1"/>
    <cellStyle name="Followed Hyperlink" xfId="8638" builtinId="9" hidden="1"/>
    <cellStyle name="Followed Hyperlink" xfId="8639" builtinId="9" hidden="1"/>
    <cellStyle name="Followed Hyperlink" xfId="8640" builtinId="9" hidden="1"/>
    <cellStyle name="Followed Hyperlink" xfId="8641" builtinId="9" hidden="1"/>
    <cellStyle name="Followed Hyperlink" xfId="8642" builtinId="9" hidden="1"/>
    <cellStyle name="Followed Hyperlink" xfId="8643" builtinId="9" hidden="1"/>
    <cellStyle name="Followed Hyperlink" xfId="8644" builtinId="9" hidden="1"/>
    <cellStyle name="Followed Hyperlink" xfId="8645" builtinId="9" hidden="1"/>
    <cellStyle name="Followed Hyperlink" xfId="8646" builtinId="9" hidden="1"/>
    <cellStyle name="Followed Hyperlink" xfId="8647" builtinId="9" hidden="1"/>
    <cellStyle name="Followed Hyperlink" xfId="8648" builtinId="9" hidden="1"/>
    <cellStyle name="Followed Hyperlink" xfId="8649" builtinId="9" hidden="1"/>
    <cellStyle name="Followed Hyperlink" xfId="8650" builtinId="9" hidden="1"/>
    <cellStyle name="Followed Hyperlink" xfId="8651" builtinId="9" hidden="1"/>
    <cellStyle name="Followed Hyperlink" xfId="8652" builtinId="9" hidden="1"/>
    <cellStyle name="Followed Hyperlink" xfId="8653" builtinId="9" hidden="1"/>
    <cellStyle name="Followed Hyperlink" xfId="8654" builtinId="9" hidden="1"/>
    <cellStyle name="Followed Hyperlink" xfId="8655" builtinId="9" hidden="1"/>
    <cellStyle name="Followed Hyperlink" xfId="8656" builtinId="9" hidden="1"/>
    <cellStyle name="Followed Hyperlink" xfId="8657" builtinId="9" hidden="1"/>
    <cellStyle name="Followed Hyperlink" xfId="8658" builtinId="9" hidden="1"/>
    <cellStyle name="Followed Hyperlink" xfId="8659" builtinId="9" hidden="1"/>
    <cellStyle name="Followed Hyperlink" xfId="8660" builtinId="9" hidden="1"/>
    <cellStyle name="Followed Hyperlink" xfId="8661" builtinId="9" hidden="1"/>
    <cellStyle name="Followed Hyperlink" xfId="8662" builtinId="9" hidden="1"/>
    <cellStyle name="Followed Hyperlink" xfId="8663" builtinId="9" hidden="1"/>
    <cellStyle name="Followed Hyperlink" xfId="8664" builtinId="9" hidden="1"/>
    <cellStyle name="Followed Hyperlink" xfId="8665" builtinId="9" hidden="1"/>
    <cellStyle name="Followed Hyperlink" xfId="8666" builtinId="9" hidden="1"/>
    <cellStyle name="Followed Hyperlink" xfId="8667" builtinId="9" hidden="1"/>
    <cellStyle name="Followed Hyperlink" xfId="8668" builtinId="9" hidden="1"/>
    <cellStyle name="Followed Hyperlink" xfId="8669" builtinId="9" hidden="1"/>
    <cellStyle name="Followed Hyperlink" xfId="8670" builtinId="9" hidden="1"/>
    <cellStyle name="Followed Hyperlink" xfId="8671" builtinId="9" hidden="1"/>
    <cellStyle name="Followed Hyperlink" xfId="8672" builtinId="9" hidden="1"/>
    <cellStyle name="Followed Hyperlink" xfId="8673" builtinId="9" hidden="1"/>
    <cellStyle name="Followed Hyperlink" xfId="8674" builtinId="9" hidden="1"/>
    <cellStyle name="Followed Hyperlink" xfId="8675" builtinId="9" hidden="1"/>
    <cellStyle name="Followed Hyperlink" xfId="8676" builtinId="9" hidden="1"/>
    <cellStyle name="Followed Hyperlink" xfId="8677" builtinId="9" hidden="1"/>
    <cellStyle name="Followed Hyperlink" xfId="8678" builtinId="9" hidden="1"/>
    <cellStyle name="Followed Hyperlink" xfId="8679" builtinId="9" hidden="1"/>
    <cellStyle name="Followed Hyperlink" xfId="8680" builtinId="9" hidden="1"/>
    <cellStyle name="Followed Hyperlink" xfId="8681" builtinId="9" hidden="1"/>
    <cellStyle name="Followed Hyperlink" xfId="8682" builtinId="9" hidden="1"/>
    <cellStyle name="Followed Hyperlink" xfId="8683" builtinId="9" hidden="1"/>
    <cellStyle name="Followed Hyperlink" xfId="8684" builtinId="9" hidden="1"/>
    <cellStyle name="Followed Hyperlink" xfId="8685" builtinId="9" hidden="1"/>
    <cellStyle name="Followed Hyperlink" xfId="8686" builtinId="9" hidden="1"/>
    <cellStyle name="Followed Hyperlink" xfId="8687" builtinId="9" hidden="1"/>
    <cellStyle name="Followed Hyperlink" xfId="8688" builtinId="9" hidden="1"/>
    <cellStyle name="Followed Hyperlink" xfId="8689" builtinId="9" hidden="1"/>
    <cellStyle name="Followed Hyperlink" xfId="8690" builtinId="9" hidden="1"/>
    <cellStyle name="Followed Hyperlink" xfId="8691" builtinId="9" hidden="1"/>
    <cellStyle name="Followed Hyperlink" xfId="8692" builtinId="9" hidden="1"/>
    <cellStyle name="Followed Hyperlink" xfId="8693" builtinId="9" hidden="1"/>
    <cellStyle name="Followed Hyperlink" xfId="8694" builtinId="9" hidden="1"/>
    <cellStyle name="Followed Hyperlink" xfId="8695" builtinId="9" hidden="1"/>
    <cellStyle name="Followed Hyperlink" xfId="8696" builtinId="9" hidden="1"/>
    <cellStyle name="Followed Hyperlink" xfId="8697" builtinId="9" hidden="1"/>
    <cellStyle name="Followed Hyperlink" xfId="8698" builtinId="9" hidden="1"/>
    <cellStyle name="Followed Hyperlink" xfId="8699" builtinId="9" hidden="1"/>
    <cellStyle name="Followed Hyperlink" xfId="8700" builtinId="9" hidden="1"/>
    <cellStyle name="Followed Hyperlink" xfId="8701" builtinId="9" hidden="1"/>
    <cellStyle name="Followed Hyperlink" xfId="8702" builtinId="9" hidden="1"/>
    <cellStyle name="Followed Hyperlink" xfId="8703" builtinId="9" hidden="1"/>
    <cellStyle name="Followed Hyperlink" xfId="8704" builtinId="9" hidden="1"/>
    <cellStyle name="Followed Hyperlink" xfId="8705" builtinId="9" hidden="1"/>
    <cellStyle name="Followed Hyperlink" xfId="8706" builtinId="9" hidden="1"/>
    <cellStyle name="Followed Hyperlink" xfId="8707" builtinId="9" hidden="1"/>
    <cellStyle name="Followed Hyperlink" xfId="8708" builtinId="9" hidden="1"/>
    <cellStyle name="Followed Hyperlink" xfId="8709" builtinId="9" hidden="1"/>
    <cellStyle name="Followed Hyperlink" xfId="8710" builtinId="9" hidden="1"/>
    <cellStyle name="Followed Hyperlink" xfId="8711" builtinId="9" hidden="1"/>
    <cellStyle name="Followed Hyperlink" xfId="8712" builtinId="9" hidden="1"/>
    <cellStyle name="Followed Hyperlink" xfId="8713" builtinId="9" hidden="1"/>
    <cellStyle name="Followed Hyperlink" xfId="8714" builtinId="9" hidden="1"/>
    <cellStyle name="Followed Hyperlink" xfId="8715" builtinId="9" hidden="1"/>
    <cellStyle name="Followed Hyperlink" xfId="8716" builtinId="9" hidden="1"/>
    <cellStyle name="Followed Hyperlink" xfId="8717" builtinId="9" hidden="1"/>
    <cellStyle name="Followed Hyperlink" xfId="8718" builtinId="9" hidden="1"/>
    <cellStyle name="Followed Hyperlink" xfId="8719" builtinId="9" hidden="1"/>
    <cellStyle name="Followed Hyperlink" xfId="8720" builtinId="9" hidden="1"/>
    <cellStyle name="Followed Hyperlink" xfId="8721" builtinId="9" hidden="1"/>
    <cellStyle name="Followed Hyperlink" xfId="8722" builtinId="9" hidden="1"/>
    <cellStyle name="Followed Hyperlink" xfId="8723" builtinId="9" hidden="1"/>
    <cellStyle name="Followed Hyperlink" xfId="8724" builtinId="9" hidden="1"/>
    <cellStyle name="Followed Hyperlink" xfId="8725" builtinId="9" hidden="1"/>
    <cellStyle name="Followed Hyperlink" xfId="8726" builtinId="9" hidden="1"/>
    <cellStyle name="Followed Hyperlink" xfId="8727" builtinId="9" hidden="1"/>
    <cellStyle name="Followed Hyperlink" xfId="8728" builtinId="9" hidden="1"/>
    <cellStyle name="Followed Hyperlink" xfId="8729" builtinId="9" hidden="1"/>
    <cellStyle name="Followed Hyperlink" xfId="8730" builtinId="9" hidden="1"/>
    <cellStyle name="Followed Hyperlink" xfId="8731" builtinId="9" hidden="1"/>
    <cellStyle name="Followed Hyperlink" xfId="8732" builtinId="9" hidden="1"/>
    <cellStyle name="Followed Hyperlink" xfId="8733" builtinId="9" hidden="1"/>
    <cellStyle name="Followed Hyperlink" xfId="8734" builtinId="9" hidden="1"/>
    <cellStyle name="Followed Hyperlink" xfId="8735" builtinId="9" hidden="1"/>
    <cellStyle name="Followed Hyperlink" xfId="8736" builtinId="9" hidden="1"/>
    <cellStyle name="Followed Hyperlink" xfId="8737" builtinId="9" hidden="1"/>
    <cellStyle name="Followed Hyperlink" xfId="8738" builtinId="9" hidden="1"/>
    <cellStyle name="Followed Hyperlink" xfId="8739" builtinId="9" hidden="1"/>
    <cellStyle name="Followed Hyperlink" xfId="8740" builtinId="9" hidden="1"/>
    <cellStyle name="Followed Hyperlink" xfId="8741" builtinId="9" hidden="1"/>
    <cellStyle name="Followed Hyperlink" xfId="8742" builtinId="9" hidden="1"/>
    <cellStyle name="Followed Hyperlink" xfId="8743" builtinId="9" hidden="1"/>
    <cellStyle name="Followed Hyperlink" xfId="8744" builtinId="9" hidden="1"/>
    <cellStyle name="Followed Hyperlink" xfId="8745" builtinId="9" hidden="1"/>
    <cellStyle name="Followed Hyperlink" xfId="8746" builtinId="9" hidden="1"/>
    <cellStyle name="Followed Hyperlink" xfId="8747" builtinId="9" hidden="1"/>
    <cellStyle name="Followed Hyperlink" xfId="8748" builtinId="9" hidden="1"/>
    <cellStyle name="Followed Hyperlink" xfId="8749" builtinId="9" hidden="1"/>
    <cellStyle name="Followed Hyperlink" xfId="8750" builtinId="9" hidden="1"/>
    <cellStyle name="Followed Hyperlink" xfId="8751" builtinId="9" hidden="1"/>
    <cellStyle name="Followed Hyperlink" xfId="8752" builtinId="9" hidden="1"/>
    <cellStyle name="Followed Hyperlink" xfId="8753" builtinId="9" hidden="1"/>
    <cellStyle name="Followed Hyperlink" xfId="8754" builtinId="9" hidden="1"/>
    <cellStyle name="Followed Hyperlink" xfId="8755" builtinId="9" hidden="1"/>
    <cellStyle name="Followed Hyperlink" xfId="8756" builtinId="9" hidden="1"/>
    <cellStyle name="Followed Hyperlink" xfId="8757" builtinId="9" hidden="1"/>
    <cellStyle name="Followed Hyperlink" xfId="8758" builtinId="9" hidden="1"/>
    <cellStyle name="Followed Hyperlink" xfId="8759" builtinId="9" hidden="1"/>
    <cellStyle name="Followed Hyperlink" xfId="8760" builtinId="9" hidden="1"/>
    <cellStyle name="Followed Hyperlink" xfId="8761" builtinId="9" hidden="1"/>
    <cellStyle name="Followed Hyperlink" xfId="8762" builtinId="9" hidden="1"/>
    <cellStyle name="Followed Hyperlink" xfId="8763" builtinId="9" hidden="1"/>
    <cellStyle name="Followed Hyperlink" xfId="8764" builtinId="9" hidden="1"/>
    <cellStyle name="Followed Hyperlink" xfId="8765" builtinId="9" hidden="1"/>
    <cellStyle name="Followed Hyperlink" xfId="8766" builtinId="9" hidden="1"/>
    <cellStyle name="Followed Hyperlink" xfId="8767" builtinId="9" hidden="1"/>
    <cellStyle name="Followed Hyperlink" xfId="8768" builtinId="9" hidden="1"/>
    <cellStyle name="Followed Hyperlink" xfId="8769" builtinId="9" hidden="1"/>
    <cellStyle name="Followed Hyperlink" xfId="8770" builtinId="9" hidden="1"/>
    <cellStyle name="Followed Hyperlink" xfId="8771" builtinId="9" hidden="1"/>
    <cellStyle name="Followed Hyperlink" xfId="8772" builtinId="9" hidden="1"/>
    <cellStyle name="Followed Hyperlink" xfId="8773" builtinId="9" hidden="1"/>
    <cellStyle name="Followed Hyperlink" xfId="8774" builtinId="9" hidden="1"/>
    <cellStyle name="Followed Hyperlink" xfId="8775" builtinId="9" hidden="1"/>
    <cellStyle name="Followed Hyperlink" xfId="8776" builtinId="9" hidden="1"/>
    <cellStyle name="Followed Hyperlink" xfId="8777" builtinId="9" hidden="1"/>
    <cellStyle name="Followed Hyperlink" xfId="8778" builtinId="9" hidden="1"/>
    <cellStyle name="Followed Hyperlink" xfId="8779" builtinId="9" hidden="1"/>
    <cellStyle name="Followed Hyperlink" xfId="8780" builtinId="9" hidden="1"/>
    <cellStyle name="Followed Hyperlink" xfId="8781" builtinId="9" hidden="1"/>
    <cellStyle name="Followed Hyperlink" xfId="8782" builtinId="9" hidden="1"/>
    <cellStyle name="Followed Hyperlink" xfId="8783" builtinId="9" hidden="1"/>
    <cellStyle name="Followed Hyperlink" xfId="8784" builtinId="9" hidden="1"/>
    <cellStyle name="Followed Hyperlink" xfId="8785" builtinId="9" hidden="1"/>
    <cellStyle name="Followed Hyperlink" xfId="8786" builtinId="9" hidden="1"/>
    <cellStyle name="Followed Hyperlink" xfId="8787" builtinId="9" hidden="1"/>
    <cellStyle name="Followed Hyperlink" xfId="8788" builtinId="9" hidden="1"/>
    <cellStyle name="Followed Hyperlink" xfId="8789" builtinId="9" hidden="1"/>
    <cellStyle name="Followed Hyperlink" xfId="8790" builtinId="9" hidden="1"/>
    <cellStyle name="Followed Hyperlink" xfId="8791" builtinId="9" hidden="1"/>
    <cellStyle name="Followed Hyperlink" xfId="8792" builtinId="9" hidden="1"/>
    <cellStyle name="Followed Hyperlink" xfId="8793" builtinId="9" hidden="1"/>
    <cellStyle name="Followed Hyperlink" xfId="8794" builtinId="9" hidden="1"/>
    <cellStyle name="Followed Hyperlink" xfId="8795" builtinId="9" hidden="1"/>
    <cellStyle name="Followed Hyperlink" xfId="8796" builtinId="9" hidden="1"/>
    <cellStyle name="Followed Hyperlink" xfId="8797" builtinId="9" hidden="1"/>
    <cellStyle name="Followed Hyperlink" xfId="8798" builtinId="9" hidden="1"/>
    <cellStyle name="Followed Hyperlink" xfId="8799" builtinId="9" hidden="1"/>
    <cellStyle name="Followed Hyperlink" xfId="8800" builtinId="9" hidden="1"/>
    <cellStyle name="Followed Hyperlink" xfId="8801" builtinId="9" hidden="1"/>
    <cellStyle name="Followed Hyperlink" xfId="8802" builtinId="9" hidden="1"/>
    <cellStyle name="Followed Hyperlink" xfId="8803" builtinId="9" hidden="1"/>
    <cellStyle name="Followed Hyperlink" xfId="8804" builtinId="9" hidden="1"/>
    <cellStyle name="Followed Hyperlink" xfId="8805" builtinId="9" hidden="1"/>
    <cellStyle name="Followed Hyperlink" xfId="8806" builtinId="9" hidden="1"/>
    <cellStyle name="Followed Hyperlink" xfId="8807" builtinId="9" hidden="1"/>
    <cellStyle name="Followed Hyperlink" xfId="8808" builtinId="9" hidden="1"/>
    <cellStyle name="Followed Hyperlink" xfId="8809" builtinId="9" hidden="1"/>
    <cellStyle name="Followed Hyperlink" xfId="8810" builtinId="9" hidden="1"/>
    <cellStyle name="Followed Hyperlink" xfId="8811" builtinId="9" hidden="1"/>
    <cellStyle name="Followed Hyperlink" xfId="8812" builtinId="9" hidden="1"/>
    <cellStyle name="Followed Hyperlink" xfId="8813" builtinId="9" hidden="1"/>
    <cellStyle name="Followed Hyperlink" xfId="8814" builtinId="9" hidden="1"/>
    <cellStyle name="Followed Hyperlink" xfId="8815" builtinId="9" hidden="1"/>
    <cellStyle name="Followed Hyperlink" xfId="8816" builtinId="9" hidden="1"/>
    <cellStyle name="Followed Hyperlink" xfId="8817" builtinId="9" hidden="1"/>
    <cellStyle name="Followed Hyperlink" xfId="8818" builtinId="9" hidden="1"/>
    <cellStyle name="Followed Hyperlink" xfId="8819" builtinId="9" hidden="1"/>
    <cellStyle name="Followed Hyperlink" xfId="8820" builtinId="9" hidden="1"/>
    <cellStyle name="Followed Hyperlink" xfId="8821" builtinId="9" hidden="1"/>
    <cellStyle name="Followed Hyperlink" xfId="8822" builtinId="9" hidden="1"/>
    <cellStyle name="Followed Hyperlink" xfId="8823" builtinId="9" hidden="1"/>
    <cellStyle name="Followed Hyperlink" xfId="8824" builtinId="9" hidden="1"/>
    <cellStyle name="Followed Hyperlink" xfId="8825" builtinId="9" hidden="1"/>
    <cellStyle name="Followed Hyperlink" xfId="8826" builtinId="9" hidden="1"/>
    <cellStyle name="Followed Hyperlink" xfId="8827" builtinId="9" hidden="1"/>
    <cellStyle name="Followed Hyperlink" xfId="8828" builtinId="9" hidden="1"/>
    <cellStyle name="Followed Hyperlink" xfId="8829" builtinId="9" hidden="1"/>
    <cellStyle name="Followed Hyperlink" xfId="8830" builtinId="9" hidden="1"/>
    <cellStyle name="Followed Hyperlink" xfId="8831" builtinId="9" hidden="1"/>
    <cellStyle name="Followed Hyperlink" xfId="8832" builtinId="9" hidden="1"/>
    <cellStyle name="Followed Hyperlink" xfId="8833" builtinId="9" hidden="1"/>
    <cellStyle name="Followed Hyperlink" xfId="8834" builtinId="9" hidden="1"/>
    <cellStyle name="Followed Hyperlink" xfId="8835" builtinId="9" hidden="1"/>
    <cellStyle name="Followed Hyperlink" xfId="8836" builtinId="9" hidden="1"/>
    <cellStyle name="Followed Hyperlink" xfId="8837" builtinId="9" hidden="1"/>
    <cellStyle name="Followed Hyperlink" xfId="8838" builtinId="9" hidden="1"/>
    <cellStyle name="Followed Hyperlink" xfId="8839" builtinId="9" hidden="1"/>
    <cellStyle name="Followed Hyperlink" xfId="8840" builtinId="9" hidden="1"/>
    <cellStyle name="Followed Hyperlink" xfId="8841" builtinId="9" hidden="1"/>
    <cellStyle name="Followed Hyperlink" xfId="8842" builtinId="9" hidden="1"/>
    <cellStyle name="Followed Hyperlink" xfId="8843" builtinId="9" hidden="1"/>
    <cellStyle name="Followed Hyperlink" xfId="8844" builtinId="9" hidden="1"/>
    <cellStyle name="Followed Hyperlink" xfId="8845" builtinId="9" hidden="1"/>
    <cellStyle name="Followed Hyperlink" xfId="8846" builtinId="9" hidden="1"/>
    <cellStyle name="Followed Hyperlink" xfId="8847" builtinId="9" hidden="1"/>
    <cellStyle name="Followed Hyperlink" xfId="8848" builtinId="9" hidden="1"/>
    <cellStyle name="Followed Hyperlink" xfId="8849" builtinId="9" hidden="1"/>
    <cellStyle name="Followed Hyperlink" xfId="8850" builtinId="9" hidden="1"/>
    <cellStyle name="Followed Hyperlink" xfId="8851" builtinId="9" hidden="1"/>
    <cellStyle name="Followed Hyperlink" xfId="8852" builtinId="9" hidden="1"/>
    <cellStyle name="Followed Hyperlink" xfId="8853" builtinId="9" hidden="1"/>
    <cellStyle name="Followed Hyperlink" xfId="8854" builtinId="9" hidden="1"/>
    <cellStyle name="Followed Hyperlink" xfId="8855" builtinId="9" hidden="1"/>
    <cellStyle name="Followed Hyperlink" xfId="8856" builtinId="9" hidden="1"/>
    <cellStyle name="Followed Hyperlink" xfId="8857" builtinId="9" hidden="1"/>
    <cellStyle name="Followed Hyperlink" xfId="8858" builtinId="9" hidden="1"/>
    <cellStyle name="Followed Hyperlink" xfId="8859" builtinId="9" hidden="1"/>
    <cellStyle name="Followed Hyperlink" xfId="8860" builtinId="9" hidden="1"/>
    <cellStyle name="Followed Hyperlink" xfId="8861" builtinId="9" hidden="1"/>
    <cellStyle name="Followed Hyperlink" xfId="8862" builtinId="9" hidden="1"/>
    <cellStyle name="Followed Hyperlink" xfId="8863" builtinId="9" hidden="1"/>
    <cellStyle name="Followed Hyperlink" xfId="8864" builtinId="9" hidden="1"/>
    <cellStyle name="Followed Hyperlink" xfId="8865" builtinId="9" hidden="1"/>
    <cellStyle name="Followed Hyperlink" xfId="8866" builtinId="9" hidden="1"/>
    <cellStyle name="Followed Hyperlink" xfId="8867" builtinId="9" hidden="1"/>
    <cellStyle name="Followed Hyperlink" xfId="8868" builtinId="9" hidden="1"/>
    <cellStyle name="Followed Hyperlink" xfId="8869" builtinId="9" hidden="1"/>
    <cellStyle name="Followed Hyperlink" xfId="8870" builtinId="9" hidden="1"/>
    <cellStyle name="Followed Hyperlink" xfId="8871" builtinId="9" hidden="1"/>
    <cellStyle name="Followed Hyperlink" xfId="8872" builtinId="9" hidden="1"/>
    <cellStyle name="Followed Hyperlink" xfId="8873" builtinId="9" hidden="1"/>
    <cellStyle name="Followed Hyperlink" xfId="8874" builtinId="9" hidden="1"/>
    <cellStyle name="Followed Hyperlink" xfId="8875" builtinId="9" hidden="1"/>
    <cellStyle name="Followed Hyperlink" xfId="8876" builtinId="9" hidden="1"/>
    <cellStyle name="Followed Hyperlink" xfId="8877" builtinId="9" hidden="1"/>
    <cellStyle name="Followed Hyperlink" xfId="8878" builtinId="9" hidden="1"/>
    <cellStyle name="Followed Hyperlink" xfId="8879" builtinId="9" hidden="1"/>
    <cellStyle name="Followed Hyperlink" xfId="8880" builtinId="9" hidden="1"/>
    <cellStyle name="Followed Hyperlink" xfId="8881" builtinId="9" hidden="1"/>
    <cellStyle name="Followed Hyperlink" xfId="8882" builtinId="9" hidden="1"/>
    <cellStyle name="Followed Hyperlink" xfId="8883" builtinId="9" hidden="1"/>
    <cellStyle name="Followed Hyperlink" xfId="8884" builtinId="9" hidden="1"/>
    <cellStyle name="Followed Hyperlink" xfId="8885" builtinId="9" hidden="1"/>
    <cellStyle name="Followed Hyperlink" xfId="8886" builtinId="9" hidden="1"/>
    <cellStyle name="Followed Hyperlink" xfId="8887" builtinId="9" hidden="1"/>
    <cellStyle name="Followed Hyperlink" xfId="8888" builtinId="9" hidden="1"/>
    <cellStyle name="Followed Hyperlink" xfId="8889" builtinId="9" hidden="1"/>
    <cellStyle name="Followed Hyperlink" xfId="8890" builtinId="9" hidden="1"/>
    <cellStyle name="Followed Hyperlink" xfId="8891" builtinId="9" hidden="1"/>
    <cellStyle name="Followed Hyperlink" xfId="8892" builtinId="9" hidden="1"/>
    <cellStyle name="Followed Hyperlink" xfId="8893" builtinId="9" hidden="1"/>
    <cellStyle name="Followed Hyperlink" xfId="8894" builtinId="9" hidden="1"/>
    <cellStyle name="Followed Hyperlink" xfId="8895" builtinId="9" hidden="1"/>
    <cellStyle name="Followed Hyperlink" xfId="8896" builtinId="9" hidden="1"/>
    <cellStyle name="Followed Hyperlink" xfId="8897" builtinId="9" hidden="1"/>
    <cellStyle name="Followed Hyperlink" xfId="8898" builtinId="9" hidden="1"/>
    <cellStyle name="Followed Hyperlink" xfId="8899" builtinId="9" hidden="1"/>
    <cellStyle name="Followed Hyperlink" xfId="8900" builtinId="9" hidden="1"/>
    <cellStyle name="Followed Hyperlink" xfId="8901" builtinId="9" hidden="1"/>
    <cellStyle name="Followed Hyperlink" xfId="8902" builtinId="9" hidden="1"/>
    <cellStyle name="Followed Hyperlink" xfId="8903" builtinId="9" hidden="1"/>
    <cellStyle name="Followed Hyperlink" xfId="8904" builtinId="9" hidden="1"/>
    <cellStyle name="Followed Hyperlink" xfId="8905" builtinId="9" hidden="1"/>
    <cellStyle name="Followed Hyperlink" xfId="8906" builtinId="9" hidden="1"/>
    <cellStyle name="Followed Hyperlink" xfId="8907" builtinId="9" hidden="1"/>
    <cellStyle name="Followed Hyperlink" xfId="8908" builtinId="9" hidden="1"/>
    <cellStyle name="Followed Hyperlink" xfId="8909" builtinId="9" hidden="1"/>
    <cellStyle name="Followed Hyperlink" xfId="8910" builtinId="9" hidden="1"/>
    <cellStyle name="Followed Hyperlink" xfId="8911" builtinId="9" hidden="1"/>
    <cellStyle name="Followed Hyperlink" xfId="8912" builtinId="9" hidden="1"/>
    <cellStyle name="Followed Hyperlink" xfId="8913" builtinId="9" hidden="1"/>
    <cellStyle name="Followed Hyperlink" xfId="8914" builtinId="9" hidden="1"/>
    <cellStyle name="Followed Hyperlink" xfId="8915" builtinId="9" hidden="1"/>
    <cellStyle name="Followed Hyperlink" xfId="8916" builtinId="9" hidden="1"/>
    <cellStyle name="Followed Hyperlink" xfId="8917" builtinId="9" hidden="1"/>
    <cellStyle name="Followed Hyperlink" xfId="8918" builtinId="9" hidden="1"/>
    <cellStyle name="Followed Hyperlink" xfId="8919" builtinId="9" hidden="1"/>
    <cellStyle name="Followed Hyperlink" xfId="8920" builtinId="9" hidden="1"/>
    <cellStyle name="Followed Hyperlink" xfId="8921" builtinId="9" hidden="1"/>
    <cellStyle name="Followed Hyperlink" xfId="8922" builtinId="9" hidden="1"/>
    <cellStyle name="Followed Hyperlink" xfId="8923" builtinId="9" hidden="1"/>
    <cellStyle name="Followed Hyperlink" xfId="8924" builtinId="9" hidden="1"/>
    <cellStyle name="Followed Hyperlink" xfId="8925" builtinId="9" hidden="1"/>
    <cellStyle name="Followed Hyperlink" xfId="8926" builtinId="9" hidden="1"/>
    <cellStyle name="Followed Hyperlink" xfId="8927" builtinId="9" hidden="1"/>
    <cellStyle name="Followed Hyperlink" xfId="8928" builtinId="9" hidden="1"/>
    <cellStyle name="Followed Hyperlink" xfId="8929" builtinId="9" hidden="1"/>
    <cellStyle name="Followed Hyperlink" xfId="8930" builtinId="9" hidden="1"/>
    <cellStyle name="Followed Hyperlink" xfId="8931" builtinId="9" hidden="1"/>
    <cellStyle name="Followed Hyperlink" xfId="8932" builtinId="9" hidden="1"/>
    <cellStyle name="Followed Hyperlink" xfId="8933" builtinId="9" hidden="1"/>
    <cellStyle name="Followed Hyperlink" xfId="8934" builtinId="9" hidden="1"/>
    <cellStyle name="Followed Hyperlink" xfId="8935" builtinId="9" hidden="1"/>
    <cellStyle name="Followed Hyperlink" xfId="8936" builtinId="9" hidden="1"/>
    <cellStyle name="Followed Hyperlink" xfId="8937" builtinId="9" hidden="1"/>
    <cellStyle name="Followed Hyperlink" xfId="8938" builtinId="9" hidden="1"/>
    <cellStyle name="Followed Hyperlink" xfId="8939" builtinId="9" hidden="1"/>
    <cellStyle name="Followed Hyperlink" xfId="8940" builtinId="9" hidden="1"/>
    <cellStyle name="Followed Hyperlink" xfId="8941" builtinId="9" hidden="1"/>
    <cellStyle name="Followed Hyperlink" xfId="8942" builtinId="9" hidden="1"/>
    <cellStyle name="Followed Hyperlink" xfId="8943" builtinId="9" hidden="1"/>
    <cellStyle name="Followed Hyperlink" xfId="8944" builtinId="9" hidden="1"/>
    <cellStyle name="Followed Hyperlink" xfId="8945" builtinId="9" hidden="1"/>
    <cellStyle name="Followed Hyperlink" xfId="8946" builtinId="9" hidden="1"/>
    <cellStyle name="Followed Hyperlink" xfId="8947" builtinId="9" hidden="1"/>
    <cellStyle name="Followed Hyperlink" xfId="8948" builtinId="9" hidden="1"/>
    <cellStyle name="Followed Hyperlink" xfId="8949" builtinId="9" hidden="1"/>
    <cellStyle name="Followed Hyperlink" xfId="8950" builtinId="9" hidden="1"/>
    <cellStyle name="Followed Hyperlink" xfId="8951" builtinId="9" hidden="1"/>
    <cellStyle name="Followed Hyperlink" xfId="8952" builtinId="9" hidden="1"/>
    <cellStyle name="Followed Hyperlink" xfId="8953" builtinId="9" hidden="1"/>
    <cellStyle name="Followed Hyperlink" xfId="8954" builtinId="9" hidden="1"/>
    <cellStyle name="Followed Hyperlink" xfId="8955" builtinId="9" hidden="1"/>
    <cellStyle name="Followed Hyperlink" xfId="8956" builtinId="9" hidden="1"/>
    <cellStyle name="Followed Hyperlink" xfId="8957" builtinId="9" hidden="1"/>
    <cellStyle name="Followed Hyperlink" xfId="8958" builtinId="9" hidden="1"/>
    <cellStyle name="Followed Hyperlink" xfId="8959" builtinId="9" hidden="1"/>
    <cellStyle name="Followed Hyperlink" xfId="8960" builtinId="9" hidden="1"/>
    <cellStyle name="Followed Hyperlink" xfId="8961" builtinId="9" hidden="1"/>
    <cellStyle name="Followed Hyperlink" xfId="8962" builtinId="9" hidden="1"/>
    <cellStyle name="Followed Hyperlink" xfId="8963" builtinId="9" hidden="1"/>
    <cellStyle name="Followed Hyperlink" xfId="8964" builtinId="9" hidden="1"/>
    <cellStyle name="Followed Hyperlink" xfId="8965" builtinId="9" hidden="1"/>
    <cellStyle name="Followed Hyperlink" xfId="8966" builtinId="9" hidden="1"/>
    <cellStyle name="Followed Hyperlink" xfId="8967" builtinId="9" hidden="1"/>
    <cellStyle name="Followed Hyperlink" xfId="8968" builtinId="9" hidden="1"/>
    <cellStyle name="Followed Hyperlink" xfId="8969" builtinId="9" hidden="1"/>
    <cellStyle name="Followed Hyperlink" xfId="8970" builtinId="9" hidden="1"/>
    <cellStyle name="Followed Hyperlink" xfId="8971" builtinId="9" hidden="1"/>
    <cellStyle name="Followed Hyperlink" xfId="8972" builtinId="9" hidden="1"/>
    <cellStyle name="Followed Hyperlink" xfId="8973" builtinId="9" hidden="1"/>
    <cellStyle name="Followed Hyperlink" xfId="8974" builtinId="9" hidden="1"/>
    <cellStyle name="Followed Hyperlink" xfId="8975" builtinId="9" hidden="1"/>
    <cellStyle name="Followed Hyperlink" xfId="8976" builtinId="9" hidden="1"/>
    <cellStyle name="Followed Hyperlink" xfId="8977" builtinId="9" hidden="1"/>
    <cellStyle name="Followed Hyperlink" xfId="8978" builtinId="9" hidden="1"/>
    <cellStyle name="Followed Hyperlink" xfId="8979" builtinId="9" hidden="1"/>
    <cellStyle name="Followed Hyperlink" xfId="8980" builtinId="9" hidden="1"/>
    <cellStyle name="Followed Hyperlink" xfId="8981" builtinId="9" hidden="1"/>
    <cellStyle name="Followed Hyperlink" xfId="8982" builtinId="9" hidden="1"/>
    <cellStyle name="Followed Hyperlink" xfId="8983" builtinId="9" hidden="1"/>
    <cellStyle name="Followed Hyperlink" xfId="8984" builtinId="9" hidden="1"/>
    <cellStyle name="Followed Hyperlink" xfId="8985" builtinId="9" hidden="1"/>
    <cellStyle name="Followed Hyperlink" xfId="8986" builtinId="9" hidden="1"/>
    <cellStyle name="Followed Hyperlink" xfId="8987" builtinId="9" hidden="1"/>
    <cellStyle name="Followed Hyperlink" xfId="8988" builtinId="9" hidden="1"/>
    <cellStyle name="Followed Hyperlink" xfId="8989" builtinId="9" hidden="1"/>
    <cellStyle name="Followed Hyperlink" xfId="8990" builtinId="9" hidden="1"/>
    <cellStyle name="Followed Hyperlink" xfId="8991" builtinId="9" hidden="1"/>
    <cellStyle name="Followed Hyperlink" xfId="8992" builtinId="9" hidden="1"/>
    <cellStyle name="Followed Hyperlink" xfId="8993" builtinId="9" hidden="1"/>
    <cellStyle name="Followed Hyperlink" xfId="8994" builtinId="9" hidden="1"/>
    <cellStyle name="Followed Hyperlink" xfId="8995" builtinId="9" hidden="1"/>
    <cellStyle name="Followed Hyperlink" xfId="8996" builtinId="9" hidden="1"/>
    <cellStyle name="Followed Hyperlink" xfId="8997" builtinId="9" hidden="1"/>
    <cellStyle name="Followed Hyperlink" xfId="8998" builtinId="9" hidden="1"/>
    <cellStyle name="Followed Hyperlink" xfId="8999" builtinId="9" hidden="1"/>
    <cellStyle name="Followed Hyperlink" xfId="9000" builtinId="9" hidden="1"/>
    <cellStyle name="Followed Hyperlink" xfId="9001" builtinId="9" hidden="1"/>
    <cellStyle name="Followed Hyperlink" xfId="9002" builtinId="9" hidden="1"/>
    <cellStyle name="Followed Hyperlink" xfId="9003" builtinId="9" hidden="1"/>
    <cellStyle name="Followed Hyperlink" xfId="9004" builtinId="9" hidden="1"/>
    <cellStyle name="Followed Hyperlink" xfId="9005" builtinId="9" hidden="1"/>
    <cellStyle name="Followed Hyperlink" xfId="9006" builtinId="9" hidden="1"/>
    <cellStyle name="Followed Hyperlink" xfId="9007" builtinId="9" hidden="1"/>
    <cellStyle name="Followed Hyperlink" xfId="9008" builtinId="9" hidden="1"/>
    <cellStyle name="Followed Hyperlink" xfId="9009" builtinId="9" hidden="1"/>
    <cellStyle name="Followed Hyperlink" xfId="9010" builtinId="9" hidden="1"/>
    <cellStyle name="Followed Hyperlink" xfId="9011" builtinId="9" hidden="1"/>
    <cellStyle name="Followed Hyperlink" xfId="9012" builtinId="9" hidden="1"/>
    <cellStyle name="Followed Hyperlink" xfId="9013" builtinId="9" hidden="1"/>
    <cellStyle name="Followed Hyperlink" xfId="9014" builtinId="9" hidden="1"/>
    <cellStyle name="Followed Hyperlink" xfId="9015" builtinId="9" hidden="1"/>
    <cellStyle name="Followed Hyperlink" xfId="9016" builtinId="9" hidden="1"/>
    <cellStyle name="Followed Hyperlink" xfId="9017" builtinId="9" hidden="1"/>
    <cellStyle name="Followed Hyperlink" xfId="9018" builtinId="9" hidden="1"/>
    <cellStyle name="Followed Hyperlink" xfId="9019" builtinId="9" hidden="1"/>
    <cellStyle name="Followed Hyperlink" xfId="9020" builtinId="9" hidden="1"/>
    <cellStyle name="Followed Hyperlink" xfId="9021" builtinId="9" hidden="1"/>
    <cellStyle name="Followed Hyperlink" xfId="9022" builtinId="9" hidden="1"/>
    <cellStyle name="Followed Hyperlink" xfId="9023" builtinId="9" hidden="1"/>
    <cellStyle name="Followed Hyperlink" xfId="9024" builtinId="9" hidden="1"/>
    <cellStyle name="Followed Hyperlink" xfId="9025" builtinId="9" hidden="1"/>
    <cellStyle name="Followed Hyperlink" xfId="9026" builtinId="9" hidden="1"/>
    <cellStyle name="Followed Hyperlink" xfId="9027" builtinId="9" hidden="1"/>
    <cellStyle name="Followed Hyperlink" xfId="9028" builtinId="9" hidden="1"/>
    <cellStyle name="Followed Hyperlink" xfId="9029" builtinId="9" hidden="1"/>
    <cellStyle name="Followed Hyperlink" xfId="9030" builtinId="9" hidden="1"/>
    <cellStyle name="Followed Hyperlink" xfId="9031" builtinId="9" hidden="1"/>
    <cellStyle name="Followed Hyperlink" xfId="9032" builtinId="9" hidden="1"/>
    <cellStyle name="Followed Hyperlink" xfId="9033" builtinId="9" hidden="1"/>
    <cellStyle name="Followed Hyperlink" xfId="9034" builtinId="9" hidden="1"/>
    <cellStyle name="Followed Hyperlink" xfId="9035" builtinId="9" hidden="1"/>
    <cellStyle name="Followed Hyperlink" xfId="9036" builtinId="9" hidden="1"/>
    <cellStyle name="Followed Hyperlink" xfId="9037" builtinId="9" hidden="1"/>
    <cellStyle name="Followed Hyperlink" xfId="9038" builtinId="9" hidden="1"/>
    <cellStyle name="Followed Hyperlink" xfId="9039" builtinId="9" hidden="1"/>
    <cellStyle name="Followed Hyperlink" xfId="9040" builtinId="9" hidden="1"/>
    <cellStyle name="Followed Hyperlink" xfId="9041" builtinId="9" hidden="1"/>
    <cellStyle name="Followed Hyperlink" xfId="9042" builtinId="9" hidden="1"/>
    <cellStyle name="Followed Hyperlink" xfId="9043" builtinId="9" hidden="1"/>
    <cellStyle name="Followed Hyperlink" xfId="9044" builtinId="9" hidden="1"/>
    <cellStyle name="Followed Hyperlink" xfId="9045" builtinId="9" hidden="1"/>
    <cellStyle name="Followed Hyperlink" xfId="9046" builtinId="9" hidden="1"/>
    <cellStyle name="Followed Hyperlink" xfId="9047" builtinId="9" hidden="1"/>
    <cellStyle name="Followed Hyperlink" xfId="9048" builtinId="9" hidden="1"/>
    <cellStyle name="Followed Hyperlink" xfId="9049" builtinId="9" hidden="1"/>
    <cellStyle name="Followed Hyperlink" xfId="9050" builtinId="9" hidden="1"/>
    <cellStyle name="Followed Hyperlink" xfId="9051" builtinId="9" hidden="1"/>
    <cellStyle name="Followed Hyperlink" xfId="9052" builtinId="9" hidden="1"/>
    <cellStyle name="Followed Hyperlink" xfId="9053" builtinId="9" hidden="1"/>
    <cellStyle name="Followed Hyperlink" xfId="9054" builtinId="9" hidden="1"/>
    <cellStyle name="Followed Hyperlink" xfId="9055" builtinId="9" hidden="1"/>
    <cellStyle name="Followed Hyperlink" xfId="9056" builtinId="9" hidden="1"/>
    <cellStyle name="Followed Hyperlink" xfId="9057" builtinId="9" hidden="1"/>
    <cellStyle name="Followed Hyperlink" xfId="9058" builtinId="9" hidden="1"/>
    <cellStyle name="Followed Hyperlink" xfId="9059" builtinId="9" hidden="1"/>
    <cellStyle name="Followed Hyperlink" xfId="9060" builtinId="9" hidden="1"/>
    <cellStyle name="Followed Hyperlink" xfId="9061" builtinId="9" hidden="1"/>
    <cellStyle name="Followed Hyperlink" xfId="9062" builtinId="9" hidden="1"/>
    <cellStyle name="Followed Hyperlink" xfId="9063" builtinId="9" hidden="1"/>
    <cellStyle name="Followed Hyperlink" xfId="9064" builtinId="9" hidden="1"/>
    <cellStyle name="Followed Hyperlink" xfId="9065" builtinId="9" hidden="1"/>
    <cellStyle name="Followed Hyperlink" xfId="9066" builtinId="9" hidden="1"/>
    <cellStyle name="Followed Hyperlink" xfId="9067" builtinId="9" hidden="1"/>
    <cellStyle name="Followed Hyperlink" xfId="9068" builtinId="9" hidden="1"/>
    <cellStyle name="Followed Hyperlink" xfId="9069" builtinId="9" hidden="1"/>
    <cellStyle name="Followed Hyperlink" xfId="9070" builtinId="9" hidden="1"/>
    <cellStyle name="Followed Hyperlink" xfId="9071" builtinId="9" hidden="1"/>
    <cellStyle name="Followed Hyperlink" xfId="9072" builtinId="9" hidden="1"/>
    <cellStyle name="Followed Hyperlink" xfId="9073" builtinId="9" hidden="1"/>
    <cellStyle name="Followed Hyperlink" xfId="9074" builtinId="9" hidden="1"/>
    <cellStyle name="Followed Hyperlink" xfId="9075" builtinId="9" hidden="1"/>
    <cellStyle name="Followed Hyperlink" xfId="9076" builtinId="9" hidden="1"/>
    <cellStyle name="Followed Hyperlink" xfId="9077" builtinId="9" hidden="1"/>
    <cellStyle name="Followed Hyperlink" xfId="9078" builtinId="9" hidden="1"/>
    <cellStyle name="Followed Hyperlink" xfId="9079" builtinId="9" hidden="1"/>
    <cellStyle name="Followed Hyperlink" xfId="9080" builtinId="9" hidden="1"/>
    <cellStyle name="Followed Hyperlink" xfId="9081" builtinId="9" hidden="1"/>
    <cellStyle name="Followed Hyperlink" xfId="9082" builtinId="9" hidden="1"/>
    <cellStyle name="Followed Hyperlink" xfId="9083" builtinId="9" hidden="1"/>
    <cellStyle name="Followed Hyperlink" xfId="9084" builtinId="9" hidden="1"/>
    <cellStyle name="Followed Hyperlink" xfId="9085" builtinId="9" hidden="1"/>
    <cellStyle name="Followed Hyperlink" xfId="9086" builtinId="9" hidden="1"/>
    <cellStyle name="Followed Hyperlink" xfId="9087" builtinId="9" hidden="1"/>
    <cellStyle name="Followed Hyperlink" xfId="9088" builtinId="9" hidden="1"/>
    <cellStyle name="Followed Hyperlink" xfId="9089" builtinId="9" hidden="1"/>
    <cellStyle name="Followed Hyperlink" xfId="9090" builtinId="9" hidden="1"/>
    <cellStyle name="Followed Hyperlink" xfId="9091" builtinId="9" hidden="1"/>
    <cellStyle name="Followed Hyperlink" xfId="9092" builtinId="9" hidden="1"/>
    <cellStyle name="Followed Hyperlink" xfId="9093" builtinId="9" hidden="1"/>
    <cellStyle name="Followed Hyperlink" xfId="9094" builtinId="9" hidden="1"/>
    <cellStyle name="Followed Hyperlink" xfId="9095" builtinId="9" hidden="1"/>
    <cellStyle name="Followed Hyperlink" xfId="9096" builtinId="9" hidden="1"/>
    <cellStyle name="Followed Hyperlink" xfId="9097" builtinId="9" hidden="1"/>
    <cellStyle name="Followed Hyperlink" xfId="9098" builtinId="9" hidden="1"/>
    <cellStyle name="Followed Hyperlink" xfId="9099" builtinId="9" hidden="1"/>
    <cellStyle name="Followed Hyperlink" xfId="9100" builtinId="9" hidden="1"/>
    <cellStyle name="Followed Hyperlink" xfId="9101" builtinId="9" hidden="1"/>
    <cellStyle name="Followed Hyperlink" xfId="9102" builtinId="9" hidden="1"/>
    <cellStyle name="Followed Hyperlink" xfId="9103" builtinId="9" hidden="1"/>
    <cellStyle name="Followed Hyperlink" xfId="9104" builtinId="9" hidden="1"/>
    <cellStyle name="Followed Hyperlink" xfId="9105" builtinId="9" hidden="1"/>
    <cellStyle name="Followed Hyperlink" xfId="9106" builtinId="9" hidden="1"/>
    <cellStyle name="Followed Hyperlink" xfId="9107" builtinId="9" hidden="1"/>
    <cellStyle name="Followed Hyperlink" xfId="9108" builtinId="9" hidden="1"/>
    <cellStyle name="Followed Hyperlink" xfId="9109" builtinId="9" hidden="1"/>
    <cellStyle name="Followed Hyperlink" xfId="9110" builtinId="9" hidden="1"/>
    <cellStyle name="Followed Hyperlink" xfId="9111" builtinId="9" hidden="1"/>
    <cellStyle name="Followed Hyperlink" xfId="9112" builtinId="9" hidden="1"/>
    <cellStyle name="Followed Hyperlink" xfId="9113" builtinId="9" hidden="1"/>
    <cellStyle name="Followed Hyperlink" xfId="9114" builtinId="9" hidden="1"/>
    <cellStyle name="Followed Hyperlink" xfId="9115" builtinId="9" hidden="1"/>
    <cellStyle name="Followed Hyperlink" xfId="9116" builtinId="9" hidden="1"/>
    <cellStyle name="Followed Hyperlink" xfId="9117" builtinId="9" hidden="1"/>
    <cellStyle name="Followed Hyperlink" xfId="9118" builtinId="9" hidden="1"/>
    <cellStyle name="Followed Hyperlink" xfId="9119" builtinId="9" hidden="1"/>
    <cellStyle name="Followed Hyperlink" xfId="9120" builtinId="9" hidden="1"/>
    <cellStyle name="Followed Hyperlink" xfId="9121" builtinId="9" hidden="1"/>
    <cellStyle name="Followed Hyperlink" xfId="9122" builtinId="9" hidden="1"/>
    <cellStyle name="Followed Hyperlink" xfId="9123" builtinId="9" hidden="1"/>
    <cellStyle name="Followed Hyperlink" xfId="9124" builtinId="9" hidden="1"/>
    <cellStyle name="Followed Hyperlink" xfId="9125" builtinId="9" hidden="1"/>
    <cellStyle name="Followed Hyperlink" xfId="9126" builtinId="9" hidden="1"/>
    <cellStyle name="Followed Hyperlink" xfId="9127" builtinId="9" hidden="1"/>
    <cellStyle name="Followed Hyperlink" xfId="9128" builtinId="9" hidden="1"/>
    <cellStyle name="Followed Hyperlink" xfId="9129" builtinId="9" hidden="1"/>
    <cellStyle name="Followed Hyperlink" xfId="9130" builtinId="9" hidden="1"/>
    <cellStyle name="Followed Hyperlink" xfId="9131" builtinId="9" hidden="1"/>
    <cellStyle name="Followed Hyperlink" xfId="9132" builtinId="9" hidden="1"/>
    <cellStyle name="Followed Hyperlink" xfId="9133" builtinId="9" hidden="1"/>
    <cellStyle name="Followed Hyperlink" xfId="9134" builtinId="9" hidden="1"/>
    <cellStyle name="Followed Hyperlink" xfId="9135" builtinId="9" hidden="1"/>
    <cellStyle name="Followed Hyperlink" xfId="9136" builtinId="9" hidden="1"/>
    <cellStyle name="Followed Hyperlink" xfId="9137" builtinId="9" hidden="1"/>
    <cellStyle name="Followed Hyperlink" xfId="9138" builtinId="9" hidden="1"/>
    <cellStyle name="Followed Hyperlink" xfId="9139" builtinId="9" hidden="1"/>
    <cellStyle name="Followed Hyperlink" xfId="9140" builtinId="9" hidden="1"/>
    <cellStyle name="Followed Hyperlink" xfId="9141" builtinId="9" hidden="1"/>
    <cellStyle name="Followed Hyperlink" xfId="9142" builtinId="9" hidden="1"/>
    <cellStyle name="Followed Hyperlink" xfId="9651" builtinId="9" hidden="1"/>
    <cellStyle name="Followed Hyperlink" xfId="9652" builtinId="9" hidden="1"/>
    <cellStyle name="Followed Hyperlink" xfId="9653" builtinId="9" hidden="1"/>
    <cellStyle name="Followed Hyperlink" xfId="9654" builtinId="9" hidden="1"/>
    <cellStyle name="Followed Hyperlink" xfId="9655" builtinId="9" hidden="1"/>
    <cellStyle name="Followed Hyperlink" xfId="9656" builtinId="9" hidden="1"/>
    <cellStyle name="Followed Hyperlink" xfId="9657" builtinId="9" hidden="1"/>
    <cellStyle name="Followed Hyperlink" xfId="9658" builtinId="9" hidden="1"/>
    <cellStyle name="Followed Hyperlink" xfId="9659" builtinId="9" hidden="1"/>
    <cellStyle name="Followed Hyperlink" xfId="9660" builtinId="9" hidden="1"/>
    <cellStyle name="Followed Hyperlink" xfId="9661" builtinId="9" hidden="1"/>
    <cellStyle name="Followed Hyperlink" xfId="9662" builtinId="9" hidden="1"/>
    <cellStyle name="Followed Hyperlink" xfId="9663" builtinId="9" hidden="1"/>
    <cellStyle name="Followed Hyperlink" xfId="9664" builtinId="9" hidden="1"/>
    <cellStyle name="Followed Hyperlink" xfId="9665" builtinId="9" hidden="1"/>
    <cellStyle name="Followed Hyperlink" xfId="9666" builtinId="9" hidden="1"/>
    <cellStyle name="Followed Hyperlink" xfId="9667" builtinId="9" hidden="1"/>
    <cellStyle name="Followed Hyperlink" xfId="9668" builtinId="9" hidden="1"/>
    <cellStyle name="Followed Hyperlink" xfId="9669" builtinId="9" hidden="1"/>
    <cellStyle name="Followed Hyperlink" xfId="9670" builtinId="9" hidden="1"/>
    <cellStyle name="Followed Hyperlink" xfId="9671" builtinId="9" hidden="1"/>
    <cellStyle name="Followed Hyperlink" xfId="9672" builtinId="9" hidden="1"/>
    <cellStyle name="Followed Hyperlink" xfId="9673" builtinId="9" hidden="1"/>
    <cellStyle name="Followed Hyperlink" xfId="9674" builtinId="9" hidden="1"/>
    <cellStyle name="Followed Hyperlink" xfId="9675" builtinId="9" hidden="1"/>
    <cellStyle name="Followed Hyperlink" xfId="9676" builtinId="9" hidden="1"/>
    <cellStyle name="Followed Hyperlink" xfId="9677" builtinId="9" hidden="1"/>
    <cellStyle name="Followed Hyperlink" xfId="9678" builtinId="9" hidden="1"/>
    <cellStyle name="Followed Hyperlink" xfId="9679" builtinId="9" hidden="1"/>
    <cellStyle name="Followed Hyperlink" xfId="9680" builtinId="9" hidden="1"/>
    <cellStyle name="Followed Hyperlink" xfId="9681" builtinId="9" hidden="1"/>
    <cellStyle name="Followed Hyperlink" xfId="9682" builtinId="9" hidden="1"/>
    <cellStyle name="Followed Hyperlink" xfId="9683" builtinId="9" hidden="1"/>
    <cellStyle name="Followed Hyperlink" xfId="9684" builtinId="9" hidden="1"/>
    <cellStyle name="Followed Hyperlink" xfId="9685" builtinId="9" hidden="1"/>
    <cellStyle name="Followed Hyperlink" xfId="9686" builtinId="9" hidden="1"/>
    <cellStyle name="Followed Hyperlink" xfId="9687" builtinId="9" hidden="1"/>
    <cellStyle name="Followed Hyperlink" xfId="9688" builtinId="9" hidden="1"/>
    <cellStyle name="Followed Hyperlink" xfId="9689" builtinId="9" hidden="1"/>
    <cellStyle name="Followed Hyperlink" xfId="9690" builtinId="9" hidden="1"/>
    <cellStyle name="Followed Hyperlink" xfId="9691" builtinId="9" hidden="1"/>
    <cellStyle name="Followed Hyperlink" xfId="9692" builtinId="9" hidden="1"/>
    <cellStyle name="Followed Hyperlink" xfId="9693" builtinId="9" hidden="1"/>
    <cellStyle name="Followed Hyperlink" xfId="9694" builtinId="9" hidden="1"/>
    <cellStyle name="Followed Hyperlink" xfId="9695" builtinId="9" hidden="1"/>
    <cellStyle name="Followed Hyperlink" xfId="9696" builtinId="9" hidden="1"/>
    <cellStyle name="Followed Hyperlink" xfId="9697" builtinId="9" hidden="1"/>
    <cellStyle name="Followed Hyperlink" xfId="9650" builtinId="9" hidden="1"/>
    <cellStyle name="Followed Hyperlink" xfId="9649" builtinId="9" hidden="1"/>
    <cellStyle name="Followed Hyperlink" xfId="9648" builtinId="9" hidden="1"/>
    <cellStyle name="Followed Hyperlink" xfId="9647" builtinId="9" hidden="1"/>
    <cellStyle name="Followed Hyperlink" xfId="9646" builtinId="9" hidden="1"/>
    <cellStyle name="Followed Hyperlink" xfId="9645" builtinId="9" hidden="1"/>
    <cellStyle name="Followed Hyperlink" xfId="9644" builtinId="9" hidden="1"/>
    <cellStyle name="Followed Hyperlink" xfId="9643" builtinId="9" hidden="1"/>
    <cellStyle name="Followed Hyperlink" xfId="9642" builtinId="9" hidden="1"/>
    <cellStyle name="Followed Hyperlink" xfId="9641" builtinId="9" hidden="1"/>
    <cellStyle name="Followed Hyperlink" xfId="9640" builtinId="9" hidden="1"/>
    <cellStyle name="Followed Hyperlink" xfId="9639" builtinId="9" hidden="1"/>
    <cellStyle name="Followed Hyperlink" xfId="9638" builtinId="9" hidden="1"/>
    <cellStyle name="Followed Hyperlink" xfId="9637" builtinId="9" hidden="1"/>
    <cellStyle name="Followed Hyperlink" xfId="9636" builtinId="9" hidden="1"/>
    <cellStyle name="Followed Hyperlink" xfId="9635" builtinId="9" hidden="1"/>
    <cellStyle name="Followed Hyperlink" xfId="9634" builtinId="9" hidden="1"/>
    <cellStyle name="Followed Hyperlink" xfId="9633" builtinId="9" hidden="1"/>
    <cellStyle name="Followed Hyperlink" xfId="9632" builtinId="9" hidden="1"/>
    <cellStyle name="Followed Hyperlink" xfId="9631" builtinId="9" hidden="1"/>
    <cellStyle name="Followed Hyperlink" xfId="9630" builtinId="9" hidden="1"/>
    <cellStyle name="Followed Hyperlink" xfId="9629" builtinId="9" hidden="1"/>
    <cellStyle name="Followed Hyperlink" xfId="9628" builtinId="9" hidden="1"/>
    <cellStyle name="Followed Hyperlink" xfId="9627" builtinId="9" hidden="1"/>
    <cellStyle name="Followed Hyperlink" xfId="9626" builtinId="9" hidden="1"/>
    <cellStyle name="Followed Hyperlink" xfId="9625" builtinId="9" hidden="1"/>
    <cellStyle name="Followed Hyperlink" xfId="9624" builtinId="9" hidden="1"/>
    <cellStyle name="Followed Hyperlink" xfId="9623" builtinId="9" hidden="1"/>
    <cellStyle name="Followed Hyperlink" xfId="9622" builtinId="9" hidden="1"/>
    <cellStyle name="Followed Hyperlink" xfId="9621" builtinId="9" hidden="1"/>
    <cellStyle name="Followed Hyperlink" xfId="9620" builtinId="9" hidden="1"/>
    <cellStyle name="Followed Hyperlink" xfId="9619" builtinId="9" hidden="1"/>
    <cellStyle name="Followed Hyperlink" xfId="9618" builtinId="9" hidden="1"/>
    <cellStyle name="Followed Hyperlink" xfId="9617" builtinId="9" hidden="1"/>
    <cellStyle name="Followed Hyperlink" xfId="9616" builtinId="9" hidden="1"/>
    <cellStyle name="Followed Hyperlink" xfId="9615" builtinId="9" hidden="1"/>
    <cellStyle name="Followed Hyperlink" xfId="9614" builtinId="9" hidden="1"/>
    <cellStyle name="Followed Hyperlink" xfId="9613" builtinId="9" hidden="1"/>
    <cellStyle name="Followed Hyperlink" xfId="9612" builtinId="9" hidden="1"/>
    <cellStyle name="Followed Hyperlink" xfId="9611" builtinId="9" hidden="1"/>
    <cellStyle name="Followed Hyperlink" xfId="9610" builtinId="9" hidden="1"/>
    <cellStyle name="Followed Hyperlink" xfId="9609" builtinId="9" hidden="1"/>
    <cellStyle name="Followed Hyperlink" xfId="9608" builtinId="9" hidden="1"/>
    <cellStyle name="Followed Hyperlink" xfId="9607" builtinId="9" hidden="1"/>
    <cellStyle name="Followed Hyperlink" xfId="9606" builtinId="9" hidden="1"/>
    <cellStyle name="Followed Hyperlink" xfId="9605" builtinId="9" hidden="1"/>
    <cellStyle name="Followed Hyperlink" xfId="9604" builtinId="9" hidden="1"/>
    <cellStyle name="Followed Hyperlink" xfId="9603" builtinId="9" hidden="1"/>
    <cellStyle name="Followed Hyperlink" xfId="9602" builtinId="9" hidden="1"/>
    <cellStyle name="Followed Hyperlink" xfId="9601" builtinId="9" hidden="1"/>
    <cellStyle name="Followed Hyperlink" xfId="9600" builtinId="9" hidden="1"/>
    <cellStyle name="Followed Hyperlink" xfId="9599" builtinId="9" hidden="1"/>
    <cellStyle name="Followed Hyperlink" xfId="9598" builtinId="9" hidden="1"/>
    <cellStyle name="Followed Hyperlink" xfId="9597" builtinId="9" hidden="1"/>
    <cellStyle name="Followed Hyperlink" xfId="9596" builtinId="9" hidden="1"/>
    <cellStyle name="Followed Hyperlink" xfId="9595" builtinId="9" hidden="1"/>
    <cellStyle name="Followed Hyperlink" xfId="9594" builtinId="9" hidden="1"/>
    <cellStyle name="Followed Hyperlink" xfId="9593" builtinId="9" hidden="1"/>
    <cellStyle name="Followed Hyperlink" xfId="9592" builtinId="9" hidden="1"/>
    <cellStyle name="Followed Hyperlink" xfId="9591" builtinId="9" hidden="1"/>
    <cellStyle name="Followed Hyperlink" xfId="9590" builtinId="9" hidden="1"/>
    <cellStyle name="Followed Hyperlink" xfId="9589" builtinId="9" hidden="1"/>
    <cellStyle name="Followed Hyperlink" xfId="9588" builtinId="9" hidden="1"/>
    <cellStyle name="Followed Hyperlink" xfId="9587" builtinId="9" hidden="1"/>
    <cellStyle name="Followed Hyperlink" xfId="9586" builtinId="9" hidden="1"/>
    <cellStyle name="Followed Hyperlink" xfId="9585" builtinId="9" hidden="1"/>
    <cellStyle name="Followed Hyperlink" xfId="9584" builtinId="9" hidden="1"/>
    <cellStyle name="Followed Hyperlink" xfId="9583" builtinId="9" hidden="1"/>
    <cellStyle name="Followed Hyperlink" xfId="9582" builtinId="9" hidden="1"/>
    <cellStyle name="Followed Hyperlink" xfId="9581" builtinId="9" hidden="1"/>
    <cellStyle name="Followed Hyperlink" xfId="9580" builtinId="9" hidden="1"/>
    <cellStyle name="Followed Hyperlink" xfId="9579" builtinId="9" hidden="1"/>
    <cellStyle name="Followed Hyperlink" xfId="9578" builtinId="9" hidden="1"/>
    <cellStyle name="Followed Hyperlink" xfId="9577" builtinId="9" hidden="1"/>
    <cellStyle name="Followed Hyperlink" xfId="9576" builtinId="9" hidden="1"/>
    <cellStyle name="Followed Hyperlink" xfId="9575" builtinId="9" hidden="1"/>
    <cellStyle name="Followed Hyperlink" xfId="9574" builtinId="9" hidden="1"/>
    <cellStyle name="Followed Hyperlink" xfId="9573" builtinId="9" hidden="1"/>
    <cellStyle name="Followed Hyperlink" xfId="9572" builtinId="9" hidden="1"/>
    <cellStyle name="Followed Hyperlink" xfId="9571" builtinId="9" hidden="1"/>
    <cellStyle name="Followed Hyperlink" xfId="9570" builtinId="9" hidden="1"/>
    <cellStyle name="Followed Hyperlink" xfId="7373" builtinId="9" hidden="1"/>
    <cellStyle name="Followed Hyperlink" xfId="7377" builtinId="9" hidden="1"/>
    <cellStyle name="Followed Hyperlink" xfId="7383" builtinId="9" hidden="1"/>
    <cellStyle name="Followed Hyperlink" xfId="7387" builtinId="9" hidden="1"/>
    <cellStyle name="Followed Hyperlink" xfId="9569" builtinId="9" hidden="1"/>
    <cellStyle name="Followed Hyperlink" xfId="9568" builtinId="9" hidden="1"/>
    <cellStyle name="Followed Hyperlink" xfId="9567" builtinId="9" hidden="1"/>
    <cellStyle name="Followed Hyperlink" xfId="9566" builtinId="9" hidden="1"/>
    <cellStyle name="Followed Hyperlink" xfId="9565" builtinId="9" hidden="1"/>
    <cellStyle name="Followed Hyperlink" xfId="9564" builtinId="9" hidden="1"/>
    <cellStyle name="Followed Hyperlink" xfId="9563" builtinId="9" hidden="1"/>
    <cellStyle name="Followed Hyperlink" xfId="9562" builtinId="9" hidden="1"/>
    <cellStyle name="Followed Hyperlink" xfId="9561" builtinId="9" hidden="1"/>
    <cellStyle name="Followed Hyperlink" xfId="9560" builtinId="9" hidden="1"/>
    <cellStyle name="Followed Hyperlink" xfId="9559" builtinId="9" hidden="1"/>
    <cellStyle name="Followed Hyperlink" xfId="9558" builtinId="9" hidden="1"/>
    <cellStyle name="Followed Hyperlink" xfId="9557" builtinId="9" hidden="1"/>
    <cellStyle name="Followed Hyperlink" xfId="9556" builtinId="9" hidden="1"/>
    <cellStyle name="Followed Hyperlink" xfId="9555" builtinId="9" hidden="1"/>
    <cellStyle name="Followed Hyperlink" xfId="9554" builtinId="9" hidden="1"/>
    <cellStyle name="Followed Hyperlink" xfId="9553" builtinId="9" hidden="1"/>
    <cellStyle name="Followed Hyperlink" xfId="9552" builtinId="9" hidden="1"/>
    <cellStyle name="Followed Hyperlink" xfId="9551" builtinId="9" hidden="1"/>
    <cellStyle name="Followed Hyperlink" xfId="9550" builtinId="9" hidden="1"/>
    <cellStyle name="Followed Hyperlink" xfId="9549" builtinId="9" hidden="1"/>
    <cellStyle name="Followed Hyperlink" xfId="9548" builtinId="9" hidden="1"/>
    <cellStyle name="Followed Hyperlink" xfId="9547" builtinId="9" hidden="1"/>
    <cellStyle name="Followed Hyperlink" xfId="9546" builtinId="9" hidden="1"/>
    <cellStyle name="Followed Hyperlink" xfId="9545" builtinId="9" hidden="1"/>
    <cellStyle name="Followed Hyperlink" xfId="9544" builtinId="9" hidden="1"/>
    <cellStyle name="Followed Hyperlink" xfId="9543" builtinId="9" hidden="1"/>
    <cellStyle name="Followed Hyperlink" xfId="9542" builtinId="9" hidden="1"/>
    <cellStyle name="Followed Hyperlink" xfId="9541" builtinId="9" hidden="1"/>
    <cellStyle name="Followed Hyperlink" xfId="9540" builtinId="9" hidden="1"/>
    <cellStyle name="Followed Hyperlink" xfId="9539" builtinId="9" hidden="1"/>
    <cellStyle name="Followed Hyperlink" xfId="9538" builtinId="9" hidden="1"/>
    <cellStyle name="Followed Hyperlink" xfId="9537" builtinId="9" hidden="1"/>
    <cellStyle name="Followed Hyperlink" xfId="9536" builtinId="9" hidden="1"/>
    <cellStyle name="Followed Hyperlink" xfId="9535" builtinId="9" hidden="1"/>
    <cellStyle name="Followed Hyperlink" xfId="9534" builtinId="9" hidden="1"/>
    <cellStyle name="Followed Hyperlink" xfId="9533" builtinId="9" hidden="1"/>
    <cellStyle name="Followed Hyperlink" xfId="9532" builtinId="9" hidden="1"/>
    <cellStyle name="Followed Hyperlink" xfId="9531" builtinId="9" hidden="1"/>
    <cellStyle name="Followed Hyperlink" xfId="9530" builtinId="9" hidden="1"/>
    <cellStyle name="Followed Hyperlink" xfId="9529" builtinId="9" hidden="1"/>
    <cellStyle name="Followed Hyperlink" xfId="9528" builtinId="9" hidden="1"/>
    <cellStyle name="Followed Hyperlink" xfId="9527" builtinId="9" hidden="1"/>
    <cellStyle name="Followed Hyperlink" xfId="9526" builtinId="9" hidden="1"/>
    <cellStyle name="Followed Hyperlink" xfId="9525" builtinId="9" hidden="1"/>
    <cellStyle name="Followed Hyperlink" xfId="9524" builtinId="9" hidden="1"/>
    <cellStyle name="Followed Hyperlink" xfId="9523" builtinId="9" hidden="1"/>
    <cellStyle name="Followed Hyperlink" xfId="9522" builtinId="9" hidden="1"/>
    <cellStyle name="Followed Hyperlink" xfId="9521" builtinId="9" hidden="1"/>
    <cellStyle name="Followed Hyperlink" xfId="9520" builtinId="9" hidden="1"/>
    <cellStyle name="Followed Hyperlink" xfId="9519" builtinId="9" hidden="1"/>
    <cellStyle name="Followed Hyperlink" xfId="9518" builtinId="9" hidden="1"/>
    <cellStyle name="Followed Hyperlink" xfId="9517" builtinId="9" hidden="1"/>
    <cellStyle name="Followed Hyperlink" xfId="9516" builtinId="9" hidden="1"/>
    <cellStyle name="Followed Hyperlink" xfId="9515" builtinId="9" hidden="1"/>
    <cellStyle name="Followed Hyperlink" xfId="9514" builtinId="9" hidden="1"/>
    <cellStyle name="Followed Hyperlink" xfId="9513" builtinId="9" hidden="1"/>
    <cellStyle name="Followed Hyperlink" xfId="9512" builtinId="9" hidden="1"/>
    <cellStyle name="Followed Hyperlink" xfId="9511" builtinId="9" hidden="1"/>
    <cellStyle name="Followed Hyperlink" xfId="9510" builtinId="9" hidden="1"/>
    <cellStyle name="Followed Hyperlink" xfId="9509" builtinId="9" hidden="1"/>
    <cellStyle name="Followed Hyperlink" xfId="9508" builtinId="9" hidden="1"/>
    <cellStyle name="Followed Hyperlink" xfId="9507" builtinId="9" hidden="1"/>
    <cellStyle name="Followed Hyperlink" xfId="9506" builtinId="9" hidden="1"/>
    <cellStyle name="Followed Hyperlink" xfId="9505" builtinId="9" hidden="1"/>
    <cellStyle name="Followed Hyperlink" xfId="9504" builtinId="9" hidden="1"/>
    <cellStyle name="Followed Hyperlink" xfId="9503" builtinId="9" hidden="1"/>
    <cellStyle name="Followed Hyperlink" xfId="9502" builtinId="9" hidden="1"/>
    <cellStyle name="Followed Hyperlink" xfId="9501" builtinId="9" hidden="1"/>
    <cellStyle name="Followed Hyperlink" xfId="9500" builtinId="9" hidden="1"/>
    <cellStyle name="Followed Hyperlink" xfId="9499" builtinId="9" hidden="1"/>
    <cellStyle name="Followed Hyperlink" xfId="9498" builtinId="9" hidden="1"/>
    <cellStyle name="Followed Hyperlink" xfId="9497" builtinId="9" hidden="1"/>
    <cellStyle name="Followed Hyperlink" xfId="9496" builtinId="9" hidden="1"/>
    <cellStyle name="Followed Hyperlink" xfId="9495" builtinId="9" hidden="1"/>
    <cellStyle name="Followed Hyperlink" xfId="9494" builtinId="9" hidden="1"/>
    <cellStyle name="Followed Hyperlink" xfId="9493" builtinId="9" hidden="1"/>
    <cellStyle name="Followed Hyperlink" xfId="9492" builtinId="9" hidden="1"/>
    <cellStyle name="Followed Hyperlink" xfId="9491" builtinId="9" hidden="1"/>
    <cellStyle name="Followed Hyperlink" xfId="9490" builtinId="9" hidden="1"/>
    <cellStyle name="Followed Hyperlink" xfId="9489" builtinId="9" hidden="1"/>
    <cellStyle name="Followed Hyperlink" xfId="9488" builtinId="9" hidden="1"/>
    <cellStyle name="Followed Hyperlink" xfId="9487" builtinId="9" hidden="1"/>
    <cellStyle name="Followed Hyperlink" xfId="9486" builtinId="9" hidden="1"/>
    <cellStyle name="Followed Hyperlink" xfId="9485" builtinId="9" hidden="1"/>
    <cellStyle name="Followed Hyperlink" xfId="9484" builtinId="9" hidden="1"/>
    <cellStyle name="Followed Hyperlink" xfId="9483" builtinId="9" hidden="1"/>
    <cellStyle name="Followed Hyperlink" xfId="9482" builtinId="9" hidden="1"/>
    <cellStyle name="Followed Hyperlink" xfId="9481" builtinId="9" hidden="1"/>
    <cellStyle name="Followed Hyperlink" xfId="9480" builtinId="9" hidden="1"/>
    <cellStyle name="Followed Hyperlink" xfId="9479" builtinId="9" hidden="1"/>
    <cellStyle name="Followed Hyperlink" xfId="9478" builtinId="9" hidden="1"/>
    <cellStyle name="Followed Hyperlink" xfId="9477" builtinId="9" hidden="1"/>
    <cellStyle name="Followed Hyperlink" xfId="9476" builtinId="9" hidden="1"/>
    <cellStyle name="Followed Hyperlink" xfId="9475" builtinId="9" hidden="1"/>
    <cellStyle name="Followed Hyperlink" xfId="9474" builtinId="9" hidden="1"/>
    <cellStyle name="Followed Hyperlink" xfId="9473" builtinId="9" hidden="1"/>
    <cellStyle name="Followed Hyperlink" xfId="9472" builtinId="9" hidden="1"/>
    <cellStyle name="Followed Hyperlink" xfId="9471" builtinId="9" hidden="1"/>
    <cellStyle name="Followed Hyperlink" xfId="9470" builtinId="9" hidden="1"/>
    <cellStyle name="Followed Hyperlink" xfId="9469" builtinId="9" hidden="1"/>
    <cellStyle name="Followed Hyperlink" xfId="9468" builtinId="9" hidden="1"/>
    <cellStyle name="Followed Hyperlink" xfId="9467" builtinId="9" hidden="1"/>
    <cellStyle name="Followed Hyperlink" xfId="9466" builtinId="9" hidden="1"/>
    <cellStyle name="Followed Hyperlink" xfId="9465" builtinId="9" hidden="1"/>
    <cellStyle name="Followed Hyperlink" xfId="9464" builtinId="9" hidden="1"/>
    <cellStyle name="Followed Hyperlink" xfId="9463" builtinId="9" hidden="1"/>
    <cellStyle name="Followed Hyperlink" xfId="9462" builtinId="9" hidden="1"/>
    <cellStyle name="Followed Hyperlink" xfId="9461" builtinId="9" hidden="1"/>
    <cellStyle name="Followed Hyperlink" xfId="9460" builtinId="9" hidden="1"/>
    <cellStyle name="Followed Hyperlink" xfId="9459" builtinId="9" hidden="1"/>
    <cellStyle name="Followed Hyperlink" xfId="9458" builtinId="9" hidden="1"/>
    <cellStyle name="Followed Hyperlink" xfId="9457" builtinId="9" hidden="1"/>
    <cellStyle name="Followed Hyperlink" xfId="9456" builtinId="9" hidden="1"/>
    <cellStyle name="Followed Hyperlink" xfId="9455" builtinId="9" hidden="1"/>
    <cellStyle name="Followed Hyperlink" xfId="9454" builtinId="9" hidden="1"/>
    <cellStyle name="Followed Hyperlink" xfId="9453" builtinId="9" hidden="1"/>
    <cellStyle name="Followed Hyperlink" xfId="9452" builtinId="9" hidden="1"/>
    <cellStyle name="Followed Hyperlink" xfId="9451" builtinId="9" hidden="1"/>
    <cellStyle name="Followed Hyperlink" xfId="9450" builtinId="9" hidden="1"/>
    <cellStyle name="Followed Hyperlink" xfId="9449" builtinId="9" hidden="1"/>
    <cellStyle name="Followed Hyperlink" xfId="9448" builtinId="9" hidden="1"/>
    <cellStyle name="Followed Hyperlink" xfId="9447" builtinId="9" hidden="1"/>
    <cellStyle name="Followed Hyperlink" xfId="9446" builtinId="9" hidden="1"/>
    <cellStyle name="Followed Hyperlink" xfId="9445" builtinId="9" hidden="1"/>
    <cellStyle name="Followed Hyperlink" xfId="9444" builtinId="9" hidden="1"/>
    <cellStyle name="Followed Hyperlink" xfId="9443" builtinId="9" hidden="1"/>
    <cellStyle name="Followed Hyperlink" xfId="9442" builtinId="9" hidden="1"/>
    <cellStyle name="Followed Hyperlink" xfId="9441" builtinId="9" hidden="1"/>
    <cellStyle name="Followed Hyperlink" xfId="9440" builtinId="9" hidden="1"/>
    <cellStyle name="Followed Hyperlink" xfId="9439" builtinId="9" hidden="1"/>
    <cellStyle name="Followed Hyperlink" xfId="9438" builtinId="9" hidden="1"/>
    <cellStyle name="Followed Hyperlink" xfId="9437" builtinId="9" hidden="1"/>
    <cellStyle name="Followed Hyperlink" xfId="9436" builtinId="9" hidden="1"/>
    <cellStyle name="Followed Hyperlink" xfId="9435" builtinId="9" hidden="1"/>
    <cellStyle name="Followed Hyperlink" xfId="9434" builtinId="9" hidden="1"/>
    <cellStyle name="Followed Hyperlink" xfId="9433" builtinId="9" hidden="1"/>
    <cellStyle name="Followed Hyperlink" xfId="9432" builtinId="9" hidden="1"/>
    <cellStyle name="Followed Hyperlink" xfId="9431" builtinId="9" hidden="1"/>
    <cellStyle name="Followed Hyperlink" xfId="9430" builtinId="9" hidden="1"/>
    <cellStyle name="Followed Hyperlink" xfId="9429" builtinId="9" hidden="1"/>
    <cellStyle name="Followed Hyperlink" xfId="9428" builtinId="9" hidden="1"/>
    <cellStyle name="Followed Hyperlink" xfId="9427" builtinId="9" hidden="1"/>
    <cellStyle name="Followed Hyperlink" xfId="9426" builtinId="9" hidden="1"/>
    <cellStyle name="Followed Hyperlink" xfId="9425" builtinId="9" hidden="1"/>
    <cellStyle name="Followed Hyperlink" xfId="9424" builtinId="9" hidden="1"/>
    <cellStyle name="Followed Hyperlink" xfId="9423" builtinId="9" hidden="1"/>
    <cellStyle name="Followed Hyperlink" xfId="9422" builtinId="9" hidden="1"/>
    <cellStyle name="Followed Hyperlink" xfId="9421" builtinId="9" hidden="1"/>
    <cellStyle name="Followed Hyperlink" xfId="9420" builtinId="9" hidden="1"/>
    <cellStyle name="Followed Hyperlink" xfId="9419" builtinId="9" hidden="1"/>
    <cellStyle name="Followed Hyperlink" xfId="9418" builtinId="9" hidden="1"/>
    <cellStyle name="Followed Hyperlink" xfId="9417" builtinId="9" hidden="1"/>
    <cellStyle name="Followed Hyperlink" xfId="9416" builtinId="9" hidden="1"/>
    <cellStyle name="Followed Hyperlink" xfId="9415" builtinId="9" hidden="1"/>
    <cellStyle name="Followed Hyperlink" xfId="9414" builtinId="9" hidden="1"/>
    <cellStyle name="Followed Hyperlink" xfId="9413" builtinId="9" hidden="1"/>
    <cellStyle name="Followed Hyperlink" xfId="9412" builtinId="9" hidden="1"/>
    <cellStyle name="Followed Hyperlink" xfId="9411" builtinId="9" hidden="1"/>
    <cellStyle name="Followed Hyperlink" xfId="9410" builtinId="9" hidden="1"/>
    <cellStyle name="Followed Hyperlink" xfId="9409" builtinId="9" hidden="1"/>
    <cellStyle name="Followed Hyperlink" xfId="9408" builtinId="9" hidden="1"/>
    <cellStyle name="Followed Hyperlink" xfId="9407" builtinId="9" hidden="1"/>
    <cellStyle name="Followed Hyperlink" xfId="9406" builtinId="9" hidden="1"/>
    <cellStyle name="Followed Hyperlink" xfId="9405" builtinId="9" hidden="1"/>
    <cellStyle name="Followed Hyperlink" xfId="9404" builtinId="9" hidden="1"/>
    <cellStyle name="Followed Hyperlink" xfId="9403" builtinId="9" hidden="1"/>
    <cellStyle name="Followed Hyperlink" xfId="9402" builtinId="9" hidden="1"/>
    <cellStyle name="Followed Hyperlink" xfId="9401" builtinId="9" hidden="1"/>
    <cellStyle name="Followed Hyperlink" xfId="9400" builtinId="9" hidden="1"/>
    <cellStyle name="Followed Hyperlink" xfId="9399" builtinId="9" hidden="1"/>
    <cellStyle name="Followed Hyperlink" xfId="9398" builtinId="9" hidden="1"/>
    <cellStyle name="Followed Hyperlink" xfId="9397" builtinId="9" hidden="1"/>
    <cellStyle name="Followed Hyperlink" xfId="9396" builtinId="9" hidden="1"/>
    <cellStyle name="Followed Hyperlink" xfId="9395" builtinId="9" hidden="1"/>
    <cellStyle name="Followed Hyperlink" xfId="9394" builtinId="9" hidden="1"/>
    <cellStyle name="Followed Hyperlink" xfId="9393" builtinId="9" hidden="1"/>
    <cellStyle name="Followed Hyperlink" xfId="9392" builtinId="9" hidden="1"/>
    <cellStyle name="Followed Hyperlink" xfId="9391" builtinId="9" hidden="1"/>
    <cellStyle name="Followed Hyperlink" xfId="9390" builtinId="9" hidden="1"/>
    <cellStyle name="Followed Hyperlink" xfId="9389" builtinId="9" hidden="1"/>
    <cellStyle name="Followed Hyperlink" xfId="9388" builtinId="9" hidden="1"/>
    <cellStyle name="Followed Hyperlink" xfId="9387" builtinId="9" hidden="1"/>
    <cellStyle name="Followed Hyperlink" xfId="9386" builtinId="9" hidden="1"/>
    <cellStyle name="Followed Hyperlink" xfId="9385" builtinId="9" hidden="1"/>
    <cellStyle name="Followed Hyperlink" xfId="9384" builtinId="9" hidden="1"/>
    <cellStyle name="Followed Hyperlink" xfId="9383" builtinId="9" hidden="1"/>
    <cellStyle name="Followed Hyperlink" xfId="9382" builtinId="9" hidden="1"/>
    <cellStyle name="Followed Hyperlink" xfId="9381" builtinId="9" hidden="1"/>
    <cellStyle name="Followed Hyperlink" xfId="9380" builtinId="9" hidden="1"/>
    <cellStyle name="Followed Hyperlink" xfId="9379" builtinId="9" hidden="1"/>
    <cellStyle name="Followed Hyperlink" xfId="9378" builtinId="9" hidden="1"/>
    <cellStyle name="Followed Hyperlink" xfId="9377" builtinId="9" hidden="1"/>
    <cellStyle name="Followed Hyperlink" xfId="9376" builtinId="9" hidden="1"/>
    <cellStyle name="Followed Hyperlink" xfId="9375" builtinId="9" hidden="1"/>
    <cellStyle name="Followed Hyperlink" xfId="9374" builtinId="9" hidden="1"/>
    <cellStyle name="Followed Hyperlink" xfId="9373" builtinId="9" hidden="1"/>
    <cellStyle name="Followed Hyperlink" xfId="9372" builtinId="9" hidden="1"/>
    <cellStyle name="Followed Hyperlink" xfId="9371" builtinId="9" hidden="1"/>
    <cellStyle name="Followed Hyperlink" xfId="9370" builtinId="9" hidden="1"/>
    <cellStyle name="Followed Hyperlink" xfId="9369" builtinId="9" hidden="1"/>
    <cellStyle name="Followed Hyperlink" xfId="9368" builtinId="9" hidden="1"/>
    <cellStyle name="Followed Hyperlink" xfId="9367" builtinId="9" hidden="1"/>
    <cellStyle name="Followed Hyperlink" xfId="9366" builtinId="9" hidden="1"/>
    <cellStyle name="Followed Hyperlink" xfId="9365" builtinId="9" hidden="1"/>
    <cellStyle name="Followed Hyperlink" xfId="9364" builtinId="9" hidden="1"/>
    <cellStyle name="Followed Hyperlink" xfId="9363" builtinId="9" hidden="1"/>
    <cellStyle name="Followed Hyperlink" xfId="7371" builtinId="9" hidden="1"/>
    <cellStyle name="Followed Hyperlink" xfId="7381" builtinId="9" hidden="1"/>
    <cellStyle name="Followed Hyperlink" xfId="9362" builtinId="9" hidden="1"/>
    <cellStyle name="Followed Hyperlink" xfId="9361" builtinId="9" hidden="1"/>
    <cellStyle name="Followed Hyperlink" xfId="9360" builtinId="9" hidden="1"/>
    <cellStyle name="Followed Hyperlink" xfId="9359" builtinId="9" hidden="1"/>
    <cellStyle name="Followed Hyperlink" xfId="9358" builtinId="9" hidden="1"/>
    <cellStyle name="Followed Hyperlink" xfId="9357" builtinId="9" hidden="1"/>
    <cellStyle name="Followed Hyperlink" xfId="9356" builtinId="9" hidden="1"/>
    <cellStyle name="Followed Hyperlink" xfId="9355" builtinId="9" hidden="1"/>
    <cellStyle name="Followed Hyperlink" xfId="9354" builtinId="9" hidden="1"/>
    <cellStyle name="Followed Hyperlink" xfId="9353" builtinId="9" hidden="1"/>
    <cellStyle name="Followed Hyperlink" xfId="9352" builtinId="9" hidden="1"/>
    <cellStyle name="Followed Hyperlink" xfId="9351" builtinId="9" hidden="1"/>
    <cellStyle name="Followed Hyperlink" xfId="9350" builtinId="9" hidden="1"/>
    <cellStyle name="Followed Hyperlink" xfId="9349" builtinId="9" hidden="1"/>
    <cellStyle name="Followed Hyperlink" xfId="9348" builtinId="9" hidden="1"/>
    <cellStyle name="Followed Hyperlink" xfId="9347" builtinId="9" hidden="1"/>
    <cellStyle name="Followed Hyperlink" xfId="9346" builtinId="9" hidden="1"/>
    <cellStyle name="Followed Hyperlink" xfId="9345" builtinId="9" hidden="1"/>
    <cellStyle name="Followed Hyperlink" xfId="9344" builtinId="9" hidden="1"/>
    <cellStyle name="Followed Hyperlink" xfId="9343" builtinId="9" hidden="1"/>
    <cellStyle name="Followed Hyperlink" xfId="9342" builtinId="9" hidden="1"/>
    <cellStyle name="Followed Hyperlink" xfId="9341" builtinId="9" hidden="1"/>
    <cellStyle name="Followed Hyperlink" xfId="9340" builtinId="9" hidden="1"/>
    <cellStyle name="Followed Hyperlink" xfId="9339" builtinId="9" hidden="1"/>
    <cellStyle name="Followed Hyperlink" xfId="9338" builtinId="9" hidden="1"/>
    <cellStyle name="Followed Hyperlink" xfId="9337" builtinId="9" hidden="1"/>
    <cellStyle name="Followed Hyperlink" xfId="9336" builtinId="9" hidden="1"/>
    <cellStyle name="Followed Hyperlink" xfId="9335" builtinId="9" hidden="1"/>
    <cellStyle name="Followed Hyperlink" xfId="9334" builtinId="9" hidden="1"/>
    <cellStyle name="Followed Hyperlink" xfId="9333" builtinId="9" hidden="1"/>
    <cellStyle name="Followed Hyperlink" xfId="9332" builtinId="9" hidden="1"/>
    <cellStyle name="Followed Hyperlink" xfId="9331" builtinId="9" hidden="1"/>
    <cellStyle name="Followed Hyperlink" xfId="9330" builtinId="9" hidden="1"/>
    <cellStyle name="Followed Hyperlink" xfId="9329" builtinId="9" hidden="1"/>
    <cellStyle name="Followed Hyperlink" xfId="9328" builtinId="9" hidden="1"/>
    <cellStyle name="Followed Hyperlink" xfId="9327" builtinId="9" hidden="1"/>
    <cellStyle name="Followed Hyperlink" xfId="9326" builtinId="9" hidden="1"/>
    <cellStyle name="Followed Hyperlink" xfId="9325" builtinId="9" hidden="1"/>
    <cellStyle name="Followed Hyperlink" xfId="9324" builtinId="9" hidden="1"/>
    <cellStyle name="Followed Hyperlink" xfId="9323" builtinId="9" hidden="1"/>
    <cellStyle name="Followed Hyperlink" xfId="9322" builtinId="9" hidden="1"/>
    <cellStyle name="Followed Hyperlink" xfId="9321" builtinId="9" hidden="1"/>
    <cellStyle name="Followed Hyperlink" xfId="9320" builtinId="9" hidden="1"/>
    <cellStyle name="Followed Hyperlink" xfId="9319" builtinId="9" hidden="1"/>
    <cellStyle name="Followed Hyperlink" xfId="9318" builtinId="9" hidden="1"/>
    <cellStyle name="Followed Hyperlink" xfId="9317" builtinId="9" hidden="1"/>
    <cellStyle name="Followed Hyperlink" xfId="9316" builtinId="9" hidden="1"/>
    <cellStyle name="Followed Hyperlink" xfId="9315" builtinId="9" hidden="1"/>
    <cellStyle name="Followed Hyperlink" xfId="9314" builtinId="9" hidden="1"/>
    <cellStyle name="Followed Hyperlink" xfId="9313" builtinId="9" hidden="1"/>
    <cellStyle name="Followed Hyperlink" xfId="9312" builtinId="9" hidden="1"/>
    <cellStyle name="Followed Hyperlink" xfId="9311" builtinId="9" hidden="1"/>
    <cellStyle name="Followed Hyperlink" xfId="9310" builtinId="9" hidden="1"/>
    <cellStyle name="Followed Hyperlink" xfId="9309" builtinId="9" hidden="1"/>
    <cellStyle name="Followed Hyperlink" xfId="9308" builtinId="9" hidden="1"/>
    <cellStyle name="Followed Hyperlink" xfId="9307" builtinId="9" hidden="1"/>
    <cellStyle name="Followed Hyperlink" xfId="9306" builtinId="9" hidden="1"/>
    <cellStyle name="Followed Hyperlink" xfId="9305" builtinId="9" hidden="1"/>
    <cellStyle name="Followed Hyperlink" xfId="9304" builtinId="9" hidden="1"/>
    <cellStyle name="Followed Hyperlink" xfId="9303" builtinId="9" hidden="1"/>
    <cellStyle name="Followed Hyperlink" xfId="9302" builtinId="9" hidden="1"/>
    <cellStyle name="Followed Hyperlink" xfId="9301" builtinId="9" hidden="1"/>
    <cellStyle name="Followed Hyperlink" xfId="9300" builtinId="9" hidden="1"/>
    <cellStyle name="Followed Hyperlink" xfId="9299" builtinId="9" hidden="1"/>
    <cellStyle name="Followed Hyperlink" xfId="9298" builtinId="9" hidden="1"/>
    <cellStyle name="Followed Hyperlink" xfId="9297" builtinId="9" hidden="1"/>
    <cellStyle name="Followed Hyperlink" xfId="9296" builtinId="9" hidden="1"/>
    <cellStyle name="Followed Hyperlink" xfId="9295" builtinId="9" hidden="1"/>
    <cellStyle name="Followed Hyperlink" xfId="7372" builtinId="9" hidden="1"/>
    <cellStyle name="Followed Hyperlink" xfId="9294" builtinId="9" hidden="1"/>
    <cellStyle name="Followed Hyperlink" xfId="9293" builtinId="9" hidden="1"/>
    <cellStyle name="Followed Hyperlink" xfId="9292" builtinId="9" hidden="1"/>
    <cellStyle name="Followed Hyperlink" xfId="9291" builtinId="9" hidden="1"/>
    <cellStyle name="Followed Hyperlink" xfId="9290" builtinId="9" hidden="1"/>
    <cellStyle name="Followed Hyperlink" xfId="9289" builtinId="9" hidden="1"/>
    <cellStyle name="Followed Hyperlink" xfId="9288" builtinId="9" hidden="1"/>
    <cellStyle name="Followed Hyperlink" xfId="9287" builtinId="9" hidden="1"/>
    <cellStyle name="Followed Hyperlink" xfId="9286" builtinId="9" hidden="1"/>
    <cellStyle name="Followed Hyperlink" xfId="9285" builtinId="9" hidden="1"/>
    <cellStyle name="Followed Hyperlink" xfId="9284" builtinId="9" hidden="1"/>
    <cellStyle name="Followed Hyperlink" xfId="9283" builtinId="9" hidden="1"/>
    <cellStyle name="Followed Hyperlink" xfId="7388" builtinId="9" hidden="1"/>
    <cellStyle name="Followed Hyperlink" xfId="9282" builtinId="9" hidden="1"/>
    <cellStyle name="Followed Hyperlink" xfId="9281" builtinId="9" hidden="1"/>
    <cellStyle name="Followed Hyperlink" xfId="9280" builtinId="9" hidden="1"/>
    <cellStyle name="Followed Hyperlink" xfId="9279" builtinId="9" hidden="1"/>
    <cellStyle name="Followed Hyperlink" xfId="9278" builtinId="9" hidden="1"/>
    <cellStyle name="Followed Hyperlink" xfId="9277" builtinId="9" hidden="1"/>
    <cellStyle name="Followed Hyperlink" xfId="9276" builtinId="9" hidden="1"/>
    <cellStyle name="Followed Hyperlink" xfId="9275" builtinId="9" hidden="1"/>
    <cellStyle name="Followed Hyperlink" xfId="9274" builtinId="9" hidden="1"/>
    <cellStyle name="Followed Hyperlink" xfId="9273" builtinId="9" hidden="1"/>
    <cellStyle name="Followed Hyperlink" xfId="9272" builtinId="9" hidden="1"/>
    <cellStyle name="Followed Hyperlink" xfId="9271" builtinId="9" hidden="1"/>
    <cellStyle name="Followed Hyperlink" xfId="9270" builtinId="9" hidden="1"/>
    <cellStyle name="Followed Hyperlink" xfId="9269" builtinId="9" hidden="1"/>
    <cellStyle name="Followed Hyperlink" xfId="9268" builtinId="9" hidden="1"/>
    <cellStyle name="Followed Hyperlink" xfId="9267" builtinId="9" hidden="1"/>
    <cellStyle name="Followed Hyperlink" xfId="9266" builtinId="9" hidden="1"/>
    <cellStyle name="Followed Hyperlink" xfId="7382" builtinId="9" hidden="1"/>
    <cellStyle name="Followed Hyperlink" xfId="9265" builtinId="9" hidden="1"/>
    <cellStyle name="Followed Hyperlink" xfId="9264" builtinId="9" hidden="1"/>
    <cellStyle name="Followed Hyperlink" xfId="9263" builtinId="9" hidden="1"/>
    <cellStyle name="Followed Hyperlink" xfId="9262" builtinId="9" hidden="1"/>
    <cellStyle name="Followed Hyperlink" xfId="9261" builtinId="9" hidden="1"/>
    <cellStyle name="Followed Hyperlink" xfId="9260" builtinId="9" hidden="1"/>
    <cellStyle name="Followed Hyperlink" xfId="9259" builtinId="9" hidden="1"/>
    <cellStyle name="Followed Hyperlink" xfId="9258" builtinId="9" hidden="1"/>
    <cellStyle name="Followed Hyperlink" xfId="9257" builtinId="9" hidden="1"/>
    <cellStyle name="Followed Hyperlink" xfId="9256" builtinId="9" hidden="1"/>
    <cellStyle name="Followed Hyperlink" xfId="9255" builtinId="9" hidden="1"/>
    <cellStyle name="Followed Hyperlink" xfId="7376" builtinId="9" hidden="1"/>
    <cellStyle name="Followed Hyperlink" xfId="9254" builtinId="9" hidden="1"/>
    <cellStyle name="Followed Hyperlink" xfId="9253" builtinId="9" hidden="1"/>
    <cellStyle name="Followed Hyperlink" xfId="9252" builtinId="9" hidden="1"/>
    <cellStyle name="Followed Hyperlink" xfId="9251" builtinId="9" hidden="1"/>
    <cellStyle name="Followed Hyperlink" xfId="9250" builtinId="9" hidden="1"/>
    <cellStyle name="Followed Hyperlink" xfId="9249" builtinId="9" hidden="1"/>
    <cellStyle name="Followed Hyperlink" xfId="9248" builtinId="9" hidden="1"/>
    <cellStyle name="Followed Hyperlink" xfId="9247" builtinId="9" hidden="1"/>
    <cellStyle name="Followed Hyperlink" xfId="9246" builtinId="9" hidden="1"/>
    <cellStyle name="Followed Hyperlink" xfId="9245" builtinId="9" hidden="1"/>
    <cellStyle name="Followed Hyperlink" xfId="9244" builtinId="9" hidden="1"/>
    <cellStyle name="Followed Hyperlink" xfId="9243" builtinId="9" hidden="1"/>
    <cellStyle name="Followed Hyperlink" xfId="7369" builtinId="9" hidden="1"/>
    <cellStyle name="Followed Hyperlink" xfId="7374" builtinId="9" hidden="1"/>
    <cellStyle name="Followed Hyperlink" xfId="7378" builtinId="9" hidden="1"/>
    <cellStyle name="Followed Hyperlink" xfId="7370" builtinId="9" hidden="1"/>
    <cellStyle name="Followed Hyperlink" xfId="9242" builtinId="9" hidden="1"/>
    <cellStyle name="Followed Hyperlink" xfId="9241" builtinId="9" hidden="1"/>
    <cellStyle name="Followed Hyperlink" xfId="9240" builtinId="9" hidden="1"/>
    <cellStyle name="Followed Hyperlink" xfId="9239" builtinId="9" hidden="1"/>
    <cellStyle name="Followed Hyperlink" xfId="9238" builtinId="9" hidden="1"/>
    <cellStyle name="Followed Hyperlink" xfId="9237" builtinId="9" hidden="1"/>
    <cellStyle name="Followed Hyperlink" xfId="9236" builtinId="9" hidden="1"/>
    <cellStyle name="Followed Hyperlink" xfId="9235" builtinId="9" hidden="1"/>
    <cellStyle name="Followed Hyperlink" xfId="9234" builtinId="9" hidden="1"/>
    <cellStyle name="Followed Hyperlink" xfId="9233" builtinId="9" hidden="1"/>
    <cellStyle name="Followed Hyperlink" xfId="9232" builtinId="9" hidden="1"/>
    <cellStyle name="Followed Hyperlink" xfId="9231" builtinId="9" hidden="1"/>
    <cellStyle name="Followed Hyperlink" xfId="9230" builtinId="9" hidden="1"/>
    <cellStyle name="Followed Hyperlink" xfId="9229" builtinId="9" hidden="1"/>
    <cellStyle name="Followed Hyperlink" xfId="9228" builtinId="9" hidden="1"/>
    <cellStyle name="Followed Hyperlink" xfId="9227" builtinId="9" hidden="1"/>
    <cellStyle name="Followed Hyperlink" xfId="9226" builtinId="9" hidden="1"/>
    <cellStyle name="Followed Hyperlink" xfId="9225" builtinId="9" hidden="1"/>
    <cellStyle name="Followed Hyperlink" xfId="9224" builtinId="9" hidden="1"/>
    <cellStyle name="Followed Hyperlink" xfId="9223" builtinId="9" hidden="1"/>
    <cellStyle name="Followed Hyperlink" xfId="9222" builtinId="9" hidden="1"/>
    <cellStyle name="Followed Hyperlink" xfId="9221" builtinId="9" hidden="1"/>
    <cellStyle name="Followed Hyperlink" xfId="9220" builtinId="9" hidden="1"/>
    <cellStyle name="Followed Hyperlink" xfId="9219" builtinId="9" hidden="1"/>
    <cellStyle name="Followed Hyperlink" xfId="9218" builtinId="9" hidden="1"/>
    <cellStyle name="Followed Hyperlink" xfId="9217" builtinId="9" hidden="1"/>
    <cellStyle name="Followed Hyperlink" xfId="9216" builtinId="9" hidden="1"/>
    <cellStyle name="Followed Hyperlink" xfId="9215" builtinId="9" hidden="1"/>
    <cellStyle name="Followed Hyperlink" xfId="9214" builtinId="9" hidden="1"/>
    <cellStyle name="Followed Hyperlink" xfId="9213" builtinId="9" hidden="1"/>
    <cellStyle name="Followed Hyperlink" xfId="9212" builtinId="9" hidden="1"/>
    <cellStyle name="Followed Hyperlink" xfId="9211" builtinId="9" hidden="1"/>
    <cellStyle name="Followed Hyperlink" xfId="9210" builtinId="9" hidden="1"/>
    <cellStyle name="Followed Hyperlink" xfId="9209" builtinId="9" hidden="1"/>
    <cellStyle name="Followed Hyperlink" xfId="9208" builtinId="9" hidden="1"/>
    <cellStyle name="Followed Hyperlink" xfId="9207" builtinId="9" hidden="1"/>
    <cellStyle name="Followed Hyperlink" xfId="9206" builtinId="9" hidden="1"/>
    <cellStyle name="Followed Hyperlink" xfId="9205" builtinId="9" hidden="1"/>
    <cellStyle name="Followed Hyperlink" xfId="9204" builtinId="9" hidden="1"/>
    <cellStyle name="Followed Hyperlink" xfId="9203" builtinId="9" hidden="1"/>
    <cellStyle name="Followed Hyperlink" xfId="9202" builtinId="9" hidden="1"/>
    <cellStyle name="Followed Hyperlink" xfId="9201" builtinId="9" hidden="1"/>
    <cellStyle name="Followed Hyperlink" xfId="9200" builtinId="9" hidden="1"/>
    <cellStyle name="Followed Hyperlink" xfId="7375" builtinId="9" hidden="1"/>
    <cellStyle name="Followed Hyperlink" xfId="7385" builtinId="9" hidden="1"/>
    <cellStyle name="Followed Hyperlink" xfId="7379" builtinId="9" hidden="1"/>
    <cellStyle name="Followed Hyperlink" xfId="7380" builtinId="9" hidden="1"/>
    <cellStyle name="Followed Hyperlink" xfId="9199" builtinId="9" hidden="1"/>
    <cellStyle name="Followed Hyperlink" xfId="9198" builtinId="9" hidden="1"/>
    <cellStyle name="Followed Hyperlink" xfId="9197" builtinId="9" hidden="1"/>
    <cellStyle name="Followed Hyperlink" xfId="9196" builtinId="9" hidden="1"/>
    <cellStyle name="Followed Hyperlink" xfId="9195" builtinId="9" hidden="1"/>
    <cellStyle name="Followed Hyperlink" xfId="9194" builtinId="9" hidden="1"/>
    <cellStyle name="Followed Hyperlink" xfId="9193" builtinId="9" hidden="1"/>
    <cellStyle name="Followed Hyperlink" xfId="9192" builtinId="9" hidden="1"/>
    <cellStyle name="Followed Hyperlink" xfId="9191" builtinId="9" hidden="1"/>
    <cellStyle name="Followed Hyperlink" xfId="9190" builtinId="9" hidden="1"/>
    <cellStyle name="Followed Hyperlink" xfId="7384" builtinId="9" hidden="1"/>
    <cellStyle name="Followed Hyperlink" xfId="7386" builtinId="9" hidden="1"/>
    <cellStyle name="Followed Hyperlink" xfId="9189" builtinId="9" hidden="1"/>
    <cellStyle name="Followed Hyperlink" xfId="9188" builtinId="9" hidden="1"/>
    <cellStyle name="Followed Hyperlink" xfId="9187" builtinId="9" hidden="1"/>
    <cellStyle name="Followed Hyperlink" xfId="9186" builtinId="9" hidden="1"/>
    <cellStyle name="Followed Hyperlink" xfId="9185" builtinId="9" hidden="1"/>
    <cellStyle name="Followed Hyperlink" xfId="9184" builtinId="9" hidden="1"/>
    <cellStyle name="Followed Hyperlink" xfId="9183" builtinId="9" hidden="1"/>
    <cellStyle name="Followed Hyperlink" xfId="9182" builtinId="9" hidden="1"/>
    <cellStyle name="Followed Hyperlink" xfId="9181" builtinId="9" hidden="1"/>
    <cellStyle name="Followed Hyperlink" xfId="9180" builtinId="9" hidden="1"/>
    <cellStyle name="Followed Hyperlink" xfId="9179" builtinId="9" hidden="1"/>
    <cellStyle name="Followed Hyperlink" xfId="9178" builtinId="9" hidden="1"/>
    <cellStyle name="Followed Hyperlink" xfId="9177" builtinId="9" hidden="1"/>
    <cellStyle name="Followed Hyperlink" xfId="9176" builtinId="9" hidden="1"/>
    <cellStyle name="Followed Hyperlink" xfId="9175" builtinId="9" hidden="1"/>
    <cellStyle name="Followed Hyperlink" xfId="9174" builtinId="9" hidden="1"/>
    <cellStyle name="Followed Hyperlink" xfId="9173" builtinId="9" hidden="1"/>
    <cellStyle name="Followed Hyperlink" xfId="9172" builtinId="9" hidden="1"/>
    <cellStyle name="Followed Hyperlink" xfId="9171" builtinId="9" hidden="1"/>
    <cellStyle name="Followed Hyperlink" xfId="9170" builtinId="9" hidden="1"/>
    <cellStyle name="Followed Hyperlink" xfId="9169" builtinId="9" hidden="1"/>
    <cellStyle name="Followed Hyperlink" xfId="9168" builtinId="9" hidden="1"/>
    <cellStyle name="Followed Hyperlink" xfId="9167" builtinId="9" hidden="1"/>
    <cellStyle name="Followed Hyperlink" xfId="9166" builtinId="9" hidden="1"/>
    <cellStyle name="Followed Hyperlink" xfId="9165" builtinId="9" hidden="1"/>
    <cellStyle name="Followed Hyperlink" xfId="9164" builtinId="9" hidden="1"/>
    <cellStyle name="Followed Hyperlink" xfId="9163" builtinId="9" hidden="1"/>
    <cellStyle name="Followed Hyperlink" xfId="9162" builtinId="9" hidden="1"/>
    <cellStyle name="Followed Hyperlink" xfId="9161" builtinId="9" hidden="1"/>
    <cellStyle name="Followed Hyperlink" xfId="9160" builtinId="9" hidden="1"/>
    <cellStyle name="Followed Hyperlink" xfId="9159" builtinId="9" hidden="1"/>
    <cellStyle name="Followed Hyperlink" xfId="9158" builtinId="9" hidden="1"/>
    <cellStyle name="Followed Hyperlink" xfId="9157" builtinId="9" hidden="1"/>
    <cellStyle name="Followed Hyperlink" xfId="9156" builtinId="9" hidden="1"/>
    <cellStyle name="Followed Hyperlink" xfId="9155" builtinId="9" hidden="1"/>
    <cellStyle name="Followed Hyperlink" xfId="9154" builtinId="9" hidden="1"/>
    <cellStyle name="Followed Hyperlink" xfId="9153" builtinId="9" hidden="1"/>
    <cellStyle name="Followed Hyperlink" xfId="9152" builtinId="9" hidden="1"/>
    <cellStyle name="Followed Hyperlink" xfId="9151" builtinId="9" hidden="1"/>
    <cellStyle name="Followed Hyperlink" xfId="9150" builtinId="9" hidden="1"/>
    <cellStyle name="Followed Hyperlink" xfId="9149" builtinId="9" hidden="1"/>
    <cellStyle name="Followed Hyperlink" xfId="9148" builtinId="9" hidden="1"/>
    <cellStyle name="Followed Hyperlink" xfId="9147" builtinId="9" hidden="1"/>
    <cellStyle name="Followed Hyperlink" xfId="9146" builtinId="9" hidden="1"/>
    <cellStyle name="Followed Hyperlink" xfId="9145" builtinId="9" hidden="1"/>
    <cellStyle name="Followed Hyperlink" xfId="9144" builtinId="9" hidden="1"/>
    <cellStyle name="Followed Hyperlink" xfId="9143" builtinId="9" hidden="1"/>
    <cellStyle name="Followed Hyperlink" xfId="9698" builtinId="9" hidden="1"/>
    <cellStyle name="Followed Hyperlink" xfId="9699" builtinId="9" hidden="1"/>
    <cellStyle name="Followed Hyperlink" xfId="9700" builtinId="9" hidden="1"/>
    <cellStyle name="Followed Hyperlink" xfId="9701" builtinId="9" hidden="1"/>
    <cellStyle name="Followed Hyperlink" xfId="9702" builtinId="9" hidden="1"/>
    <cellStyle name="Followed Hyperlink" xfId="9703" builtinId="9" hidden="1"/>
    <cellStyle name="Followed Hyperlink" xfId="9704" builtinId="9" hidden="1"/>
    <cellStyle name="Followed Hyperlink" xfId="9705" builtinId="9" hidden="1"/>
    <cellStyle name="Followed Hyperlink" xfId="9706" builtinId="9" hidden="1"/>
    <cellStyle name="Followed Hyperlink" xfId="9707" builtinId="9" hidden="1"/>
    <cellStyle name="Followed Hyperlink" xfId="9708" builtinId="9" hidden="1"/>
    <cellStyle name="Followed Hyperlink" xfId="9709" builtinId="9" hidden="1"/>
    <cellStyle name="Followed Hyperlink" xfId="9710" builtinId="9" hidden="1"/>
    <cellStyle name="Followed Hyperlink" xfId="9711" builtinId="9" hidden="1"/>
    <cellStyle name="Followed Hyperlink" xfId="9712" builtinId="9" hidden="1"/>
    <cellStyle name="Followed Hyperlink" xfId="9713" builtinId="9" hidden="1"/>
    <cellStyle name="Followed Hyperlink" xfId="9714" builtinId="9" hidden="1"/>
    <cellStyle name="Followed Hyperlink" xfId="9715" builtinId="9" hidden="1"/>
    <cellStyle name="Followed Hyperlink" xfId="9716" builtinId="9" hidden="1"/>
    <cellStyle name="Followed Hyperlink" xfId="9717" builtinId="9" hidden="1"/>
    <cellStyle name="Followed Hyperlink" xfId="9718" builtinId="9" hidden="1"/>
    <cellStyle name="Followed Hyperlink" xfId="9719" builtinId="9" hidden="1"/>
    <cellStyle name="Followed Hyperlink" xfId="9720" builtinId="9" hidden="1"/>
    <cellStyle name="Followed Hyperlink" xfId="9721" builtinId="9" hidden="1"/>
    <cellStyle name="Followed Hyperlink" xfId="9722" builtinId="9" hidden="1"/>
    <cellStyle name="Followed Hyperlink" xfId="9723" builtinId="9" hidden="1"/>
    <cellStyle name="Followed Hyperlink" xfId="9724" builtinId="9" hidden="1"/>
    <cellStyle name="Followed Hyperlink" xfId="9725" builtinId="9" hidden="1"/>
    <cellStyle name="Followed Hyperlink" xfId="9726" builtinId="9" hidden="1"/>
    <cellStyle name="Followed Hyperlink" xfId="9727" builtinId="9" hidden="1"/>
    <cellStyle name="Followed Hyperlink" xfId="9728" builtinId="9" hidden="1"/>
    <cellStyle name="Followed Hyperlink" xfId="9729" builtinId="9" hidden="1"/>
    <cellStyle name="Followed Hyperlink" xfId="9730" builtinId="9" hidden="1"/>
    <cellStyle name="Followed Hyperlink" xfId="9731" builtinId="9" hidden="1"/>
    <cellStyle name="Followed Hyperlink" xfId="9732" builtinId="9" hidden="1"/>
    <cellStyle name="Followed Hyperlink" xfId="9733" builtinId="9" hidden="1"/>
    <cellStyle name="Followed Hyperlink" xfId="9734" builtinId="9" hidden="1"/>
    <cellStyle name="Followed Hyperlink" xfId="9735" builtinId="9" hidden="1"/>
    <cellStyle name="Followed Hyperlink" xfId="9736" builtinId="9" hidden="1"/>
    <cellStyle name="Followed Hyperlink" xfId="9737" builtinId="9" hidden="1"/>
    <cellStyle name="Followed Hyperlink" xfId="9738" builtinId="9" hidden="1"/>
    <cellStyle name="Followed Hyperlink" xfId="9739" builtinId="9" hidden="1"/>
    <cellStyle name="Followed Hyperlink" xfId="9740" builtinId="9" hidden="1"/>
    <cellStyle name="Followed Hyperlink" xfId="9741" builtinId="9" hidden="1"/>
    <cellStyle name="Followed Hyperlink" xfId="9742" builtinId="9" hidden="1"/>
    <cellStyle name="Followed Hyperlink" xfId="9743" builtinId="9" hidden="1"/>
    <cellStyle name="Followed Hyperlink" xfId="9744" builtinId="9" hidden="1"/>
    <cellStyle name="Followed Hyperlink 2" xfId="2225" xr:uid="{00000000-0005-0000-0000-00008E1A0000}"/>
    <cellStyle name="Footnote" xfId="2226" xr:uid="{00000000-0005-0000-0000-00008F1A0000}"/>
    <cellStyle name="Good 2" xfId="42" xr:uid="{00000000-0005-0000-0000-0000901A0000}"/>
    <cellStyle name="Good 2 2" xfId="2227" xr:uid="{00000000-0005-0000-0000-0000911A0000}"/>
    <cellStyle name="Good 2 3" xfId="2228" xr:uid="{00000000-0005-0000-0000-0000921A0000}"/>
    <cellStyle name="Good 2 4" xfId="2229" xr:uid="{00000000-0005-0000-0000-0000931A0000}"/>
    <cellStyle name="Good 2 5" xfId="2230" xr:uid="{00000000-0005-0000-0000-0000941A0000}"/>
    <cellStyle name="Good 2 6" xfId="2231" xr:uid="{00000000-0005-0000-0000-0000951A0000}"/>
    <cellStyle name="Good 2 7" xfId="2232" xr:uid="{00000000-0005-0000-0000-0000961A0000}"/>
    <cellStyle name="Good 2 8" xfId="2233" xr:uid="{00000000-0005-0000-0000-0000971A0000}"/>
    <cellStyle name="Good 2 9" xfId="2234" xr:uid="{00000000-0005-0000-0000-0000981A0000}"/>
    <cellStyle name="Good 3" xfId="2235" xr:uid="{00000000-0005-0000-0000-0000991A0000}"/>
    <cellStyle name="Grey" xfId="2236" xr:uid="{00000000-0005-0000-0000-00009A1A0000}"/>
    <cellStyle name="GWN Table Body" xfId="2237" xr:uid="{00000000-0005-0000-0000-00009B1A0000}"/>
    <cellStyle name="GWN Table Header" xfId="2238" xr:uid="{00000000-0005-0000-0000-00009C1A0000}"/>
    <cellStyle name="GWN Table Left Header" xfId="2239" xr:uid="{00000000-0005-0000-0000-00009D1A0000}"/>
    <cellStyle name="GWN Table Note" xfId="2240" xr:uid="{00000000-0005-0000-0000-00009E1A0000}"/>
    <cellStyle name="GWN Table Title" xfId="2241" xr:uid="{00000000-0005-0000-0000-00009F1A0000}"/>
    <cellStyle name="hard no" xfId="2242" xr:uid="{00000000-0005-0000-0000-0000A01A0000}"/>
    <cellStyle name="Hard Percent" xfId="2243" xr:uid="{00000000-0005-0000-0000-0000A11A0000}"/>
    <cellStyle name="hardno" xfId="2244" xr:uid="{00000000-0005-0000-0000-0000A21A0000}"/>
    <cellStyle name="Header" xfId="2245" xr:uid="{00000000-0005-0000-0000-0000A31A0000}"/>
    <cellStyle name="Header1" xfId="2246" xr:uid="{00000000-0005-0000-0000-0000A41A0000}"/>
    <cellStyle name="Header2" xfId="2247" xr:uid="{00000000-0005-0000-0000-0000A51A0000}"/>
    <cellStyle name="Heading" xfId="2248" xr:uid="{00000000-0005-0000-0000-0000A61A0000}"/>
    <cellStyle name="Heading 1 2" xfId="43" xr:uid="{00000000-0005-0000-0000-0000A71A0000}"/>
    <cellStyle name="Heading 1 2 2" xfId="2249" xr:uid="{00000000-0005-0000-0000-0000A81A0000}"/>
    <cellStyle name="Heading 1 2 3" xfId="2250" xr:uid="{00000000-0005-0000-0000-0000A91A0000}"/>
    <cellStyle name="Heading 1 2 4" xfId="2251" xr:uid="{00000000-0005-0000-0000-0000AA1A0000}"/>
    <cellStyle name="Heading 1 2 5" xfId="2252" xr:uid="{00000000-0005-0000-0000-0000AB1A0000}"/>
    <cellStyle name="Heading 1 2 6" xfId="2253" xr:uid="{00000000-0005-0000-0000-0000AC1A0000}"/>
    <cellStyle name="Heading 1 3" xfId="2254" xr:uid="{00000000-0005-0000-0000-0000AD1A0000}"/>
    <cellStyle name="Heading 2 2" xfId="44" xr:uid="{00000000-0005-0000-0000-0000AE1A0000}"/>
    <cellStyle name="Heading 2 2 2" xfId="2255" xr:uid="{00000000-0005-0000-0000-0000AF1A0000}"/>
    <cellStyle name="Heading 2 2 3" xfId="2256" xr:uid="{00000000-0005-0000-0000-0000B01A0000}"/>
    <cellStyle name="Heading 2 2 4" xfId="2257" xr:uid="{00000000-0005-0000-0000-0000B11A0000}"/>
    <cellStyle name="Heading 2 2 5" xfId="2258" xr:uid="{00000000-0005-0000-0000-0000B21A0000}"/>
    <cellStyle name="Heading 2 2 6" xfId="2259" xr:uid="{00000000-0005-0000-0000-0000B31A0000}"/>
    <cellStyle name="Heading 2 3" xfId="2260" xr:uid="{00000000-0005-0000-0000-0000B41A0000}"/>
    <cellStyle name="Heading 3 2" xfId="45" xr:uid="{00000000-0005-0000-0000-0000B51A0000}"/>
    <cellStyle name="Heading 3 2 2" xfId="2261" xr:uid="{00000000-0005-0000-0000-0000B61A0000}"/>
    <cellStyle name="Heading 3 2 3" xfId="2262" xr:uid="{00000000-0005-0000-0000-0000B71A0000}"/>
    <cellStyle name="Heading 3 2 4" xfId="2263" xr:uid="{00000000-0005-0000-0000-0000B81A0000}"/>
    <cellStyle name="Heading 3 2 5" xfId="2264" xr:uid="{00000000-0005-0000-0000-0000B91A0000}"/>
    <cellStyle name="Heading 3 2 6" xfId="2265" xr:uid="{00000000-0005-0000-0000-0000BA1A0000}"/>
    <cellStyle name="Heading 3 2 7" xfId="2266" xr:uid="{00000000-0005-0000-0000-0000BB1A0000}"/>
    <cellStyle name="Heading 3 2 8" xfId="9746" xr:uid="{00000000-0005-0000-0000-0000BC1A0000}"/>
    <cellStyle name="Heading 3 3" xfId="2267" xr:uid="{00000000-0005-0000-0000-0000BD1A0000}"/>
    <cellStyle name="Heading 4 2" xfId="46" xr:uid="{00000000-0005-0000-0000-0000BE1A0000}"/>
    <cellStyle name="Heading 4 2 2" xfId="2268" xr:uid="{00000000-0005-0000-0000-0000BF1A0000}"/>
    <cellStyle name="Heading 4 3" xfId="2269" xr:uid="{00000000-0005-0000-0000-0000C01A0000}"/>
    <cellStyle name="Heading2" xfId="2270" xr:uid="{00000000-0005-0000-0000-0000C11A0000}"/>
    <cellStyle name="Heading3" xfId="2271" xr:uid="{00000000-0005-0000-0000-0000C21A0000}"/>
    <cellStyle name="HeadingColumn" xfId="2272" xr:uid="{00000000-0005-0000-0000-0000C31A0000}"/>
    <cellStyle name="HeadingS" xfId="2273" xr:uid="{00000000-0005-0000-0000-0000C41A0000}"/>
    <cellStyle name="HeadingYear" xfId="2274" xr:uid="{00000000-0005-0000-0000-0000C51A0000}"/>
    <cellStyle name="HeadlineStyle" xfId="2275" xr:uid="{00000000-0005-0000-0000-0000C61A0000}"/>
    <cellStyle name="HeadlineStyleJustified" xfId="2276" xr:uid="{00000000-0005-0000-0000-0000C71A0000}"/>
    <cellStyle name="Hed Side_Sheet1" xfId="2277" xr:uid="{00000000-0005-0000-0000-0000C81A0000}"/>
    <cellStyle name="Hed Top" xfId="2278" xr:uid="{00000000-0005-0000-0000-0000C91A0000}"/>
    <cellStyle name="Hyperlink" xfId="73" builtinId="8"/>
    <cellStyle name="Hyperlink 2" xfId="2279" xr:uid="{00000000-0005-0000-0000-0000CB1A0000}"/>
    <cellStyle name="Hyperlink 2 10" xfId="2280" xr:uid="{00000000-0005-0000-0000-0000CC1A0000}"/>
    <cellStyle name="Hyperlink 2 11" xfId="2281" xr:uid="{00000000-0005-0000-0000-0000CD1A0000}"/>
    <cellStyle name="Hyperlink 2 12" xfId="2282" xr:uid="{00000000-0005-0000-0000-0000CE1A0000}"/>
    <cellStyle name="Hyperlink 2 13" xfId="2283" xr:uid="{00000000-0005-0000-0000-0000CF1A0000}"/>
    <cellStyle name="Hyperlink 2 2" xfId="2284" xr:uid="{00000000-0005-0000-0000-0000D01A0000}"/>
    <cellStyle name="Hyperlink 2 2 2" xfId="2285" xr:uid="{00000000-0005-0000-0000-0000D11A0000}"/>
    <cellStyle name="Hyperlink 2 3" xfId="2286" xr:uid="{00000000-0005-0000-0000-0000D21A0000}"/>
    <cellStyle name="Hyperlink 2 3 2" xfId="2287" xr:uid="{00000000-0005-0000-0000-0000D31A0000}"/>
    <cellStyle name="Hyperlink 2 4" xfId="2288" xr:uid="{00000000-0005-0000-0000-0000D41A0000}"/>
    <cellStyle name="Hyperlink 2 5" xfId="2289" xr:uid="{00000000-0005-0000-0000-0000D51A0000}"/>
    <cellStyle name="Hyperlink 2 6" xfId="2290" xr:uid="{00000000-0005-0000-0000-0000D61A0000}"/>
    <cellStyle name="Hyperlink 2 7" xfId="2291" xr:uid="{00000000-0005-0000-0000-0000D71A0000}"/>
    <cellStyle name="Hyperlink 2 8" xfId="2292" xr:uid="{00000000-0005-0000-0000-0000D81A0000}"/>
    <cellStyle name="Hyperlink 2 9" xfId="2293" xr:uid="{00000000-0005-0000-0000-0000D91A0000}"/>
    <cellStyle name="Hyperlink 3" xfId="2294" xr:uid="{00000000-0005-0000-0000-0000DA1A0000}"/>
    <cellStyle name="Hyperlink 3 10" xfId="2295" xr:uid="{00000000-0005-0000-0000-0000DB1A0000}"/>
    <cellStyle name="Hyperlink 3 11" xfId="2296" xr:uid="{00000000-0005-0000-0000-0000DC1A0000}"/>
    <cellStyle name="Hyperlink 3 12" xfId="2297" xr:uid="{00000000-0005-0000-0000-0000DD1A0000}"/>
    <cellStyle name="Hyperlink 3 2" xfId="2298" xr:uid="{00000000-0005-0000-0000-0000DE1A0000}"/>
    <cellStyle name="Hyperlink 3 3" xfId="2299" xr:uid="{00000000-0005-0000-0000-0000DF1A0000}"/>
    <cellStyle name="Hyperlink 3 4" xfId="2300" xr:uid="{00000000-0005-0000-0000-0000E01A0000}"/>
    <cellStyle name="Hyperlink 3 5" xfId="2301" xr:uid="{00000000-0005-0000-0000-0000E11A0000}"/>
    <cellStyle name="Hyperlink 3 6" xfId="2302" xr:uid="{00000000-0005-0000-0000-0000E21A0000}"/>
    <cellStyle name="Hyperlink 3 7" xfId="2303" xr:uid="{00000000-0005-0000-0000-0000E31A0000}"/>
    <cellStyle name="Hyperlink 3 8" xfId="2304" xr:uid="{00000000-0005-0000-0000-0000E41A0000}"/>
    <cellStyle name="Hyperlink 3 9" xfId="2305" xr:uid="{00000000-0005-0000-0000-0000E51A0000}"/>
    <cellStyle name="Hyperlink 4" xfId="2306" xr:uid="{00000000-0005-0000-0000-0000E61A0000}"/>
    <cellStyle name="Hyperlink 5" xfId="2307" xr:uid="{00000000-0005-0000-0000-0000E71A0000}"/>
    <cellStyle name="InLink_Acquis_CapitalCost " xfId="2308" xr:uid="{00000000-0005-0000-0000-0000E81A0000}"/>
    <cellStyle name="Input (1dp#)_ Pies " xfId="2309" xr:uid="{00000000-0005-0000-0000-0000E91A0000}"/>
    <cellStyle name="Input [yellow]" xfId="2310" xr:uid="{00000000-0005-0000-0000-0000EA1A0000}"/>
    <cellStyle name="Input 2" xfId="47" xr:uid="{00000000-0005-0000-0000-0000EB1A0000}"/>
    <cellStyle name="Input 2 10" xfId="9747" xr:uid="{00000000-0005-0000-0000-0000EC1A0000}"/>
    <cellStyle name="Input 2 2" xfId="65" xr:uid="{00000000-0005-0000-0000-0000ED1A0000}"/>
    <cellStyle name="Input 2 2 2" xfId="85" xr:uid="{00000000-0005-0000-0000-0000EE1A0000}"/>
    <cellStyle name="Input 2 2 2 2" xfId="9767" xr:uid="{00000000-0005-0000-0000-0000EF1A0000}"/>
    <cellStyle name="Input 2 2 3" xfId="9753" xr:uid="{00000000-0005-0000-0000-0000F01A0000}"/>
    <cellStyle name="Input 2 3" xfId="79" xr:uid="{00000000-0005-0000-0000-0000F11A0000}"/>
    <cellStyle name="Input 2 3 2" xfId="9761" xr:uid="{00000000-0005-0000-0000-0000F21A0000}"/>
    <cellStyle name="Input 2 4" xfId="2311" xr:uid="{00000000-0005-0000-0000-0000F31A0000}"/>
    <cellStyle name="Input 2 5" xfId="2312" xr:uid="{00000000-0005-0000-0000-0000F41A0000}"/>
    <cellStyle name="Input 2 6" xfId="2313" xr:uid="{00000000-0005-0000-0000-0000F51A0000}"/>
    <cellStyle name="Input 2 7" xfId="2314" xr:uid="{00000000-0005-0000-0000-0000F61A0000}"/>
    <cellStyle name="Input 2 8" xfId="2315" xr:uid="{00000000-0005-0000-0000-0000F71A0000}"/>
    <cellStyle name="Input 2 9" xfId="2316" xr:uid="{00000000-0005-0000-0000-0000F81A0000}"/>
    <cellStyle name="Input 3" xfId="2317" xr:uid="{00000000-0005-0000-0000-0000F91A0000}"/>
    <cellStyle name="InputBlueFont" xfId="2318" xr:uid="{00000000-0005-0000-0000-0000FA1A0000}"/>
    <cellStyle name="InputGen" xfId="2319" xr:uid="{00000000-0005-0000-0000-0000FB1A0000}"/>
    <cellStyle name="InputKeepColour" xfId="2320" xr:uid="{00000000-0005-0000-0000-0000FC1A0000}"/>
    <cellStyle name="InputKeepPale" xfId="2321" xr:uid="{00000000-0005-0000-0000-0000FD1A0000}"/>
    <cellStyle name="InputVariColour" xfId="2322" xr:uid="{00000000-0005-0000-0000-0000FE1A0000}"/>
    <cellStyle name="Integer" xfId="2323" xr:uid="{00000000-0005-0000-0000-0000FF1A0000}"/>
    <cellStyle name="Invisible" xfId="2324" xr:uid="{00000000-0005-0000-0000-0000001B0000}"/>
    <cellStyle name="Item" xfId="2325" xr:uid="{00000000-0005-0000-0000-0000011B0000}"/>
    <cellStyle name="Items_Obligatory" xfId="2326" xr:uid="{00000000-0005-0000-0000-0000021B0000}"/>
    <cellStyle name="ItemTypeClass" xfId="2327" xr:uid="{00000000-0005-0000-0000-0000031B0000}"/>
    <cellStyle name="ItemTypeClass 2" xfId="6861" xr:uid="{00000000-0005-0000-0000-0000041B0000}"/>
    <cellStyle name="KP_Normal" xfId="2328" xr:uid="{00000000-0005-0000-0000-0000051B0000}"/>
    <cellStyle name="Lien hypertexte visité_index" xfId="2329" xr:uid="{00000000-0005-0000-0000-0000061B0000}"/>
    <cellStyle name="Lien hypertexte_index" xfId="2330" xr:uid="{00000000-0005-0000-0000-0000071B0000}"/>
    <cellStyle name="ligne_detail" xfId="2331" xr:uid="{00000000-0005-0000-0000-0000081B0000}"/>
    <cellStyle name="Line" xfId="2332" xr:uid="{00000000-0005-0000-0000-0000091B0000}"/>
    <cellStyle name="Line 2" xfId="5699" xr:uid="{00000000-0005-0000-0000-00000A1B0000}"/>
    <cellStyle name="Link Currency (0)" xfId="2333" xr:uid="{00000000-0005-0000-0000-00000B1B0000}"/>
    <cellStyle name="Link Currency (2)" xfId="2334" xr:uid="{00000000-0005-0000-0000-00000C1B0000}"/>
    <cellStyle name="Link Units (0)" xfId="2335" xr:uid="{00000000-0005-0000-0000-00000D1B0000}"/>
    <cellStyle name="Link Units (1)" xfId="2336" xr:uid="{00000000-0005-0000-0000-00000E1B0000}"/>
    <cellStyle name="Link Units (2)" xfId="2337" xr:uid="{00000000-0005-0000-0000-00000F1B0000}"/>
    <cellStyle name="Linked Cell 2" xfId="48" xr:uid="{00000000-0005-0000-0000-0000101B0000}"/>
    <cellStyle name="Linked Cell 2 2" xfId="2338" xr:uid="{00000000-0005-0000-0000-0000111B0000}"/>
    <cellStyle name="Linked Cell 2 3" xfId="2339" xr:uid="{00000000-0005-0000-0000-0000121B0000}"/>
    <cellStyle name="Linked Cell 2 4" xfId="2340" xr:uid="{00000000-0005-0000-0000-0000131B0000}"/>
    <cellStyle name="Linked Cell 2 5" xfId="2341" xr:uid="{00000000-0005-0000-0000-0000141B0000}"/>
    <cellStyle name="Linked Cell 2 6" xfId="2342" xr:uid="{00000000-0005-0000-0000-0000151B0000}"/>
    <cellStyle name="Linked Cell 2 7" xfId="2343" xr:uid="{00000000-0005-0000-0000-0000161B0000}"/>
    <cellStyle name="Linked Cell 2 8" xfId="2344" xr:uid="{00000000-0005-0000-0000-0000171B0000}"/>
    <cellStyle name="Linked Cell 2 9" xfId="2345" xr:uid="{00000000-0005-0000-0000-0000181B0000}"/>
    <cellStyle name="Linked Cell 3" xfId="2346" xr:uid="{00000000-0005-0000-0000-0000191B0000}"/>
    <cellStyle name="m/d/yy" xfId="2347" xr:uid="{00000000-0005-0000-0000-00001A1B0000}"/>
    <cellStyle name="m/d/yy 2" xfId="5700" xr:uid="{00000000-0005-0000-0000-00001B1B0000}"/>
    <cellStyle name="m1" xfId="2348" xr:uid="{00000000-0005-0000-0000-00001C1B0000}"/>
    <cellStyle name="Major item" xfId="2349" xr:uid="{00000000-0005-0000-0000-00001D1B0000}"/>
    <cellStyle name="Margin" xfId="2350" xr:uid="{00000000-0005-0000-0000-00001E1B0000}"/>
    <cellStyle name="Migliaia (0)_Sheet1" xfId="2351" xr:uid="{00000000-0005-0000-0000-00001F1B0000}"/>
    <cellStyle name="Migliaia_piv_polio" xfId="2352" xr:uid="{00000000-0005-0000-0000-0000201B0000}"/>
    <cellStyle name="Millares [0]_Asset Mgmt " xfId="2353" xr:uid="{00000000-0005-0000-0000-0000211B0000}"/>
    <cellStyle name="Millares_2AV_M_M " xfId="2354" xr:uid="{00000000-0005-0000-0000-0000221B0000}"/>
    <cellStyle name="Milliers [0]_CANADA1" xfId="2355" xr:uid="{00000000-0005-0000-0000-0000231B0000}"/>
    <cellStyle name="Milliers 2" xfId="2356" xr:uid="{00000000-0005-0000-0000-0000241B0000}"/>
    <cellStyle name="Milliers_CANADA1" xfId="2357" xr:uid="{00000000-0005-0000-0000-0000251B0000}"/>
    <cellStyle name="mm/dd/yy" xfId="2358" xr:uid="{00000000-0005-0000-0000-0000261B0000}"/>
    <cellStyle name="mod1" xfId="2359" xr:uid="{00000000-0005-0000-0000-0000271B0000}"/>
    <cellStyle name="modelo1" xfId="2360" xr:uid="{00000000-0005-0000-0000-0000281B0000}"/>
    <cellStyle name="Moneda [0]_2AV_M_M " xfId="2361" xr:uid="{00000000-0005-0000-0000-0000291B0000}"/>
    <cellStyle name="Moneda_2AV_M_M " xfId="2362" xr:uid="{00000000-0005-0000-0000-00002A1B0000}"/>
    <cellStyle name="Monétaire [0]_CANADA1" xfId="2363" xr:uid="{00000000-0005-0000-0000-00002B1B0000}"/>
    <cellStyle name="Monétaire 2" xfId="2364" xr:uid="{00000000-0005-0000-0000-00002C1B0000}"/>
    <cellStyle name="Monétaire_CANADA1" xfId="2365" xr:uid="{00000000-0005-0000-0000-00002D1B0000}"/>
    <cellStyle name="Monetario" xfId="2366" xr:uid="{00000000-0005-0000-0000-00002E1B0000}"/>
    <cellStyle name="MonthYears" xfId="2367" xr:uid="{00000000-0005-0000-0000-00002F1B0000}"/>
    <cellStyle name="Multiple" xfId="2368" xr:uid="{00000000-0005-0000-0000-0000301B0000}"/>
    <cellStyle name="Multiple (no x)" xfId="2369" xr:uid="{00000000-0005-0000-0000-0000311B0000}"/>
    <cellStyle name="Multiple (x)" xfId="2370" xr:uid="{00000000-0005-0000-0000-0000321B0000}"/>
    <cellStyle name="Multiple [0]" xfId="2371" xr:uid="{00000000-0005-0000-0000-0000331B0000}"/>
    <cellStyle name="Multiple [1]" xfId="2372" xr:uid="{00000000-0005-0000-0000-0000341B0000}"/>
    <cellStyle name="Multiple [2]" xfId="2373" xr:uid="{00000000-0005-0000-0000-0000351B0000}"/>
    <cellStyle name="Multiple [3]" xfId="2374" xr:uid="{00000000-0005-0000-0000-0000361B0000}"/>
    <cellStyle name="Multiple_1030171N" xfId="2375" xr:uid="{00000000-0005-0000-0000-0000371B0000}"/>
    <cellStyle name="neg0.0_CapitalCost " xfId="2376" xr:uid="{00000000-0005-0000-0000-0000381B0000}"/>
    <cellStyle name="Neutral 2" xfId="49" xr:uid="{00000000-0005-0000-0000-0000391B0000}"/>
    <cellStyle name="Neutral 2 2" xfId="2377" xr:uid="{00000000-0005-0000-0000-00003A1B0000}"/>
    <cellStyle name="Neutral 2 3" xfId="2378" xr:uid="{00000000-0005-0000-0000-00003B1B0000}"/>
    <cellStyle name="Neutral 2 4" xfId="2379" xr:uid="{00000000-0005-0000-0000-00003C1B0000}"/>
    <cellStyle name="Neutral 2 5" xfId="2380" xr:uid="{00000000-0005-0000-0000-00003D1B0000}"/>
    <cellStyle name="Neutral 2 6" xfId="2381" xr:uid="{00000000-0005-0000-0000-00003E1B0000}"/>
    <cellStyle name="Neutral 2 7" xfId="2382" xr:uid="{00000000-0005-0000-0000-00003F1B0000}"/>
    <cellStyle name="Neutral 2 8" xfId="2383" xr:uid="{00000000-0005-0000-0000-0000401B0000}"/>
    <cellStyle name="Neutral 2 9" xfId="2384" xr:uid="{00000000-0005-0000-0000-0000411B0000}"/>
    <cellStyle name="Neutral 3" xfId="2385" xr:uid="{00000000-0005-0000-0000-0000421B0000}"/>
    <cellStyle name="New" xfId="2386" xr:uid="{00000000-0005-0000-0000-0000431B0000}"/>
    <cellStyle name="Nil" xfId="2387" xr:uid="{00000000-0005-0000-0000-0000441B0000}"/>
    <cellStyle name="no dec" xfId="2388" xr:uid="{00000000-0005-0000-0000-0000451B0000}"/>
    <cellStyle name="No-definido" xfId="2389" xr:uid="{00000000-0005-0000-0000-0000461B0000}"/>
    <cellStyle name="Non_Input_Cell_Figures" xfId="2390" xr:uid="{00000000-0005-0000-0000-0000471B0000}"/>
    <cellStyle name="NonPrintingArea" xfId="2391" xr:uid="{00000000-0005-0000-0000-0000481B0000}"/>
    <cellStyle name="NORAYAS" xfId="2392" xr:uid="{00000000-0005-0000-0000-0000491B0000}"/>
    <cellStyle name="Normal" xfId="0" builtinId="0"/>
    <cellStyle name="Normal--" xfId="4541" xr:uid="{00000000-0005-0000-0000-00004B1B0000}"/>
    <cellStyle name="Normal - Style1" xfId="2393" xr:uid="{00000000-0005-0000-0000-00004C1B0000}"/>
    <cellStyle name="Normal [0]" xfId="2394" xr:uid="{00000000-0005-0000-0000-00004D1B0000}"/>
    <cellStyle name="Normal [1]" xfId="2395" xr:uid="{00000000-0005-0000-0000-00004E1B0000}"/>
    <cellStyle name="Normal [3]" xfId="2396" xr:uid="{00000000-0005-0000-0000-00004F1B0000}"/>
    <cellStyle name="Normal [3] 2" xfId="2397" xr:uid="{00000000-0005-0000-0000-0000501B0000}"/>
    <cellStyle name="Normal [3] 3" xfId="2398" xr:uid="{00000000-0005-0000-0000-0000511B0000}"/>
    <cellStyle name="Normal 10" xfId="2399" xr:uid="{00000000-0005-0000-0000-0000521B0000}"/>
    <cellStyle name="Normal 10 2" xfId="2400" xr:uid="{00000000-0005-0000-0000-0000531B0000}"/>
    <cellStyle name="Normal 10 3" xfId="2401" xr:uid="{00000000-0005-0000-0000-0000541B0000}"/>
    <cellStyle name="Normal 10 4" xfId="2402" xr:uid="{00000000-0005-0000-0000-0000551B0000}"/>
    <cellStyle name="Normal 10 5" xfId="2403" xr:uid="{00000000-0005-0000-0000-0000561B0000}"/>
    <cellStyle name="Normal 10 6" xfId="2404" xr:uid="{00000000-0005-0000-0000-0000571B0000}"/>
    <cellStyle name="Normal 10 7" xfId="669" xr:uid="{00000000-0005-0000-0000-0000581B0000}"/>
    <cellStyle name="Normal 11" xfId="2405" xr:uid="{00000000-0005-0000-0000-0000591B0000}"/>
    <cellStyle name="Normal 11 2" xfId="2406" xr:uid="{00000000-0005-0000-0000-00005A1B0000}"/>
    <cellStyle name="Normal 11 2 2" xfId="2407" xr:uid="{00000000-0005-0000-0000-00005B1B0000}"/>
    <cellStyle name="Normal 11 3" xfId="2408" xr:uid="{00000000-0005-0000-0000-00005C1B0000}"/>
    <cellStyle name="Normal 11 4" xfId="2409" xr:uid="{00000000-0005-0000-0000-00005D1B0000}"/>
    <cellStyle name="Normal 11 5" xfId="2410" xr:uid="{00000000-0005-0000-0000-00005E1B0000}"/>
    <cellStyle name="Normal 11 6" xfId="2411" xr:uid="{00000000-0005-0000-0000-00005F1B0000}"/>
    <cellStyle name="Normal 11 7" xfId="2412" xr:uid="{00000000-0005-0000-0000-0000601B0000}"/>
    <cellStyle name="Normal 12" xfId="2413" xr:uid="{00000000-0005-0000-0000-0000611B0000}"/>
    <cellStyle name="Normal 12 2" xfId="2414" xr:uid="{00000000-0005-0000-0000-0000621B0000}"/>
    <cellStyle name="Normal 12 3" xfId="2415" xr:uid="{00000000-0005-0000-0000-0000631B0000}"/>
    <cellStyle name="Normal 12 4" xfId="2416" xr:uid="{00000000-0005-0000-0000-0000641B0000}"/>
    <cellStyle name="Normal 12 5" xfId="2417" xr:uid="{00000000-0005-0000-0000-0000651B0000}"/>
    <cellStyle name="Normal 13" xfId="2418" xr:uid="{00000000-0005-0000-0000-0000661B0000}"/>
    <cellStyle name="Normal 13 2" xfId="2419" xr:uid="{00000000-0005-0000-0000-0000671B0000}"/>
    <cellStyle name="Normal 13 3" xfId="2420" xr:uid="{00000000-0005-0000-0000-0000681B0000}"/>
    <cellStyle name="Normal 14" xfId="2421" xr:uid="{00000000-0005-0000-0000-0000691B0000}"/>
    <cellStyle name="Normal 14 2" xfId="2422" xr:uid="{00000000-0005-0000-0000-00006A1B0000}"/>
    <cellStyle name="Normal 14 3" xfId="2423" xr:uid="{00000000-0005-0000-0000-00006B1B0000}"/>
    <cellStyle name="Normal 15" xfId="2424" xr:uid="{00000000-0005-0000-0000-00006C1B0000}"/>
    <cellStyle name="Normal 15 2" xfId="2425" xr:uid="{00000000-0005-0000-0000-00006D1B0000}"/>
    <cellStyle name="Normal 15 2 2" xfId="2426" xr:uid="{00000000-0005-0000-0000-00006E1B0000}"/>
    <cellStyle name="Normal 15 3" xfId="2427" xr:uid="{00000000-0005-0000-0000-00006F1B0000}"/>
    <cellStyle name="Normal 15 4" xfId="2428" xr:uid="{00000000-0005-0000-0000-0000701B0000}"/>
    <cellStyle name="Normal 16" xfId="2429" xr:uid="{00000000-0005-0000-0000-0000711B0000}"/>
    <cellStyle name="Normal 16 2" xfId="2430" xr:uid="{00000000-0005-0000-0000-0000721B0000}"/>
    <cellStyle name="Normal 16 3" xfId="2431" xr:uid="{00000000-0005-0000-0000-0000731B0000}"/>
    <cellStyle name="Normal 17" xfId="2432" xr:uid="{00000000-0005-0000-0000-0000741B0000}"/>
    <cellStyle name="Normal 18" xfId="2433" xr:uid="{00000000-0005-0000-0000-0000751B0000}"/>
    <cellStyle name="Normal 18 2" xfId="2434" xr:uid="{00000000-0005-0000-0000-0000761B0000}"/>
    <cellStyle name="Normal 19" xfId="2435" xr:uid="{00000000-0005-0000-0000-0000771B0000}"/>
    <cellStyle name="Normal 2" xfId="5" xr:uid="{00000000-0005-0000-0000-0000781B0000}"/>
    <cellStyle name="Normal-- 2" xfId="4542" xr:uid="{00000000-0005-0000-0000-0000791B0000}"/>
    <cellStyle name="Normal 2 10" xfId="2436" xr:uid="{00000000-0005-0000-0000-00007A1B0000}"/>
    <cellStyle name="Normal 2 10 2" xfId="2437" xr:uid="{00000000-0005-0000-0000-00007B1B0000}"/>
    <cellStyle name="Normal 2 11" xfId="2438" xr:uid="{00000000-0005-0000-0000-00007C1B0000}"/>
    <cellStyle name="Normal 2 11 2" xfId="2439" xr:uid="{00000000-0005-0000-0000-00007D1B0000}"/>
    <cellStyle name="Normal 2 12" xfId="2440" xr:uid="{00000000-0005-0000-0000-00007E1B0000}"/>
    <cellStyle name="Normal 2 12 2" xfId="2441" xr:uid="{00000000-0005-0000-0000-00007F1B0000}"/>
    <cellStyle name="Normal 2 13" xfId="2442" xr:uid="{00000000-0005-0000-0000-0000801B0000}"/>
    <cellStyle name="Normal 2 13 2" xfId="2443" xr:uid="{00000000-0005-0000-0000-0000811B0000}"/>
    <cellStyle name="Normal 2 14" xfId="2444" xr:uid="{00000000-0005-0000-0000-0000821B0000}"/>
    <cellStyle name="Normal 2 14 2" xfId="2445" xr:uid="{00000000-0005-0000-0000-0000831B0000}"/>
    <cellStyle name="Normal 2 15" xfId="2446" xr:uid="{00000000-0005-0000-0000-0000841B0000}"/>
    <cellStyle name="Normal 2 15 2" xfId="2447" xr:uid="{00000000-0005-0000-0000-0000851B0000}"/>
    <cellStyle name="Normal 2 16" xfId="2448" xr:uid="{00000000-0005-0000-0000-0000861B0000}"/>
    <cellStyle name="Normal 2 16 2" xfId="2449" xr:uid="{00000000-0005-0000-0000-0000871B0000}"/>
    <cellStyle name="Normal 2 17" xfId="2450" xr:uid="{00000000-0005-0000-0000-0000881B0000}"/>
    <cellStyle name="Normal 2 17 2" xfId="2451" xr:uid="{00000000-0005-0000-0000-0000891B0000}"/>
    <cellStyle name="Normal 2 18" xfId="2452" xr:uid="{00000000-0005-0000-0000-00008A1B0000}"/>
    <cellStyle name="Normal 2 18 2" xfId="2453" xr:uid="{00000000-0005-0000-0000-00008B1B0000}"/>
    <cellStyle name="Normal 2 19" xfId="2454" xr:uid="{00000000-0005-0000-0000-00008C1B0000}"/>
    <cellStyle name="Normal 2 19 2" xfId="2455" xr:uid="{00000000-0005-0000-0000-00008D1B0000}"/>
    <cellStyle name="Normal 2 2" xfId="6" xr:uid="{00000000-0005-0000-0000-00008E1B0000}"/>
    <cellStyle name="Normal 2 2 2" xfId="51" xr:uid="{00000000-0005-0000-0000-00008F1B0000}"/>
    <cellStyle name="Normal 2 2 2 2" xfId="2456" xr:uid="{00000000-0005-0000-0000-0000901B0000}"/>
    <cellStyle name="Normal 2 2 2 2 2" xfId="2457" xr:uid="{00000000-0005-0000-0000-0000911B0000}"/>
    <cellStyle name="Normal 2 2 2 3" xfId="2458" xr:uid="{00000000-0005-0000-0000-0000921B0000}"/>
    <cellStyle name="Normal 2 2 2 4" xfId="2459" xr:uid="{00000000-0005-0000-0000-0000931B0000}"/>
    <cellStyle name="Normal 2 2 2 5" xfId="2460" xr:uid="{00000000-0005-0000-0000-0000941B0000}"/>
    <cellStyle name="Normal 2 2 2 6" xfId="2461" xr:uid="{00000000-0005-0000-0000-0000951B0000}"/>
    <cellStyle name="Normal 2 2 3" xfId="2462" xr:uid="{00000000-0005-0000-0000-0000961B0000}"/>
    <cellStyle name="Normal 2 2 4" xfId="2463" xr:uid="{00000000-0005-0000-0000-0000971B0000}"/>
    <cellStyle name="Normal 2 2 4 2" xfId="2464" xr:uid="{00000000-0005-0000-0000-0000981B0000}"/>
    <cellStyle name="Normal 2 2 4 3" xfId="2465" xr:uid="{00000000-0005-0000-0000-0000991B0000}"/>
    <cellStyle name="Normal 2 2 5" xfId="2466" xr:uid="{00000000-0005-0000-0000-00009A1B0000}"/>
    <cellStyle name="Normal 2 2 6" xfId="2467" xr:uid="{00000000-0005-0000-0000-00009B1B0000}"/>
    <cellStyle name="Normal 2 20" xfId="2468" xr:uid="{00000000-0005-0000-0000-00009C1B0000}"/>
    <cellStyle name="Normal 2 20 2" xfId="2469" xr:uid="{00000000-0005-0000-0000-00009D1B0000}"/>
    <cellStyle name="Normal 2 21" xfId="2470" xr:uid="{00000000-0005-0000-0000-00009E1B0000}"/>
    <cellStyle name="Normal 2 21 2" xfId="2471" xr:uid="{00000000-0005-0000-0000-00009F1B0000}"/>
    <cellStyle name="Normal 2 22" xfId="2472" xr:uid="{00000000-0005-0000-0000-0000A01B0000}"/>
    <cellStyle name="Normal 2 22 2" xfId="2473" xr:uid="{00000000-0005-0000-0000-0000A11B0000}"/>
    <cellStyle name="Normal 2 23" xfId="2474" xr:uid="{00000000-0005-0000-0000-0000A21B0000}"/>
    <cellStyle name="Normal 2 23 2" xfId="2475" xr:uid="{00000000-0005-0000-0000-0000A31B0000}"/>
    <cellStyle name="Normal 2 24" xfId="2476" xr:uid="{00000000-0005-0000-0000-0000A41B0000}"/>
    <cellStyle name="Normal 2 24 2" xfId="2477" xr:uid="{00000000-0005-0000-0000-0000A51B0000}"/>
    <cellStyle name="Normal 2 24 2 2" xfId="2478" xr:uid="{00000000-0005-0000-0000-0000A61B0000}"/>
    <cellStyle name="Normal 2 24 3" xfId="2479" xr:uid="{00000000-0005-0000-0000-0000A71B0000}"/>
    <cellStyle name="Normal 2 24 4" xfId="2480" xr:uid="{00000000-0005-0000-0000-0000A81B0000}"/>
    <cellStyle name="Normal 2 25" xfId="2481" xr:uid="{00000000-0005-0000-0000-0000A91B0000}"/>
    <cellStyle name="Normal 2 25 2" xfId="2482" xr:uid="{00000000-0005-0000-0000-0000AA1B0000}"/>
    <cellStyle name="Normal 2 26" xfId="2483" xr:uid="{00000000-0005-0000-0000-0000AB1B0000}"/>
    <cellStyle name="Normal 2 26 2" xfId="2484" xr:uid="{00000000-0005-0000-0000-0000AC1B0000}"/>
    <cellStyle name="Normal 2 27" xfId="2485" xr:uid="{00000000-0005-0000-0000-0000AD1B0000}"/>
    <cellStyle name="Normal 2 27 2" xfId="2486" xr:uid="{00000000-0005-0000-0000-0000AE1B0000}"/>
    <cellStyle name="Normal 2 28" xfId="2487" xr:uid="{00000000-0005-0000-0000-0000AF1B0000}"/>
    <cellStyle name="Normal 2 28 2" xfId="2488" xr:uid="{00000000-0005-0000-0000-0000B01B0000}"/>
    <cellStyle name="Normal 2 29" xfId="2489" xr:uid="{00000000-0005-0000-0000-0000B11B0000}"/>
    <cellStyle name="Normal 2 29 2" xfId="2490" xr:uid="{00000000-0005-0000-0000-0000B21B0000}"/>
    <cellStyle name="Normal 2 3" xfId="50" xr:uid="{00000000-0005-0000-0000-0000B31B0000}"/>
    <cellStyle name="Normal 2 3 2" xfId="2491" xr:uid="{00000000-0005-0000-0000-0000B41B0000}"/>
    <cellStyle name="Normal 2 3 3" xfId="2492" xr:uid="{00000000-0005-0000-0000-0000B51B0000}"/>
    <cellStyle name="Normal 2 30" xfId="2493" xr:uid="{00000000-0005-0000-0000-0000B61B0000}"/>
    <cellStyle name="Normal 2 30 2" xfId="2494" xr:uid="{00000000-0005-0000-0000-0000B71B0000}"/>
    <cellStyle name="Normal 2 31" xfId="2495" xr:uid="{00000000-0005-0000-0000-0000B81B0000}"/>
    <cellStyle name="Normal 2 31 2" xfId="2496" xr:uid="{00000000-0005-0000-0000-0000B91B0000}"/>
    <cellStyle name="Normal 2 32" xfId="2497" xr:uid="{00000000-0005-0000-0000-0000BA1B0000}"/>
    <cellStyle name="Normal 2 33" xfId="2498" xr:uid="{00000000-0005-0000-0000-0000BB1B0000}"/>
    <cellStyle name="Normal 2 34" xfId="2499" xr:uid="{00000000-0005-0000-0000-0000BC1B0000}"/>
    <cellStyle name="Normal 2 35" xfId="2500" xr:uid="{00000000-0005-0000-0000-0000BD1B0000}"/>
    <cellStyle name="Normal 2 36" xfId="2501" xr:uid="{00000000-0005-0000-0000-0000BE1B0000}"/>
    <cellStyle name="Normal 2 37" xfId="2502" xr:uid="{00000000-0005-0000-0000-0000BF1B0000}"/>
    <cellStyle name="Normal 2 38" xfId="2503" xr:uid="{00000000-0005-0000-0000-0000C01B0000}"/>
    <cellStyle name="Normal 2 38 2" xfId="2504" xr:uid="{00000000-0005-0000-0000-0000C11B0000}"/>
    <cellStyle name="Normal 2 39" xfId="2505" xr:uid="{00000000-0005-0000-0000-0000C21B0000}"/>
    <cellStyle name="Normal 2 4" xfId="614" xr:uid="{00000000-0005-0000-0000-0000C31B0000}"/>
    <cellStyle name="Normal 2 4 2" xfId="2506" xr:uid="{00000000-0005-0000-0000-0000C41B0000}"/>
    <cellStyle name="Normal 2 4 3" xfId="2507" xr:uid="{00000000-0005-0000-0000-0000C51B0000}"/>
    <cellStyle name="Normal 2 4 4" xfId="2508" xr:uid="{00000000-0005-0000-0000-0000C61B0000}"/>
    <cellStyle name="Normal 2 40" xfId="2509" xr:uid="{00000000-0005-0000-0000-0000C71B0000}"/>
    <cellStyle name="Normal 2 41" xfId="2510" xr:uid="{00000000-0005-0000-0000-0000C81B0000}"/>
    <cellStyle name="Normal 2 42" xfId="2511" xr:uid="{00000000-0005-0000-0000-0000C91B0000}"/>
    <cellStyle name="Normal 2 43" xfId="2512" xr:uid="{00000000-0005-0000-0000-0000CA1B0000}"/>
    <cellStyle name="Normal 2 44" xfId="2513" xr:uid="{00000000-0005-0000-0000-0000CB1B0000}"/>
    <cellStyle name="Normal 2 45" xfId="2514" xr:uid="{00000000-0005-0000-0000-0000CC1B0000}"/>
    <cellStyle name="Normal 2 46" xfId="2515" xr:uid="{00000000-0005-0000-0000-0000CD1B0000}"/>
    <cellStyle name="Normal 2 47" xfId="2516" xr:uid="{00000000-0005-0000-0000-0000CE1B0000}"/>
    <cellStyle name="Normal 2 48" xfId="5151" xr:uid="{00000000-0005-0000-0000-0000CF1B0000}"/>
    <cellStyle name="Normal 2 5" xfId="623" xr:uid="{00000000-0005-0000-0000-0000D01B0000}"/>
    <cellStyle name="Normal 2 5 2" xfId="2517" xr:uid="{00000000-0005-0000-0000-0000D11B0000}"/>
    <cellStyle name="Normal 2 5 3" xfId="2518" xr:uid="{00000000-0005-0000-0000-0000D21B0000}"/>
    <cellStyle name="Normal 2 6" xfId="2519" xr:uid="{00000000-0005-0000-0000-0000D31B0000}"/>
    <cellStyle name="Normal 2 6 2" xfId="2520" xr:uid="{00000000-0005-0000-0000-0000D41B0000}"/>
    <cellStyle name="Normal 2 7" xfId="2521" xr:uid="{00000000-0005-0000-0000-0000D51B0000}"/>
    <cellStyle name="Normal 2 7 2" xfId="2522" xr:uid="{00000000-0005-0000-0000-0000D61B0000}"/>
    <cellStyle name="Normal 2 8" xfId="2523" xr:uid="{00000000-0005-0000-0000-0000D71B0000}"/>
    <cellStyle name="Normal 2 8 2" xfId="2524" xr:uid="{00000000-0005-0000-0000-0000D81B0000}"/>
    <cellStyle name="Normal 2 9" xfId="2525" xr:uid="{00000000-0005-0000-0000-0000D91B0000}"/>
    <cellStyle name="Normal 2 9 2" xfId="2526" xr:uid="{00000000-0005-0000-0000-0000DA1B0000}"/>
    <cellStyle name="Normal 20" xfId="2527" xr:uid="{00000000-0005-0000-0000-0000DB1B0000}"/>
    <cellStyle name="Normal 21" xfId="2528" xr:uid="{00000000-0005-0000-0000-0000DC1B0000}"/>
    <cellStyle name="Normal 22" xfId="2529" xr:uid="{00000000-0005-0000-0000-0000DD1B0000}"/>
    <cellStyle name="Normal 23" xfId="2530" xr:uid="{00000000-0005-0000-0000-0000DE1B0000}"/>
    <cellStyle name="Normal 24" xfId="2531" xr:uid="{00000000-0005-0000-0000-0000DF1B0000}"/>
    <cellStyle name="Normal 25" xfId="2532" xr:uid="{00000000-0005-0000-0000-0000E01B0000}"/>
    <cellStyle name="Normal 25 10" xfId="2533" xr:uid="{00000000-0005-0000-0000-0000E11B0000}"/>
    <cellStyle name="Normal 25 100" xfId="2534" xr:uid="{00000000-0005-0000-0000-0000E21B0000}"/>
    <cellStyle name="Normal 25 101" xfId="2535" xr:uid="{00000000-0005-0000-0000-0000E31B0000}"/>
    <cellStyle name="Normal 25 102" xfId="2536" xr:uid="{00000000-0005-0000-0000-0000E41B0000}"/>
    <cellStyle name="Normal 25 103" xfId="2537" xr:uid="{00000000-0005-0000-0000-0000E51B0000}"/>
    <cellStyle name="Normal 25 104" xfId="2538" xr:uid="{00000000-0005-0000-0000-0000E61B0000}"/>
    <cellStyle name="Normal 25 105" xfId="2539" xr:uid="{00000000-0005-0000-0000-0000E71B0000}"/>
    <cellStyle name="Normal 25 106" xfId="2540" xr:uid="{00000000-0005-0000-0000-0000E81B0000}"/>
    <cellStyle name="Normal 25 107" xfId="2541" xr:uid="{00000000-0005-0000-0000-0000E91B0000}"/>
    <cellStyle name="Normal 25 108" xfId="2542" xr:uid="{00000000-0005-0000-0000-0000EA1B0000}"/>
    <cellStyle name="Normal 25 109" xfId="2543" xr:uid="{00000000-0005-0000-0000-0000EB1B0000}"/>
    <cellStyle name="Normal 25 11" xfId="2544" xr:uid="{00000000-0005-0000-0000-0000EC1B0000}"/>
    <cellStyle name="Normal 25 12" xfId="2545" xr:uid="{00000000-0005-0000-0000-0000ED1B0000}"/>
    <cellStyle name="Normal 25 13" xfId="2546" xr:uid="{00000000-0005-0000-0000-0000EE1B0000}"/>
    <cellStyle name="Normal 25 14" xfId="2547" xr:uid="{00000000-0005-0000-0000-0000EF1B0000}"/>
    <cellStyle name="Normal 25 15" xfId="2548" xr:uid="{00000000-0005-0000-0000-0000F01B0000}"/>
    <cellStyle name="Normal 25 16" xfId="2549" xr:uid="{00000000-0005-0000-0000-0000F11B0000}"/>
    <cellStyle name="Normal 25 17" xfId="2550" xr:uid="{00000000-0005-0000-0000-0000F21B0000}"/>
    <cellStyle name="Normal 25 18" xfId="2551" xr:uid="{00000000-0005-0000-0000-0000F31B0000}"/>
    <cellStyle name="Normal 25 19" xfId="2552" xr:uid="{00000000-0005-0000-0000-0000F41B0000}"/>
    <cellStyle name="Normal 25 2" xfId="2553" xr:uid="{00000000-0005-0000-0000-0000F51B0000}"/>
    <cellStyle name="Normal 25 20" xfId="2554" xr:uid="{00000000-0005-0000-0000-0000F61B0000}"/>
    <cellStyle name="Normal 25 21" xfId="2555" xr:uid="{00000000-0005-0000-0000-0000F71B0000}"/>
    <cellStyle name="Normal 25 22" xfId="2556" xr:uid="{00000000-0005-0000-0000-0000F81B0000}"/>
    <cellStyle name="Normal 25 23" xfId="2557" xr:uid="{00000000-0005-0000-0000-0000F91B0000}"/>
    <cellStyle name="Normal 25 24" xfId="2558" xr:uid="{00000000-0005-0000-0000-0000FA1B0000}"/>
    <cellStyle name="Normal 25 25" xfId="2559" xr:uid="{00000000-0005-0000-0000-0000FB1B0000}"/>
    <cellStyle name="Normal 25 26" xfId="2560" xr:uid="{00000000-0005-0000-0000-0000FC1B0000}"/>
    <cellStyle name="Normal 25 27" xfId="2561" xr:uid="{00000000-0005-0000-0000-0000FD1B0000}"/>
    <cellStyle name="Normal 25 28" xfId="2562" xr:uid="{00000000-0005-0000-0000-0000FE1B0000}"/>
    <cellStyle name="Normal 25 29" xfId="2563" xr:uid="{00000000-0005-0000-0000-0000FF1B0000}"/>
    <cellStyle name="Normal 25 3" xfId="2564" xr:uid="{00000000-0005-0000-0000-0000001C0000}"/>
    <cellStyle name="Normal 25 30" xfId="2565" xr:uid="{00000000-0005-0000-0000-0000011C0000}"/>
    <cellStyle name="Normal 25 31" xfId="2566" xr:uid="{00000000-0005-0000-0000-0000021C0000}"/>
    <cellStyle name="Normal 25 32" xfId="2567" xr:uid="{00000000-0005-0000-0000-0000031C0000}"/>
    <cellStyle name="Normal 25 33" xfId="2568" xr:uid="{00000000-0005-0000-0000-0000041C0000}"/>
    <cellStyle name="Normal 25 34" xfId="2569" xr:uid="{00000000-0005-0000-0000-0000051C0000}"/>
    <cellStyle name="Normal 25 35" xfId="2570" xr:uid="{00000000-0005-0000-0000-0000061C0000}"/>
    <cellStyle name="Normal 25 36" xfId="2571" xr:uid="{00000000-0005-0000-0000-0000071C0000}"/>
    <cellStyle name="Normal 25 37" xfId="2572" xr:uid="{00000000-0005-0000-0000-0000081C0000}"/>
    <cellStyle name="Normal 25 38" xfId="2573" xr:uid="{00000000-0005-0000-0000-0000091C0000}"/>
    <cellStyle name="Normal 25 39" xfId="2574" xr:uid="{00000000-0005-0000-0000-00000A1C0000}"/>
    <cellStyle name="Normal 25 4" xfId="2575" xr:uid="{00000000-0005-0000-0000-00000B1C0000}"/>
    <cellStyle name="Normal 25 40" xfId="2576" xr:uid="{00000000-0005-0000-0000-00000C1C0000}"/>
    <cellStyle name="Normal 25 41" xfId="2577" xr:uid="{00000000-0005-0000-0000-00000D1C0000}"/>
    <cellStyle name="Normal 25 42" xfId="2578" xr:uid="{00000000-0005-0000-0000-00000E1C0000}"/>
    <cellStyle name="Normal 25 43" xfId="2579" xr:uid="{00000000-0005-0000-0000-00000F1C0000}"/>
    <cellStyle name="Normal 25 44" xfId="2580" xr:uid="{00000000-0005-0000-0000-0000101C0000}"/>
    <cellStyle name="Normal 25 45" xfId="2581" xr:uid="{00000000-0005-0000-0000-0000111C0000}"/>
    <cellStyle name="Normal 25 46" xfId="2582" xr:uid="{00000000-0005-0000-0000-0000121C0000}"/>
    <cellStyle name="Normal 25 47" xfId="2583" xr:uid="{00000000-0005-0000-0000-0000131C0000}"/>
    <cellStyle name="Normal 25 48" xfId="2584" xr:uid="{00000000-0005-0000-0000-0000141C0000}"/>
    <cellStyle name="Normal 25 49" xfId="2585" xr:uid="{00000000-0005-0000-0000-0000151C0000}"/>
    <cellStyle name="Normal 25 5" xfId="2586" xr:uid="{00000000-0005-0000-0000-0000161C0000}"/>
    <cellStyle name="Normal 25 50" xfId="2587" xr:uid="{00000000-0005-0000-0000-0000171C0000}"/>
    <cellStyle name="Normal 25 51" xfId="2588" xr:uid="{00000000-0005-0000-0000-0000181C0000}"/>
    <cellStyle name="Normal 25 52" xfId="2589" xr:uid="{00000000-0005-0000-0000-0000191C0000}"/>
    <cellStyle name="Normal 25 53" xfId="2590" xr:uid="{00000000-0005-0000-0000-00001A1C0000}"/>
    <cellStyle name="Normal 25 54" xfId="2591" xr:uid="{00000000-0005-0000-0000-00001B1C0000}"/>
    <cellStyle name="Normal 25 55" xfId="2592" xr:uid="{00000000-0005-0000-0000-00001C1C0000}"/>
    <cellStyle name="Normal 25 56" xfId="2593" xr:uid="{00000000-0005-0000-0000-00001D1C0000}"/>
    <cellStyle name="Normal 25 57" xfId="2594" xr:uid="{00000000-0005-0000-0000-00001E1C0000}"/>
    <cellStyle name="Normal 25 58" xfId="2595" xr:uid="{00000000-0005-0000-0000-00001F1C0000}"/>
    <cellStyle name="Normal 25 59" xfId="2596" xr:uid="{00000000-0005-0000-0000-0000201C0000}"/>
    <cellStyle name="Normal 25 6" xfId="2597" xr:uid="{00000000-0005-0000-0000-0000211C0000}"/>
    <cellStyle name="Normal 25 60" xfId="2598" xr:uid="{00000000-0005-0000-0000-0000221C0000}"/>
    <cellStyle name="Normal 25 61" xfId="2599" xr:uid="{00000000-0005-0000-0000-0000231C0000}"/>
    <cellStyle name="Normal 25 62" xfId="2600" xr:uid="{00000000-0005-0000-0000-0000241C0000}"/>
    <cellStyle name="Normal 25 63" xfId="2601" xr:uid="{00000000-0005-0000-0000-0000251C0000}"/>
    <cellStyle name="Normal 25 64" xfId="2602" xr:uid="{00000000-0005-0000-0000-0000261C0000}"/>
    <cellStyle name="Normal 25 65" xfId="2603" xr:uid="{00000000-0005-0000-0000-0000271C0000}"/>
    <cellStyle name="Normal 25 66" xfId="2604" xr:uid="{00000000-0005-0000-0000-0000281C0000}"/>
    <cellStyle name="Normal 25 67" xfId="2605" xr:uid="{00000000-0005-0000-0000-0000291C0000}"/>
    <cellStyle name="Normal 25 68" xfId="2606" xr:uid="{00000000-0005-0000-0000-00002A1C0000}"/>
    <cellStyle name="Normal 25 69" xfId="2607" xr:uid="{00000000-0005-0000-0000-00002B1C0000}"/>
    <cellStyle name="Normal 25 7" xfId="2608" xr:uid="{00000000-0005-0000-0000-00002C1C0000}"/>
    <cellStyle name="Normal 25 70" xfId="2609" xr:uid="{00000000-0005-0000-0000-00002D1C0000}"/>
    <cellStyle name="Normal 25 71" xfId="2610" xr:uid="{00000000-0005-0000-0000-00002E1C0000}"/>
    <cellStyle name="Normal 25 72" xfId="2611" xr:uid="{00000000-0005-0000-0000-00002F1C0000}"/>
    <cellStyle name="Normal 25 73" xfId="2612" xr:uid="{00000000-0005-0000-0000-0000301C0000}"/>
    <cellStyle name="Normal 25 74" xfId="2613" xr:uid="{00000000-0005-0000-0000-0000311C0000}"/>
    <cellStyle name="Normal 25 75" xfId="2614" xr:uid="{00000000-0005-0000-0000-0000321C0000}"/>
    <cellStyle name="Normal 25 76" xfId="2615" xr:uid="{00000000-0005-0000-0000-0000331C0000}"/>
    <cellStyle name="Normal 25 77" xfId="2616" xr:uid="{00000000-0005-0000-0000-0000341C0000}"/>
    <cellStyle name="Normal 25 78" xfId="2617" xr:uid="{00000000-0005-0000-0000-0000351C0000}"/>
    <cellStyle name="Normal 25 79" xfId="2618" xr:uid="{00000000-0005-0000-0000-0000361C0000}"/>
    <cellStyle name="Normal 25 8" xfId="2619" xr:uid="{00000000-0005-0000-0000-0000371C0000}"/>
    <cellStyle name="Normal 25 80" xfId="2620" xr:uid="{00000000-0005-0000-0000-0000381C0000}"/>
    <cellStyle name="Normal 25 81" xfId="2621" xr:uid="{00000000-0005-0000-0000-0000391C0000}"/>
    <cellStyle name="Normal 25 82" xfId="2622" xr:uid="{00000000-0005-0000-0000-00003A1C0000}"/>
    <cellStyle name="Normal 25 83" xfId="2623" xr:uid="{00000000-0005-0000-0000-00003B1C0000}"/>
    <cellStyle name="Normal 25 84" xfId="2624" xr:uid="{00000000-0005-0000-0000-00003C1C0000}"/>
    <cellStyle name="Normal 25 85" xfId="2625" xr:uid="{00000000-0005-0000-0000-00003D1C0000}"/>
    <cellStyle name="Normal 25 86" xfId="2626" xr:uid="{00000000-0005-0000-0000-00003E1C0000}"/>
    <cellStyle name="Normal 25 87" xfId="2627" xr:uid="{00000000-0005-0000-0000-00003F1C0000}"/>
    <cellStyle name="Normal 25 88" xfId="2628" xr:uid="{00000000-0005-0000-0000-0000401C0000}"/>
    <cellStyle name="Normal 25 89" xfId="2629" xr:uid="{00000000-0005-0000-0000-0000411C0000}"/>
    <cellStyle name="Normal 25 9" xfId="2630" xr:uid="{00000000-0005-0000-0000-0000421C0000}"/>
    <cellStyle name="Normal 25 90" xfId="2631" xr:uid="{00000000-0005-0000-0000-0000431C0000}"/>
    <cellStyle name="Normal 25 91" xfId="2632" xr:uid="{00000000-0005-0000-0000-0000441C0000}"/>
    <cellStyle name="Normal 25 92" xfId="2633" xr:uid="{00000000-0005-0000-0000-0000451C0000}"/>
    <cellStyle name="Normal 25 93" xfId="2634" xr:uid="{00000000-0005-0000-0000-0000461C0000}"/>
    <cellStyle name="Normal 25 94" xfId="2635" xr:uid="{00000000-0005-0000-0000-0000471C0000}"/>
    <cellStyle name="Normal 25 95" xfId="2636" xr:uid="{00000000-0005-0000-0000-0000481C0000}"/>
    <cellStyle name="Normal 25 96" xfId="2637" xr:uid="{00000000-0005-0000-0000-0000491C0000}"/>
    <cellStyle name="Normal 25 97" xfId="2638" xr:uid="{00000000-0005-0000-0000-00004A1C0000}"/>
    <cellStyle name="Normal 25 98" xfId="2639" xr:uid="{00000000-0005-0000-0000-00004B1C0000}"/>
    <cellStyle name="Normal 25 99" xfId="2640" xr:uid="{00000000-0005-0000-0000-00004C1C0000}"/>
    <cellStyle name="Normal 26" xfId="2641" xr:uid="{00000000-0005-0000-0000-00004D1C0000}"/>
    <cellStyle name="Normal 26 10" xfId="2642" xr:uid="{00000000-0005-0000-0000-00004E1C0000}"/>
    <cellStyle name="Normal 26 100" xfId="2643" xr:uid="{00000000-0005-0000-0000-00004F1C0000}"/>
    <cellStyle name="Normal 26 101" xfId="2644" xr:uid="{00000000-0005-0000-0000-0000501C0000}"/>
    <cellStyle name="Normal 26 102" xfId="2645" xr:uid="{00000000-0005-0000-0000-0000511C0000}"/>
    <cellStyle name="Normal 26 103" xfId="2646" xr:uid="{00000000-0005-0000-0000-0000521C0000}"/>
    <cellStyle name="Normal 26 104" xfId="2647" xr:uid="{00000000-0005-0000-0000-0000531C0000}"/>
    <cellStyle name="Normal 26 105" xfId="2648" xr:uid="{00000000-0005-0000-0000-0000541C0000}"/>
    <cellStyle name="Normal 26 106" xfId="2649" xr:uid="{00000000-0005-0000-0000-0000551C0000}"/>
    <cellStyle name="Normal 26 107" xfId="2650" xr:uid="{00000000-0005-0000-0000-0000561C0000}"/>
    <cellStyle name="Normal 26 108" xfId="2651" xr:uid="{00000000-0005-0000-0000-0000571C0000}"/>
    <cellStyle name="Normal 26 109" xfId="2652" xr:uid="{00000000-0005-0000-0000-0000581C0000}"/>
    <cellStyle name="Normal 26 11" xfId="2653" xr:uid="{00000000-0005-0000-0000-0000591C0000}"/>
    <cellStyle name="Normal 26 12" xfId="2654" xr:uid="{00000000-0005-0000-0000-00005A1C0000}"/>
    <cellStyle name="Normal 26 13" xfId="2655" xr:uid="{00000000-0005-0000-0000-00005B1C0000}"/>
    <cellStyle name="Normal 26 14" xfId="2656" xr:uid="{00000000-0005-0000-0000-00005C1C0000}"/>
    <cellStyle name="Normal 26 15" xfId="2657" xr:uid="{00000000-0005-0000-0000-00005D1C0000}"/>
    <cellStyle name="Normal 26 16" xfId="2658" xr:uid="{00000000-0005-0000-0000-00005E1C0000}"/>
    <cellStyle name="Normal 26 17" xfId="2659" xr:uid="{00000000-0005-0000-0000-00005F1C0000}"/>
    <cellStyle name="Normal 26 18" xfId="2660" xr:uid="{00000000-0005-0000-0000-0000601C0000}"/>
    <cellStyle name="Normal 26 19" xfId="2661" xr:uid="{00000000-0005-0000-0000-0000611C0000}"/>
    <cellStyle name="Normal 26 2" xfId="2662" xr:uid="{00000000-0005-0000-0000-0000621C0000}"/>
    <cellStyle name="Normal 26 20" xfId="2663" xr:uid="{00000000-0005-0000-0000-0000631C0000}"/>
    <cellStyle name="Normal 26 21" xfId="2664" xr:uid="{00000000-0005-0000-0000-0000641C0000}"/>
    <cellStyle name="Normal 26 22" xfId="2665" xr:uid="{00000000-0005-0000-0000-0000651C0000}"/>
    <cellStyle name="Normal 26 23" xfId="2666" xr:uid="{00000000-0005-0000-0000-0000661C0000}"/>
    <cellStyle name="Normal 26 24" xfId="2667" xr:uid="{00000000-0005-0000-0000-0000671C0000}"/>
    <cellStyle name="Normal 26 25" xfId="2668" xr:uid="{00000000-0005-0000-0000-0000681C0000}"/>
    <cellStyle name="Normal 26 26" xfId="2669" xr:uid="{00000000-0005-0000-0000-0000691C0000}"/>
    <cellStyle name="Normal 26 27" xfId="2670" xr:uid="{00000000-0005-0000-0000-00006A1C0000}"/>
    <cellStyle name="Normal 26 28" xfId="2671" xr:uid="{00000000-0005-0000-0000-00006B1C0000}"/>
    <cellStyle name="Normal 26 29" xfId="2672" xr:uid="{00000000-0005-0000-0000-00006C1C0000}"/>
    <cellStyle name="Normal 26 3" xfId="2673" xr:uid="{00000000-0005-0000-0000-00006D1C0000}"/>
    <cellStyle name="Normal 26 30" xfId="2674" xr:uid="{00000000-0005-0000-0000-00006E1C0000}"/>
    <cellStyle name="Normal 26 31" xfId="2675" xr:uid="{00000000-0005-0000-0000-00006F1C0000}"/>
    <cellStyle name="Normal 26 32" xfId="2676" xr:uid="{00000000-0005-0000-0000-0000701C0000}"/>
    <cellStyle name="Normal 26 33" xfId="2677" xr:uid="{00000000-0005-0000-0000-0000711C0000}"/>
    <cellStyle name="Normal 26 34" xfId="2678" xr:uid="{00000000-0005-0000-0000-0000721C0000}"/>
    <cellStyle name="Normal 26 35" xfId="2679" xr:uid="{00000000-0005-0000-0000-0000731C0000}"/>
    <cellStyle name="Normal 26 36" xfId="2680" xr:uid="{00000000-0005-0000-0000-0000741C0000}"/>
    <cellStyle name="Normal 26 37" xfId="2681" xr:uid="{00000000-0005-0000-0000-0000751C0000}"/>
    <cellStyle name="Normal 26 38" xfId="2682" xr:uid="{00000000-0005-0000-0000-0000761C0000}"/>
    <cellStyle name="Normal 26 39" xfId="2683" xr:uid="{00000000-0005-0000-0000-0000771C0000}"/>
    <cellStyle name="Normal 26 4" xfId="2684" xr:uid="{00000000-0005-0000-0000-0000781C0000}"/>
    <cellStyle name="Normal 26 40" xfId="2685" xr:uid="{00000000-0005-0000-0000-0000791C0000}"/>
    <cellStyle name="Normal 26 41" xfId="2686" xr:uid="{00000000-0005-0000-0000-00007A1C0000}"/>
    <cellStyle name="Normal 26 42" xfId="2687" xr:uid="{00000000-0005-0000-0000-00007B1C0000}"/>
    <cellStyle name="Normal 26 43" xfId="2688" xr:uid="{00000000-0005-0000-0000-00007C1C0000}"/>
    <cellStyle name="Normal 26 44" xfId="2689" xr:uid="{00000000-0005-0000-0000-00007D1C0000}"/>
    <cellStyle name="Normal 26 45" xfId="2690" xr:uid="{00000000-0005-0000-0000-00007E1C0000}"/>
    <cellStyle name="Normal 26 46" xfId="2691" xr:uid="{00000000-0005-0000-0000-00007F1C0000}"/>
    <cellStyle name="Normal 26 47" xfId="2692" xr:uid="{00000000-0005-0000-0000-0000801C0000}"/>
    <cellStyle name="Normal 26 48" xfId="2693" xr:uid="{00000000-0005-0000-0000-0000811C0000}"/>
    <cellStyle name="Normal 26 49" xfId="2694" xr:uid="{00000000-0005-0000-0000-0000821C0000}"/>
    <cellStyle name="Normal 26 5" xfId="2695" xr:uid="{00000000-0005-0000-0000-0000831C0000}"/>
    <cellStyle name="Normal 26 50" xfId="2696" xr:uid="{00000000-0005-0000-0000-0000841C0000}"/>
    <cellStyle name="Normal 26 51" xfId="2697" xr:uid="{00000000-0005-0000-0000-0000851C0000}"/>
    <cellStyle name="Normal 26 52" xfId="2698" xr:uid="{00000000-0005-0000-0000-0000861C0000}"/>
    <cellStyle name="Normal 26 53" xfId="2699" xr:uid="{00000000-0005-0000-0000-0000871C0000}"/>
    <cellStyle name="Normal 26 54" xfId="2700" xr:uid="{00000000-0005-0000-0000-0000881C0000}"/>
    <cellStyle name="Normal 26 55" xfId="2701" xr:uid="{00000000-0005-0000-0000-0000891C0000}"/>
    <cellStyle name="Normal 26 56" xfId="2702" xr:uid="{00000000-0005-0000-0000-00008A1C0000}"/>
    <cellStyle name="Normal 26 57" xfId="2703" xr:uid="{00000000-0005-0000-0000-00008B1C0000}"/>
    <cellStyle name="Normal 26 58" xfId="2704" xr:uid="{00000000-0005-0000-0000-00008C1C0000}"/>
    <cellStyle name="Normal 26 59" xfId="2705" xr:uid="{00000000-0005-0000-0000-00008D1C0000}"/>
    <cellStyle name="Normal 26 6" xfId="2706" xr:uid="{00000000-0005-0000-0000-00008E1C0000}"/>
    <cellStyle name="Normal 26 60" xfId="2707" xr:uid="{00000000-0005-0000-0000-00008F1C0000}"/>
    <cellStyle name="Normal 26 61" xfId="2708" xr:uid="{00000000-0005-0000-0000-0000901C0000}"/>
    <cellStyle name="Normal 26 62" xfId="2709" xr:uid="{00000000-0005-0000-0000-0000911C0000}"/>
    <cellStyle name="Normal 26 63" xfId="2710" xr:uid="{00000000-0005-0000-0000-0000921C0000}"/>
    <cellStyle name="Normal 26 64" xfId="2711" xr:uid="{00000000-0005-0000-0000-0000931C0000}"/>
    <cellStyle name="Normal 26 65" xfId="2712" xr:uid="{00000000-0005-0000-0000-0000941C0000}"/>
    <cellStyle name="Normal 26 66" xfId="2713" xr:uid="{00000000-0005-0000-0000-0000951C0000}"/>
    <cellStyle name="Normal 26 67" xfId="2714" xr:uid="{00000000-0005-0000-0000-0000961C0000}"/>
    <cellStyle name="Normal 26 68" xfId="2715" xr:uid="{00000000-0005-0000-0000-0000971C0000}"/>
    <cellStyle name="Normal 26 69" xfId="2716" xr:uid="{00000000-0005-0000-0000-0000981C0000}"/>
    <cellStyle name="Normal 26 7" xfId="2717" xr:uid="{00000000-0005-0000-0000-0000991C0000}"/>
    <cellStyle name="Normal 26 70" xfId="2718" xr:uid="{00000000-0005-0000-0000-00009A1C0000}"/>
    <cellStyle name="Normal 26 71" xfId="2719" xr:uid="{00000000-0005-0000-0000-00009B1C0000}"/>
    <cellStyle name="Normal 26 72" xfId="2720" xr:uid="{00000000-0005-0000-0000-00009C1C0000}"/>
    <cellStyle name="Normal 26 73" xfId="2721" xr:uid="{00000000-0005-0000-0000-00009D1C0000}"/>
    <cellStyle name="Normal 26 74" xfId="2722" xr:uid="{00000000-0005-0000-0000-00009E1C0000}"/>
    <cellStyle name="Normal 26 75" xfId="2723" xr:uid="{00000000-0005-0000-0000-00009F1C0000}"/>
    <cellStyle name="Normal 26 76" xfId="2724" xr:uid="{00000000-0005-0000-0000-0000A01C0000}"/>
    <cellStyle name="Normal 26 77" xfId="2725" xr:uid="{00000000-0005-0000-0000-0000A11C0000}"/>
    <cellStyle name="Normal 26 78" xfId="2726" xr:uid="{00000000-0005-0000-0000-0000A21C0000}"/>
    <cellStyle name="Normal 26 79" xfId="2727" xr:uid="{00000000-0005-0000-0000-0000A31C0000}"/>
    <cellStyle name="Normal 26 8" xfId="2728" xr:uid="{00000000-0005-0000-0000-0000A41C0000}"/>
    <cellStyle name="Normal 26 80" xfId="2729" xr:uid="{00000000-0005-0000-0000-0000A51C0000}"/>
    <cellStyle name="Normal 26 81" xfId="2730" xr:uid="{00000000-0005-0000-0000-0000A61C0000}"/>
    <cellStyle name="Normal 26 82" xfId="2731" xr:uid="{00000000-0005-0000-0000-0000A71C0000}"/>
    <cellStyle name="Normal 26 83" xfId="2732" xr:uid="{00000000-0005-0000-0000-0000A81C0000}"/>
    <cellStyle name="Normal 26 84" xfId="2733" xr:uid="{00000000-0005-0000-0000-0000A91C0000}"/>
    <cellStyle name="Normal 26 85" xfId="2734" xr:uid="{00000000-0005-0000-0000-0000AA1C0000}"/>
    <cellStyle name="Normal 26 86" xfId="2735" xr:uid="{00000000-0005-0000-0000-0000AB1C0000}"/>
    <cellStyle name="Normal 26 87" xfId="2736" xr:uid="{00000000-0005-0000-0000-0000AC1C0000}"/>
    <cellStyle name="Normal 26 88" xfId="2737" xr:uid="{00000000-0005-0000-0000-0000AD1C0000}"/>
    <cellStyle name="Normal 26 89" xfId="2738" xr:uid="{00000000-0005-0000-0000-0000AE1C0000}"/>
    <cellStyle name="Normal 26 9" xfId="2739" xr:uid="{00000000-0005-0000-0000-0000AF1C0000}"/>
    <cellStyle name="Normal 26 90" xfId="2740" xr:uid="{00000000-0005-0000-0000-0000B01C0000}"/>
    <cellStyle name="Normal 26 91" xfId="2741" xr:uid="{00000000-0005-0000-0000-0000B11C0000}"/>
    <cellStyle name="Normal 26 92" xfId="2742" xr:uid="{00000000-0005-0000-0000-0000B21C0000}"/>
    <cellStyle name="Normal 26 93" xfId="2743" xr:uid="{00000000-0005-0000-0000-0000B31C0000}"/>
    <cellStyle name="Normal 26 94" xfId="2744" xr:uid="{00000000-0005-0000-0000-0000B41C0000}"/>
    <cellStyle name="Normal 26 95" xfId="2745" xr:uid="{00000000-0005-0000-0000-0000B51C0000}"/>
    <cellStyle name="Normal 26 96" xfId="2746" xr:uid="{00000000-0005-0000-0000-0000B61C0000}"/>
    <cellStyle name="Normal 26 97" xfId="2747" xr:uid="{00000000-0005-0000-0000-0000B71C0000}"/>
    <cellStyle name="Normal 26 98" xfId="2748" xr:uid="{00000000-0005-0000-0000-0000B81C0000}"/>
    <cellStyle name="Normal 26 99" xfId="2749" xr:uid="{00000000-0005-0000-0000-0000B91C0000}"/>
    <cellStyle name="Normal 27" xfId="2750" xr:uid="{00000000-0005-0000-0000-0000BA1C0000}"/>
    <cellStyle name="Normal 27 10" xfId="2751" xr:uid="{00000000-0005-0000-0000-0000BB1C0000}"/>
    <cellStyle name="Normal 27 100" xfId="2752" xr:uid="{00000000-0005-0000-0000-0000BC1C0000}"/>
    <cellStyle name="Normal 27 101" xfId="2753" xr:uid="{00000000-0005-0000-0000-0000BD1C0000}"/>
    <cellStyle name="Normal 27 102" xfId="2754" xr:uid="{00000000-0005-0000-0000-0000BE1C0000}"/>
    <cellStyle name="Normal 27 103" xfId="2755" xr:uid="{00000000-0005-0000-0000-0000BF1C0000}"/>
    <cellStyle name="Normal 27 104" xfId="2756" xr:uid="{00000000-0005-0000-0000-0000C01C0000}"/>
    <cellStyle name="Normal 27 105" xfId="2757" xr:uid="{00000000-0005-0000-0000-0000C11C0000}"/>
    <cellStyle name="Normal 27 106" xfId="2758" xr:uid="{00000000-0005-0000-0000-0000C21C0000}"/>
    <cellStyle name="Normal 27 107" xfId="2759" xr:uid="{00000000-0005-0000-0000-0000C31C0000}"/>
    <cellStyle name="Normal 27 108" xfId="2760" xr:uid="{00000000-0005-0000-0000-0000C41C0000}"/>
    <cellStyle name="Normal 27 109" xfId="2761" xr:uid="{00000000-0005-0000-0000-0000C51C0000}"/>
    <cellStyle name="Normal 27 11" xfId="2762" xr:uid="{00000000-0005-0000-0000-0000C61C0000}"/>
    <cellStyle name="Normal 27 12" xfId="2763" xr:uid="{00000000-0005-0000-0000-0000C71C0000}"/>
    <cellStyle name="Normal 27 13" xfId="2764" xr:uid="{00000000-0005-0000-0000-0000C81C0000}"/>
    <cellStyle name="Normal 27 14" xfId="2765" xr:uid="{00000000-0005-0000-0000-0000C91C0000}"/>
    <cellStyle name="Normal 27 15" xfId="2766" xr:uid="{00000000-0005-0000-0000-0000CA1C0000}"/>
    <cellStyle name="Normal 27 16" xfId="2767" xr:uid="{00000000-0005-0000-0000-0000CB1C0000}"/>
    <cellStyle name="Normal 27 17" xfId="2768" xr:uid="{00000000-0005-0000-0000-0000CC1C0000}"/>
    <cellStyle name="Normal 27 18" xfId="2769" xr:uid="{00000000-0005-0000-0000-0000CD1C0000}"/>
    <cellStyle name="Normal 27 19" xfId="2770" xr:uid="{00000000-0005-0000-0000-0000CE1C0000}"/>
    <cellStyle name="Normal 27 2" xfId="2771" xr:uid="{00000000-0005-0000-0000-0000CF1C0000}"/>
    <cellStyle name="Normal 27 20" xfId="2772" xr:uid="{00000000-0005-0000-0000-0000D01C0000}"/>
    <cellStyle name="Normal 27 21" xfId="2773" xr:uid="{00000000-0005-0000-0000-0000D11C0000}"/>
    <cellStyle name="Normal 27 22" xfId="2774" xr:uid="{00000000-0005-0000-0000-0000D21C0000}"/>
    <cellStyle name="Normal 27 23" xfId="2775" xr:uid="{00000000-0005-0000-0000-0000D31C0000}"/>
    <cellStyle name="Normal 27 24" xfId="2776" xr:uid="{00000000-0005-0000-0000-0000D41C0000}"/>
    <cellStyle name="Normal 27 25" xfId="2777" xr:uid="{00000000-0005-0000-0000-0000D51C0000}"/>
    <cellStyle name="Normal 27 26" xfId="2778" xr:uid="{00000000-0005-0000-0000-0000D61C0000}"/>
    <cellStyle name="Normal 27 27" xfId="2779" xr:uid="{00000000-0005-0000-0000-0000D71C0000}"/>
    <cellStyle name="Normal 27 28" xfId="2780" xr:uid="{00000000-0005-0000-0000-0000D81C0000}"/>
    <cellStyle name="Normal 27 29" xfId="2781" xr:uid="{00000000-0005-0000-0000-0000D91C0000}"/>
    <cellStyle name="Normal 27 3" xfId="2782" xr:uid="{00000000-0005-0000-0000-0000DA1C0000}"/>
    <cellStyle name="Normal 27 30" xfId="2783" xr:uid="{00000000-0005-0000-0000-0000DB1C0000}"/>
    <cellStyle name="Normal 27 31" xfId="2784" xr:uid="{00000000-0005-0000-0000-0000DC1C0000}"/>
    <cellStyle name="Normal 27 32" xfId="2785" xr:uid="{00000000-0005-0000-0000-0000DD1C0000}"/>
    <cellStyle name="Normal 27 33" xfId="2786" xr:uid="{00000000-0005-0000-0000-0000DE1C0000}"/>
    <cellStyle name="Normal 27 34" xfId="2787" xr:uid="{00000000-0005-0000-0000-0000DF1C0000}"/>
    <cellStyle name="Normal 27 35" xfId="2788" xr:uid="{00000000-0005-0000-0000-0000E01C0000}"/>
    <cellStyle name="Normal 27 36" xfId="2789" xr:uid="{00000000-0005-0000-0000-0000E11C0000}"/>
    <cellStyle name="Normal 27 37" xfId="2790" xr:uid="{00000000-0005-0000-0000-0000E21C0000}"/>
    <cellStyle name="Normal 27 38" xfId="2791" xr:uid="{00000000-0005-0000-0000-0000E31C0000}"/>
    <cellStyle name="Normal 27 39" xfId="2792" xr:uid="{00000000-0005-0000-0000-0000E41C0000}"/>
    <cellStyle name="Normal 27 4" xfId="2793" xr:uid="{00000000-0005-0000-0000-0000E51C0000}"/>
    <cellStyle name="Normal 27 40" xfId="2794" xr:uid="{00000000-0005-0000-0000-0000E61C0000}"/>
    <cellStyle name="Normal 27 41" xfId="2795" xr:uid="{00000000-0005-0000-0000-0000E71C0000}"/>
    <cellStyle name="Normal 27 42" xfId="2796" xr:uid="{00000000-0005-0000-0000-0000E81C0000}"/>
    <cellStyle name="Normal 27 43" xfId="2797" xr:uid="{00000000-0005-0000-0000-0000E91C0000}"/>
    <cellStyle name="Normal 27 44" xfId="2798" xr:uid="{00000000-0005-0000-0000-0000EA1C0000}"/>
    <cellStyle name="Normal 27 45" xfId="2799" xr:uid="{00000000-0005-0000-0000-0000EB1C0000}"/>
    <cellStyle name="Normal 27 46" xfId="2800" xr:uid="{00000000-0005-0000-0000-0000EC1C0000}"/>
    <cellStyle name="Normal 27 47" xfId="2801" xr:uid="{00000000-0005-0000-0000-0000ED1C0000}"/>
    <cellStyle name="Normal 27 48" xfId="2802" xr:uid="{00000000-0005-0000-0000-0000EE1C0000}"/>
    <cellStyle name="Normal 27 49" xfId="2803" xr:uid="{00000000-0005-0000-0000-0000EF1C0000}"/>
    <cellStyle name="Normal 27 5" xfId="2804" xr:uid="{00000000-0005-0000-0000-0000F01C0000}"/>
    <cellStyle name="Normal 27 50" xfId="2805" xr:uid="{00000000-0005-0000-0000-0000F11C0000}"/>
    <cellStyle name="Normal 27 51" xfId="2806" xr:uid="{00000000-0005-0000-0000-0000F21C0000}"/>
    <cellStyle name="Normal 27 52" xfId="2807" xr:uid="{00000000-0005-0000-0000-0000F31C0000}"/>
    <cellStyle name="Normal 27 53" xfId="2808" xr:uid="{00000000-0005-0000-0000-0000F41C0000}"/>
    <cellStyle name="Normal 27 54" xfId="2809" xr:uid="{00000000-0005-0000-0000-0000F51C0000}"/>
    <cellStyle name="Normal 27 55" xfId="2810" xr:uid="{00000000-0005-0000-0000-0000F61C0000}"/>
    <cellStyle name="Normal 27 56" xfId="2811" xr:uid="{00000000-0005-0000-0000-0000F71C0000}"/>
    <cellStyle name="Normal 27 57" xfId="2812" xr:uid="{00000000-0005-0000-0000-0000F81C0000}"/>
    <cellStyle name="Normal 27 58" xfId="2813" xr:uid="{00000000-0005-0000-0000-0000F91C0000}"/>
    <cellStyle name="Normal 27 59" xfId="2814" xr:uid="{00000000-0005-0000-0000-0000FA1C0000}"/>
    <cellStyle name="Normal 27 6" xfId="2815" xr:uid="{00000000-0005-0000-0000-0000FB1C0000}"/>
    <cellStyle name="Normal 27 60" xfId="2816" xr:uid="{00000000-0005-0000-0000-0000FC1C0000}"/>
    <cellStyle name="Normal 27 61" xfId="2817" xr:uid="{00000000-0005-0000-0000-0000FD1C0000}"/>
    <cellStyle name="Normal 27 62" xfId="2818" xr:uid="{00000000-0005-0000-0000-0000FE1C0000}"/>
    <cellStyle name="Normal 27 63" xfId="2819" xr:uid="{00000000-0005-0000-0000-0000FF1C0000}"/>
    <cellStyle name="Normal 27 64" xfId="2820" xr:uid="{00000000-0005-0000-0000-0000001D0000}"/>
    <cellStyle name="Normal 27 65" xfId="2821" xr:uid="{00000000-0005-0000-0000-0000011D0000}"/>
    <cellStyle name="Normal 27 66" xfId="2822" xr:uid="{00000000-0005-0000-0000-0000021D0000}"/>
    <cellStyle name="Normal 27 67" xfId="2823" xr:uid="{00000000-0005-0000-0000-0000031D0000}"/>
    <cellStyle name="Normal 27 68" xfId="2824" xr:uid="{00000000-0005-0000-0000-0000041D0000}"/>
    <cellStyle name="Normal 27 69" xfId="2825" xr:uid="{00000000-0005-0000-0000-0000051D0000}"/>
    <cellStyle name="Normal 27 7" xfId="2826" xr:uid="{00000000-0005-0000-0000-0000061D0000}"/>
    <cellStyle name="Normal 27 70" xfId="2827" xr:uid="{00000000-0005-0000-0000-0000071D0000}"/>
    <cellStyle name="Normal 27 71" xfId="2828" xr:uid="{00000000-0005-0000-0000-0000081D0000}"/>
    <cellStyle name="Normal 27 72" xfId="2829" xr:uid="{00000000-0005-0000-0000-0000091D0000}"/>
    <cellStyle name="Normal 27 73" xfId="2830" xr:uid="{00000000-0005-0000-0000-00000A1D0000}"/>
    <cellStyle name="Normal 27 74" xfId="2831" xr:uid="{00000000-0005-0000-0000-00000B1D0000}"/>
    <cellStyle name="Normal 27 75" xfId="2832" xr:uid="{00000000-0005-0000-0000-00000C1D0000}"/>
    <cellStyle name="Normal 27 76" xfId="2833" xr:uid="{00000000-0005-0000-0000-00000D1D0000}"/>
    <cellStyle name="Normal 27 77" xfId="2834" xr:uid="{00000000-0005-0000-0000-00000E1D0000}"/>
    <cellStyle name="Normal 27 78" xfId="2835" xr:uid="{00000000-0005-0000-0000-00000F1D0000}"/>
    <cellStyle name="Normal 27 79" xfId="2836" xr:uid="{00000000-0005-0000-0000-0000101D0000}"/>
    <cellStyle name="Normal 27 8" xfId="2837" xr:uid="{00000000-0005-0000-0000-0000111D0000}"/>
    <cellStyle name="Normal 27 80" xfId="2838" xr:uid="{00000000-0005-0000-0000-0000121D0000}"/>
    <cellStyle name="Normal 27 81" xfId="2839" xr:uid="{00000000-0005-0000-0000-0000131D0000}"/>
    <cellStyle name="Normal 27 82" xfId="2840" xr:uid="{00000000-0005-0000-0000-0000141D0000}"/>
    <cellStyle name="Normal 27 83" xfId="2841" xr:uid="{00000000-0005-0000-0000-0000151D0000}"/>
    <cellStyle name="Normal 27 84" xfId="2842" xr:uid="{00000000-0005-0000-0000-0000161D0000}"/>
    <cellStyle name="Normal 27 85" xfId="2843" xr:uid="{00000000-0005-0000-0000-0000171D0000}"/>
    <cellStyle name="Normal 27 86" xfId="2844" xr:uid="{00000000-0005-0000-0000-0000181D0000}"/>
    <cellStyle name="Normal 27 87" xfId="2845" xr:uid="{00000000-0005-0000-0000-0000191D0000}"/>
    <cellStyle name="Normal 27 88" xfId="2846" xr:uid="{00000000-0005-0000-0000-00001A1D0000}"/>
    <cellStyle name="Normal 27 89" xfId="2847" xr:uid="{00000000-0005-0000-0000-00001B1D0000}"/>
    <cellStyle name="Normal 27 9" xfId="2848" xr:uid="{00000000-0005-0000-0000-00001C1D0000}"/>
    <cellStyle name="Normal 27 90" xfId="2849" xr:uid="{00000000-0005-0000-0000-00001D1D0000}"/>
    <cellStyle name="Normal 27 91" xfId="2850" xr:uid="{00000000-0005-0000-0000-00001E1D0000}"/>
    <cellStyle name="Normal 27 92" xfId="2851" xr:uid="{00000000-0005-0000-0000-00001F1D0000}"/>
    <cellStyle name="Normal 27 93" xfId="2852" xr:uid="{00000000-0005-0000-0000-0000201D0000}"/>
    <cellStyle name="Normal 27 94" xfId="2853" xr:uid="{00000000-0005-0000-0000-0000211D0000}"/>
    <cellStyle name="Normal 27 95" xfId="2854" xr:uid="{00000000-0005-0000-0000-0000221D0000}"/>
    <cellStyle name="Normal 27 96" xfId="2855" xr:uid="{00000000-0005-0000-0000-0000231D0000}"/>
    <cellStyle name="Normal 27 97" xfId="2856" xr:uid="{00000000-0005-0000-0000-0000241D0000}"/>
    <cellStyle name="Normal 27 98" xfId="2857" xr:uid="{00000000-0005-0000-0000-0000251D0000}"/>
    <cellStyle name="Normal 27 99" xfId="2858" xr:uid="{00000000-0005-0000-0000-0000261D0000}"/>
    <cellStyle name="Normal 28" xfId="2859" xr:uid="{00000000-0005-0000-0000-0000271D0000}"/>
    <cellStyle name="Normal 28 10" xfId="2860" xr:uid="{00000000-0005-0000-0000-0000281D0000}"/>
    <cellStyle name="Normal 28 100" xfId="2861" xr:uid="{00000000-0005-0000-0000-0000291D0000}"/>
    <cellStyle name="Normal 28 101" xfId="2862" xr:uid="{00000000-0005-0000-0000-00002A1D0000}"/>
    <cellStyle name="Normal 28 102" xfId="2863" xr:uid="{00000000-0005-0000-0000-00002B1D0000}"/>
    <cellStyle name="Normal 28 103" xfId="2864" xr:uid="{00000000-0005-0000-0000-00002C1D0000}"/>
    <cellStyle name="Normal 28 104" xfId="2865" xr:uid="{00000000-0005-0000-0000-00002D1D0000}"/>
    <cellStyle name="Normal 28 105" xfId="2866" xr:uid="{00000000-0005-0000-0000-00002E1D0000}"/>
    <cellStyle name="Normal 28 106" xfId="2867" xr:uid="{00000000-0005-0000-0000-00002F1D0000}"/>
    <cellStyle name="Normal 28 107" xfId="2868" xr:uid="{00000000-0005-0000-0000-0000301D0000}"/>
    <cellStyle name="Normal 28 108" xfId="2869" xr:uid="{00000000-0005-0000-0000-0000311D0000}"/>
    <cellStyle name="Normal 28 109" xfId="2870" xr:uid="{00000000-0005-0000-0000-0000321D0000}"/>
    <cellStyle name="Normal 28 11" xfId="2871" xr:uid="{00000000-0005-0000-0000-0000331D0000}"/>
    <cellStyle name="Normal 28 12" xfId="2872" xr:uid="{00000000-0005-0000-0000-0000341D0000}"/>
    <cellStyle name="Normal 28 13" xfId="2873" xr:uid="{00000000-0005-0000-0000-0000351D0000}"/>
    <cellStyle name="Normal 28 14" xfId="2874" xr:uid="{00000000-0005-0000-0000-0000361D0000}"/>
    <cellStyle name="Normal 28 15" xfId="2875" xr:uid="{00000000-0005-0000-0000-0000371D0000}"/>
    <cellStyle name="Normal 28 16" xfId="2876" xr:uid="{00000000-0005-0000-0000-0000381D0000}"/>
    <cellStyle name="Normal 28 17" xfId="2877" xr:uid="{00000000-0005-0000-0000-0000391D0000}"/>
    <cellStyle name="Normal 28 18" xfId="2878" xr:uid="{00000000-0005-0000-0000-00003A1D0000}"/>
    <cellStyle name="Normal 28 19" xfId="2879" xr:uid="{00000000-0005-0000-0000-00003B1D0000}"/>
    <cellStyle name="Normal 28 2" xfId="2880" xr:uid="{00000000-0005-0000-0000-00003C1D0000}"/>
    <cellStyle name="Normal 28 20" xfId="2881" xr:uid="{00000000-0005-0000-0000-00003D1D0000}"/>
    <cellStyle name="Normal 28 21" xfId="2882" xr:uid="{00000000-0005-0000-0000-00003E1D0000}"/>
    <cellStyle name="Normal 28 22" xfId="2883" xr:uid="{00000000-0005-0000-0000-00003F1D0000}"/>
    <cellStyle name="Normal 28 23" xfId="2884" xr:uid="{00000000-0005-0000-0000-0000401D0000}"/>
    <cellStyle name="Normal 28 24" xfId="2885" xr:uid="{00000000-0005-0000-0000-0000411D0000}"/>
    <cellStyle name="Normal 28 25" xfId="2886" xr:uid="{00000000-0005-0000-0000-0000421D0000}"/>
    <cellStyle name="Normal 28 26" xfId="2887" xr:uid="{00000000-0005-0000-0000-0000431D0000}"/>
    <cellStyle name="Normal 28 27" xfId="2888" xr:uid="{00000000-0005-0000-0000-0000441D0000}"/>
    <cellStyle name="Normal 28 28" xfId="2889" xr:uid="{00000000-0005-0000-0000-0000451D0000}"/>
    <cellStyle name="Normal 28 29" xfId="2890" xr:uid="{00000000-0005-0000-0000-0000461D0000}"/>
    <cellStyle name="Normal 28 3" xfId="2891" xr:uid="{00000000-0005-0000-0000-0000471D0000}"/>
    <cellStyle name="Normal 28 30" xfId="2892" xr:uid="{00000000-0005-0000-0000-0000481D0000}"/>
    <cellStyle name="Normal 28 31" xfId="2893" xr:uid="{00000000-0005-0000-0000-0000491D0000}"/>
    <cellStyle name="Normal 28 32" xfId="2894" xr:uid="{00000000-0005-0000-0000-00004A1D0000}"/>
    <cellStyle name="Normal 28 33" xfId="2895" xr:uid="{00000000-0005-0000-0000-00004B1D0000}"/>
    <cellStyle name="Normal 28 34" xfId="2896" xr:uid="{00000000-0005-0000-0000-00004C1D0000}"/>
    <cellStyle name="Normal 28 35" xfId="2897" xr:uid="{00000000-0005-0000-0000-00004D1D0000}"/>
    <cellStyle name="Normal 28 36" xfId="2898" xr:uid="{00000000-0005-0000-0000-00004E1D0000}"/>
    <cellStyle name="Normal 28 37" xfId="2899" xr:uid="{00000000-0005-0000-0000-00004F1D0000}"/>
    <cellStyle name="Normal 28 38" xfId="2900" xr:uid="{00000000-0005-0000-0000-0000501D0000}"/>
    <cellStyle name="Normal 28 39" xfId="2901" xr:uid="{00000000-0005-0000-0000-0000511D0000}"/>
    <cellStyle name="Normal 28 4" xfId="2902" xr:uid="{00000000-0005-0000-0000-0000521D0000}"/>
    <cellStyle name="Normal 28 40" xfId="2903" xr:uid="{00000000-0005-0000-0000-0000531D0000}"/>
    <cellStyle name="Normal 28 41" xfId="2904" xr:uid="{00000000-0005-0000-0000-0000541D0000}"/>
    <cellStyle name="Normal 28 42" xfId="2905" xr:uid="{00000000-0005-0000-0000-0000551D0000}"/>
    <cellStyle name="Normal 28 43" xfId="2906" xr:uid="{00000000-0005-0000-0000-0000561D0000}"/>
    <cellStyle name="Normal 28 44" xfId="2907" xr:uid="{00000000-0005-0000-0000-0000571D0000}"/>
    <cellStyle name="Normal 28 45" xfId="2908" xr:uid="{00000000-0005-0000-0000-0000581D0000}"/>
    <cellStyle name="Normal 28 46" xfId="2909" xr:uid="{00000000-0005-0000-0000-0000591D0000}"/>
    <cellStyle name="Normal 28 47" xfId="2910" xr:uid="{00000000-0005-0000-0000-00005A1D0000}"/>
    <cellStyle name="Normal 28 48" xfId="2911" xr:uid="{00000000-0005-0000-0000-00005B1D0000}"/>
    <cellStyle name="Normal 28 49" xfId="2912" xr:uid="{00000000-0005-0000-0000-00005C1D0000}"/>
    <cellStyle name="Normal 28 5" xfId="2913" xr:uid="{00000000-0005-0000-0000-00005D1D0000}"/>
    <cellStyle name="Normal 28 50" xfId="2914" xr:uid="{00000000-0005-0000-0000-00005E1D0000}"/>
    <cellStyle name="Normal 28 51" xfId="2915" xr:uid="{00000000-0005-0000-0000-00005F1D0000}"/>
    <cellStyle name="Normal 28 52" xfId="2916" xr:uid="{00000000-0005-0000-0000-0000601D0000}"/>
    <cellStyle name="Normal 28 53" xfId="2917" xr:uid="{00000000-0005-0000-0000-0000611D0000}"/>
    <cellStyle name="Normal 28 54" xfId="2918" xr:uid="{00000000-0005-0000-0000-0000621D0000}"/>
    <cellStyle name="Normal 28 55" xfId="2919" xr:uid="{00000000-0005-0000-0000-0000631D0000}"/>
    <cellStyle name="Normal 28 56" xfId="2920" xr:uid="{00000000-0005-0000-0000-0000641D0000}"/>
    <cellStyle name="Normal 28 57" xfId="2921" xr:uid="{00000000-0005-0000-0000-0000651D0000}"/>
    <cellStyle name="Normal 28 58" xfId="2922" xr:uid="{00000000-0005-0000-0000-0000661D0000}"/>
    <cellStyle name="Normal 28 59" xfId="2923" xr:uid="{00000000-0005-0000-0000-0000671D0000}"/>
    <cellStyle name="Normal 28 6" xfId="2924" xr:uid="{00000000-0005-0000-0000-0000681D0000}"/>
    <cellStyle name="Normal 28 60" xfId="2925" xr:uid="{00000000-0005-0000-0000-0000691D0000}"/>
    <cellStyle name="Normal 28 61" xfId="2926" xr:uid="{00000000-0005-0000-0000-00006A1D0000}"/>
    <cellStyle name="Normal 28 62" xfId="2927" xr:uid="{00000000-0005-0000-0000-00006B1D0000}"/>
    <cellStyle name="Normal 28 63" xfId="2928" xr:uid="{00000000-0005-0000-0000-00006C1D0000}"/>
    <cellStyle name="Normal 28 64" xfId="2929" xr:uid="{00000000-0005-0000-0000-00006D1D0000}"/>
    <cellStyle name="Normal 28 65" xfId="2930" xr:uid="{00000000-0005-0000-0000-00006E1D0000}"/>
    <cellStyle name="Normal 28 66" xfId="2931" xr:uid="{00000000-0005-0000-0000-00006F1D0000}"/>
    <cellStyle name="Normal 28 67" xfId="2932" xr:uid="{00000000-0005-0000-0000-0000701D0000}"/>
    <cellStyle name="Normal 28 68" xfId="2933" xr:uid="{00000000-0005-0000-0000-0000711D0000}"/>
    <cellStyle name="Normal 28 69" xfId="2934" xr:uid="{00000000-0005-0000-0000-0000721D0000}"/>
    <cellStyle name="Normal 28 7" xfId="2935" xr:uid="{00000000-0005-0000-0000-0000731D0000}"/>
    <cellStyle name="Normal 28 70" xfId="2936" xr:uid="{00000000-0005-0000-0000-0000741D0000}"/>
    <cellStyle name="Normal 28 71" xfId="2937" xr:uid="{00000000-0005-0000-0000-0000751D0000}"/>
    <cellStyle name="Normal 28 72" xfId="2938" xr:uid="{00000000-0005-0000-0000-0000761D0000}"/>
    <cellStyle name="Normal 28 73" xfId="2939" xr:uid="{00000000-0005-0000-0000-0000771D0000}"/>
    <cellStyle name="Normal 28 74" xfId="2940" xr:uid="{00000000-0005-0000-0000-0000781D0000}"/>
    <cellStyle name="Normal 28 75" xfId="2941" xr:uid="{00000000-0005-0000-0000-0000791D0000}"/>
    <cellStyle name="Normal 28 76" xfId="2942" xr:uid="{00000000-0005-0000-0000-00007A1D0000}"/>
    <cellStyle name="Normal 28 77" xfId="2943" xr:uid="{00000000-0005-0000-0000-00007B1D0000}"/>
    <cellStyle name="Normal 28 78" xfId="2944" xr:uid="{00000000-0005-0000-0000-00007C1D0000}"/>
    <cellStyle name="Normal 28 79" xfId="2945" xr:uid="{00000000-0005-0000-0000-00007D1D0000}"/>
    <cellStyle name="Normal 28 8" xfId="2946" xr:uid="{00000000-0005-0000-0000-00007E1D0000}"/>
    <cellStyle name="Normal 28 80" xfId="2947" xr:uid="{00000000-0005-0000-0000-00007F1D0000}"/>
    <cellStyle name="Normal 28 81" xfId="2948" xr:uid="{00000000-0005-0000-0000-0000801D0000}"/>
    <cellStyle name="Normal 28 82" xfId="2949" xr:uid="{00000000-0005-0000-0000-0000811D0000}"/>
    <cellStyle name="Normal 28 83" xfId="2950" xr:uid="{00000000-0005-0000-0000-0000821D0000}"/>
    <cellStyle name="Normal 28 84" xfId="2951" xr:uid="{00000000-0005-0000-0000-0000831D0000}"/>
    <cellStyle name="Normal 28 85" xfId="2952" xr:uid="{00000000-0005-0000-0000-0000841D0000}"/>
    <cellStyle name="Normal 28 86" xfId="2953" xr:uid="{00000000-0005-0000-0000-0000851D0000}"/>
    <cellStyle name="Normal 28 87" xfId="2954" xr:uid="{00000000-0005-0000-0000-0000861D0000}"/>
    <cellStyle name="Normal 28 88" xfId="2955" xr:uid="{00000000-0005-0000-0000-0000871D0000}"/>
    <cellStyle name="Normal 28 89" xfId="2956" xr:uid="{00000000-0005-0000-0000-0000881D0000}"/>
    <cellStyle name="Normal 28 9" xfId="2957" xr:uid="{00000000-0005-0000-0000-0000891D0000}"/>
    <cellStyle name="Normal 28 90" xfId="2958" xr:uid="{00000000-0005-0000-0000-00008A1D0000}"/>
    <cellStyle name="Normal 28 91" xfId="2959" xr:uid="{00000000-0005-0000-0000-00008B1D0000}"/>
    <cellStyle name="Normal 28 92" xfId="2960" xr:uid="{00000000-0005-0000-0000-00008C1D0000}"/>
    <cellStyle name="Normal 28 93" xfId="2961" xr:uid="{00000000-0005-0000-0000-00008D1D0000}"/>
    <cellStyle name="Normal 28 94" xfId="2962" xr:uid="{00000000-0005-0000-0000-00008E1D0000}"/>
    <cellStyle name="Normal 28 95" xfId="2963" xr:uid="{00000000-0005-0000-0000-00008F1D0000}"/>
    <cellStyle name="Normal 28 96" xfId="2964" xr:uid="{00000000-0005-0000-0000-0000901D0000}"/>
    <cellStyle name="Normal 28 97" xfId="2965" xr:uid="{00000000-0005-0000-0000-0000911D0000}"/>
    <cellStyle name="Normal 28 98" xfId="2966" xr:uid="{00000000-0005-0000-0000-0000921D0000}"/>
    <cellStyle name="Normal 28 99" xfId="2967" xr:uid="{00000000-0005-0000-0000-0000931D0000}"/>
    <cellStyle name="Normal 29" xfId="2968" xr:uid="{00000000-0005-0000-0000-0000941D0000}"/>
    <cellStyle name="Normal 29 10" xfId="2969" xr:uid="{00000000-0005-0000-0000-0000951D0000}"/>
    <cellStyle name="Normal 29 100" xfId="2970" xr:uid="{00000000-0005-0000-0000-0000961D0000}"/>
    <cellStyle name="Normal 29 101" xfId="2971" xr:uid="{00000000-0005-0000-0000-0000971D0000}"/>
    <cellStyle name="Normal 29 102" xfId="2972" xr:uid="{00000000-0005-0000-0000-0000981D0000}"/>
    <cellStyle name="Normal 29 103" xfId="2973" xr:uid="{00000000-0005-0000-0000-0000991D0000}"/>
    <cellStyle name="Normal 29 104" xfId="2974" xr:uid="{00000000-0005-0000-0000-00009A1D0000}"/>
    <cellStyle name="Normal 29 105" xfId="2975" xr:uid="{00000000-0005-0000-0000-00009B1D0000}"/>
    <cellStyle name="Normal 29 106" xfId="2976" xr:uid="{00000000-0005-0000-0000-00009C1D0000}"/>
    <cellStyle name="Normal 29 107" xfId="2977" xr:uid="{00000000-0005-0000-0000-00009D1D0000}"/>
    <cellStyle name="Normal 29 108" xfId="2978" xr:uid="{00000000-0005-0000-0000-00009E1D0000}"/>
    <cellStyle name="Normal 29 109" xfId="2979" xr:uid="{00000000-0005-0000-0000-00009F1D0000}"/>
    <cellStyle name="Normal 29 11" xfId="2980" xr:uid="{00000000-0005-0000-0000-0000A01D0000}"/>
    <cellStyle name="Normal 29 12" xfId="2981" xr:uid="{00000000-0005-0000-0000-0000A11D0000}"/>
    <cellStyle name="Normal 29 13" xfId="2982" xr:uid="{00000000-0005-0000-0000-0000A21D0000}"/>
    <cellStyle name="Normal 29 14" xfId="2983" xr:uid="{00000000-0005-0000-0000-0000A31D0000}"/>
    <cellStyle name="Normal 29 15" xfId="2984" xr:uid="{00000000-0005-0000-0000-0000A41D0000}"/>
    <cellStyle name="Normal 29 16" xfId="2985" xr:uid="{00000000-0005-0000-0000-0000A51D0000}"/>
    <cellStyle name="Normal 29 17" xfId="2986" xr:uid="{00000000-0005-0000-0000-0000A61D0000}"/>
    <cellStyle name="Normal 29 18" xfId="2987" xr:uid="{00000000-0005-0000-0000-0000A71D0000}"/>
    <cellStyle name="Normal 29 19" xfId="2988" xr:uid="{00000000-0005-0000-0000-0000A81D0000}"/>
    <cellStyle name="Normal 29 2" xfId="2989" xr:uid="{00000000-0005-0000-0000-0000A91D0000}"/>
    <cellStyle name="Normal 29 20" xfId="2990" xr:uid="{00000000-0005-0000-0000-0000AA1D0000}"/>
    <cellStyle name="Normal 29 21" xfId="2991" xr:uid="{00000000-0005-0000-0000-0000AB1D0000}"/>
    <cellStyle name="Normal 29 22" xfId="2992" xr:uid="{00000000-0005-0000-0000-0000AC1D0000}"/>
    <cellStyle name="Normal 29 23" xfId="2993" xr:uid="{00000000-0005-0000-0000-0000AD1D0000}"/>
    <cellStyle name="Normal 29 24" xfId="2994" xr:uid="{00000000-0005-0000-0000-0000AE1D0000}"/>
    <cellStyle name="Normal 29 25" xfId="2995" xr:uid="{00000000-0005-0000-0000-0000AF1D0000}"/>
    <cellStyle name="Normal 29 26" xfId="2996" xr:uid="{00000000-0005-0000-0000-0000B01D0000}"/>
    <cellStyle name="Normal 29 27" xfId="2997" xr:uid="{00000000-0005-0000-0000-0000B11D0000}"/>
    <cellStyle name="Normal 29 28" xfId="2998" xr:uid="{00000000-0005-0000-0000-0000B21D0000}"/>
    <cellStyle name="Normal 29 29" xfId="2999" xr:uid="{00000000-0005-0000-0000-0000B31D0000}"/>
    <cellStyle name="Normal 29 3" xfId="3000" xr:uid="{00000000-0005-0000-0000-0000B41D0000}"/>
    <cellStyle name="Normal 29 30" xfId="3001" xr:uid="{00000000-0005-0000-0000-0000B51D0000}"/>
    <cellStyle name="Normal 29 31" xfId="3002" xr:uid="{00000000-0005-0000-0000-0000B61D0000}"/>
    <cellStyle name="Normal 29 32" xfId="3003" xr:uid="{00000000-0005-0000-0000-0000B71D0000}"/>
    <cellStyle name="Normal 29 33" xfId="3004" xr:uid="{00000000-0005-0000-0000-0000B81D0000}"/>
    <cellStyle name="Normal 29 34" xfId="3005" xr:uid="{00000000-0005-0000-0000-0000B91D0000}"/>
    <cellStyle name="Normal 29 35" xfId="3006" xr:uid="{00000000-0005-0000-0000-0000BA1D0000}"/>
    <cellStyle name="Normal 29 36" xfId="3007" xr:uid="{00000000-0005-0000-0000-0000BB1D0000}"/>
    <cellStyle name="Normal 29 37" xfId="3008" xr:uid="{00000000-0005-0000-0000-0000BC1D0000}"/>
    <cellStyle name="Normal 29 38" xfId="3009" xr:uid="{00000000-0005-0000-0000-0000BD1D0000}"/>
    <cellStyle name="Normal 29 39" xfId="3010" xr:uid="{00000000-0005-0000-0000-0000BE1D0000}"/>
    <cellStyle name="Normal 29 4" xfId="3011" xr:uid="{00000000-0005-0000-0000-0000BF1D0000}"/>
    <cellStyle name="Normal 29 40" xfId="3012" xr:uid="{00000000-0005-0000-0000-0000C01D0000}"/>
    <cellStyle name="Normal 29 41" xfId="3013" xr:uid="{00000000-0005-0000-0000-0000C11D0000}"/>
    <cellStyle name="Normal 29 42" xfId="3014" xr:uid="{00000000-0005-0000-0000-0000C21D0000}"/>
    <cellStyle name="Normal 29 43" xfId="3015" xr:uid="{00000000-0005-0000-0000-0000C31D0000}"/>
    <cellStyle name="Normal 29 44" xfId="3016" xr:uid="{00000000-0005-0000-0000-0000C41D0000}"/>
    <cellStyle name="Normal 29 45" xfId="3017" xr:uid="{00000000-0005-0000-0000-0000C51D0000}"/>
    <cellStyle name="Normal 29 46" xfId="3018" xr:uid="{00000000-0005-0000-0000-0000C61D0000}"/>
    <cellStyle name="Normal 29 47" xfId="3019" xr:uid="{00000000-0005-0000-0000-0000C71D0000}"/>
    <cellStyle name="Normal 29 48" xfId="3020" xr:uid="{00000000-0005-0000-0000-0000C81D0000}"/>
    <cellStyle name="Normal 29 49" xfId="3021" xr:uid="{00000000-0005-0000-0000-0000C91D0000}"/>
    <cellStyle name="Normal 29 5" xfId="3022" xr:uid="{00000000-0005-0000-0000-0000CA1D0000}"/>
    <cellStyle name="Normal 29 50" xfId="3023" xr:uid="{00000000-0005-0000-0000-0000CB1D0000}"/>
    <cellStyle name="Normal 29 51" xfId="3024" xr:uid="{00000000-0005-0000-0000-0000CC1D0000}"/>
    <cellStyle name="Normal 29 52" xfId="3025" xr:uid="{00000000-0005-0000-0000-0000CD1D0000}"/>
    <cellStyle name="Normal 29 53" xfId="3026" xr:uid="{00000000-0005-0000-0000-0000CE1D0000}"/>
    <cellStyle name="Normal 29 54" xfId="3027" xr:uid="{00000000-0005-0000-0000-0000CF1D0000}"/>
    <cellStyle name="Normal 29 55" xfId="3028" xr:uid="{00000000-0005-0000-0000-0000D01D0000}"/>
    <cellStyle name="Normal 29 56" xfId="3029" xr:uid="{00000000-0005-0000-0000-0000D11D0000}"/>
    <cellStyle name="Normal 29 57" xfId="3030" xr:uid="{00000000-0005-0000-0000-0000D21D0000}"/>
    <cellStyle name="Normal 29 58" xfId="3031" xr:uid="{00000000-0005-0000-0000-0000D31D0000}"/>
    <cellStyle name="Normal 29 59" xfId="3032" xr:uid="{00000000-0005-0000-0000-0000D41D0000}"/>
    <cellStyle name="Normal 29 6" xfId="3033" xr:uid="{00000000-0005-0000-0000-0000D51D0000}"/>
    <cellStyle name="Normal 29 60" xfId="3034" xr:uid="{00000000-0005-0000-0000-0000D61D0000}"/>
    <cellStyle name="Normal 29 61" xfId="3035" xr:uid="{00000000-0005-0000-0000-0000D71D0000}"/>
    <cellStyle name="Normal 29 62" xfId="3036" xr:uid="{00000000-0005-0000-0000-0000D81D0000}"/>
    <cellStyle name="Normal 29 63" xfId="3037" xr:uid="{00000000-0005-0000-0000-0000D91D0000}"/>
    <cellStyle name="Normal 29 64" xfId="3038" xr:uid="{00000000-0005-0000-0000-0000DA1D0000}"/>
    <cellStyle name="Normal 29 65" xfId="3039" xr:uid="{00000000-0005-0000-0000-0000DB1D0000}"/>
    <cellStyle name="Normal 29 66" xfId="3040" xr:uid="{00000000-0005-0000-0000-0000DC1D0000}"/>
    <cellStyle name="Normal 29 67" xfId="3041" xr:uid="{00000000-0005-0000-0000-0000DD1D0000}"/>
    <cellStyle name="Normal 29 68" xfId="3042" xr:uid="{00000000-0005-0000-0000-0000DE1D0000}"/>
    <cellStyle name="Normal 29 69" xfId="3043" xr:uid="{00000000-0005-0000-0000-0000DF1D0000}"/>
    <cellStyle name="Normal 29 7" xfId="3044" xr:uid="{00000000-0005-0000-0000-0000E01D0000}"/>
    <cellStyle name="Normal 29 70" xfId="3045" xr:uid="{00000000-0005-0000-0000-0000E11D0000}"/>
    <cellStyle name="Normal 29 71" xfId="3046" xr:uid="{00000000-0005-0000-0000-0000E21D0000}"/>
    <cellStyle name="Normal 29 72" xfId="3047" xr:uid="{00000000-0005-0000-0000-0000E31D0000}"/>
    <cellStyle name="Normal 29 73" xfId="3048" xr:uid="{00000000-0005-0000-0000-0000E41D0000}"/>
    <cellStyle name="Normal 29 74" xfId="3049" xr:uid="{00000000-0005-0000-0000-0000E51D0000}"/>
    <cellStyle name="Normal 29 75" xfId="3050" xr:uid="{00000000-0005-0000-0000-0000E61D0000}"/>
    <cellStyle name="Normal 29 76" xfId="3051" xr:uid="{00000000-0005-0000-0000-0000E71D0000}"/>
    <cellStyle name="Normal 29 77" xfId="3052" xr:uid="{00000000-0005-0000-0000-0000E81D0000}"/>
    <cellStyle name="Normal 29 78" xfId="3053" xr:uid="{00000000-0005-0000-0000-0000E91D0000}"/>
    <cellStyle name="Normal 29 79" xfId="3054" xr:uid="{00000000-0005-0000-0000-0000EA1D0000}"/>
    <cellStyle name="Normal 29 8" xfId="3055" xr:uid="{00000000-0005-0000-0000-0000EB1D0000}"/>
    <cellStyle name="Normal 29 80" xfId="3056" xr:uid="{00000000-0005-0000-0000-0000EC1D0000}"/>
    <cellStyle name="Normal 29 81" xfId="3057" xr:uid="{00000000-0005-0000-0000-0000ED1D0000}"/>
    <cellStyle name="Normal 29 82" xfId="3058" xr:uid="{00000000-0005-0000-0000-0000EE1D0000}"/>
    <cellStyle name="Normal 29 83" xfId="3059" xr:uid="{00000000-0005-0000-0000-0000EF1D0000}"/>
    <cellStyle name="Normal 29 84" xfId="3060" xr:uid="{00000000-0005-0000-0000-0000F01D0000}"/>
    <cellStyle name="Normal 29 85" xfId="3061" xr:uid="{00000000-0005-0000-0000-0000F11D0000}"/>
    <cellStyle name="Normal 29 86" xfId="3062" xr:uid="{00000000-0005-0000-0000-0000F21D0000}"/>
    <cellStyle name="Normal 29 87" xfId="3063" xr:uid="{00000000-0005-0000-0000-0000F31D0000}"/>
    <cellStyle name="Normal 29 88" xfId="3064" xr:uid="{00000000-0005-0000-0000-0000F41D0000}"/>
    <cellStyle name="Normal 29 89" xfId="3065" xr:uid="{00000000-0005-0000-0000-0000F51D0000}"/>
    <cellStyle name="Normal 29 9" xfId="3066" xr:uid="{00000000-0005-0000-0000-0000F61D0000}"/>
    <cellStyle name="Normal 29 90" xfId="3067" xr:uid="{00000000-0005-0000-0000-0000F71D0000}"/>
    <cellStyle name="Normal 29 91" xfId="3068" xr:uid="{00000000-0005-0000-0000-0000F81D0000}"/>
    <cellStyle name="Normal 29 92" xfId="3069" xr:uid="{00000000-0005-0000-0000-0000F91D0000}"/>
    <cellStyle name="Normal 29 93" xfId="3070" xr:uid="{00000000-0005-0000-0000-0000FA1D0000}"/>
    <cellStyle name="Normal 29 94" xfId="3071" xr:uid="{00000000-0005-0000-0000-0000FB1D0000}"/>
    <cellStyle name="Normal 29 95" xfId="3072" xr:uid="{00000000-0005-0000-0000-0000FC1D0000}"/>
    <cellStyle name="Normal 29 96" xfId="3073" xr:uid="{00000000-0005-0000-0000-0000FD1D0000}"/>
    <cellStyle name="Normal 29 97" xfId="3074" xr:uid="{00000000-0005-0000-0000-0000FE1D0000}"/>
    <cellStyle name="Normal 29 98" xfId="3075" xr:uid="{00000000-0005-0000-0000-0000FF1D0000}"/>
    <cellStyle name="Normal 29 99" xfId="3076" xr:uid="{00000000-0005-0000-0000-0000001E0000}"/>
    <cellStyle name="Normal 3" xfId="7" xr:uid="{00000000-0005-0000-0000-0000011E0000}"/>
    <cellStyle name="Normal-- 3" xfId="4543" xr:uid="{00000000-0005-0000-0000-0000021E0000}"/>
    <cellStyle name="Normal 3 10" xfId="3077" xr:uid="{00000000-0005-0000-0000-0000031E0000}"/>
    <cellStyle name="Normal 3 11" xfId="3078" xr:uid="{00000000-0005-0000-0000-0000041E0000}"/>
    <cellStyle name="Normal 3 12" xfId="3079" xr:uid="{00000000-0005-0000-0000-0000051E0000}"/>
    <cellStyle name="Normal 3 13" xfId="3080" xr:uid="{00000000-0005-0000-0000-0000061E0000}"/>
    <cellStyle name="Normal 3 14" xfId="3081" xr:uid="{00000000-0005-0000-0000-0000071E0000}"/>
    <cellStyle name="Normal 3 15" xfId="3082" xr:uid="{00000000-0005-0000-0000-0000081E0000}"/>
    <cellStyle name="Normal 3 16" xfId="3083" xr:uid="{00000000-0005-0000-0000-0000091E0000}"/>
    <cellStyle name="Normal 3 17" xfId="3084" xr:uid="{00000000-0005-0000-0000-00000A1E0000}"/>
    <cellStyle name="Normal 3 18" xfId="3085" xr:uid="{00000000-0005-0000-0000-00000B1E0000}"/>
    <cellStyle name="Normal 3 19" xfId="3086" xr:uid="{00000000-0005-0000-0000-00000C1E0000}"/>
    <cellStyle name="Normal 3 2" xfId="52" xr:uid="{00000000-0005-0000-0000-00000D1E0000}"/>
    <cellStyle name="Normal 3 2 2" xfId="3087" xr:uid="{00000000-0005-0000-0000-00000E1E0000}"/>
    <cellStyle name="Normal 3 2 2 2" xfId="3088" xr:uid="{00000000-0005-0000-0000-00000F1E0000}"/>
    <cellStyle name="Normal 3 2 3" xfId="3089" xr:uid="{00000000-0005-0000-0000-0000101E0000}"/>
    <cellStyle name="Normal 3 2 4" xfId="3090" xr:uid="{00000000-0005-0000-0000-0000111E0000}"/>
    <cellStyle name="Normal 3 20" xfId="3091" xr:uid="{00000000-0005-0000-0000-0000121E0000}"/>
    <cellStyle name="Normal 3 21" xfId="3092" xr:uid="{00000000-0005-0000-0000-0000131E0000}"/>
    <cellStyle name="Normal 3 22" xfId="3093" xr:uid="{00000000-0005-0000-0000-0000141E0000}"/>
    <cellStyle name="Normal 3 22 2" xfId="3094" xr:uid="{00000000-0005-0000-0000-0000151E0000}"/>
    <cellStyle name="Normal 3 22 2 2" xfId="3095" xr:uid="{00000000-0005-0000-0000-0000161E0000}"/>
    <cellStyle name="Normal 3 22 2 2 2" xfId="3096" xr:uid="{00000000-0005-0000-0000-0000171E0000}"/>
    <cellStyle name="Normal 3 22 2 3" xfId="3097" xr:uid="{00000000-0005-0000-0000-0000181E0000}"/>
    <cellStyle name="Normal 3 22 3" xfId="3098" xr:uid="{00000000-0005-0000-0000-0000191E0000}"/>
    <cellStyle name="Normal 3 22 3 2" xfId="3099" xr:uid="{00000000-0005-0000-0000-00001A1E0000}"/>
    <cellStyle name="Normal 3 22 4" xfId="3100" xr:uid="{00000000-0005-0000-0000-00001B1E0000}"/>
    <cellStyle name="Normal 3 23" xfId="3101" xr:uid="{00000000-0005-0000-0000-00001C1E0000}"/>
    <cellStyle name="Normal 3 24" xfId="3102" xr:uid="{00000000-0005-0000-0000-00001D1E0000}"/>
    <cellStyle name="Normal 3 24 2" xfId="3103" xr:uid="{00000000-0005-0000-0000-00001E1E0000}"/>
    <cellStyle name="Normal 3 24 2 2" xfId="3104" xr:uid="{00000000-0005-0000-0000-00001F1E0000}"/>
    <cellStyle name="Normal 3 24 3" xfId="3105" xr:uid="{00000000-0005-0000-0000-0000201E0000}"/>
    <cellStyle name="Normal 3 25" xfId="3106" xr:uid="{00000000-0005-0000-0000-0000211E0000}"/>
    <cellStyle name="Normal 3 26" xfId="3107" xr:uid="{00000000-0005-0000-0000-0000221E0000}"/>
    <cellStyle name="Normal 3 27" xfId="3108" xr:uid="{00000000-0005-0000-0000-0000231E0000}"/>
    <cellStyle name="Normal 3 28" xfId="3109" xr:uid="{00000000-0005-0000-0000-0000241E0000}"/>
    <cellStyle name="Normal 3 29" xfId="3110" xr:uid="{00000000-0005-0000-0000-0000251E0000}"/>
    <cellStyle name="Normal 3 3" xfId="3111" xr:uid="{00000000-0005-0000-0000-0000261E0000}"/>
    <cellStyle name="Normal 3 3 2" xfId="3112" xr:uid="{00000000-0005-0000-0000-0000271E0000}"/>
    <cellStyle name="Normal 3 3 3" xfId="3113" xr:uid="{00000000-0005-0000-0000-0000281E0000}"/>
    <cellStyle name="Normal 3 3 4" xfId="3114" xr:uid="{00000000-0005-0000-0000-0000291E0000}"/>
    <cellStyle name="Normal 3 30" xfId="3115" xr:uid="{00000000-0005-0000-0000-00002A1E0000}"/>
    <cellStyle name="Normal 3 31" xfId="3116" xr:uid="{00000000-0005-0000-0000-00002B1E0000}"/>
    <cellStyle name="Normal 3 32" xfId="3117" xr:uid="{00000000-0005-0000-0000-00002C1E0000}"/>
    <cellStyle name="Normal 3 33" xfId="3118" xr:uid="{00000000-0005-0000-0000-00002D1E0000}"/>
    <cellStyle name="Normal 3 34" xfId="3119" xr:uid="{00000000-0005-0000-0000-00002E1E0000}"/>
    <cellStyle name="Normal 3 35" xfId="3120" xr:uid="{00000000-0005-0000-0000-00002F1E0000}"/>
    <cellStyle name="Normal 3 36" xfId="3121" xr:uid="{00000000-0005-0000-0000-0000301E0000}"/>
    <cellStyle name="Normal 3 37" xfId="3122" xr:uid="{00000000-0005-0000-0000-0000311E0000}"/>
    <cellStyle name="Normal 3 38" xfId="3123" xr:uid="{00000000-0005-0000-0000-0000321E0000}"/>
    <cellStyle name="Normal 3 39" xfId="3124" xr:uid="{00000000-0005-0000-0000-0000331E0000}"/>
    <cellStyle name="Normal 3 39 2" xfId="3125" xr:uid="{00000000-0005-0000-0000-0000341E0000}"/>
    <cellStyle name="Normal 3 4" xfId="3126" xr:uid="{00000000-0005-0000-0000-0000351E0000}"/>
    <cellStyle name="Normal 3 4 2" xfId="3127" xr:uid="{00000000-0005-0000-0000-0000361E0000}"/>
    <cellStyle name="Normal 3 4 3" xfId="3128" xr:uid="{00000000-0005-0000-0000-0000371E0000}"/>
    <cellStyle name="Normal 3 40" xfId="3129" xr:uid="{00000000-0005-0000-0000-0000381E0000}"/>
    <cellStyle name="Normal 3 41" xfId="3130" xr:uid="{00000000-0005-0000-0000-0000391E0000}"/>
    <cellStyle name="Normal 3 42" xfId="3131" xr:uid="{00000000-0005-0000-0000-00003A1E0000}"/>
    <cellStyle name="Normal 3 43" xfId="3132" xr:uid="{00000000-0005-0000-0000-00003B1E0000}"/>
    <cellStyle name="Normal 3 44" xfId="3133" xr:uid="{00000000-0005-0000-0000-00003C1E0000}"/>
    <cellStyle name="Normal 3 45" xfId="3134" xr:uid="{00000000-0005-0000-0000-00003D1E0000}"/>
    <cellStyle name="Normal 3 46" xfId="3135" xr:uid="{00000000-0005-0000-0000-00003E1E0000}"/>
    <cellStyle name="Normal 3 47" xfId="3136" xr:uid="{00000000-0005-0000-0000-00003F1E0000}"/>
    <cellStyle name="Normal 3 48" xfId="3137" xr:uid="{00000000-0005-0000-0000-0000401E0000}"/>
    <cellStyle name="Normal 3 49" xfId="3138" xr:uid="{00000000-0005-0000-0000-0000411E0000}"/>
    <cellStyle name="Normal 3 5" xfId="3139" xr:uid="{00000000-0005-0000-0000-0000421E0000}"/>
    <cellStyle name="Normal 3 5 2" xfId="3140" xr:uid="{00000000-0005-0000-0000-0000431E0000}"/>
    <cellStyle name="Normal 3 50" xfId="3141" xr:uid="{00000000-0005-0000-0000-0000441E0000}"/>
    <cellStyle name="Normal 3 51" xfId="3142" xr:uid="{00000000-0005-0000-0000-0000451E0000}"/>
    <cellStyle name="Normal 3 52" xfId="3143" xr:uid="{00000000-0005-0000-0000-0000461E0000}"/>
    <cellStyle name="Normal 3 53" xfId="3144" xr:uid="{00000000-0005-0000-0000-0000471E0000}"/>
    <cellStyle name="Normal 3 6" xfId="3145" xr:uid="{00000000-0005-0000-0000-0000481E0000}"/>
    <cellStyle name="Normal 3 7" xfId="3146" xr:uid="{00000000-0005-0000-0000-0000491E0000}"/>
    <cellStyle name="Normal 3 8" xfId="3147" xr:uid="{00000000-0005-0000-0000-00004A1E0000}"/>
    <cellStyle name="Normal 3 9" xfId="3148" xr:uid="{00000000-0005-0000-0000-00004B1E0000}"/>
    <cellStyle name="Normal 30" xfId="3149" xr:uid="{00000000-0005-0000-0000-00004C1E0000}"/>
    <cellStyle name="Normal 30 10" xfId="3150" xr:uid="{00000000-0005-0000-0000-00004D1E0000}"/>
    <cellStyle name="Normal 30 100" xfId="3151" xr:uid="{00000000-0005-0000-0000-00004E1E0000}"/>
    <cellStyle name="Normal 30 101" xfId="3152" xr:uid="{00000000-0005-0000-0000-00004F1E0000}"/>
    <cellStyle name="Normal 30 102" xfId="3153" xr:uid="{00000000-0005-0000-0000-0000501E0000}"/>
    <cellStyle name="Normal 30 103" xfId="3154" xr:uid="{00000000-0005-0000-0000-0000511E0000}"/>
    <cellStyle name="Normal 30 104" xfId="3155" xr:uid="{00000000-0005-0000-0000-0000521E0000}"/>
    <cellStyle name="Normal 30 105" xfId="3156" xr:uid="{00000000-0005-0000-0000-0000531E0000}"/>
    <cellStyle name="Normal 30 106" xfId="3157" xr:uid="{00000000-0005-0000-0000-0000541E0000}"/>
    <cellStyle name="Normal 30 107" xfId="3158" xr:uid="{00000000-0005-0000-0000-0000551E0000}"/>
    <cellStyle name="Normal 30 108" xfId="3159" xr:uid="{00000000-0005-0000-0000-0000561E0000}"/>
    <cellStyle name="Normal 30 109" xfId="3160" xr:uid="{00000000-0005-0000-0000-0000571E0000}"/>
    <cellStyle name="Normal 30 11" xfId="3161" xr:uid="{00000000-0005-0000-0000-0000581E0000}"/>
    <cellStyle name="Normal 30 12" xfId="3162" xr:uid="{00000000-0005-0000-0000-0000591E0000}"/>
    <cellStyle name="Normal 30 13" xfId="3163" xr:uid="{00000000-0005-0000-0000-00005A1E0000}"/>
    <cellStyle name="Normal 30 14" xfId="3164" xr:uid="{00000000-0005-0000-0000-00005B1E0000}"/>
    <cellStyle name="Normal 30 15" xfId="3165" xr:uid="{00000000-0005-0000-0000-00005C1E0000}"/>
    <cellStyle name="Normal 30 16" xfId="3166" xr:uid="{00000000-0005-0000-0000-00005D1E0000}"/>
    <cellStyle name="Normal 30 17" xfId="3167" xr:uid="{00000000-0005-0000-0000-00005E1E0000}"/>
    <cellStyle name="Normal 30 18" xfId="3168" xr:uid="{00000000-0005-0000-0000-00005F1E0000}"/>
    <cellStyle name="Normal 30 19" xfId="3169" xr:uid="{00000000-0005-0000-0000-0000601E0000}"/>
    <cellStyle name="Normal 30 2" xfId="3170" xr:uid="{00000000-0005-0000-0000-0000611E0000}"/>
    <cellStyle name="Normal 30 20" xfId="3171" xr:uid="{00000000-0005-0000-0000-0000621E0000}"/>
    <cellStyle name="Normal 30 21" xfId="3172" xr:uid="{00000000-0005-0000-0000-0000631E0000}"/>
    <cellStyle name="Normal 30 22" xfId="3173" xr:uid="{00000000-0005-0000-0000-0000641E0000}"/>
    <cellStyle name="Normal 30 23" xfId="3174" xr:uid="{00000000-0005-0000-0000-0000651E0000}"/>
    <cellStyle name="Normal 30 24" xfId="3175" xr:uid="{00000000-0005-0000-0000-0000661E0000}"/>
    <cellStyle name="Normal 30 25" xfId="3176" xr:uid="{00000000-0005-0000-0000-0000671E0000}"/>
    <cellStyle name="Normal 30 26" xfId="3177" xr:uid="{00000000-0005-0000-0000-0000681E0000}"/>
    <cellStyle name="Normal 30 27" xfId="3178" xr:uid="{00000000-0005-0000-0000-0000691E0000}"/>
    <cellStyle name="Normal 30 28" xfId="3179" xr:uid="{00000000-0005-0000-0000-00006A1E0000}"/>
    <cellStyle name="Normal 30 29" xfId="3180" xr:uid="{00000000-0005-0000-0000-00006B1E0000}"/>
    <cellStyle name="Normal 30 3" xfId="3181" xr:uid="{00000000-0005-0000-0000-00006C1E0000}"/>
    <cellStyle name="Normal 30 30" xfId="3182" xr:uid="{00000000-0005-0000-0000-00006D1E0000}"/>
    <cellStyle name="Normal 30 31" xfId="3183" xr:uid="{00000000-0005-0000-0000-00006E1E0000}"/>
    <cellStyle name="Normal 30 32" xfId="3184" xr:uid="{00000000-0005-0000-0000-00006F1E0000}"/>
    <cellStyle name="Normal 30 33" xfId="3185" xr:uid="{00000000-0005-0000-0000-0000701E0000}"/>
    <cellStyle name="Normal 30 34" xfId="3186" xr:uid="{00000000-0005-0000-0000-0000711E0000}"/>
    <cellStyle name="Normal 30 35" xfId="3187" xr:uid="{00000000-0005-0000-0000-0000721E0000}"/>
    <cellStyle name="Normal 30 36" xfId="3188" xr:uid="{00000000-0005-0000-0000-0000731E0000}"/>
    <cellStyle name="Normal 30 37" xfId="3189" xr:uid="{00000000-0005-0000-0000-0000741E0000}"/>
    <cellStyle name="Normal 30 38" xfId="3190" xr:uid="{00000000-0005-0000-0000-0000751E0000}"/>
    <cellStyle name="Normal 30 39" xfId="3191" xr:uid="{00000000-0005-0000-0000-0000761E0000}"/>
    <cellStyle name="Normal 30 4" xfId="3192" xr:uid="{00000000-0005-0000-0000-0000771E0000}"/>
    <cellStyle name="Normal 30 40" xfId="3193" xr:uid="{00000000-0005-0000-0000-0000781E0000}"/>
    <cellStyle name="Normal 30 41" xfId="3194" xr:uid="{00000000-0005-0000-0000-0000791E0000}"/>
    <cellStyle name="Normal 30 42" xfId="3195" xr:uid="{00000000-0005-0000-0000-00007A1E0000}"/>
    <cellStyle name="Normal 30 43" xfId="3196" xr:uid="{00000000-0005-0000-0000-00007B1E0000}"/>
    <cellStyle name="Normal 30 44" xfId="3197" xr:uid="{00000000-0005-0000-0000-00007C1E0000}"/>
    <cellStyle name="Normal 30 45" xfId="3198" xr:uid="{00000000-0005-0000-0000-00007D1E0000}"/>
    <cellStyle name="Normal 30 46" xfId="3199" xr:uid="{00000000-0005-0000-0000-00007E1E0000}"/>
    <cellStyle name="Normal 30 47" xfId="3200" xr:uid="{00000000-0005-0000-0000-00007F1E0000}"/>
    <cellStyle name="Normal 30 48" xfId="3201" xr:uid="{00000000-0005-0000-0000-0000801E0000}"/>
    <cellStyle name="Normal 30 49" xfId="3202" xr:uid="{00000000-0005-0000-0000-0000811E0000}"/>
    <cellStyle name="Normal 30 5" xfId="3203" xr:uid="{00000000-0005-0000-0000-0000821E0000}"/>
    <cellStyle name="Normal 30 50" xfId="3204" xr:uid="{00000000-0005-0000-0000-0000831E0000}"/>
    <cellStyle name="Normal 30 51" xfId="3205" xr:uid="{00000000-0005-0000-0000-0000841E0000}"/>
    <cellStyle name="Normal 30 52" xfId="3206" xr:uid="{00000000-0005-0000-0000-0000851E0000}"/>
    <cellStyle name="Normal 30 53" xfId="3207" xr:uid="{00000000-0005-0000-0000-0000861E0000}"/>
    <cellStyle name="Normal 30 54" xfId="3208" xr:uid="{00000000-0005-0000-0000-0000871E0000}"/>
    <cellStyle name="Normal 30 55" xfId="3209" xr:uid="{00000000-0005-0000-0000-0000881E0000}"/>
    <cellStyle name="Normal 30 56" xfId="3210" xr:uid="{00000000-0005-0000-0000-0000891E0000}"/>
    <cellStyle name="Normal 30 57" xfId="3211" xr:uid="{00000000-0005-0000-0000-00008A1E0000}"/>
    <cellStyle name="Normal 30 58" xfId="3212" xr:uid="{00000000-0005-0000-0000-00008B1E0000}"/>
    <cellStyle name="Normal 30 59" xfId="3213" xr:uid="{00000000-0005-0000-0000-00008C1E0000}"/>
    <cellStyle name="Normal 30 6" xfId="3214" xr:uid="{00000000-0005-0000-0000-00008D1E0000}"/>
    <cellStyle name="Normal 30 60" xfId="3215" xr:uid="{00000000-0005-0000-0000-00008E1E0000}"/>
    <cellStyle name="Normal 30 61" xfId="3216" xr:uid="{00000000-0005-0000-0000-00008F1E0000}"/>
    <cellStyle name="Normal 30 62" xfId="3217" xr:uid="{00000000-0005-0000-0000-0000901E0000}"/>
    <cellStyle name="Normal 30 63" xfId="3218" xr:uid="{00000000-0005-0000-0000-0000911E0000}"/>
    <cellStyle name="Normal 30 64" xfId="3219" xr:uid="{00000000-0005-0000-0000-0000921E0000}"/>
    <cellStyle name="Normal 30 65" xfId="3220" xr:uid="{00000000-0005-0000-0000-0000931E0000}"/>
    <cellStyle name="Normal 30 66" xfId="3221" xr:uid="{00000000-0005-0000-0000-0000941E0000}"/>
    <cellStyle name="Normal 30 67" xfId="3222" xr:uid="{00000000-0005-0000-0000-0000951E0000}"/>
    <cellStyle name="Normal 30 68" xfId="3223" xr:uid="{00000000-0005-0000-0000-0000961E0000}"/>
    <cellStyle name="Normal 30 69" xfId="3224" xr:uid="{00000000-0005-0000-0000-0000971E0000}"/>
    <cellStyle name="Normal 30 7" xfId="3225" xr:uid="{00000000-0005-0000-0000-0000981E0000}"/>
    <cellStyle name="Normal 30 70" xfId="3226" xr:uid="{00000000-0005-0000-0000-0000991E0000}"/>
    <cellStyle name="Normal 30 71" xfId="3227" xr:uid="{00000000-0005-0000-0000-00009A1E0000}"/>
    <cellStyle name="Normal 30 72" xfId="3228" xr:uid="{00000000-0005-0000-0000-00009B1E0000}"/>
    <cellStyle name="Normal 30 73" xfId="3229" xr:uid="{00000000-0005-0000-0000-00009C1E0000}"/>
    <cellStyle name="Normal 30 74" xfId="3230" xr:uid="{00000000-0005-0000-0000-00009D1E0000}"/>
    <cellStyle name="Normal 30 75" xfId="3231" xr:uid="{00000000-0005-0000-0000-00009E1E0000}"/>
    <cellStyle name="Normal 30 76" xfId="3232" xr:uid="{00000000-0005-0000-0000-00009F1E0000}"/>
    <cellStyle name="Normal 30 77" xfId="3233" xr:uid="{00000000-0005-0000-0000-0000A01E0000}"/>
    <cellStyle name="Normal 30 78" xfId="3234" xr:uid="{00000000-0005-0000-0000-0000A11E0000}"/>
    <cellStyle name="Normal 30 79" xfId="3235" xr:uid="{00000000-0005-0000-0000-0000A21E0000}"/>
    <cellStyle name="Normal 30 8" xfId="3236" xr:uid="{00000000-0005-0000-0000-0000A31E0000}"/>
    <cellStyle name="Normal 30 80" xfId="3237" xr:uid="{00000000-0005-0000-0000-0000A41E0000}"/>
    <cellStyle name="Normal 30 81" xfId="3238" xr:uid="{00000000-0005-0000-0000-0000A51E0000}"/>
    <cellStyle name="Normal 30 82" xfId="3239" xr:uid="{00000000-0005-0000-0000-0000A61E0000}"/>
    <cellStyle name="Normal 30 83" xfId="3240" xr:uid="{00000000-0005-0000-0000-0000A71E0000}"/>
    <cellStyle name="Normal 30 84" xfId="3241" xr:uid="{00000000-0005-0000-0000-0000A81E0000}"/>
    <cellStyle name="Normal 30 85" xfId="3242" xr:uid="{00000000-0005-0000-0000-0000A91E0000}"/>
    <cellStyle name="Normal 30 86" xfId="3243" xr:uid="{00000000-0005-0000-0000-0000AA1E0000}"/>
    <cellStyle name="Normal 30 87" xfId="3244" xr:uid="{00000000-0005-0000-0000-0000AB1E0000}"/>
    <cellStyle name="Normal 30 88" xfId="3245" xr:uid="{00000000-0005-0000-0000-0000AC1E0000}"/>
    <cellStyle name="Normal 30 89" xfId="3246" xr:uid="{00000000-0005-0000-0000-0000AD1E0000}"/>
    <cellStyle name="Normal 30 9" xfId="3247" xr:uid="{00000000-0005-0000-0000-0000AE1E0000}"/>
    <cellStyle name="Normal 30 90" xfId="3248" xr:uid="{00000000-0005-0000-0000-0000AF1E0000}"/>
    <cellStyle name="Normal 30 91" xfId="3249" xr:uid="{00000000-0005-0000-0000-0000B01E0000}"/>
    <cellStyle name="Normal 30 92" xfId="3250" xr:uid="{00000000-0005-0000-0000-0000B11E0000}"/>
    <cellStyle name="Normal 30 93" xfId="3251" xr:uid="{00000000-0005-0000-0000-0000B21E0000}"/>
    <cellStyle name="Normal 30 94" xfId="3252" xr:uid="{00000000-0005-0000-0000-0000B31E0000}"/>
    <cellStyle name="Normal 30 95" xfId="3253" xr:uid="{00000000-0005-0000-0000-0000B41E0000}"/>
    <cellStyle name="Normal 30 96" xfId="3254" xr:uid="{00000000-0005-0000-0000-0000B51E0000}"/>
    <cellStyle name="Normal 30 97" xfId="3255" xr:uid="{00000000-0005-0000-0000-0000B61E0000}"/>
    <cellStyle name="Normal 30 98" xfId="3256" xr:uid="{00000000-0005-0000-0000-0000B71E0000}"/>
    <cellStyle name="Normal 30 99" xfId="3257" xr:uid="{00000000-0005-0000-0000-0000B81E0000}"/>
    <cellStyle name="Normal 31" xfId="3258" xr:uid="{00000000-0005-0000-0000-0000B91E0000}"/>
    <cellStyle name="Normal 31 10" xfId="3259" xr:uid="{00000000-0005-0000-0000-0000BA1E0000}"/>
    <cellStyle name="Normal 31 100" xfId="3260" xr:uid="{00000000-0005-0000-0000-0000BB1E0000}"/>
    <cellStyle name="Normal 31 101" xfId="3261" xr:uid="{00000000-0005-0000-0000-0000BC1E0000}"/>
    <cellStyle name="Normal 31 102" xfId="3262" xr:uid="{00000000-0005-0000-0000-0000BD1E0000}"/>
    <cellStyle name="Normal 31 103" xfId="3263" xr:uid="{00000000-0005-0000-0000-0000BE1E0000}"/>
    <cellStyle name="Normal 31 104" xfId="3264" xr:uid="{00000000-0005-0000-0000-0000BF1E0000}"/>
    <cellStyle name="Normal 31 105" xfId="3265" xr:uid="{00000000-0005-0000-0000-0000C01E0000}"/>
    <cellStyle name="Normal 31 106" xfId="3266" xr:uid="{00000000-0005-0000-0000-0000C11E0000}"/>
    <cellStyle name="Normal 31 107" xfId="3267" xr:uid="{00000000-0005-0000-0000-0000C21E0000}"/>
    <cellStyle name="Normal 31 108" xfId="3268" xr:uid="{00000000-0005-0000-0000-0000C31E0000}"/>
    <cellStyle name="Normal 31 109" xfId="3269" xr:uid="{00000000-0005-0000-0000-0000C41E0000}"/>
    <cellStyle name="Normal 31 11" xfId="3270" xr:uid="{00000000-0005-0000-0000-0000C51E0000}"/>
    <cellStyle name="Normal 31 12" xfId="3271" xr:uid="{00000000-0005-0000-0000-0000C61E0000}"/>
    <cellStyle name="Normal 31 13" xfId="3272" xr:uid="{00000000-0005-0000-0000-0000C71E0000}"/>
    <cellStyle name="Normal 31 14" xfId="3273" xr:uid="{00000000-0005-0000-0000-0000C81E0000}"/>
    <cellStyle name="Normal 31 15" xfId="3274" xr:uid="{00000000-0005-0000-0000-0000C91E0000}"/>
    <cellStyle name="Normal 31 16" xfId="3275" xr:uid="{00000000-0005-0000-0000-0000CA1E0000}"/>
    <cellStyle name="Normal 31 17" xfId="3276" xr:uid="{00000000-0005-0000-0000-0000CB1E0000}"/>
    <cellStyle name="Normal 31 18" xfId="3277" xr:uid="{00000000-0005-0000-0000-0000CC1E0000}"/>
    <cellStyle name="Normal 31 19" xfId="3278" xr:uid="{00000000-0005-0000-0000-0000CD1E0000}"/>
    <cellStyle name="Normal 31 2" xfId="3279" xr:uid="{00000000-0005-0000-0000-0000CE1E0000}"/>
    <cellStyle name="Normal 31 20" xfId="3280" xr:uid="{00000000-0005-0000-0000-0000CF1E0000}"/>
    <cellStyle name="Normal 31 21" xfId="3281" xr:uid="{00000000-0005-0000-0000-0000D01E0000}"/>
    <cellStyle name="Normal 31 22" xfId="3282" xr:uid="{00000000-0005-0000-0000-0000D11E0000}"/>
    <cellStyle name="Normal 31 23" xfId="3283" xr:uid="{00000000-0005-0000-0000-0000D21E0000}"/>
    <cellStyle name="Normal 31 24" xfId="3284" xr:uid="{00000000-0005-0000-0000-0000D31E0000}"/>
    <cellStyle name="Normal 31 25" xfId="3285" xr:uid="{00000000-0005-0000-0000-0000D41E0000}"/>
    <cellStyle name="Normal 31 26" xfId="3286" xr:uid="{00000000-0005-0000-0000-0000D51E0000}"/>
    <cellStyle name="Normal 31 27" xfId="3287" xr:uid="{00000000-0005-0000-0000-0000D61E0000}"/>
    <cellStyle name="Normal 31 28" xfId="3288" xr:uid="{00000000-0005-0000-0000-0000D71E0000}"/>
    <cellStyle name="Normal 31 29" xfId="3289" xr:uid="{00000000-0005-0000-0000-0000D81E0000}"/>
    <cellStyle name="Normal 31 3" xfId="3290" xr:uid="{00000000-0005-0000-0000-0000D91E0000}"/>
    <cellStyle name="Normal 31 30" xfId="3291" xr:uid="{00000000-0005-0000-0000-0000DA1E0000}"/>
    <cellStyle name="Normal 31 31" xfId="3292" xr:uid="{00000000-0005-0000-0000-0000DB1E0000}"/>
    <cellStyle name="Normal 31 32" xfId="3293" xr:uid="{00000000-0005-0000-0000-0000DC1E0000}"/>
    <cellStyle name="Normal 31 33" xfId="3294" xr:uid="{00000000-0005-0000-0000-0000DD1E0000}"/>
    <cellStyle name="Normal 31 34" xfId="3295" xr:uid="{00000000-0005-0000-0000-0000DE1E0000}"/>
    <cellStyle name="Normal 31 35" xfId="3296" xr:uid="{00000000-0005-0000-0000-0000DF1E0000}"/>
    <cellStyle name="Normal 31 36" xfId="3297" xr:uid="{00000000-0005-0000-0000-0000E01E0000}"/>
    <cellStyle name="Normal 31 37" xfId="3298" xr:uid="{00000000-0005-0000-0000-0000E11E0000}"/>
    <cellStyle name="Normal 31 38" xfId="3299" xr:uid="{00000000-0005-0000-0000-0000E21E0000}"/>
    <cellStyle name="Normal 31 39" xfId="3300" xr:uid="{00000000-0005-0000-0000-0000E31E0000}"/>
    <cellStyle name="Normal 31 4" xfId="3301" xr:uid="{00000000-0005-0000-0000-0000E41E0000}"/>
    <cellStyle name="Normal 31 40" xfId="3302" xr:uid="{00000000-0005-0000-0000-0000E51E0000}"/>
    <cellStyle name="Normal 31 41" xfId="3303" xr:uid="{00000000-0005-0000-0000-0000E61E0000}"/>
    <cellStyle name="Normal 31 42" xfId="3304" xr:uid="{00000000-0005-0000-0000-0000E71E0000}"/>
    <cellStyle name="Normal 31 43" xfId="3305" xr:uid="{00000000-0005-0000-0000-0000E81E0000}"/>
    <cellStyle name="Normal 31 44" xfId="3306" xr:uid="{00000000-0005-0000-0000-0000E91E0000}"/>
    <cellStyle name="Normal 31 45" xfId="3307" xr:uid="{00000000-0005-0000-0000-0000EA1E0000}"/>
    <cellStyle name="Normal 31 46" xfId="3308" xr:uid="{00000000-0005-0000-0000-0000EB1E0000}"/>
    <cellStyle name="Normal 31 47" xfId="3309" xr:uid="{00000000-0005-0000-0000-0000EC1E0000}"/>
    <cellStyle name="Normal 31 48" xfId="3310" xr:uid="{00000000-0005-0000-0000-0000ED1E0000}"/>
    <cellStyle name="Normal 31 49" xfId="3311" xr:uid="{00000000-0005-0000-0000-0000EE1E0000}"/>
    <cellStyle name="Normal 31 5" xfId="3312" xr:uid="{00000000-0005-0000-0000-0000EF1E0000}"/>
    <cellStyle name="Normal 31 50" xfId="3313" xr:uid="{00000000-0005-0000-0000-0000F01E0000}"/>
    <cellStyle name="Normal 31 51" xfId="3314" xr:uid="{00000000-0005-0000-0000-0000F11E0000}"/>
    <cellStyle name="Normal 31 52" xfId="3315" xr:uid="{00000000-0005-0000-0000-0000F21E0000}"/>
    <cellStyle name="Normal 31 53" xfId="3316" xr:uid="{00000000-0005-0000-0000-0000F31E0000}"/>
    <cellStyle name="Normal 31 54" xfId="3317" xr:uid="{00000000-0005-0000-0000-0000F41E0000}"/>
    <cellStyle name="Normal 31 55" xfId="3318" xr:uid="{00000000-0005-0000-0000-0000F51E0000}"/>
    <cellStyle name="Normal 31 56" xfId="3319" xr:uid="{00000000-0005-0000-0000-0000F61E0000}"/>
    <cellStyle name="Normal 31 57" xfId="3320" xr:uid="{00000000-0005-0000-0000-0000F71E0000}"/>
    <cellStyle name="Normal 31 58" xfId="3321" xr:uid="{00000000-0005-0000-0000-0000F81E0000}"/>
    <cellStyle name="Normal 31 59" xfId="3322" xr:uid="{00000000-0005-0000-0000-0000F91E0000}"/>
    <cellStyle name="Normal 31 6" xfId="3323" xr:uid="{00000000-0005-0000-0000-0000FA1E0000}"/>
    <cellStyle name="Normal 31 60" xfId="3324" xr:uid="{00000000-0005-0000-0000-0000FB1E0000}"/>
    <cellStyle name="Normal 31 61" xfId="3325" xr:uid="{00000000-0005-0000-0000-0000FC1E0000}"/>
    <cellStyle name="Normal 31 62" xfId="3326" xr:uid="{00000000-0005-0000-0000-0000FD1E0000}"/>
    <cellStyle name="Normal 31 63" xfId="3327" xr:uid="{00000000-0005-0000-0000-0000FE1E0000}"/>
    <cellStyle name="Normal 31 64" xfId="3328" xr:uid="{00000000-0005-0000-0000-0000FF1E0000}"/>
    <cellStyle name="Normal 31 65" xfId="3329" xr:uid="{00000000-0005-0000-0000-0000001F0000}"/>
    <cellStyle name="Normal 31 66" xfId="3330" xr:uid="{00000000-0005-0000-0000-0000011F0000}"/>
    <cellStyle name="Normal 31 67" xfId="3331" xr:uid="{00000000-0005-0000-0000-0000021F0000}"/>
    <cellStyle name="Normal 31 68" xfId="3332" xr:uid="{00000000-0005-0000-0000-0000031F0000}"/>
    <cellStyle name="Normal 31 69" xfId="3333" xr:uid="{00000000-0005-0000-0000-0000041F0000}"/>
    <cellStyle name="Normal 31 7" xfId="3334" xr:uid="{00000000-0005-0000-0000-0000051F0000}"/>
    <cellStyle name="Normal 31 70" xfId="3335" xr:uid="{00000000-0005-0000-0000-0000061F0000}"/>
    <cellStyle name="Normal 31 71" xfId="3336" xr:uid="{00000000-0005-0000-0000-0000071F0000}"/>
    <cellStyle name="Normal 31 72" xfId="3337" xr:uid="{00000000-0005-0000-0000-0000081F0000}"/>
    <cellStyle name="Normal 31 73" xfId="3338" xr:uid="{00000000-0005-0000-0000-0000091F0000}"/>
    <cellStyle name="Normal 31 74" xfId="3339" xr:uid="{00000000-0005-0000-0000-00000A1F0000}"/>
    <cellStyle name="Normal 31 75" xfId="3340" xr:uid="{00000000-0005-0000-0000-00000B1F0000}"/>
    <cellStyle name="Normal 31 76" xfId="3341" xr:uid="{00000000-0005-0000-0000-00000C1F0000}"/>
    <cellStyle name="Normal 31 77" xfId="3342" xr:uid="{00000000-0005-0000-0000-00000D1F0000}"/>
    <cellStyle name="Normal 31 78" xfId="3343" xr:uid="{00000000-0005-0000-0000-00000E1F0000}"/>
    <cellStyle name="Normal 31 79" xfId="3344" xr:uid="{00000000-0005-0000-0000-00000F1F0000}"/>
    <cellStyle name="Normal 31 8" xfId="3345" xr:uid="{00000000-0005-0000-0000-0000101F0000}"/>
    <cellStyle name="Normal 31 80" xfId="3346" xr:uid="{00000000-0005-0000-0000-0000111F0000}"/>
    <cellStyle name="Normal 31 81" xfId="3347" xr:uid="{00000000-0005-0000-0000-0000121F0000}"/>
    <cellStyle name="Normal 31 82" xfId="3348" xr:uid="{00000000-0005-0000-0000-0000131F0000}"/>
    <cellStyle name="Normal 31 83" xfId="3349" xr:uid="{00000000-0005-0000-0000-0000141F0000}"/>
    <cellStyle name="Normal 31 84" xfId="3350" xr:uid="{00000000-0005-0000-0000-0000151F0000}"/>
    <cellStyle name="Normal 31 85" xfId="3351" xr:uid="{00000000-0005-0000-0000-0000161F0000}"/>
    <cellStyle name="Normal 31 86" xfId="3352" xr:uid="{00000000-0005-0000-0000-0000171F0000}"/>
    <cellStyle name="Normal 31 87" xfId="3353" xr:uid="{00000000-0005-0000-0000-0000181F0000}"/>
    <cellStyle name="Normal 31 88" xfId="3354" xr:uid="{00000000-0005-0000-0000-0000191F0000}"/>
    <cellStyle name="Normal 31 89" xfId="3355" xr:uid="{00000000-0005-0000-0000-00001A1F0000}"/>
    <cellStyle name="Normal 31 9" xfId="3356" xr:uid="{00000000-0005-0000-0000-00001B1F0000}"/>
    <cellStyle name="Normal 31 90" xfId="3357" xr:uid="{00000000-0005-0000-0000-00001C1F0000}"/>
    <cellStyle name="Normal 31 91" xfId="3358" xr:uid="{00000000-0005-0000-0000-00001D1F0000}"/>
    <cellStyle name="Normal 31 92" xfId="3359" xr:uid="{00000000-0005-0000-0000-00001E1F0000}"/>
    <cellStyle name="Normal 31 93" xfId="3360" xr:uid="{00000000-0005-0000-0000-00001F1F0000}"/>
    <cellStyle name="Normal 31 94" xfId="3361" xr:uid="{00000000-0005-0000-0000-0000201F0000}"/>
    <cellStyle name="Normal 31 95" xfId="3362" xr:uid="{00000000-0005-0000-0000-0000211F0000}"/>
    <cellStyle name="Normal 31 96" xfId="3363" xr:uid="{00000000-0005-0000-0000-0000221F0000}"/>
    <cellStyle name="Normal 31 97" xfId="3364" xr:uid="{00000000-0005-0000-0000-0000231F0000}"/>
    <cellStyle name="Normal 31 98" xfId="3365" xr:uid="{00000000-0005-0000-0000-0000241F0000}"/>
    <cellStyle name="Normal 31 99" xfId="3366" xr:uid="{00000000-0005-0000-0000-0000251F0000}"/>
    <cellStyle name="Normal 32" xfId="3367" xr:uid="{00000000-0005-0000-0000-0000261F0000}"/>
    <cellStyle name="Normal 32 2" xfId="3368" xr:uid="{00000000-0005-0000-0000-0000271F0000}"/>
    <cellStyle name="Normal 33" xfId="3369" xr:uid="{00000000-0005-0000-0000-0000281F0000}"/>
    <cellStyle name="Normal 33 2" xfId="3370" xr:uid="{00000000-0005-0000-0000-0000291F0000}"/>
    <cellStyle name="Normal 34" xfId="3371" xr:uid="{00000000-0005-0000-0000-00002A1F0000}"/>
    <cellStyle name="Normal 35" xfId="3372" xr:uid="{00000000-0005-0000-0000-00002B1F0000}"/>
    <cellStyle name="Normal 35 10" xfId="3373" xr:uid="{00000000-0005-0000-0000-00002C1F0000}"/>
    <cellStyle name="Normal 35 100" xfId="3374" xr:uid="{00000000-0005-0000-0000-00002D1F0000}"/>
    <cellStyle name="Normal 35 101" xfId="3375" xr:uid="{00000000-0005-0000-0000-00002E1F0000}"/>
    <cellStyle name="Normal 35 102" xfId="3376" xr:uid="{00000000-0005-0000-0000-00002F1F0000}"/>
    <cellStyle name="Normal 35 103" xfId="3377" xr:uid="{00000000-0005-0000-0000-0000301F0000}"/>
    <cellStyle name="Normal 35 104" xfId="3378" xr:uid="{00000000-0005-0000-0000-0000311F0000}"/>
    <cellStyle name="Normal 35 105" xfId="3379" xr:uid="{00000000-0005-0000-0000-0000321F0000}"/>
    <cellStyle name="Normal 35 106" xfId="3380" xr:uid="{00000000-0005-0000-0000-0000331F0000}"/>
    <cellStyle name="Normal 35 107" xfId="3381" xr:uid="{00000000-0005-0000-0000-0000341F0000}"/>
    <cellStyle name="Normal 35 108" xfId="3382" xr:uid="{00000000-0005-0000-0000-0000351F0000}"/>
    <cellStyle name="Normal 35 109" xfId="3383" xr:uid="{00000000-0005-0000-0000-0000361F0000}"/>
    <cellStyle name="Normal 35 11" xfId="3384" xr:uid="{00000000-0005-0000-0000-0000371F0000}"/>
    <cellStyle name="Normal 35 12" xfId="3385" xr:uid="{00000000-0005-0000-0000-0000381F0000}"/>
    <cellStyle name="Normal 35 13" xfId="3386" xr:uid="{00000000-0005-0000-0000-0000391F0000}"/>
    <cellStyle name="Normal 35 14" xfId="3387" xr:uid="{00000000-0005-0000-0000-00003A1F0000}"/>
    <cellStyle name="Normal 35 15" xfId="3388" xr:uid="{00000000-0005-0000-0000-00003B1F0000}"/>
    <cellStyle name="Normal 35 16" xfId="3389" xr:uid="{00000000-0005-0000-0000-00003C1F0000}"/>
    <cellStyle name="Normal 35 17" xfId="3390" xr:uid="{00000000-0005-0000-0000-00003D1F0000}"/>
    <cellStyle name="Normal 35 18" xfId="3391" xr:uid="{00000000-0005-0000-0000-00003E1F0000}"/>
    <cellStyle name="Normal 35 19" xfId="3392" xr:uid="{00000000-0005-0000-0000-00003F1F0000}"/>
    <cellStyle name="Normal 35 2" xfId="3393" xr:uid="{00000000-0005-0000-0000-0000401F0000}"/>
    <cellStyle name="Normal 35 20" xfId="3394" xr:uid="{00000000-0005-0000-0000-0000411F0000}"/>
    <cellStyle name="Normal 35 21" xfId="3395" xr:uid="{00000000-0005-0000-0000-0000421F0000}"/>
    <cellStyle name="Normal 35 22" xfId="3396" xr:uid="{00000000-0005-0000-0000-0000431F0000}"/>
    <cellStyle name="Normal 35 23" xfId="3397" xr:uid="{00000000-0005-0000-0000-0000441F0000}"/>
    <cellStyle name="Normal 35 24" xfId="3398" xr:uid="{00000000-0005-0000-0000-0000451F0000}"/>
    <cellStyle name="Normal 35 25" xfId="3399" xr:uid="{00000000-0005-0000-0000-0000461F0000}"/>
    <cellStyle name="Normal 35 26" xfId="3400" xr:uid="{00000000-0005-0000-0000-0000471F0000}"/>
    <cellStyle name="Normal 35 27" xfId="3401" xr:uid="{00000000-0005-0000-0000-0000481F0000}"/>
    <cellStyle name="Normal 35 28" xfId="3402" xr:uid="{00000000-0005-0000-0000-0000491F0000}"/>
    <cellStyle name="Normal 35 29" xfId="3403" xr:uid="{00000000-0005-0000-0000-00004A1F0000}"/>
    <cellStyle name="Normal 35 3" xfId="3404" xr:uid="{00000000-0005-0000-0000-00004B1F0000}"/>
    <cellStyle name="Normal 35 30" xfId="3405" xr:uid="{00000000-0005-0000-0000-00004C1F0000}"/>
    <cellStyle name="Normal 35 31" xfId="3406" xr:uid="{00000000-0005-0000-0000-00004D1F0000}"/>
    <cellStyle name="Normal 35 32" xfId="3407" xr:uid="{00000000-0005-0000-0000-00004E1F0000}"/>
    <cellStyle name="Normal 35 33" xfId="3408" xr:uid="{00000000-0005-0000-0000-00004F1F0000}"/>
    <cellStyle name="Normal 35 34" xfId="3409" xr:uid="{00000000-0005-0000-0000-0000501F0000}"/>
    <cellStyle name="Normal 35 35" xfId="3410" xr:uid="{00000000-0005-0000-0000-0000511F0000}"/>
    <cellStyle name="Normal 35 36" xfId="3411" xr:uid="{00000000-0005-0000-0000-0000521F0000}"/>
    <cellStyle name="Normal 35 37" xfId="3412" xr:uid="{00000000-0005-0000-0000-0000531F0000}"/>
    <cellStyle name="Normal 35 38" xfId="3413" xr:uid="{00000000-0005-0000-0000-0000541F0000}"/>
    <cellStyle name="Normal 35 39" xfId="3414" xr:uid="{00000000-0005-0000-0000-0000551F0000}"/>
    <cellStyle name="Normal 35 4" xfId="3415" xr:uid="{00000000-0005-0000-0000-0000561F0000}"/>
    <cellStyle name="Normal 35 40" xfId="3416" xr:uid="{00000000-0005-0000-0000-0000571F0000}"/>
    <cellStyle name="Normal 35 41" xfId="3417" xr:uid="{00000000-0005-0000-0000-0000581F0000}"/>
    <cellStyle name="Normal 35 42" xfId="3418" xr:uid="{00000000-0005-0000-0000-0000591F0000}"/>
    <cellStyle name="Normal 35 43" xfId="3419" xr:uid="{00000000-0005-0000-0000-00005A1F0000}"/>
    <cellStyle name="Normal 35 44" xfId="3420" xr:uid="{00000000-0005-0000-0000-00005B1F0000}"/>
    <cellStyle name="Normal 35 45" xfId="3421" xr:uid="{00000000-0005-0000-0000-00005C1F0000}"/>
    <cellStyle name="Normal 35 46" xfId="3422" xr:uid="{00000000-0005-0000-0000-00005D1F0000}"/>
    <cellStyle name="Normal 35 47" xfId="3423" xr:uid="{00000000-0005-0000-0000-00005E1F0000}"/>
    <cellStyle name="Normal 35 48" xfId="3424" xr:uid="{00000000-0005-0000-0000-00005F1F0000}"/>
    <cellStyle name="Normal 35 49" xfId="3425" xr:uid="{00000000-0005-0000-0000-0000601F0000}"/>
    <cellStyle name="Normal 35 5" xfId="3426" xr:uid="{00000000-0005-0000-0000-0000611F0000}"/>
    <cellStyle name="Normal 35 50" xfId="3427" xr:uid="{00000000-0005-0000-0000-0000621F0000}"/>
    <cellStyle name="Normal 35 51" xfId="3428" xr:uid="{00000000-0005-0000-0000-0000631F0000}"/>
    <cellStyle name="Normal 35 52" xfId="3429" xr:uid="{00000000-0005-0000-0000-0000641F0000}"/>
    <cellStyle name="Normal 35 53" xfId="3430" xr:uid="{00000000-0005-0000-0000-0000651F0000}"/>
    <cellStyle name="Normal 35 54" xfId="3431" xr:uid="{00000000-0005-0000-0000-0000661F0000}"/>
    <cellStyle name="Normal 35 55" xfId="3432" xr:uid="{00000000-0005-0000-0000-0000671F0000}"/>
    <cellStyle name="Normal 35 56" xfId="3433" xr:uid="{00000000-0005-0000-0000-0000681F0000}"/>
    <cellStyle name="Normal 35 57" xfId="3434" xr:uid="{00000000-0005-0000-0000-0000691F0000}"/>
    <cellStyle name="Normal 35 58" xfId="3435" xr:uid="{00000000-0005-0000-0000-00006A1F0000}"/>
    <cellStyle name="Normal 35 59" xfId="3436" xr:uid="{00000000-0005-0000-0000-00006B1F0000}"/>
    <cellStyle name="Normal 35 6" xfId="3437" xr:uid="{00000000-0005-0000-0000-00006C1F0000}"/>
    <cellStyle name="Normal 35 60" xfId="3438" xr:uid="{00000000-0005-0000-0000-00006D1F0000}"/>
    <cellStyle name="Normal 35 61" xfId="3439" xr:uid="{00000000-0005-0000-0000-00006E1F0000}"/>
    <cellStyle name="Normal 35 62" xfId="3440" xr:uid="{00000000-0005-0000-0000-00006F1F0000}"/>
    <cellStyle name="Normal 35 63" xfId="3441" xr:uid="{00000000-0005-0000-0000-0000701F0000}"/>
    <cellStyle name="Normal 35 64" xfId="3442" xr:uid="{00000000-0005-0000-0000-0000711F0000}"/>
    <cellStyle name="Normal 35 65" xfId="3443" xr:uid="{00000000-0005-0000-0000-0000721F0000}"/>
    <cellStyle name="Normal 35 66" xfId="3444" xr:uid="{00000000-0005-0000-0000-0000731F0000}"/>
    <cellStyle name="Normal 35 67" xfId="3445" xr:uid="{00000000-0005-0000-0000-0000741F0000}"/>
    <cellStyle name="Normal 35 68" xfId="3446" xr:uid="{00000000-0005-0000-0000-0000751F0000}"/>
    <cellStyle name="Normal 35 69" xfId="3447" xr:uid="{00000000-0005-0000-0000-0000761F0000}"/>
    <cellStyle name="Normal 35 7" xfId="3448" xr:uid="{00000000-0005-0000-0000-0000771F0000}"/>
    <cellStyle name="Normal 35 70" xfId="3449" xr:uid="{00000000-0005-0000-0000-0000781F0000}"/>
    <cellStyle name="Normal 35 71" xfId="3450" xr:uid="{00000000-0005-0000-0000-0000791F0000}"/>
    <cellStyle name="Normal 35 72" xfId="3451" xr:uid="{00000000-0005-0000-0000-00007A1F0000}"/>
    <cellStyle name="Normal 35 73" xfId="3452" xr:uid="{00000000-0005-0000-0000-00007B1F0000}"/>
    <cellStyle name="Normal 35 74" xfId="3453" xr:uid="{00000000-0005-0000-0000-00007C1F0000}"/>
    <cellStyle name="Normal 35 75" xfId="3454" xr:uid="{00000000-0005-0000-0000-00007D1F0000}"/>
    <cellStyle name="Normal 35 76" xfId="3455" xr:uid="{00000000-0005-0000-0000-00007E1F0000}"/>
    <cellStyle name="Normal 35 77" xfId="3456" xr:uid="{00000000-0005-0000-0000-00007F1F0000}"/>
    <cellStyle name="Normal 35 78" xfId="3457" xr:uid="{00000000-0005-0000-0000-0000801F0000}"/>
    <cellStyle name="Normal 35 79" xfId="3458" xr:uid="{00000000-0005-0000-0000-0000811F0000}"/>
    <cellStyle name="Normal 35 8" xfId="3459" xr:uid="{00000000-0005-0000-0000-0000821F0000}"/>
    <cellStyle name="Normal 35 80" xfId="3460" xr:uid="{00000000-0005-0000-0000-0000831F0000}"/>
    <cellStyle name="Normal 35 81" xfId="3461" xr:uid="{00000000-0005-0000-0000-0000841F0000}"/>
    <cellStyle name="Normal 35 82" xfId="3462" xr:uid="{00000000-0005-0000-0000-0000851F0000}"/>
    <cellStyle name="Normal 35 83" xfId="3463" xr:uid="{00000000-0005-0000-0000-0000861F0000}"/>
    <cellStyle name="Normal 35 84" xfId="3464" xr:uid="{00000000-0005-0000-0000-0000871F0000}"/>
    <cellStyle name="Normal 35 85" xfId="3465" xr:uid="{00000000-0005-0000-0000-0000881F0000}"/>
    <cellStyle name="Normal 35 86" xfId="3466" xr:uid="{00000000-0005-0000-0000-0000891F0000}"/>
    <cellStyle name="Normal 35 87" xfId="3467" xr:uid="{00000000-0005-0000-0000-00008A1F0000}"/>
    <cellStyle name="Normal 35 88" xfId="3468" xr:uid="{00000000-0005-0000-0000-00008B1F0000}"/>
    <cellStyle name="Normal 35 89" xfId="3469" xr:uid="{00000000-0005-0000-0000-00008C1F0000}"/>
    <cellStyle name="Normal 35 9" xfId="3470" xr:uid="{00000000-0005-0000-0000-00008D1F0000}"/>
    <cellStyle name="Normal 35 90" xfId="3471" xr:uid="{00000000-0005-0000-0000-00008E1F0000}"/>
    <cellStyle name="Normal 35 91" xfId="3472" xr:uid="{00000000-0005-0000-0000-00008F1F0000}"/>
    <cellStyle name="Normal 35 92" xfId="3473" xr:uid="{00000000-0005-0000-0000-0000901F0000}"/>
    <cellStyle name="Normal 35 93" xfId="3474" xr:uid="{00000000-0005-0000-0000-0000911F0000}"/>
    <cellStyle name="Normal 35 94" xfId="3475" xr:uid="{00000000-0005-0000-0000-0000921F0000}"/>
    <cellStyle name="Normal 35 95" xfId="3476" xr:uid="{00000000-0005-0000-0000-0000931F0000}"/>
    <cellStyle name="Normal 35 96" xfId="3477" xr:uid="{00000000-0005-0000-0000-0000941F0000}"/>
    <cellStyle name="Normal 35 97" xfId="3478" xr:uid="{00000000-0005-0000-0000-0000951F0000}"/>
    <cellStyle name="Normal 35 98" xfId="3479" xr:uid="{00000000-0005-0000-0000-0000961F0000}"/>
    <cellStyle name="Normal 35 99" xfId="3480" xr:uid="{00000000-0005-0000-0000-0000971F0000}"/>
    <cellStyle name="Normal 36" xfId="3481" xr:uid="{00000000-0005-0000-0000-0000981F0000}"/>
    <cellStyle name="Normal 36 10" xfId="3482" xr:uid="{00000000-0005-0000-0000-0000991F0000}"/>
    <cellStyle name="Normal 36 100" xfId="3483" xr:uid="{00000000-0005-0000-0000-00009A1F0000}"/>
    <cellStyle name="Normal 36 101" xfId="3484" xr:uid="{00000000-0005-0000-0000-00009B1F0000}"/>
    <cellStyle name="Normal 36 102" xfId="3485" xr:uid="{00000000-0005-0000-0000-00009C1F0000}"/>
    <cellStyle name="Normal 36 103" xfId="3486" xr:uid="{00000000-0005-0000-0000-00009D1F0000}"/>
    <cellStyle name="Normal 36 104" xfId="3487" xr:uid="{00000000-0005-0000-0000-00009E1F0000}"/>
    <cellStyle name="Normal 36 105" xfId="3488" xr:uid="{00000000-0005-0000-0000-00009F1F0000}"/>
    <cellStyle name="Normal 36 106" xfId="3489" xr:uid="{00000000-0005-0000-0000-0000A01F0000}"/>
    <cellStyle name="Normal 36 107" xfId="3490" xr:uid="{00000000-0005-0000-0000-0000A11F0000}"/>
    <cellStyle name="Normal 36 108" xfId="3491" xr:uid="{00000000-0005-0000-0000-0000A21F0000}"/>
    <cellStyle name="Normal 36 109" xfId="3492" xr:uid="{00000000-0005-0000-0000-0000A31F0000}"/>
    <cellStyle name="Normal 36 11" xfId="3493" xr:uid="{00000000-0005-0000-0000-0000A41F0000}"/>
    <cellStyle name="Normal 36 12" xfId="3494" xr:uid="{00000000-0005-0000-0000-0000A51F0000}"/>
    <cellStyle name="Normal 36 13" xfId="3495" xr:uid="{00000000-0005-0000-0000-0000A61F0000}"/>
    <cellStyle name="Normal 36 14" xfId="3496" xr:uid="{00000000-0005-0000-0000-0000A71F0000}"/>
    <cellStyle name="Normal 36 15" xfId="3497" xr:uid="{00000000-0005-0000-0000-0000A81F0000}"/>
    <cellStyle name="Normal 36 16" xfId="3498" xr:uid="{00000000-0005-0000-0000-0000A91F0000}"/>
    <cellStyle name="Normal 36 17" xfId="3499" xr:uid="{00000000-0005-0000-0000-0000AA1F0000}"/>
    <cellStyle name="Normal 36 18" xfId="3500" xr:uid="{00000000-0005-0000-0000-0000AB1F0000}"/>
    <cellStyle name="Normal 36 19" xfId="3501" xr:uid="{00000000-0005-0000-0000-0000AC1F0000}"/>
    <cellStyle name="Normal 36 2" xfId="3502" xr:uid="{00000000-0005-0000-0000-0000AD1F0000}"/>
    <cellStyle name="Normal 36 20" xfId="3503" xr:uid="{00000000-0005-0000-0000-0000AE1F0000}"/>
    <cellStyle name="Normal 36 21" xfId="3504" xr:uid="{00000000-0005-0000-0000-0000AF1F0000}"/>
    <cellStyle name="Normal 36 22" xfId="3505" xr:uid="{00000000-0005-0000-0000-0000B01F0000}"/>
    <cellStyle name="Normal 36 23" xfId="3506" xr:uid="{00000000-0005-0000-0000-0000B11F0000}"/>
    <cellStyle name="Normal 36 24" xfId="3507" xr:uid="{00000000-0005-0000-0000-0000B21F0000}"/>
    <cellStyle name="Normal 36 25" xfId="3508" xr:uid="{00000000-0005-0000-0000-0000B31F0000}"/>
    <cellStyle name="Normal 36 26" xfId="3509" xr:uid="{00000000-0005-0000-0000-0000B41F0000}"/>
    <cellStyle name="Normal 36 27" xfId="3510" xr:uid="{00000000-0005-0000-0000-0000B51F0000}"/>
    <cellStyle name="Normal 36 28" xfId="3511" xr:uid="{00000000-0005-0000-0000-0000B61F0000}"/>
    <cellStyle name="Normal 36 29" xfId="3512" xr:uid="{00000000-0005-0000-0000-0000B71F0000}"/>
    <cellStyle name="Normal 36 3" xfId="3513" xr:uid="{00000000-0005-0000-0000-0000B81F0000}"/>
    <cellStyle name="Normal 36 30" xfId="3514" xr:uid="{00000000-0005-0000-0000-0000B91F0000}"/>
    <cellStyle name="Normal 36 31" xfId="3515" xr:uid="{00000000-0005-0000-0000-0000BA1F0000}"/>
    <cellStyle name="Normal 36 32" xfId="3516" xr:uid="{00000000-0005-0000-0000-0000BB1F0000}"/>
    <cellStyle name="Normal 36 33" xfId="3517" xr:uid="{00000000-0005-0000-0000-0000BC1F0000}"/>
    <cellStyle name="Normal 36 34" xfId="3518" xr:uid="{00000000-0005-0000-0000-0000BD1F0000}"/>
    <cellStyle name="Normal 36 35" xfId="3519" xr:uid="{00000000-0005-0000-0000-0000BE1F0000}"/>
    <cellStyle name="Normal 36 36" xfId="3520" xr:uid="{00000000-0005-0000-0000-0000BF1F0000}"/>
    <cellStyle name="Normal 36 37" xfId="3521" xr:uid="{00000000-0005-0000-0000-0000C01F0000}"/>
    <cellStyle name="Normal 36 38" xfId="3522" xr:uid="{00000000-0005-0000-0000-0000C11F0000}"/>
    <cellStyle name="Normal 36 39" xfId="3523" xr:uid="{00000000-0005-0000-0000-0000C21F0000}"/>
    <cellStyle name="Normal 36 4" xfId="3524" xr:uid="{00000000-0005-0000-0000-0000C31F0000}"/>
    <cellStyle name="Normal 36 40" xfId="3525" xr:uid="{00000000-0005-0000-0000-0000C41F0000}"/>
    <cellStyle name="Normal 36 41" xfId="3526" xr:uid="{00000000-0005-0000-0000-0000C51F0000}"/>
    <cellStyle name="Normal 36 42" xfId="3527" xr:uid="{00000000-0005-0000-0000-0000C61F0000}"/>
    <cellStyle name="Normal 36 43" xfId="3528" xr:uid="{00000000-0005-0000-0000-0000C71F0000}"/>
    <cellStyle name="Normal 36 44" xfId="3529" xr:uid="{00000000-0005-0000-0000-0000C81F0000}"/>
    <cellStyle name="Normal 36 45" xfId="3530" xr:uid="{00000000-0005-0000-0000-0000C91F0000}"/>
    <cellStyle name="Normal 36 46" xfId="3531" xr:uid="{00000000-0005-0000-0000-0000CA1F0000}"/>
    <cellStyle name="Normal 36 47" xfId="3532" xr:uid="{00000000-0005-0000-0000-0000CB1F0000}"/>
    <cellStyle name="Normal 36 48" xfId="3533" xr:uid="{00000000-0005-0000-0000-0000CC1F0000}"/>
    <cellStyle name="Normal 36 49" xfId="3534" xr:uid="{00000000-0005-0000-0000-0000CD1F0000}"/>
    <cellStyle name="Normal 36 5" xfId="3535" xr:uid="{00000000-0005-0000-0000-0000CE1F0000}"/>
    <cellStyle name="Normal 36 50" xfId="3536" xr:uid="{00000000-0005-0000-0000-0000CF1F0000}"/>
    <cellStyle name="Normal 36 51" xfId="3537" xr:uid="{00000000-0005-0000-0000-0000D01F0000}"/>
    <cellStyle name="Normal 36 52" xfId="3538" xr:uid="{00000000-0005-0000-0000-0000D11F0000}"/>
    <cellStyle name="Normal 36 53" xfId="3539" xr:uid="{00000000-0005-0000-0000-0000D21F0000}"/>
    <cellStyle name="Normal 36 54" xfId="3540" xr:uid="{00000000-0005-0000-0000-0000D31F0000}"/>
    <cellStyle name="Normal 36 55" xfId="3541" xr:uid="{00000000-0005-0000-0000-0000D41F0000}"/>
    <cellStyle name="Normal 36 56" xfId="3542" xr:uid="{00000000-0005-0000-0000-0000D51F0000}"/>
    <cellStyle name="Normal 36 57" xfId="3543" xr:uid="{00000000-0005-0000-0000-0000D61F0000}"/>
    <cellStyle name="Normal 36 58" xfId="3544" xr:uid="{00000000-0005-0000-0000-0000D71F0000}"/>
    <cellStyle name="Normal 36 59" xfId="3545" xr:uid="{00000000-0005-0000-0000-0000D81F0000}"/>
    <cellStyle name="Normal 36 6" xfId="3546" xr:uid="{00000000-0005-0000-0000-0000D91F0000}"/>
    <cellStyle name="Normal 36 60" xfId="3547" xr:uid="{00000000-0005-0000-0000-0000DA1F0000}"/>
    <cellStyle name="Normal 36 61" xfId="3548" xr:uid="{00000000-0005-0000-0000-0000DB1F0000}"/>
    <cellStyle name="Normal 36 62" xfId="3549" xr:uid="{00000000-0005-0000-0000-0000DC1F0000}"/>
    <cellStyle name="Normal 36 63" xfId="3550" xr:uid="{00000000-0005-0000-0000-0000DD1F0000}"/>
    <cellStyle name="Normal 36 64" xfId="3551" xr:uid="{00000000-0005-0000-0000-0000DE1F0000}"/>
    <cellStyle name="Normal 36 65" xfId="3552" xr:uid="{00000000-0005-0000-0000-0000DF1F0000}"/>
    <cellStyle name="Normal 36 66" xfId="3553" xr:uid="{00000000-0005-0000-0000-0000E01F0000}"/>
    <cellStyle name="Normal 36 67" xfId="3554" xr:uid="{00000000-0005-0000-0000-0000E11F0000}"/>
    <cellStyle name="Normal 36 68" xfId="3555" xr:uid="{00000000-0005-0000-0000-0000E21F0000}"/>
    <cellStyle name="Normal 36 69" xfId="3556" xr:uid="{00000000-0005-0000-0000-0000E31F0000}"/>
    <cellStyle name="Normal 36 7" xfId="3557" xr:uid="{00000000-0005-0000-0000-0000E41F0000}"/>
    <cellStyle name="Normal 36 70" xfId="3558" xr:uid="{00000000-0005-0000-0000-0000E51F0000}"/>
    <cellStyle name="Normal 36 71" xfId="3559" xr:uid="{00000000-0005-0000-0000-0000E61F0000}"/>
    <cellStyle name="Normal 36 72" xfId="3560" xr:uid="{00000000-0005-0000-0000-0000E71F0000}"/>
    <cellStyle name="Normal 36 73" xfId="3561" xr:uid="{00000000-0005-0000-0000-0000E81F0000}"/>
    <cellStyle name="Normal 36 74" xfId="3562" xr:uid="{00000000-0005-0000-0000-0000E91F0000}"/>
    <cellStyle name="Normal 36 75" xfId="3563" xr:uid="{00000000-0005-0000-0000-0000EA1F0000}"/>
    <cellStyle name="Normal 36 76" xfId="3564" xr:uid="{00000000-0005-0000-0000-0000EB1F0000}"/>
    <cellStyle name="Normal 36 77" xfId="3565" xr:uid="{00000000-0005-0000-0000-0000EC1F0000}"/>
    <cellStyle name="Normal 36 78" xfId="3566" xr:uid="{00000000-0005-0000-0000-0000ED1F0000}"/>
    <cellStyle name="Normal 36 79" xfId="3567" xr:uid="{00000000-0005-0000-0000-0000EE1F0000}"/>
    <cellStyle name="Normal 36 8" xfId="3568" xr:uid="{00000000-0005-0000-0000-0000EF1F0000}"/>
    <cellStyle name="Normal 36 80" xfId="3569" xr:uid="{00000000-0005-0000-0000-0000F01F0000}"/>
    <cellStyle name="Normal 36 81" xfId="3570" xr:uid="{00000000-0005-0000-0000-0000F11F0000}"/>
    <cellStyle name="Normal 36 82" xfId="3571" xr:uid="{00000000-0005-0000-0000-0000F21F0000}"/>
    <cellStyle name="Normal 36 83" xfId="3572" xr:uid="{00000000-0005-0000-0000-0000F31F0000}"/>
    <cellStyle name="Normal 36 84" xfId="3573" xr:uid="{00000000-0005-0000-0000-0000F41F0000}"/>
    <cellStyle name="Normal 36 85" xfId="3574" xr:uid="{00000000-0005-0000-0000-0000F51F0000}"/>
    <cellStyle name="Normal 36 86" xfId="3575" xr:uid="{00000000-0005-0000-0000-0000F61F0000}"/>
    <cellStyle name="Normal 36 87" xfId="3576" xr:uid="{00000000-0005-0000-0000-0000F71F0000}"/>
    <cellStyle name="Normal 36 88" xfId="3577" xr:uid="{00000000-0005-0000-0000-0000F81F0000}"/>
    <cellStyle name="Normal 36 89" xfId="3578" xr:uid="{00000000-0005-0000-0000-0000F91F0000}"/>
    <cellStyle name="Normal 36 9" xfId="3579" xr:uid="{00000000-0005-0000-0000-0000FA1F0000}"/>
    <cellStyle name="Normal 36 90" xfId="3580" xr:uid="{00000000-0005-0000-0000-0000FB1F0000}"/>
    <cellStyle name="Normal 36 91" xfId="3581" xr:uid="{00000000-0005-0000-0000-0000FC1F0000}"/>
    <cellStyle name="Normal 36 92" xfId="3582" xr:uid="{00000000-0005-0000-0000-0000FD1F0000}"/>
    <cellStyle name="Normal 36 93" xfId="3583" xr:uid="{00000000-0005-0000-0000-0000FE1F0000}"/>
    <cellStyle name="Normal 36 94" xfId="3584" xr:uid="{00000000-0005-0000-0000-0000FF1F0000}"/>
    <cellStyle name="Normal 36 95" xfId="3585" xr:uid="{00000000-0005-0000-0000-000000200000}"/>
    <cellStyle name="Normal 36 96" xfId="3586" xr:uid="{00000000-0005-0000-0000-000001200000}"/>
    <cellStyle name="Normal 36 97" xfId="3587" xr:uid="{00000000-0005-0000-0000-000002200000}"/>
    <cellStyle name="Normal 36 98" xfId="3588" xr:uid="{00000000-0005-0000-0000-000003200000}"/>
    <cellStyle name="Normal 36 99" xfId="3589" xr:uid="{00000000-0005-0000-0000-000004200000}"/>
    <cellStyle name="Normal 37" xfId="3590" xr:uid="{00000000-0005-0000-0000-000005200000}"/>
    <cellStyle name="Normal 38" xfId="3591" xr:uid="{00000000-0005-0000-0000-000006200000}"/>
    <cellStyle name="Normal 39" xfId="3592" xr:uid="{00000000-0005-0000-0000-000007200000}"/>
    <cellStyle name="Normal 4" xfId="53" xr:uid="{00000000-0005-0000-0000-000008200000}"/>
    <cellStyle name="Normal-- 4" xfId="4544" xr:uid="{00000000-0005-0000-0000-000009200000}"/>
    <cellStyle name="Normal 4 10" xfId="3593" xr:uid="{00000000-0005-0000-0000-00000A200000}"/>
    <cellStyle name="Normal 4 10 2" xfId="3594" xr:uid="{00000000-0005-0000-0000-00000B200000}"/>
    <cellStyle name="Normal 4 100" xfId="3595" xr:uid="{00000000-0005-0000-0000-00000C200000}"/>
    <cellStyle name="Normal 4 101" xfId="3596" xr:uid="{00000000-0005-0000-0000-00000D200000}"/>
    <cellStyle name="Normal 4 102" xfId="3597" xr:uid="{00000000-0005-0000-0000-00000E200000}"/>
    <cellStyle name="Normal 4 103" xfId="3598" xr:uid="{00000000-0005-0000-0000-00000F200000}"/>
    <cellStyle name="Normal 4 104" xfId="3599" xr:uid="{00000000-0005-0000-0000-000010200000}"/>
    <cellStyle name="Normal 4 105" xfId="3600" xr:uid="{00000000-0005-0000-0000-000011200000}"/>
    <cellStyle name="Normal 4 106" xfId="3601" xr:uid="{00000000-0005-0000-0000-000012200000}"/>
    <cellStyle name="Normal 4 107" xfId="3602" xr:uid="{00000000-0005-0000-0000-000013200000}"/>
    <cellStyle name="Normal 4 108" xfId="3603" xr:uid="{00000000-0005-0000-0000-000014200000}"/>
    <cellStyle name="Normal 4 109" xfId="3604" xr:uid="{00000000-0005-0000-0000-000015200000}"/>
    <cellStyle name="Normal 4 11" xfId="3605" xr:uid="{00000000-0005-0000-0000-000016200000}"/>
    <cellStyle name="Normal 4 11 2" xfId="3606" xr:uid="{00000000-0005-0000-0000-000017200000}"/>
    <cellStyle name="Normal 4 110" xfId="3607" xr:uid="{00000000-0005-0000-0000-000018200000}"/>
    <cellStyle name="Normal 4 111" xfId="3608" xr:uid="{00000000-0005-0000-0000-000019200000}"/>
    <cellStyle name="Normal 4 112" xfId="3609" xr:uid="{00000000-0005-0000-0000-00001A200000}"/>
    <cellStyle name="Normal 4 113" xfId="3610" xr:uid="{00000000-0005-0000-0000-00001B200000}"/>
    <cellStyle name="Normal 4 114" xfId="3611" xr:uid="{00000000-0005-0000-0000-00001C200000}"/>
    <cellStyle name="Normal 4 115" xfId="3612" xr:uid="{00000000-0005-0000-0000-00001D200000}"/>
    <cellStyle name="Normal 4 116" xfId="3613" xr:uid="{00000000-0005-0000-0000-00001E200000}"/>
    <cellStyle name="Normal 4 117" xfId="3614" xr:uid="{00000000-0005-0000-0000-00001F200000}"/>
    <cellStyle name="Normal 4 118" xfId="3615" xr:uid="{00000000-0005-0000-0000-000020200000}"/>
    <cellStyle name="Normal 4 119" xfId="3616" xr:uid="{00000000-0005-0000-0000-000021200000}"/>
    <cellStyle name="Normal 4 12" xfId="3617" xr:uid="{00000000-0005-0000-0000-000022200000}"/>
    <cellStyle name="Normal 4 12 2" xfId="3618" xr:uid="{00000000-0005-0000-0000-000023200000}"/>
    <cellStyle name="Normal 4 120" xfId="3619" xr:uid="{00000000-0005-0000-0000-000024200000}"/>
    <cellStyle name="Normal 4 13" xfId="3620" xr:uid="{00000000-0005-0000-0000-000025200000}"/>
    <cellStyle name="Normal 4 13 2" xfId="3621" xr:uid="{00000000-0005-0000-0000-000026200000}"/>
    <cellStyle name="Normal 4 14" xfId="3622" xr:uid="{00000000-0005-0000-0000-000027200000}"/>
    <cellStyle name="Normal 4 14 2" xfId="3623" xr:uid="{00000000-0005-0000-0000-000028200000}"/>
    <cellStyle name="Normal 4 15" xfId="3624" xr:uid="{00000000-0005-0000-0000-000029200000}"/>
    <cellStyle name="Normal 4 15 2" xfId="3625" xr:uid="{00000000-0005-0000-0000-00002A200000}"/>
    <cellStyle name="Normal 4 16" xfId="3626" xr:uid="{00000000-0005-0000-0000-00002B200000}"/>
    <cellStyle name="Normal 4 16 2" xfId="3627" xr:uid="{00000000-0005-0000-0000-00002C200000}"/>
    <cellStyle name="Normal 4 17" xfId="3628" xr:uid="{00000000-0005-0000-0000-00002D200000}"/>
    <cellStyle name="Normal 4 17 2" xfId="3629" xr:uid="{00000000-0005-0000-0000-00002E200000}"/>
    <cellStyle name="Normal 4 18" xfId="3630" xr:uid="{00000000-0005-0000-0000-00002F200000}"/>
    <cellStyle name="Normal 4 18 2" xfId="3631" xr:uid="{00000000-0005-0000-0000-000030200000}"/>
    <cellStyle name="Normal 4 19" xfId="3632" xr:uid="{00000000-0005-0000-0000-000031200000}"/>
    <cellStyle name="Normal 4 19 2" xfId="3633" xr:uid="{00000000-0005-0000-0000-000032200000}"/>
    <cellStyle name="Normal 4 2" xfId="3634" xr:uid="{00000000-0005-0000-0000-000033200000}"/>
    <cellStyle name="Normal 4 2 2" xfId="3635" xr:uid="{00000000-0005-0000-0000-000034200000}"/>
    <cellStyle name="Normal 4 2 3" xfId="3636" xr:uid="{00000000-0005-0000-0000-000035200000}"/>
    <cellStyle name="Normal 4 2 4" xfId="3637" xr:uid="{00000000-0005-0000-0000-000036200000}"/>
    <cellStyle name="Normal 4 2 5" xfId="3638" xr:uid="{00000000-0005-0000-0000-000037200000}"/>
    <cellStyle name="Normal 4 2 6" xfId="3639" xr:uid="{00000000-0005-0000-0000-000038200000}"/>
    <cellStyle name="Normal 4 2 7" xfId="3640" xr:uid="{00000000-0005-0000-0000-000039200000}"/>
    <cellStyle name="Normal 4 2 8" xfId="3641" xr:uid="{00000000-0005-0000-0000-00003A200000}"/>
    <cellStyle name="Normal 4 2 9" xfId="3642" xr:uid="{00000000-0005-0000-0000-00003B200000}"/>
    <cellStyle name="Normal 4 20" xfId="3643" xr:uid="{00000000-0005-0000-0000-00003C200000}"/>
    <cellStyle name="Normal 4 20 2" xfId="3644" xr:uid="{00000000-0005-0000-0000-00003D200000}"/>
    <cellStyle name="Normal 4 21" xfId="3645" xr:uid="{00000000-0005-0000-0000-00003E200000}"/>
    <cellStyle name="Normal 4 21 2" xfId="3646" xr:uid="{00000000-0005-0000-0000-00003F200000}"/>
    <cellStyle name="Normal 4 21 2 2" xfId="3647" xr:uid="{00000000-0005-0000-0000-000040200000}"/>
    <cellStyle name="Normal 4 21 2 2 2" xfId="3648" xr:uid="{00000000-0005-0000-0000-000041200000}"/>
    <cellStyle name="Normal 4 21 2 2 2 2" xfId="3649" xr:uid="{00000000-0005-0000-0000-000042200000}"/>
    <cellStyle name="Normal 4 21 2 2 3" xfId="3650" xr:uid="{00000000-0005-0000-0000-000043200000}"/>
    <cellStyle name="Normal 4 21 2 3" xfId="3651" xr:uid="{00000000-0005-0000-0000-000044200000}"/>
    <cellStyle name="Normal 4 21 2 3 2" xfId="3652" xr:uid="{00000000-0005-0000-0000-000045200000}"/>
    <cellStyle name="Normal 4 21 2 4" xfId="3653" xr:uid="{00000000-0005-0000-0000-000046200000}"/>
    <cellStyle name="Normal 4 21 3" xfId="3654" xr:uid="{00000000-0005-0000-0000-000047200000}"/>
    <cellStyle name="Normal 4 21 3 2" xfId="3655" xr:uid="{00000000-0005-0000-0000-000048200000}"/>
    <cellStyle name="Normal 4 21 3 2 2" xfId="3656" xr:uid="{00000000-0005-0000-0000-000049200000}"/>
    <cellStyle name="Normal 4 21 3 2 2 2" xfId="3657" xr:uid="{00000000-0005-0000-0000-00004A200000}"/>
    <cellStyle name="Normal 4 21 3 2 3" xfId="3658" xr:uid="{00000000-0005-0000-0000-00004B200000}"/>
    <cellStyle name="Normal 4 21 3 3" xfId="3659" xr:uid="{00000000-0005-0000-0000-00004C200000}"/>
    <cellStyle name="Normal 4 21 3 3 2" xfId="3660" xr:uid="{00000000-0005-0000-0000-00004D200000}"/>
    <cellStyle name="Normal 4 21 3 4" xfId="3661" xr:uid="{00000000-0005-0000-0000-00004E200000}"/>
    <cellStyle name="Normal 4 21 4" xfId="3662" xr:uid="{00000000-0005-0000-0000-00004F200000}"/>
    <cellStyle name="Normal 4 21 4 2" xfId="3663" xr:uid="{00000000-0005-0000-0000-000050200000}"/>
    <cellStyle name="Normal 4 21 4 2 2" xfId="3664" xr:uid="{00000000-0005-0000-0000-000051200000}"/>
    <cellStyle name="Normal 4 21 4 2 2 2" xfId="3665" xr:uid="{00000000-0005-0000-0000-000052200000}"/>
    <cellStyle name="Normal 4 21 4 2 3" xfId="3666" xr:uid="{00000000-0005-0000-0000-000053200000}"/>
    <cellStyle name="Normal 4 21 4 3" xfId="3667" xr:uid="{00000000-0005-0000-0000-000054200000}"/>
    <cellStyle name="Normal 4 21 4 3 2" xfId="3668" xr:uid="{00000000-0005-0000-0000-000055200000}"/>
    <cellStyle name="Normal 4 21 4 4" xfId="3669" xr:uid="{00000000-0005-0000-0000-000056200000}"/>
    <cellStyle name="Normal 4 21 5" xfId="3670" xr:uid="{00000000-0005-0000-0000-000057200000}"/>
    <cellStyle name="Normal 4 21 5 2" xfId="3671" xr:uid="{00000000-0005-0000-0000-000058200000}"/>
    <cellStyle name="Normal 4 21 5 2 2" xfId="3672" xr:uid="{00000000-0005-0000-0000-000059200000}"/>
    <cellStyle name="Normal 4 21 5 3" xfId="3673" xr:uid="{00000000-0005-0000-0000-00005A200000}"/>
    <cellStyle name="Normal 4 21 6" xfId="3674" xr:uid="{00000000-0005-0000-0000-00005B200000}"/>
    <cellStyle name="Normal 4 21 6 2" xfId="3675" xr:uid="{00000000-0005-0000-0000-00005C200000}"/>
    <cellStyle name="Normal 4 21 7" xfId="3676" xr:uid="{00000000-0005-0000-0000-00005D200000}"/>
    <cellStyle name="Normal 4 21 8" xfId="3677" xr:uid="{00000000-0005-0000-0000-00005E200000}"/>
    <cellStyle name="Normal 4 22" xfId="3678" xr:uid="{00000000-0005-0000-0000-00005F200000}"/>
    <cellStyle name="Normal 4 22 2" xfId="3679" xr:uid="{00000000-0005-0000-0000-000060200000}"/>
    <cellStyle name="Normal 4 22 2 2" xfId="3680" xr:uid="{00000000-0005-0000-0000-000061200000}"/>
    <cellStyle name="Normal 4 22 2 2 2" xfId="3681" xr:uid="{00000000-0005-0000-0000-000062200000}"/>
    <cellStyle name="Normal 4 22 2 3" xfId="3682" xr:uid="{00000000-0005-0000-0000-000063200000}"/>
    <cellStyle name="Normal 4 22 3" xfId="3683" xr:uid="{00000000-0005-0000-0000-000064200000}"/>
    <cellStyle name="Normal 4 22 3 2" xfId="3684" xr:uid="{00000000-0005-0000-0000-000065200000}"/>
    <cellStyle name="Normal 4 22 4" xfId="3685" xr:uid="{00000000-0005-0000-0000-000066200000}"/>
    <cellStyle name="Normal 4 22 5" xfId="3686" xr:uid="{00000000-0005-0000-0000-000067200000}"/>
    <cellStyle name="Normal 4 23" xfId="3687" xr:uid="{00000000-0005-0000-0000-000068200000}"/>
    <cellStyle name="Normal 4 23 2" xfId="3688" xr:uid="{00000000-0005-0000-0000-000069200000}"/>
    <cellStyle name="Normal 4 23 2 2" xfId="3689" xr:uid="{00000000-0005-0000-0000-00006A200000}"/>
    <cellStyle name="Normal 4 23 2 2 2" xfId="3690" xr:uid="{00000000-0005-0000-0000-00006B200000}"/>
    <cellStyle name="Normal 4 23 2 3" xfId="3691" xr:uid="{00000000-0005-0000-0000-00006C200000}"/>
    <cellStyle name="Normal 4 23 3" xfId="3692" xr:uid="{00000000-0005-0000-0000-00006D200000}"/>
    <cellStyle name="Normal 4 23 3 2" xfId="3693" xr:uid="{00000000-0005-0000-0000-00006E200000}"/>
    <cellStyle name="Normal 4 23 4" xfId="3694" xr:uid="{00000000-0005-0000-0000-00006F200000}"/>
    <cellStyle name="Normal 4 23 5" xfId="3695" xr:uid="{00000000-0005-0000-0000-000070200000}"/>
    <cellStyle name="Normal 4 24" xfId="3696" xr:uid="{00000000-0005-0000-0000-000071200000}"/>
    <cellStyle name="Normal 4 24 2" xfId="3697" xr:uid="{00000000-0005-0000-0000-000072200000}"/>
    <cellStyle name="Normal 4 24 2 2" xfId="3698" xr:uid="{00000000-0005-0000-0000-000073200000}"/>
    <cellStyle name="Normal 4 24 2 2 2" xfId="3699" xr:uid="{00000000-0005-0000-0000-000074200000}"/>
    <cellStyle name="Normal 4 24 2 3" xfId="3700" xr:uid="{00000000-0005-0000-0000-000075200000}"/>
    <cellStyle name="Normal 4 24 3" xfId="3701" xr:uid="{00000000-0005-0000-0000-000076200000}"/>
    <cellStyle name="Normal 4 24 3 2" xfId="3702" xr:uid="{00000000-0005-0000-0000-000077200000}"/>
    <cellStyle name="Normal 4 24 4" xfId="3703" xr:uid="{00000000-0005-0000-0000-000078200000}"/>
    <cellStyle name="Normal 4 24 5" xfId="3704" xr:uid="{00000000-0005-0000-0000-000079200000}"/>
    <cellStyle name="Normal 4 25" xfId="3705" xr:uid="{00000000-0005-0000-0000-00007A200000}"/>
    <cellStyle name="Normal 4 25 2" xfId="3706" xr:uid="{00000000-0005-0000-0000-00007B200000}"/>
    <cellStyle name="Normal 4 25 2 2" xfId="3707" xr:uid="{00000000-0005-0000-0000-00007C200000}"/>
    <cellStyle name="Normal 4 25 3" xfId="3708" xr:uid="{00000000-0005-0000-0000-00007D200000}"/>
    <cellStyle name="Normal 4 25 4" xfId="3709" xr:uid="{00000000-0005-0000-0000-00007E200000}"/>
    <cellStyle name="Normal 4 26" xfId="3710" xr:uid="{00000000-0005-0000-0000-00007F200000}"/>
    <cellStyle name="Normal 4 26 2" xfId="3711" xr:uid="{00000000-0005-0000-0000-000080200000}"/>
    <cellStyle name="Normal 4 27" xfId="3712" xr:uid="{00000000-0005-0000-0000-000081200000}"/>
    <cellStyle name="Normal 4 27 2" xfId="3713" xr:uid="{00000000-0005-0000-0000-000082200000}"/>
    <cellStyle name="Normal 4 27 2 2" xfId="3714" xr:uid="{00000000-0005-0000-0000-000083200000}"/>
    <cellStyle name="Normal 4 27 3" xfId="3715" xr:uid="{00000000-0005-0000-0000-000084200000}"/>
    <cellStyle name="Normal 4 27 4" xfId="3716" xr:uid="{00000000-0005-0000-0000-000085200000}"/>
    <cellStyle name="Normal 4 28" xfId="3717" xr:uid="{00000000-0005-0000-0000-000086200000}"/>
    <cellStyle name="Normal 4 28 2" xfId="3718" xr:uid="{00000000-0005-0000-0000-000087200000}"/>
    <cellStyle name="Normal 4 28 3" xfId="3719" xr:uid="{00000000-0005-0000-0000-000088200000}"/>
    <cellStyle name="Normal 4 29" xfId="3720" xr:uid="{00000000-0005-0000-0000-000089200000}"/>
    <cellStyle name="Normal 4 29 2" xfId="3721" xr:uid="{00000000-0005-0000-0000-00008A200000}"/>
    <cellStyle name="Normal 4 3" xfId="3722" xr:uid="{00000000-0005-0000-0000-00008B200000}"/>
    <cellStyle name="Normal 4 3 2" xfId="3723" xr:uid="{00000000-0005-0000-0000-00008C200000}"/>
    <cellStyle name="Normal 4 3 2 2" xfId="3724" xr:uid="{00000000-0005-0000-0000-00008D200000}"/>
    <cellStyle name="Normal 4 3 2 2 2" xfId="3725" xr:uid="{00000000-0005-0000-0000-00008E200000}"/>
    <cellStyle name="Normal 4 3 2 3" xfId="3726" xr:uid="{00000000-0005-0000-0000-00008F200000}"/>
    <cellStyle name="Normal 4 3 2 4" xfId="3727" xr:uid="{00000000-0005-0000-0000-000090200000}"/>
    <cellStyle name="Normal 4 3 3" xfId="3728" xr:uid="{00000000-0005-0000-0000-000091200000}"/>
    <cellStyle name="Normal 4 3 4" xfId="3729" xr:uid="{00000000-0005-0000-0000-000092200000}"/>
    <cellStyle name="Normal 4 30" xfId="3730" xr:uid="{00000000-0005-0000-0000-000093200000}"/>
    <cellStyle name="Normal 4 30 2" xfId="3731" xr:uid="{00000000-0005-0000-0000-000094200000}"/>
    <cellStyle name="Normal 4 31" xfId="3732" xr:uid="{00000000-0005-0000-0000-000095200000}"/>
    <cellStyle name="Normal 4 31 2" xfId="3733" xr:uid="{00000000-0005-0000-0000-000096200000}"/>
    <cellStyle name="Normal 4 32" xfId="3734" xr:uid="{00000000-0005-0000-0000-000097200000}"/>
    <cellStyle name="Normal 4 32 2" xfId="3735" xr:uid="{00000000-0005-0000-0000-000098200000}"/>
    <cellStyle name="Normal 4 33" xfId="3736" xr:uid="{00000000-0005-0000-0000-000099200000}"/>
    <cellStyle name="Normal 4 33 2" xfId="3737" xr:uid="{00000000-0005-0000-0000-00009A200000}"/>
    <cellStyle name="Normal 4 34" xfId="3738" xr:uid="{00000000-0005-0000-0000-00009B200000}"/>
    <cellStyle name="Normal 4 35" xfId="3739" xr:uid="{00000000-0005-0000-0000-00009C200000}"/>
    <cellStyle name="Normal 4 36" xfId="3740" xr:uid="{00000000-0005-0000-0000-00009D200000}"/>
    <cellStyle name="Normal 4 37" xfId="3741" xr:uid="{00000000-0005-0000-0000-00009E200000}"/>
    <cellStyle name="Normal 4 38" xfId="3742" xr:uid="{00000000-0005-0000-0000-00009F200000}"/>
    <cellStyle name="Normal 4 39" xfId="3743" xr:uid="{00000000-0005-0000-0000-0000A0200000}"/>
    <cellStyle name="Normal 4 4" xfId="3744" xr:uid="{00000000-0005-0000-0000-0000A1200000}"/>
    <cellStyle name="Normal 4 4 2" xfId="3745" xr:uid="{00000000-0005-0000-0000-0000A2200000}"/>
    <cellStyle name="Normal 4 4 3" xfId="3746" xr:uid="{00000000-0005-0000-0000-0000A3200000}"/>
    <cellStyle name="Normal 4 4 4" xfId="3747" xr:uid="{00000000-0005-0000-0000-0000A4200000}"/>
    <cellStyle name="Normal 4 40" xfId="3748" xr:uid="{00000000-0005-0000-0000-0000A5200000}"/>
    <cellStyle name="Normal 4 41" xfId="3749" xr:uid="{00000000-0005-0000-0000-0000A6200000}"/>
    <cellStyle name="Normal 4 42" xfId="3750" xr:uid="{00000000-0005-0000-0000-0000A7200000}"/>
    <cellStyle name="Normal 4 43" xfId="3751" xr:uid="{00000000-0005-0000-0000-0000A8200000}"/>
    <cellStyle name="Normal 4 44" xfId="3752" xr:uid="{00000000-0005-0000-0000-0000A9200000}"/>
    <cellStyle name="Normal 4 45" xfId="3753" xr:uid="{00000000-0005-0000-0000-0000AA200000}"/>
    <cellStyle name="Normal 4 46" xfId="3754" xr:uid="{00000000-0005-0000-0000-0000AB200000}"/>
    <cellStyle name="Normal 4 47" xfId="3755" xr:uid="{00000000-0005-0000-0000-0000AC200000}"/>
    <cellStyle name="Normal 4 48" xfId="3756" xr:uid="{00000000-0005-0000-0000-0000AD200000}"/>
    <cellStyle name="Normal 4 49" xfId="3757" xr:uid="{00000000-0005-0000-0000-0000AE200000}"/>
    <cellStyle name="Normal 4 5" xfId="3758" xr:uid="{00000000-0005-0000-0000-0000AF200000}"/>
    <cellStyle name="Normal 4 5 2" xfId="3759" xr:uid="{00000000-0005-0000-0000-0000B0200000}"/>
    <cellStyle name="Normal 4 50" xfId="3760" xr:uid="{00000000-0005-0000-0000-0000B1200000}"/>
    <cellStyle name="Normal 4 51" xfId="3761" xr:uid="{00000000-0005-0000-0000-0000B2200000}"/>
    <cellStyle name="Normal 4 52" xfId="3762" xr:uid="{00000000-0005-0000-0000-0000B3200000}"/>
    <cellStyle name="Normal 4 53" xfId="3763" xr:uid="{00000000-0005-0000-0000-0000B4200000}"/>
    <cellStyle name="Normal 4 54" xfId="3764" xr:uid="{00000000-0005-0000-0000-0000B5200000}"/>
    <cellStyle name="Normal 4 55" xfId="3765" xr:uid="{00000000-0005-0000-0000-0000B6200000}"/>
    <cellStyle name="Normal 4 56" xfId="3766" xr:uid="{00000000-0005-0000-0000-0000B7200000}"/>
    <cellStyle name="Normal 4 57" xfId="3767" xr:uid="{00000000-0005-0000-0000-0000B8200000}"/>
    <cellStyle name="Normal 4 58" xfId="3768" xr:uid="{00000000-0005-0000-0000-0000B9200000}"/>
    <cellStyle name="Normal 4 59" xfId="3769" xr:uid="{00000000-0005-0000-0000-0000BA200000}"/>
    <cellStyle name="Normal 4 6" xfId="3770" xr:uid="{00000000-0005-0000-0000-0000BB200000}"/>
    <cellStyle name="Normal 4 6 2" xfId="3771" xr:uid="{00000000-0005-0000-0000-0000BC200000}"/>
    <cellStyle name="Normal 4 60" xfId="3772" xr:uid="{00000000-0005-0000-0000-0000BD200000}"/>
    <cellStyle name="Normal 4 61" xfId="3773" xr:uid="{00000000-0005-0000-0000-0000BE200000}"/>
    <cellStyle name="Normal 4 62" xfId="3774" xr:uid="{00000000-0005-0000-0000-0000BF200000}"/>
    <cellStyle name="Normal 4 63" xfId="3775" xr:uid="{00000000-0005-0000-0000-0000C0200000}"/>
    <cellStyle name="Normal 4 64" xfId="3776" xr:uid="{00000000-0005-0000-0000-0000C1200000}"/>
    <cellStyle name="Normal 4 65" xfId="3777" xr:uid="{00000000-0005-0000-0000-0000C2200000}"/>
    <cellStyle name="Normal 4 66" xfId="3778" xr:uid="{00000000-0005-0000-0000-0000C3200000}"/>
    <cellStyle name="Normal 4 67" xfId="3779" xr:uid="{00000000-0005-0000-0000-0000C4200000}"/>
    <cellStyle name="Normal 4 68" xfId="3780" xr:uid="{00000000-0005-0000-0000-0000C5200000}"/>
    <cellStyle name="Normal 4 69" xfId="3781" xr:uid="{00000000-0005-0000-0000-0000C6200000}"/>
    <cellStyle name="Normal 4 7" xfId="3782" xr:uid="{00000000-0005-0000-0000-0000C7200000}"/>
    <cellStyle name="Normal 4 7 2" xfId="3783" xr:uid="{00000000-0005-0000-0000-0000C8200000}"/>
    <cellStyle name="Normal 4 70" xfId="3784" xr:uid="{00000000-0005-0000-0000-0000C9200000}"/>
    <cellStyle name="Normal 4 71" xfId="3785" xr:uid="{00000000-0005-0000-0000-0000CA200000}"/>
    <cellStyle name="Normal 4 72" xfId="3786" xr:uid="{00000000-0005-0000-0000-0000CB200000}"/>
    <cellStyle name="Normal 4 73" xfId="3787" xr:uid="{00000000-0005-0000-0000-0000CC200000}"/>
    <cellStyle name="Normal 4 74" xfId="3788" xr:uid="{00000000-0005-0000-0000-0000CD200000}"/>
    <cellStyle name="Normal 4 75" xfId="3789" xr:uid="{00000000-0005-0000-0000-0000CE200000}"/>
    <cellStyle name="Normal 4 76" xfId="3790" xr:uid="{00000000-0005-0000-0000-0000CF200000}"/>
    <cellStyle name="Normal 4 77" xfId="3791" xr:uid="{00000000-0005-0000-0000-0000D0200000}"/>
    <cellStyle name="Normal 4 78" xfId="3792" xr:uid="{00000000-0005-0000-0000-0000D1200000}"/>
    <cellStyle name="Normal 4 79" xfId="3793" xr:uid="{00000000-0005-0000-0000-0000D2200000}"/>
    <cellStyle name="Normal 4 8" xfId="3794" xr:uid="{00000000-0005-0000-0000-0000D3200000}"/>
    <cellStyle name="Normal 4 8 2" xfId="3795" xr:uid="{00000000-0005-0000-0000-0000D4200000}"/>
    <cellStyle name="Normal 4 80" xfId="3796" xr:uid="{00000000-0005-0000-0000-0000D5200000}"/>
    <cellStyle name="Normal 4 81" xfId="3797" xr:uid="{00000000-0005-0000-0000-0000D6200000}"/>
    <cellStyle name="Normal 4 82" xfId="3798" xr:uid="{00000000-0005-0000-0000-0000D7200000}"/>
    <cellStyle name="Normal 4 83" xfId="3799" xr:uid="{00000000-0005-0000-0000-0000D8200000}"/>
    <cellStyle name="Normal 4 84" xfId="3800" xr:uid="{00000000-0005-0000-0000-0000D9200000}"/>
    <cellStyle name="Normal 4 85" xfId="3801" xr:uid="{00000000-0005-0000-0000-0000DA200000}"/>
    <cellStyle name="Normal 4 86" xfId="3802" xr:uid="{00000000-0005-0000-0000-0000DB200000}"/>
    <cellStyle name="Normal 4 87" xfId="3803" xr:uid="{00000000-0005-0000-0000-0000DC200000}"/>
    <cellStyle name="Normal 4 88" xfId="3804" xr:uid="{00000000-0005-0000-0000-0000DD200000}"/>
    <cellStyle name="Normal 4 89" xfId="3805" xr:uid="{00000000-0005-0000-0000-0000DE200000}"/>
    <cellStyle name="Normal 4 9" xfId="3806" xr:uid="{00000000-0005-0000-0000-0000DF200000}"/>
    <cellStyle name="Normal 4 9 2" xfId="3807" xr:uid="{00000000-0005-0000-0000-0000E0200000}"/>
    <cellStyle name="Normal 4 90" xfId="3808" xr:uid="{00000000-0005-0000-0000-0000E1200000}"/>
    <cellStyle name="Normal 4 91" xfId="3809" xr:uid="{00000000-0005-0000-0000-0000E2200000}"/>
    <cellStyle name="Normal 4 92" xfId="3810" xr:uid="{00000000-0005-0000-0000-0000E3200000}"/>
    <cellStyle name="Normal 4 93" xfId="3811" xr:uid="{00000000-0005-0000-0000-0000E4200000}"/>
    <cellStyle name="Normal 4 94" xfId="3812" xr:uid="{00000000-0005-0000-0000-0000E5200000}"/>
    <cellStyle name="Normal 4 95" xfId="3813" xr:uid="{00000000-0005-0000-0000-0000E6200000}"/>
    <cellStyle name="Normal 4 96" xfId="3814" xr:uid="{00000000-0005-0000-0000-0000E7200000}"/>
    <cellStyle name="Normal 4 97" xfId="3815" xr:uid="{00000000-0005-0000-0000-0000E8200000}"/>
    <cellStyle name="Normal 4 98" xfId="3816" xr:uid="{00000000-0005-0000-0000-0000E9200000}"/>
    <cellStyle name="Normal 4 99" xfId="3817" xr:uid="{00000000-0005-0000-0000-0000EA200000}"/>
    <cellStyle name="Normal 40" xfId="3818" xr:uid="{00000000-0005-0000-0000-0000EB200000}"/>
    <cellStyle name="Normal 41" xfId="3819" xr:uid="{00000000-0005-0000-0000-0000EC200000}"/>
    <cellStyle name="Normal 42" xfId="3820" xr:uid="{00000000-0005-0000-0000-0000ED200000}"/>
    <cellStyle name="Normal 43" xfId="3821" xr:uid="{00000000-0005-0000-0000-0000EE200000}"/>
    <cellStyle name="Normal 44" xfId="3822" xr:uid="{00000000-0005-0000-0000-0000EF200000}"/>
    <cellStyle name="Normal 45" xfId="3823" xr:uid="{00000000-0005-0000-0000-0000F0200000}"/>
    <cellStyle name="Normal 46" xfId="3824" xr:uid="{00000000-0005-0000-0000-0000F1200000}"/>
    <cellStyle name="Normal 47" xfId="3825" xr:uid="{00000000-0005-0000-0000-0000F2200000}"/>
    <cellStyle name="Normal 47 10" xfId="3826" xr:uid="{00000000-0005-0000-0000-0000F3200000}"/>
    <cellStyle name="Normal 47 11" xfId="3827" xr:uid="{00000000-0005-0000-0000-0000F4200000}"/>
    <cellStyle name="Normal 47 11 2" xfId="3828" xr:uid="{00000000-0005-0000-0000-0000F5200000}"/>
    <cellStyle name="Normal 47 11 3" xfId="3829" xr:uid="{00000000-0005-0000-0000-0000F6200000}"/>
    <cellStyle name="Normal 47 11 4" xfId="3830" xr:uid="{00000000-0005-0000-0000-0000F7200000}"/>
    <cellStyle name="Normal 47 11 5" xfId="3831" xr:uid="{00000000-0005-0000-0000-0000F8200000}"/>
    <cellStyle name="Normal 47 11 6" xfId="3832" xr:uid="{00000000-0005-0000-0000-0000F9200000}"/>
    <cellStyle name="Normal 47 11 7" xfId="3833" xr:uid="{00000000-0005-0000-0000-0000FA200000}"/>
    <cellStyle name="Normal 47 11 8" xfId="3834" xr:uid="{00000000-0005-0000-0000-0000FB200000}"/>
    <cellStyle name="Normal 47 12" xfId="3835" xr:uid="{00000000-0005-0000-0000-0000FC200000}"/>
    <cellStyle name="Normal 47 13" xfId="3836" xr:uid="{00000000-0005-0000-0000-0000FD200000}"/>
    <cellStyle name="Normal 47 14" xfId="3837" xr:uid="{00000000-0005-0000-0000-0000FE200000}"/>
    <cellStyle name="Normal 47 15" xfId="3838" xr:uid="{00000000-0005-0000-0000-0000FF200000}"/>
    <cellStyle name="Normal 47 16" xfId="3839" xr:uid="{00000000-0005-0000-0000-000000210000}"/>
    <cellStyle name="Normal 47 17" xfId="3840" xr:uid="{00000000-0005-0000-0000-000001210000}"/>
    <cellStyle name="Normal 47 2" xfId="3841" xr:uid="{00000000-0005-0000-0000-000002210000}"/>
    <cellStyle name="Normal 47 3" xfId="3842" xr:uid="{00000000-0005-0000-0000-000003210000}"/>
    <cellStyle name="Normal 47 3 2" xfId="3843" xr:uid="{00000000-0005-0000-0000-000004210000}"/>
    <cellStyle name="Normal 47 3 3" xfId="3844" xr:uid="{00000000-0005-0000-0000-000005210000}"/>
    <cellStyle name="Normal 47 3 4" xfId="3845" xr:uid="{00000000-0005-0000-0000-000006210000}"/>
    <cellStyle name="Normal 47 3 5" xfId="3846" xr:uid="{00000000-0005-0000-0000-000007210000}"/>
    <cellStyle name="Normal 47 3 6" xfId="3847" xr:uid="{00000000-0005-0000-0000-000008210000}"/>
    <cellStyle name="Normal 47 3 7" xfId="3848" xr:uid="{00000000-0005-0000-0000-000009210000}"/>
    <cellStyle name="Normal 47 3 8" xfId="3849" xr:uid="{00000000-0005-0000-0000-00000A210000}"/>
    <cellStyle name="Normal 47 4" xfId="3850" xr:uid="{00000000-0005-0000-0000-00000B210000}"/>
    <cellStyle name="Normal 47 4 2" xfId="3851" xr:uid="{00000000-0005-0000-0000-00000C210000}"/>
    <cellStyle name="Normal 47 4 3" xfId="3852" xr:uid="{00000000-0005-0000-0000-00000D210000}"/>
    <cellStyle name="Normal 47 4 4" xfId="3853" xr:uid="{00000000-0005-0000-0000-00000E210000}"/>
    <cellStyle name="Normal 47 4 5" xfId="3854" xr:uid="{00000000-0005-0000-0000-00000F210000}"/>
    <cellStyle name="Normal 47 4 6" xfId="3855" xr:uid="{00000000-0005-0000-0000-000010210000}"/>
    <cellStyle name="Normal 47 4 7" xfId="3856" xr:uid="{00000000-0005-0000-0000-000011210000}"/>
    <cellStyle name="Normal 47 4 8" xfId="3857" xr:uid="{00000000-0005-0000-0000-000012210000}"/>
    <cellStyle name="Normal 47 5" xfId="3858" xr:uid="{00000000-0005-0000-0000-000013210000}"/>
    <cellStyle name="Normal 47 5 2" xfId="3859" xr:uid="{00000000-0005-0000-0000-000014210000}"/>
    <cellStyle name="Normal 47 5 3" xfId="3860" xr:uid="{00000000-0005-0000-0000-000015210000}"/>
    <cellStyle name="Normal 47 5 4" xfId="3861" xr:uid="{00000000-0005-0000-0000-000016210000}"/>
    <cellStyle name="Normal 47 5 5" xfId="3862" xr:uid="{00000000-0005-0000-0000-000017210000}"/>
    <cellStyle name="Normal 47 5 6" xfId="3863" xr:uid="{00000000-0005-0000-0000-000018210000}"/>
    <cellStyle name="Normal 47 5 7" xfId="3864" xr:uid="{00000000-0005-0000-0000-000019210000}"/>
    <cellStyle name="Normal 47 5 8" xfId="3865" xr:uid="{00000000-0005-0000-0000-00001A210000}"/>
    <cellStyle name="Normal 47 6" xfId="3866" xr:uid="{00000000-0005-0000-0000-00001B210000}"/>
    <cellStyle name="Normal 47 6 2" xfId="3867" xr:uid="{00000000-0005-0000-0000-00001C210000}"/>
    <cellStyle name="Normal 47 6 3" xfId="3868" xr:uid="{00000000-0005-0000-0000-00001D210000}"/>
    <cellStyle name="Normal 47 6 4" xfId="3869" xr:uid="{00000000-0005-0000-0000-00001E210000}"/>
    <cellStyle name="Normal 47 6 5" xfId="3870" xr:uid="{00000000-0005-0000-0000-00001F210000}"/>
    <cellStyle name="Normal 47 6 6" xfId="3871" xr:uid="{00000000-0005-0000-0000-000020210000}"/>
    <cellStyle name="Normal 47 6 7" xfId="3872" xr:uid="{00000000-0005-0000-0000-000021210000}"/>
    <cellStyle name="Normal 47 6 8" xfId="3873" xr:uid="{00000000-0005-0000-0000-000022210000}"/>
    <cellStyle name="Normal 47 7" xfId="3874" xr:uid="{00000000-0005-0000-0000-000023210000}"/>
    <cellStyle name="Normal 47 7 2" xfId="3875" xr:uid="{00000000-0005-0000-0000-000024210000}"/>
    <cellStyle name="Normal 47 7 3" xfId="3876" xr:uid="{00000000-0005-0000-0000-000025210000}"/>
    <cellStyle name="Normal 47 7 4" xfId="3877" xr:uid="{00000000-0005-0000-0000-000026210000}"/>
    <cellStyle name="Normal 47 7 5" xfId="3878" xr:uid="{00000000-0005-0000-0000-000027210000}"/>
    <cellStyle name="Normal 47 7 6" xfId="3879" xr:uid="{00000000-0005-0000-0000-000028210000}"/>
    <cellStyle name="Normal 47 7 7" xfId="3880" xr:uid="{00000000-0005-0000-0000-000029210000}"/>
    <cellStyle name="Normal 47 7 8" xfId="3881" xr:uid="{00000000-0005-0000-0000-00002A210000}"/>
    <cellStyle name="Normal 47 8" xfId="3882" xr:uid="{00000000-0005-0000-0000-00002B210000}"/>
    <cellStyle name="Normal 47 8 2" xfId="3883" xr:uid="{00000000-0005-0000-0000-00002C210000}"/>
    <cellStyle name="Normal 47 8 3" xfId="3884" xr:uid="{00000000-0005-0000-0000-00002D210000}"/>
    <cellStyle name="Normal 47 8 4" xfId="3885" xr:uid="{00000000-0005-0000-0000-00002E210000}"/>
    <cellStyle name="Normal 47 8 5" xfId="3886" xr:uid="{00000000-0005-0000-0000-00002F210000}"/>
    <cellStyle name="Normal 47 8 6" xfId="3887" xr:uid="{00000000-0005-0000-0000-000030210000}"/>
    <cellStyle name="Normal 47 8 7" xfId="3888" xr:uid="{00000000-0005-0000-0000-000031210000}"/>
    <cellStyle name="Normal 47 8 8" xfId="3889" xr:uid="{00000000-0005-0000-0000-000032210000}"/>
    <cellStyle name="Normal 47 9" xfId="3890" xr:uid="{00000000-0005-0000-0000-000033210000}"/>
    <cellStyle name="Normal 48" xfId="3891" xr:uid="{00000000-0005-0000-0000-000034210000}"/>
    <cellStyle name="Normal 49" xfId="3892" xr:uid="{00000000-0005-0000-0000-000035210000}"/>
    <cellStyle name="Normal 49 2" xfId="3893" xr:uid="{00000000-0005-0000-0000-000036210000}"/>
    <cellStyle name="Normal 49 2 2" xfId="3894" xr:uid="{00000000-0005-0000-0000-000037210000}"/>
    <cellStyle name="Normal 49 2 2 2" xfId="3895" xr:uid="{00000000-0005-0000-0000-000038210000}"/>
    <cellStyle name="Normal 49 2 2 2 2" xfId="3896" xr:uid="{00000000-0005-0000-0000-000039210000}"/>
    <cellStyle name="Normal 49 2 2 3" xfId="3897" xr:uid="{00000000-0005-0000-0000-00003A210000}"/>
    <cellStyle name="Normal 49 2 3" xfId="3898" xr:uid="{00000000-0005-0000-0000-00003B210000}"/>
    <cellStyle name="Normal 49 2 3 2" xfId="3899" xr:uid="{00000000-0005-0000-0000-00003C210000}"/>
    <cellStyle name="Normal 49 2 4" xfId="3900" xr:uid="{00000000-0005-0000-0000-00003D210000}"/>
    <cellStyle name="Normal 49 3" xfId="3901" xr:uid="{00000000-0005-0000-0000-00003E210000}"/>
    <cellStyle name="Normal 49 3 2" xfId="3902" xr:uid="{00000000-0005-0000-0000-00003F210000}"/>
    <cellStyle name="Normal 49 3 2 2" xfId="3903" xr:uid="{00000000-0005-0000-0000-000040210000}"/>
    <cellStyle name="Normal 49 3 2 2 2" xfId="3904" xr:uid="{00000000-0005-0000-0000-000041210000}"/>
    <cellStyle name="Normal 49 3 2 3" xfId="3905" xr:uid="{00000000-0005-0000-0000-000042210000}"/>
    <cellStyle name="Normal 49 3 3" xfId="3906" xr:uid="{00000000-0005-0000-0000-000043210000}"/>
    <cellStyle name="Normal 49 3 3 2" xfId="3907" xr:uid="{00000000-0005-0000-0000-000044210000}"/>
    <cellStyle name="Normal 49 3 4" xfId="3908" xr:uid="{00000000-0005-0000-0000-000045210000}"/>
    <cellStyle name="Normal 49 4" xfId="3909" xr:uid="{00000000-0005-0000-0000-000046210000}"/>
    <cellStyle name="Normal 49 4 2" xfId="3910" xr:uid="{00000000-0005-0000-0000-000047210000}"/>
    <cellStyle name="Normal 49 4 2 2" xfId="3911" xr:uid="{00000000-0005-0000-0000-000048210000}"/>
    <cellStyle name="Normal 49 4 2 2 2" xfId="3912" xr:uid="{00000000-0005-0000-0000-000049210000}"/>
    <cellStyle name="Normal 49 4 2 3" xfId="3913" xr:uid="{00000000-0005-0000-0000-00004A210000}"/>
    <cellStyle name="Normal 49 4 3" xfId="3914" xr:uid="{00000000-0005-0000-0000-00004B210000}"/>
    <cellStyle name="Normal 49 4 3 2" xfId="3915" xr:uid="{00000000-0005-0000-0000-00004C210000}"/>
    <cellStyle name="Normal 49 4 4" xfId="3916" xr:uid="{00000000-0005-0000-0000-00004D210000}"/>
    <cellStyle name="Normal 49 5" xfId="3917" xr:uid="{00000000-0005-0000-0000-00004E210000}"/>
    <cellStyle name="Normal 49 5 2" xfId="3918" xr:uid="{00000000-0005-0000-0000-00004F210000}"/>
    <cellStyle name="Normal 49 5 2 2" xfId="3919" xr:uid="{00000000-0005-0000-0000-000050210000}"/>
    <cellStyle name="Normal 49 5 3" xfId="3920" xr:uid="{00000000-0005-0000-0000-000051210000}"/>
    <cellStyle name="Normal 49 6" xfId="3921" xr:uid="{00000000-0005-0000-0000-000052210000}"/>
    <cellStyle name="Normal 49 6 2" xfId="3922" xr:uid="{00000000-0005-0000-0000-000053210000}"/>
    <cellStyle name="Normal 49 7" xfId="3923" xr:uid="{00000000-0005-0000-0000-000054210000}"/>
    <cellStyle name="Normal 49 8" xfId="3924" xr:uid="{00000000-0005-0000-0000-000055210000}"/>
    <cellStyle name="Normal 5" xfId="54" xr:uid="{00000000-0005-0000-0000-000056210000}"/>
    <cellStyle name="Normal-- 5" xfId="4545" xr:uid="{00000000-0005-0000-0000-000057210000}"/>
    <cellStyle name="Normal 5 10" xfId="3925" xr:uid="{00000000-0005-0000-0000-000058210000}"/>
    <cellStyle name="Normal 5 10 2" xfId="3926" xr:uid="{00000000-0005-0000-0000-000059210000}"/>
    <cellStyle name="Normal 5 100" xfId="3927" xr:uid="{00000000-0005-0000-0000-00005A210000}"/>
    <cellStyle name="Normal 5 101" xfId="3928" xr:uid="{00000000-0005-0000-0000-00005B210000}"/>
    <cellStyle name="Normal 5 102" xfId="3929" xr:uid="{00000000-0005-0000-0000-00005C210000}"/>
    <cellStyle name="Normal 5 103" xfId="3930" xr:uid="{00000000-0005-0000-0000-00005D210000}"/>
    <cellStyle name="Normal 5 104" xfId="3931" xr:uid="{00000000-0005-0000-0000-00005E210000}"/>
    <cellStyle name="Normal 5 105" xfId="3932" xr:uid="{00000000-0005-0000-0000-00005F210000}"/>
    <cellStyle name="Normal 5 106" xfId="3933" xr:uid="{00000000-0005-0000-0000-000060210000}"/>
    <cellStyle name="Normal 5 107" xfId="3934" xr:uid="{00000000-0005-0000-0000-000061210000}"/>
    <cellStyle name="Normal 5 108" xfId="3935" xr:uid="{00000000-0005-0000-0000-000062210000}"/>
    <cellStyle name="Normal 5 109" xfId="3936" xr:uid="{00000000-0005-0000-0000-000063210000}"/>
    <cellStyle name="Normal 5 11" xfId="3937" xr:uid="{00000000-0005-0000-0000-000064210000}"/>
    <cellStyle name="Normal 5 11 2" xfId="3938" xr:uid="{00000000-0005-0000-0000-000065210000}"/>
    <cellStyle name="Normal 5 110" xfId="3939" xr:uid="{00000000-0005-0000-0000-000066210000}"/>
    <cellStyle name="Normal 5 111" xfId="3940" xr:uid="{00000000-0005-0000-0000-000067210000}"/>
    <cellStyle name="Normal 5 112" xfId="3941" xr:uid="{00000000-0005-0000-0000-000068210000}"/>
    <cellStyle name="Normal 5 113" xfId="3942" xr:uid="{00000000-0005-0000-0000-000069210000}"/>
    <cellStyle name="Normal 5 12" xfId="3943" xr:uid="{00000000-0005-0000-0000-00006A210000}"/>
    <cellStyle name="Normal 5 12 2" xfId="3944" xr:uid="{00000000-0005-0000-0000-00006B210000}"/>
    <cellStyle name="Normal 5 13" xfId="3945" xr:uid="{00000000-0005-0000-0000-00006C210000}"/>
    <cellStyle name="Normal 5 13 2" xfId="3946" xr:uid="{00000000-0005-0000-0000-00006D210000}"/>
    <cellStyle name="Normal 5 14" xfId="3947" xr:uid="{00000000-0005-0000-0000-00006E210000}"/>
    <cellStyle name="Normal 5 14 2" xfId="3948" xr:uid="{00000000-0005-0000-0000-00006F210000}"/>
    <cellStyle name="Normal 5 15" xfId="3949" xr:uid="{00000000-0005-0000-0000-000070210000}"/>
    <cellStyle name="Normal 5 15 2" xfId="3950" xr:uid="{00000000-0005-0000-0000-000071210000}"/>
    <cellStyle name="Normal 5 16" xfId="3951" xr:uid="{00000000-0005-0000-0000-000072210000}"/>
    <cellStyle name="Normal 5 16 2" xfId="3952" xr:uid="{00000000-0005-0000-0000-000073210000}"/>
    <cellStyle name="Normal 5 17" xfId="3953" xr:uid="{00000000-0005-0000-0000-000074210000}"/>
    <cellStyle name="Normal 5 17 2" xfId="3954" xr:uid="{00000000-0005-0000-0000-000075210000}"/>
    <cellStyle name="Normal 5 18" xfId="3955" xr:uid="{00000000-0005-0000-0000-000076210000}"/>
    <cellStyle name="Normal 5 18 2" xfId="3956" xr:uid="{00000000-0005-0000-0000-000077210000}"/>
    <cellStyle name="Normal 5 19" xfId="3957" xr:uid="{00000000-0005-0000-0000-000078210000}"/>
    <cellStyle name="Normal 5 19 2" xfId="3958" xr:uid="{00000000-0005-0000-0000-000079210000}"/>
    <cellStyle name="Normal 5 2" xfId="74" xr:uid="{00000000-0005-0000-0000-00007A210000}"/>
    <cellStyle name="Normal 5 2 2" xfId="3959" xr:uid="{00000000-0005-0000-0000-00007B210000}"/>
    <cellStyle name="Normal 5 2 3" xfId="3960" xr:uid="{00000000-0005-0000-0000-00007C210000}"/>
    <cellStyle name="Normal 5 2 4" xfId="3961" xr:uid="{00000000-0005-0000-0000-00007D210000}"/>
    <cellStyle name="Normal 5 2 5" xfId="3962" xr:uid="{00000000-0005-0000-0000-00007E210000}"/>
    <cellStyle name="Normal 5 20" xfId="3963" xr:uid="{00000000-0005-0000-0000-00007F210000}"/>
    <cellStyle name="Normal 5 20 2" xfId="3964" xr:uid="{00000000-0005-0000-0000-000080210000}"/>
    <cellStyle name="Normal 5 21" xfId="3965" xr:uid="{00000000-0005-0000-0000-000081210000}"/>
    <cellStyle name="Normal 5 21 2" xfId="3966" xr:uid="{00000000-0005-0000-0000-000082210000}"/>
    <cellStyle name="Normal 5 22" xfId="3967" xr:uid="{00000000-0005-0000-0000-000083210000}"/>
    <cellStyle name="Normal 5 22 2" xfId="3968" xr:uid="{00000000-0005-0000-0000-000084210000}"/>
    <cellStyle name="Normal 5 22 2 2" xfId="3969" xr:uid="{00000000-0005-0000-0000-000085210000}"/>
    <cellStyle name="Normal 5 22 3" xfId="3970" xr:uid="{00000000-0005-0000-0000-000086210000}"/>
    <cellStyle name="Normal 5 22 4" xfId="3971" xr:uid="{00000000-0005-0000-0000-000087210000}"/>
    <cellStyle name="Normal 5 23" xfId="3972" xr:uid="{00000000-0005-0000-0000-000088210000}"/>
    <cellStyle name="Normal 5 23 2" xfId="3973" xr:uid="{00000000-0005-0000-0000-000089210000}"/>
    <cellStyle name="Normal 5 24" xfId="3974" xr:uid="{00000000-0005-0000-0000-00008A210000}"/>
    <cellStyle name="Normal 5 24 2" xfId="3975" xr:uid="{00000000-0005-0000-0000-00008B210000}"/>
    <cellStyle name="Normal 5 25" xfId="3976" xr:uid="{00000000-0005-0000-0000-00008C210000}"/>
    <cellStyle name="Normal 5 25 2" xfId="3977" xr:uid="{00000000-0005-0000-0000-00008D210000}"/>
    <cellStyle name="Normal 5 26" xfId="3978" xr:uid="{00000000-0005-0000-0000-00008E210000}"/>
    <cellStyle name="Normal 5 26 2" xfId="3979" xr:uid="{00000000-0005-0000-0000-00008F210000}"/>
    <cellStyle name="Normal 5 27" xfId="3980" xr:uid="{00000000-0005-0000-0000-000090210000}"/>
    <cellStyle name="Normal 5 27 2" xfId="3981" xr:uid="{00000000-0005-0000-0000-000091210000}"/>
    <cellStyle name="Normal 5 28" xfId="3982" xr:uid="{00000000-0005-0000-0000-000092210000}"/>
    <cellStyle name="Normal 5 28 2" xfId="3983" xr:uid="{00000000-0005-0000-0000-000093210000}"/>
    <cellStyle name="Normal 5 29" xfId="3984" xr:uid="{00000000-0005-0000-0000-000094210000}"/>
    <cellStyle name="Normal 5 29 2" xfId="3985" xr:uid="{00000000-0005-0000-0000-000095210000}"/>
    <cellStyle name="Normal 5 3" xfId="3986" xr:uid="{00000000-0005-0000-0000-000096210000}"/>
    <cellStyle name="Normal 5 3 2" xfId="3987" xr:uid="{00000000-0005-0000-0000-000097210000}"/>
    <cellStyle name="Normal 5 30" xfId="3988" xr:uid="{00000000-0005-0000-0000-000098210000}"/>
    <cellStyle name="Normal 5 30 2" xfId="3989" xr:uid="{00000000-0005-0000-0000-000099210000}"/>
    <cellStyle name="Normal 5 31" xfId="3990" xr:uid="{00000000-0005-0000-0000-00009A210000}"/>
    <cellStyle name="Normal 5 31 2" xfId="3991" xr:uid="{00000000-0005-0000-0000-00009B210000}"/>
    <cellStyle name="Normal 5 32" xfId="3992" xr:uid="{00000000-0005-0000-0000-00009C210000}"/>
    <cellStyle name="Normal 5 32 2" xfId="3993" xr:uid="{00000000-0005-0000-0000-00009D210000}"/>
    <cellStyle name="Normal 5 33" xfId="3994" xr:uid="{00000000-0005-0000-0000-00009E210000}"/>
    <cellStyle name="Normal 5 33 2" xfId="3995" xr:uid="{00000000-0005-0000-0000-00009F210000}"/>
    <cellStyle name="Normal 5 34" xfId="3996" xr:uid="{00000000-0005-0000-0000-0000A0210000}"/>
    <cellStyle name="Normal 5 34 2" xfId="3997" xr:uid="{00000000-0005-0000-0000-0000A1210000}"/>
    <cellStyle name="Normal 5 35" xfId="3998" xr:uid="{00000000-0005-0000-0000-0000A2210000}"/>
    <cellStyle name="Normal 5 35 2" xfId="3999" xr:uid="{00000000-0005-0000-0000-0000A3210000}"/>
    <cellStyle name="Normal 5 36" xfId="4000" xr:uid="{00000000-0005-0000-0000-0000A4210000}"/>
    <cellStyle name="Normal 5 36 2" xfId="4001" xr:uid="{00000000-0005-0000-0000-0000A5210000}"/>
    <cellStyle name="Normal 5 37" xfId="4002" xr:uid="{00000000-0005-0000-0000-0000A6210000}"/>
    <cellStyle name="Normal 5 37 2" xfId="4003" xr:uid="{00000000-0005-0000-0000-0000A7210000}"/>
    <cellStyle name="Normal 5 38" xfId="4004" xr:uid="{00000000-0005-0000-0000-0000A8210000}"/>
    <cellStyle name="Normal 5 39" xfId="4005" xr:uid="{00000000-0005-0000-0000-0000A9210000}"/>
    <cellStyle name="Normal 5 4" xfId="4006" xr:uid="{00000000-0005-0000-0000-0000AA210000}"/>
    <cellStyle name="Normal 5 4 2" xfId="4007" xr:uid="{00000000-0005-0000-0000-0000AB210000}"/>
    <cellStyle name="Normal 5 40" xfId="4008" xr:uid="{00000000-0005-0000-0000-0000AC210000}"/>
    <cellStyle name="Normal 5 41" xfId="4009" xr:uid="{00000000-0005-0000-0000-0000AD210000}"/>
    <cellStyle name="Normal 5 42" xfId="4010" xr:uid="{00000000-0005-0000-0000-0000AE210000}"/>
    <cellStyle name="Normal 5 43" xfId="4011" xr:uid="{00000000-0005-0000-0000-0000AF210000}"/>
    <cellStyle name="Normal 5 44" xfId="4012" xr:uid="{00000000-0005-0000-0000-0000B0210000}"/>
    <cellStyle name="Normal 5 45" xfId="4013" xr:uid="{00000000-0005-0000-0000-0000B1210000}"/>
    <cellStyle name="Normal 5 46" xfId="4014" xr:uid="{00000000-0005-0000-0000-0000B2210000}"/>
    <cellStyle name="Normal 5 47" xfId="4015" xr:uid="{00000000-0005-0000-0000-0000B3210000}"/>
    <cellStyle name="Normal 5 48" xfId="4016" xr:uid="{00000000-0005-0000-0000-0000B4210000}"/>
    <cellStyle name="Normal 5 49" xfId="4017" xr:uid="{00000000-0005-0000-0000-0000B5210000}"/>
    <cellStyle name="Normal 5 5" xfId="4018" xr:uid="{00000000-0005-0000-0000-0000B6210000}"/>
    <cellStyle name="Normal 5 5 2" xfId="4019" xr:uid="{00000000-0005-0000-0000-0000B7210000}"/>
    <cellStyle name="Normal 5 50" xfId="4020" xr:uid="{00000000-0005-0000-0000-0000B8210000}"/>
    <cellStyle name="Normal 5 51" xfId="4021" xr:uid="{00000000-0005-0000-0000-0000B9210000}"/>
    <cellStyle name="Normal 5 52" xfId="4022" xr:uid="{00000000-0005-0000-0000-0000BA210000}"/>
    <cellStyle name="Normal 5 53" xfId="4023" xr:uid="{00000000-0005-0000-0000-0000BB210000}"/>
    <cellStyle name="Normal 5 54" xfId="4024" xr:uid="{00000000-0005-0000-0000-0000BC210000}"/>
    <cellStyle name="Normal 5 55" xfId="4025" xr:uid="{00000000-0005-0000-0000-0000BD210000}"/>
    <cellStyle name="Normal 5 56" xfId="4026" xr:uid="{00000000-0005-0000-0000-0000BE210000}"/>
    <cellStyle name="Normal 5 57" xfId="4027" xr:uid="{00000000-0005-0000-0000-0000BF210000}"/>
    <cellStyle name="Normal 5 58" xfId="4028" xr:uid="{00000000-0005-0000-0000-0000C0210000}"/>
    <cellStyle name="Normal 5 59" xfId="4029" xr:uid="{00000000-0005-0000-0000-0000C1210000}"/>
    <cellStyle name="Normal 5 6" xfId="4030" xr:uid="{00000000-0005-0000-0000-0000C2210000}"/>
    <cellStyle name="Normal 5 6 2" xfId="4031" xr:uid="{00000000-0005-0000-0000-0000C3210000}"/>
    <cellStyle name="Normal 5 60" xfId="4032" xr:uid="{00000000-0005-0000-0000-0000C4210000}"/>
    <cellStyle name="Normal 5 61" xfId="4033" xr:uid="{00000000-0005-0000-0000-0000C5210000}"/>
    <cellStyle name="Normal 5 62" xfId="4034" xr:uid="{00000000-0005-0000-0000-0000C6210000}"/>
    <cellStyle name="Normal 5 63" xfId="4035" xr:uid="{00000000-0005-0000-0000-0000C7210000}"/>
    <cellStyle name="Normal 5 64" xfId="4036" xr:uid="{00000000-0005-0000-0000-0000C8210000}"/>
    <cellStyle name="Normal 5 65" xfId="4037" xr:uid="{00000000-0005-0000-0000-0000C9210000}"/>
    <cellStyle name="Normal 5 66" xfId="4038" xr:uid="{00000000-0005-0000-0000-0000CA210000}"/>
    <cellStyle name="Normal 5 67" xfId="4039" xr:uid="{00000000-0005-0000-0000-0000CB210000}"/>
    <cellStyle name="Normal 5 68" xfId="4040" xr:uid="{00000000-0005-0000-0000-0000CC210000}"/>
    <cellStyle name="Normal 5 69" xfId="4041" xr:uid="{00000000-0005-0000-0000-0000CD210000}"/>
    <cellStyle name="Normal 5 7" xfId="4042" xr:uid="{00000000-0005-0000-0000-0000CE210000}"/>
    <cellStyle name="Normal 5 7 2" xfId="4043" xr:uid="{00000000-0005-0000-0000-0000CF210000}"/>
    <cellStyle name="Normal 5 70" xfId="4044" xr:uid="{00000000-0005-0000-0000-0000D0210000}"/>
    <cellStyle name="Normal 5 71" xfId="4045" xr:uid="{00000000-0005-0000-0000-0000D1210000}"/>
    <cellStyle name="Normal 5 72" xfId="4046" xr:uid="{00000000-0005-0000-0000-0000D2210000}"/>
    <cellStyle name="Normal 5 73" xfId="4047" xr:uid="{00000000-0005-0000-0000-0000D3210000}"/>
    <cellStyle name="Normal 5 74" xfId="4048" xr:uid="{00000000-0005-0000-0000-0000D4210000}"/>
    <cellStyle name="Normal 5 75" xfId="4049" xr:uid="{00000000-0005-0000-0000-0000D5210000}"/>
    <cellStyle name="Normal 5 76" xfId="4050" xr:uid="{00000000-0005-0000-0000-0000D6210000}"/>
    <cellStyle name="Normal 5 77" xfId="4051" xr:uid="{00000000-0005-0000-0000-0000D7210000}"/>
    <cellStyle name="Normal 5 78" xfId="4052" xr:uid="{00000000-0005-0000-0000-0000D8210000}"/>
    <cellStyle name="Normal 5 79" xfId="4053" xr:uid="{00000000-0005-0000-0000-0000D9210000}"/>
    <cellStyle name="Normal 5 8" xfId="4054" xr:uid="{00000000-0005-0000-0000-0000DA210000}"/>
    <cellStyle name="Normal 5 8 2" xfId="4055" xr:uid="{00000000-0005-0000-0000-0000DB210000}"/>
    <cellStyle name="Normal 5 80" xfId="4056" xr:uid="{00000000-0005-0000-0000-0000DC210000}"/>
    <cellStyle name="Normal 5 81" xfId="4057" xr:uid="{00000000-0005-0000-0000-0000DD210000}"/>
    <cellStyle name="Normal 5 82" xfId="4058" xr:uid="{00000000-0005-0000-0000-0000DE210000}"/>
    <cellStyle name="Normal 5 83" xfId="4059" xr:uid="{00000000-0005-0000-0000-0000DF210000}"/>
    <cellStyle name="Normal 5 84" xfId="4060" xr:uid="{00000000-0005-0000-0000-0000E0210000}"/>
    <cellStyle name="Normal 5 85" xfId="4061" xr:uid="{00000000-0005-0000-0000-0000E1210000}"/>
    <cellStyle name="Normal 5 86" xfId="4062" xr:uid="{00000000-0005-0000-0000-0000E2210000}"/>
    <cellStyle name="Normal 5 87" xfId="4063" xr:uid="{00000000-0005-0000-0000-0000E3210000}"/>
    <cellStyle name="Normal 5 88" xfId="4064" xr:uid="{00000000-0005-0000-0000-0000E4210000}"/>
    <cellStyle name="Normal 5 89" xfId="4065" xr:uid="{00000000-0005-0000-0000-0000E5210000}"/>
    <cellStyle name="Normal 5 9" xfId="4066" xr:uid="{00000000-0005-0000-0000-0000E6210000}"/>
    <cellStyle name="Normal 5 9 2" xfId="4067" xr:uid="{00000000-0005-0000-0000-0000E7210000}"/>
    <cellStyle name="Normal 5 90" xfId="4068" xr:uid="{00000000-0005-0000-0000-0000E8210000}"/>
    <cellStyle name="Normal 5 91" xfId="4069" xr:uid="{00000000-0005-0000-0000-0000E9210000}"/>
    <cellStyle name="Normal 5 92" xfId="4070" xr:uid="{00000000-0005-0000-0000-0000EA210000}"/>
    <cellStyle name="Normal 5 93" xfId="4071" xr:uid="{00000000-0005-0000-0000-0000EB210000}"/>
    <cellStyle name="Normal 5 94" xfId="4072" xr:uid="{00000000-0005-0000-0000-0000EC210000}"/>
    <cellStyle name="Normal 5 95" xfId="4073" xr:uid="{00000000-0005-0000-0000-0000ED210000}"/>
    <cellStyle name="Normal 5 96" xfId="4074" xr:uid="{00000000-0005-0000-0000-0000EE210000}"/>
    <cellStyle name="Normal 5 97" xfId="4075" xr:uid="{00000000-0005-0000-0000-0000EF210000}"/>
    <cellStyle name="Normal 5 98" xfId="4076" xr:uid="{00000000-0005-0000-0000-0000F0210000}"/>
    <cellStyle name="Normal 5 99" xfId="4077" xr:uid="{00000000-0005-0000-0000-0000F1210000}"/>
    <cellStyle name="Normal 50" xfId="4078" xr:uid="{00000000-0005-0000-0000-0000F2210000}"/>
    <cellStyle name="Normal 50 2" xfId="4079" xr:uid="{00000000-0005-0000-0000-0000F3210000}"/>
    <cellStyle name="Normal 50 3" xfId="4080" xr:uid="{00000000-0005-0000-0000-0000F4210000}"/>
    <cellStyle name="Normal 50 4" xfId="4081" xr:uid="{00000000-0005-0000-0000-0000F5210000}"/>
    <cellStyle name="Normal 50 5" xfId="4082" xr:uid="{00000000-0005-0000-0000-0000F6210000}"/>
    <cellStyle name="Normal 50 6" xfId="4083" xr:uid="{00000000-0005-0000-0000-0000F7210000}"/>
    <cellStyle name="Normal 50 7" xfId="4084" xr:uid="{00000000-0005-0000-0000-0000F8210000}"/>
    <cellStyle name="Normal 50 8" xfId="4085" xr:uid="{00000000-0005-0000-0000-0000F9210000}"/>
    <cellStyle name="Normal 51" xfId="4086" xr:uid="{00000000-0005-0000-0000-0000FA210000}"/>
    <cellStyle name="Normal 51 2" xfId="4087" xr:uid="{00000000-0005-0000-0000-0000FB210000}"/>
    <cellStyle name="Normal 51 2 2" xfId="4088" xr:uid="{00000000-0005-0000-0000-0000FC210000}"/>
    <cellStyle name="Normal 51 2 2 2" xfId="4089" xr:uid="{00000000-0005-0000-0000-0000FD210000}"/>
    <cellStyle name="Normal 51 2 2 2 2" xfId="4090" xr:uid="{00000000-0005-0000-0000-0000FE210000}"/>
    <cellStyle name="Normal 51 2 2 3" xfId="4091" xr:uid="{00000000-0005-0000-0000-0000FF210000}"/>
    <cellStyle name="Normal 51 2 3" xfId="4092" xr:uid="{00000000-0005-0000-0000-000000220000}"/>
    <cellStyle name="Normal 51 2 3 2" xfId="4093" xr:uid="{00000000-0005-0000-0000-000001220000}"/>
    <cellStyle name="Normal 51 2 4" xfId="4094" xr:uid="{00000000-0005-0000-0000-000002220000}"/>
    <cellStyle name="Normal 51 3" xfId="4095" xr:uid="{00000000-0005-0000-0000-000003220000}"/>
    <cellStyle name="Normal 51 3 2" xfId="4096" xr:uid="{00000000-0005-0000-0000-000004220000}"/>
    <cellStyle name="Normal 51 3 2 2" xfId="4097" xr:uid="{00000000-0005-0000-0000-000005220000}"/>
    <cellStyle name="Normal 51 3 3" xfId="4098" xr:uid="{00000000-0005-0000-0000-000006220000}"/>
    <cellStyle name="Normal 51 4" xfId="4099" xr:uid="{00000000-0005-0000-0000-000007220000}"/>
    <cellStyle name="Normal 51 4 2" xfId="4100" xr:uid="{00000000-0005-0000-0000-000008220000}"/>
    <cellStyle name="Normal 51 5" xfId="4101" xr:uid="{00000000-0005-0000-0000-000009220000}"/>
    <cellStyle name="Normal 51 6" xfId="4102" xr:uid="{00000000-0005-0000-0000-00000A220000}"/>
    <cellStyle name="Normal 51 7" xfId="4103" xr:uid="{00000000-0005-0000-0000-00000B220000}"/>
    <cellStyle name="Normal 51 8" xfId="4104" xr:uid="{00000000-0005-0000-0000-00000C220000}"/>
    <cellStyle name="Normal 52" xfId="4105" xr:uid="{00000000-0005-0000-0000-00000D220000}"/>
    <cellStyle name="Normal 52 2" xfId="4106" xr:uid="{00000000-0005-0000-0000-00000E220000}"/>
    <cellStyle name="Normal 52 2 2" xfId="4107" xr:uid="{00000000-0005-0000-0000-00000F220000}"/>
    <cellStyle name="Normal 52 3" xfId="4108" xr:uid="{00000000-0005-0000-0000-000010220000}"/>
    <cellStyle name="Normal 52 4" xfId="4109" xr:uid="{00000000-0005-0000-0000-000011220000}"/>
    <cellStyle name="Normal 52 5" xfId="4110" xr:uid="{00000000-0005-0000-0000-000012220000}"/>
    <cellStyle name="Normal 52 6" xfId="4111" xr:uid="{00000000-0005-0000-0000-000013220000}"/>
    <cellStyle name="Normal 52 7" xfId="4112" xr:uid="{00000000-0005-0000-0000-000014220000}"/>
    <cellStyle name="Normal 52 8" xfId="4113" xr:uid="{00000000-0005-0000-0000-000015220000}"/>
    <cellStyle name="Normal 53" xfId="4114" xr:uid="{00000000-0005-0000-0000-000016220000}"/>
    <cellStyle name="Normal 53 2" xfId="4115" xr:uid="{00000000-0005-0000-0000-000017220000}"/>
    <cellStyle name="Normal 53 2 2" xfId="4116" xr:uid="{00000000-0005-0000-0000-000018220000}"/>
    <cellStyle name="Normal 53 2 2 2" xfId="4117" xr:uid="{00000000-0005-0000-0000-000019220000}"/>
    <cellStyle name="Normal 53 2 3" xfId="4118" xr:uid="{00000000-0005-0000-0000-00001A220000}"/>
    <cellStyle name="Normal 53 3" xfId="4119" xr:uid="{00000000-0005-0000-0000-00001B220000}"/>
    <cellStyle name="Normal 53 3 2" xfId="4120" xr:uid="{00000000-0005-0000-0000-00001C220000}"/>
    <cellStyle name="Normal 53 4" xfId="4121" xr:uid="{00000000-0005-0000-0000-00001D220000}"/>
    <cellStyle name="Normal 53 5" xfId="4122" xr:uid="{00000000-0005-0000-0000-00001E220000}"/>
    <cellStyle name="Normal 53 6" xfId="4123" xr:uid="{00000000-0005-0000-0000-00001F220000}"/>
    <cellStyle name="Normal 53 7" xfId="4124" xr:uid="{00000000-0005-0000-0000-000020220000}"/>
    <cellStyle name="Normal 53 8" xfId="4125" xr:uid="{00000000-0005-0000-0000-000021220000}"/>
    <cellStyle name="Normal 54" xfId="4126" xr:uid="{00000000-0005-0000-0000-000022220000}"/>
    <cellStyle name="Normal 54 2" xfId="4127" xr:uid="{00000000-0005-0000-0000-000023220000}"/>
    <cellStyle name="Normal 54 3" xfId="4128" xr:uid="{00000000-0005-0000-0000-000024220000}"/>
    <cellStyle name="Normal 54 4" xfId="4129" xr:uid="{00000000-0005-0000-0000-000025220000}"/>
    <cellStyle name="Normal 54 5" xfId="4130" xr:uid="{00000000-0005-0000-0000-000026220000}"/>
    <cellStyle name="Normal 54 6" xfId="4131" xr:uid="{00000000-0005-0000-0000-000027220000}"/>
    <cellStyle name="Normal 54 7" xfId="4132" xr:uid="{00000000-0005-0000-0000-000028220000}"/>
    <cellStyle name="Normal 54 8" xfId="4133" xr:uid="{00000000-0005-0000-0000-000029220000}"/>
    <cellStyle name="Normal 55" xfId="4134" xr:uid="{00000000-0005-0000-0000-00002A220000}"/>
    <cellStyle name="Normal 55 2" xfId="4135" xr:uid="{00000000-0005-0000-0000-00002B220000}"/>
    <cellStyle name="Normal 55 3" xfId="4136" xr:uid="{00000000-0005-0000-0000-00002C220000}"/>
    <cellStyle name="Normal 55 4" xfId="4137" xr:uid="{00000000-0005-0000-0000-00002D220000}"/>
    <cellStyle name="Normal 55 5" xfId="4138" xr:uid="{00000000-0005-0000-0000-00002E220000}"/>
    <cellStyle name="Normal 55 6" xfId="4139" xr:uid="{00000000-0005-0000-0000-00002F220000}"/>
    <cellStyle name="Normal 55 7" xfId="4140" xr:uid="{00000000-0005-0000-0000-000030220000}"/>
    <cellStyle name="Normal 55 8" xfId="4141" xr:uid="{00000000-0005-0000-0000-000031220000}"/>
    <cellStyle name="Normal 56" xfId="4142" xr:uid="{00000000-0005-0000-0000-000032220000}"/>
    <cellStyle name="Normal 56 2" xfId="4143" xr:uid="{00000000-0005-0000-0000-000033220000}"/>
    <cellStyle name="Normal 56 3" xfId="4144" xr:uid="{00000000-0005-0000-0000-000034220000}"/>
    <cellStyle name="Normal 56 4" xfId="4145" xr:uid="{00000000-0005-0000-0000-000035220000}"/>
    <cellStyle name="Normal 56 5" xfId="4146" xr:uid="{00000000-0005-0000-0000-000036220000}"/>
    <cellStyle name="Normal 56 6" xfId="4147" xr:uid="{00000000-0005-0000-0000-000037220000}"/>
    <cellStyle name="Normal 56 7" xfId="4148" xr:uid="{00000000-0005-0000-0000-000038220000}"/>
    <cellStyle name="Normal 56 8" xfId="4149" xr:uid="{00000000-0005-0000-0000-000039220000}"/>
    <cellStyle name="Normal 57" xfId="4150" xr:uid="{00000000-0005-0000-0000-00003A220000}"/>
    <cellStyle name="Normal 57 2" xfId="4151" xr:uid="{00000000-0005-0000-0000-00003B220000}"/>
    <cellStyle name="Normal 57 3" xfId="4152" xr:uid="{00000000-0005-0000-0000-00003C220000}"/>
    <cellStyle name="Normal 57 4" xfId="4153" xr:uid="{00000000-0005-0000-0000-00003D220000}"/>
    <cellStyle name="Normal 57 5" xfId="4154" xr:uid="{00000000-0005-0000-0000-00003E220000}"/>
    <cellStyle name="Normal 57 6" xfId="4155" xr:uid="{00000000-0005-0000-0000-00003F220000}"/>
    <cellStyle name="Normal 57 7" xfId="4156" xr:uid="{00000000-0005-0000-0000-000040220000}"/>
    <cellStyle name="Normal 57 8" xfId="4157" xr:uid="{00000000-0005-0000-0000-000041220000}"/>
    <cellStyle name="Normal 58" xfId="4158" xr:uid="{00000000-0005-0000-0000-000042220000}"/>
    <cellStyle name="Normal 58 2" xfId="4159" xr:uid="{00000000-0005-0000-0000-000043220000}"/>
    <cellStyle name="Normal 58 3" xfId="4160" xr:uid="{00000000-0005-0000-0000-000044220000}"/>
    <cellStyle name="Normal 58 4" xfId="4161" xr:uid="{00000000-0005-0000-0000-000045220000}"/>
    <cellStyle name="Normal 58 5" xfId="4162" xr:uid="{00000000-0005-0000-0000-000046220000}"/>
    <cellStyle name="Normal 58 6" xfId="4163" xr:uid="{00000000-0005-0000-0000-000047220000}"/>
    <cellStyle name="Normal 58 7" xfId="4164" xr:uid="{00000000-0005-0000-0000-000048220000}"/>
    <cellStyle name="Normal 58 8" xfId="4165" xr:uid="{00000000-0005-0000-0000-000049220000}"/>
    <cellStyle name="Normal 59" xfId="4166" xr:uid="{00000000-0005-0000-0000-00004A220000}"/>
    <cellStyle name="Normal 59 2" xfId="4167" xr:uid="{00000000-0005-0000-0000-00004B220000}"/>
    <cellStyle name="Normal 59 3" xfId="4168" xr:uid="{00000000-0005-0000-0000-00004C220000}"/>
    <cellStyle name="Normal 59 4" xfId="4169" xr:uid="{00000000-0005-0000-0000-00004D220000}"/>
    <cellStyle name="Normal 59 5" xfId="4170" xr:uid="{00000000-0005-0000-0000-00004E220000}"/>
    <cellStyle name="Normal 59 6" xfId="4171" xr:uid="{00000000-0005-0000-0000-00004F220000}"/>
    <cellStyle name="Normal 59 7" xfId="4172" xr:uid="{00000000-0005-0000-0000-000050220000}"/>
    <cellStyle name="Normal 59 8" xfId="4173" xr:uid="{00000000-0005-0000-0000-000051220000}"/>
    <cellStyle name="Normal 6" xfId="613" xr:uid="{00000000-0005-0000-0000-000052220000}"/>
    <cellStyle name="Normal-- 6" xfId="4546" xr:uid="{00000000-0005-0000-0000-000053220000}"/>
    <cellStyle name="Normal 6 10" xfId="4174" xr:uid="{00000000-0005-0000-0000-000054220000}"/>
    <cellStyle name="Normal 6 10 2" xfId="4175" xr:uid="{00000000-0005-0000-0000-000055220000}"/>
    <cellStyle name="Normal 6 100" xfId="4176" xr:uid="{00000000-0005-0000-0000-000056220000}"/>
    <cellStyle name="Normal 6 101" xfId="4177" xr:uid="{00000000-0005-0000-0000-000057220000}"/>
    <cellStyle name="Normal 6 102" xfId="4178" xr:uid="{00000000-0005-0000-0000-000058220000}"/>
    <cellStyle name="Normal 6 103" xfId="4179" xr:uid="{00000000-0005-0000-0000-000059220000}"/>
    <cellStyle name="Normal 6 104" xfId="4180" xr:uid="{00000000-0005-0000-0000-00005A220000}"/>
    <cellStyle name="Normal 6 105" xfId="4181" xr:uid="{00000000-0005-0000-0000-00005B220000}"/>
    <cellStyle name="Normal 6 106" xfId="4182" xr:uid="{00000000-0005-0000-0000-00005C220000}"/>
    <cellStyle name="Normal 6 107" xfId="4183" xr:uid="{00000000-0005-0000-0000-00005D220000}"/>
    <cellStyle name="Normal 6 108" xfId="4184" xr:uid="{00000000-0005-0000-0000-00005E220000}"/>
    <cellStyle name="Normal 6 109" xfId="4185" xr:uid="{00000000-0005-0000-0000-00005F220000}"/>
    <cellStyle name="Normal 6 11" xfId="4186" xr:uid="{00000000-0005-0000-0000-000060220000}"/>
    <cellStyle name="Normal 6 11 2" xfId="4187" xr:uid="{00000000-0005-0000-0000-000061220000}"/>
    <cellStyle name="Normal 6 110" xfId="4188" xr:uid="{00000000-0005-0000-0000-000062220000}"/>
    <cellStyle name="Normal 6 111" xfId="4189" xr:uid="{00000000-0005-0000-0000-000063220000}"/>
    <cellStyle name="Normal 6 112" xfId="4190" xr:uid="{00000000-0005-0000-0000-000064220000}"/>
    <cellStyle name="Normal 6 113" xfId="4191" xr:uid="{00000000-0005-0000-0000-000065220000}"/>
    <cellStyle name="Normal 6 114" xfId="4192" xr:uid="{00000000-0005-0000-0000-000066220000}"/>
    <cellStyle name="Normal 6 115" xfId="4193" xr:uid="{00000000-0005-0000-0000-000067220000}"/>
    <cellStyle name="Normal 6 116" xfId="4194" xr:uid="{00000000-0005-0000-0000-000068220000}"/>
    <cellStyle name="Normal 6 117" xfId="4195" xr:uid="{00000000-0005-0000-0000-000069220000}"/>
    <cellStyle name="Normal 6 12" xfId="4196" xr:uid="{00000000-0005-0000-0000-00006A220000}"/>
    <cellStyle name="Normal 6 12 2" xfId="4197" xr:uid="{00000000-0005-0000-0000-00006B220000}"/>
    <cellStyle name="Normal 6 13" xfId="4198" xr:uid="{00000000-0005-0000-0000-00006C220000}"/>
    <cellStyle name="Normal 6 13 2" xfId="4199" xr:uid="{00000000-0005-0000-0000-00006D220000}"/>
    <cellStyle name="Normal 6 14" xfId="4200" xr:uid="{00000000-0005-0000-0000-00006E220000}"/>
    <cellStyle name="Normal 6 14 2" xfId="4201" xr:uid="{00000000-0005-0000-0000-00006F220000}"/>
    <cellStyle name="Normal 6 15" xfId="4202" xr:uid="{00000000-0005-0000-0000-000070220000}"/>
    <cellStyle name="Normal 6 15 2" xfId="4203" xr:uid="{00000000-0005-0000-0000-000071220000}"/>
    <cellStyle name="Normal 6 16" xfId="4204" xr:uid="{00000000-0005-0000-0000-000072220000}"/>
    <cellStyle name="Normal 6 16 2" xfId="4205" xr:uid="{00000000-0005-0000-0000-000073220000}"/>
    <cellStyle name="Normal 6 17" xfId="4206" xr:uid="{00000000-0005-0000-0000-000074220000}"/>
    <cellStyle name="Normal 6 17 2" xfId="4207" xr:uid="{00000000-0005-0000-0000-000075220000}"/>
    <cellStyle name="Normal 6 18" xfId="4208" xr:uid="{00000000-0005-0000-0000-000076220000}"/>
    <cellStyle name="Normal 6 18 2" xfId="4209" xr:uid="{00000000-0005-0000-0000-000077220000}"/>
    <cellStyle name="Normal 6 19" xfId="4210" xr:uid="{00000000-0005-0000-0000-000078220000}"/>
    <cellStyle name="Normal 6 19 2" xfId="4211" xr:uid="{00000000-0005-0000-0000-000079220000}"/>
    <cellStyle name="Normal 6 2" xfId="4212" xr:uid="{00000000-0005-0000-0000-00007A220000}"/>
    <cellStyle name="Normal 6 2 2" xfId="4213" xr:uid="{00000000-0005-0000-0000-00007B220000}"/>
    <cellStyle name="Normal 6 2 3" xfId="4214" xr:uid="{00000000-0005-0000-0000-00007C220000}"/>
    <cellStyle name="Normal 6 2 4" xfId="4215" xr:uid="{00000000-0005-0000-0000-00007D220000}"/>
    <cellStyle name="Normal 6 2 5" xfId="4216" xr:uid="{00000000-0005-0000-0000-00007E220000}"/>
    <cellStyle name="Normal 6 20" xfId="4217" xr:uid="{00000000-0005-0000-0000-00007F220000}"/>
    <cellStyle name="Normal 6 20 2" xfId="4218" xr:uid="{00000000-0005-0000-0000-000080220000}"/>
    <cellStyle name="Normal 6 21" xfId="4219" xr:uid="{00000000-0005-0000-0000-000081220000}"/>
    <cellStyle name="Normal 6 21 2" xfId="4220" xr:uid="{00000000-0005-0000-0000-000082220000}"/>
    <cellStyle name="Normal 6 21 2 2" xfId="4221" xr:uid="{00000000-0005-0000-0000-000083220000}"/>
    <cellStyle name="Normal 6 21 3" xfId="4222" xr:uid="{00000000-0005-0000-0000-000084220000}"/>
    <cellStyle name="Normal 6 21 4" xfId="4223" xr:uid="{00000000-0005-0000-0000-000085220000}"/>
    <cellStyle name="Normal 6 22" xfId="4224" xr:uid="{00000000-0005-0000-0000-000086220000}"/>
    <cellStyle name="Normal 6 22 2" xfId="4225" xr:uid="{00000000-0005-0000-0000-000087220000}"/>
    <cellStyle name="Normal 6 22 2 2" xfId="4226" xr:uid="{00000000-0005-0000-0000-000088220000}"/>
    <cellStyle name="Normal 6 22 3" xfId="4227" xr:uid="{00000000-0005-0000-0000-000089220000}"/>
    <cellStyle name="Normal 6 22 4" xfId="4228" xr:uid="{00000000-0005-0000-0000-00008A220000}"/>
    <cellStyle name="Normal 6 23" xfId="4229" xr:uid="{00000000-0005-0000-0000-00008B220000}"/>
    <cellStyle name="Normal 6 23 2" xfId="4230" xr:uid="{00000000-0005-0000-0000-00008C220000}"/>
    <cellStyle name="Normal 6 24" xfId="4231" xr:uid="{00000000-0005-0000-0000-00008D220000}"/>
    <cellStyle name="Normal 6 24 2" xfId="4232" xr:uid="{00000000-0005-0000-0000-00008E220000}"/>
    <cellStyle name="Normal 6 25" xfId="4233" xr:uid="{00000000-0005-0000-0000-00008F220000}"/>
    <cellStyle name="Normal 6 25 2" xfId="4234" xr:uid="{00000000-0005-0000-0000-000090220000}"/>
    <cellStyle name="Normal 6 26" xfId="4235" xr:uid="{00000000-0005-0000-0000-000091220000}"/>
    <cellStyle name="Normal 6 26 2" xfId="4236" xr:uid="{00000000-0005-0000-0000-000092220000}"/>
    <cellStyle name="Normal 6 27" xfId="4237" xr:uid="{00000000-0005-0000-0000-000093220000}"/>
    <cellStyle name="Normal 6 27 2" xfId="4238" xr:uid="{00000000-0005-0000-0000-000094220000}"/>
    <cellStyle name="Normal 6 28" xfId="4239" xr:uid="{00000000-0005-0000-0000-000095220000}"/>
    <cellStyle name="Normal 6 28 2" xfId="4240" xr:uid="{00000000-0005-0000-0000-000096220000}"/>
    <cellStyle name="Normal 6 29" xfId="4241" xr:uid="{00000000-0005-0000-0000-000097220000}"/>
    <cellStyle name="Normal 6 29 2" xfId="4242" xr:uid="{00000000-0005-0000-0000-000098220000}"/>
    <cellStyle name="Normal 6 3" xfId="4243" xr:uid="{00000000-0005-0000-0000-000099220000}"/>
    <cellStyle name="Normal 6 3 2" xfId="4244" xr:uid="{00000000-0005-0000-0000-00009A220000}"/>
    <cellStyle name="Normal 6 3 3" xfId="4245" xr:uid="{00000000-0005-0000-0000-00009B220000}"/>
    <cellStyle name="Normal 6 3 4" xfId="4246" xr:uid="{00000000-0005-0000-0000-00009C220000}"/>
    <cellStyle name="Normal 6 30" xfId="4247" xr:uid="{00000000-0005-0000-0000-00009D220000}"/>
    <cellStyle name="Normal 6 31" xfId="4248" xr:uid="{00000000-0005-0000-0000-00009E220000}"/>
    <cellStyle name="Normal 6 32" xfId="4249" xr:uid="{00000000-0005-0000-0000-00009F220000}"/>
    <cellStyle name="Normal 6 33" xfId="4250" xr:uid="{00000000-0005-0000-0000-0000A0220000}"/>
    <cellStyle name="Normal 6 34" xfId="4251" xr:uid="{00000000-0005-0000-0000-0000A1220000}"/>
    <cellStyle name="Normal 6 35" xfId="4252" xr:uid="{00000000-0005-0000-0000-0000A2220000}"/>
    <cellStyle name="Normal 6 36" xfId="4253" xr:uid="{00000000-0005-0000-0000-0000A3220000}"/>
    <cellStyle name="Normal 6 37" xfId="4254" xr:uid="{00000000-0005-0000-0000-0000A4220000}"/>
    <cellStyle name="Normal 6 38" xfId="4255" xr:uid="{00000000-0005-0000-0000-0000A5220000}"/>
    <cellStyle name="Normal 6 39" xfId="4256" xr:uid="{00000000-0005-0000-0000-0000A6220000}"/>
    <cellStyle name="Normal 6 4" xfId="4257" xr:uid="{00000000-0005-0000-0000-0000A7220000}"/>
    <cellStyle name="Normal 6 4 2" xfId="4258" xr:uid="{00000000-0005-0000-0000-0000A8220000}"/>
    <cellStyle name="Normal 6 40" xfId="4259" xr:uid="{00000000-0005-0000-0000-0000A9220000}"/>
    <cellStyle name="Normal 6 41" xfId="4260" xr:uid="{00000000-0005-0000-0000-0000AA220000}"/>
    <cellStyle name="Normal 6 42" xfId="4261" xr:uid="{00000000-0005-0000-0000-0000AB220000}"/>
    <cellStyle name="Normal 6 43" xfId="4262" xr:uid="{00000000-0005-0000-0000-0000AC220000}"/>
    <cellStyle name="Normal 6 44" xfId="4263" xr:uid="{00000000-0005-0000-0000-0000AD220000}"/>
    <cellStyle name="Normal 6 45" xfId="4264" xr:uid="{00000000-0005-0000-0000-0000AE220000}"/>
    <cellStyle name="Normal 6 46" xfId="4265" xr:uid="{00000000-0005-0000-0000-0000AF220000}"/>
    <cellStyle name="Normal 6 47" xfId="4266" xr:uid="{00000000-0005-0000-0000-0000B0220000}"/>
    <cellStyle name="Normal 6 48" xfId="4267" xr:uid="{00000000-0005-0000-0000-0000B1220000}"/>
    <cellStyle name="Normal 6 49" xfId="4268" xr:uid="{00000000-0005-0000-0000-0000B2220000}"/>
    <cellStyle name="Normal 6 5" xfId="4269" xr:uid="{00000000-0005-0000-0000-0000B3220000}"/>
    <cellStyle name="Normal 6 5 2" xfId="4270" xr:uid="{00000000-0005-0000-0000-0000B4220000}"/>
    <cellStyle name="Normal 6 50" xfId="4271" xr:uid="{00000000-0005-0000-0000-0000B5220000}"/>
    <cellStyle name="Normal 6 51" xfId="4272" xr:uid="{00000000-0005-0000-0000-0000B6220000}"/>
    <cellStyle name="Normal 6 52" xfId="4273" xr:uid="{00000000-0005-0000-0000-0000B7220000}"/>
    <cellStyle name="Normal 6 53" xfId="4274" xr:uid="{00000000-0005-0000-0000-0000B8220000}"/>
    <cellStyle name="Normal 6 54" xfId="4275" xr:uid="{00000000-0005-0000-0000-0000B9220000}"/>
    <cellStyle name="Normal 6 55" xfId="4276" xr:uid="{00000000-0005-0000-0000-0000BA220000}"/>
    <cellStyle name="Normal 6 56" xfId="4277" xr:uid="{00000000-0005-0000-0000-0000BB220000}"/>
    <cellStyle name="Normal 6 57" xfId="4278" xr:uid="{00000000-0005-0000-0000-0000BC220000}"/>
    <cellStyle name="Normal 6 58" xfId="4279" xr:uid="{00000000-0005-0000-0000-0000BD220000}"/>
    <cellStyle name="Normal 6 59" xfId="4280" xr:uid="{00000000-0005-0000-0000-0000BE220000}"/>
    <cellStyle name="Normal 6 6" xfId="4281" xr:uid="{00000000-0005-0000-0000-0000BF220000}"/>
    <cellStyle name="Normal 6 6 2" xfId="4282" xr:uid="{00000000-0005-0000-0000-0000C0220000}"/>
    <cellStyle name="Normal 6 60" xfId="4283" xr:uid="{00000000-0005-0000-0000-0000C1220000}"/>
    <cellStyle name="Normal 6 61" xfId="4284" xr:uid="{00000000-0005-0000-0000-0000C2220000}"/>
    <cellStyle name="Normal 6 62" xfId="4285" xr:uid="{00000000-0005-0000-0000-0000C3220000}"/>
    <cellStyle name="Normal 6 63" xfId="4286" xr:uid="{00000000-0005-0000-0000-0000C4220000}"/>
    <cellStyle name="Normal 6 64" xfId="4287" xr:uid="{00000000-0005-0000-0000-0000C5220000}"/>
    <cellStyle name="Normal 6 65" xfId="4288" xr:uid="{00000000-0005-0000-0000-0000C6220000}"/>
    <cellStyle name="Normal 6 66" xfId="4289" xr:uid="{00000000-0005-0000-0000-0000C7220000}"/>
    <cellStyle name="Normal 6 67" xfId="4290" xr:uid="{00000000-0005-0000-0000-0000C8220000}"/>
    <cellStyle name="Normal 6 68" xfId="4291" xr:uid="{00000000-0005-0000-0000-0000C9220000}"/>
    <cellStyle name="Normal 6 69" xfId="4292" xr:uid="{00000000-0005-0000-0000-0000CA220000}"/>
    <cellStyle name="Normal 6 7" xfId="4293" xr:uid="{00000000-0005-0000-0000-0000CB220000}"/>
    <cellStyle name="Normal 6 7 2" xfId="4294" xr:uid="{00000000-0005-0000-0000-0000CC220000}"/>
    <cellStyle name="Normal 6 70" xfId="4295" xr:uid="{00000000-0005-0000-0000-0000CD220000}"/>
    <cellStyle name="Normal 6 71" xfId="4296" xr:uid="{00000000-0005-0000-0000-0000CE220000}"/>
    <cellStyle name="Normal 6 72" xfId="4297" xr:uid="{00000000-0005-0000-0000-0000CF220000}"/>
    <cellStyle name="Normal 6 73" xfId="4298" xr:uid="{00000000-0005-0000-0000-0000D0220000}"/>
    <cellStyle name="Normal 6 74" xfId="4299" xr:uid="{00000000-0005-0000-0000-0000D1220000}"/>
    <cellStyle name="Normal 6 75" xfId="4300" xr:uid="{00000000-0005-0000-0000-0000D2220000}"/>
    <cellStyle name="Normal 6 76" xfId="4301" xr:uid="{00000000-0005-0000-0000-0000D3220000}"/>
    <cellStyle name="Normal 6 77" xfId="4302" xr:uid="{00000000-0005-0000-0000-0000D4220000}"/>
    <cellStyle name="Normal 6 78" xfId="4303" xr:uid="{00000000-0005-0000-0000-0000D5220000}"/>
    <cellStyle name="Normal 6 79" xfId="4304" xr:uid="{00000000-0005-0000-0000-0000D6220000}"/>
    <cellStyle name="Normal 6 8" xfId="4305" xr:uid="{00000000-0005-0000-0000-0000D7220000}"/>
    <cellStyle name="Normal 6 8 2" xfId="4306" xr:uid="{00000000-0005-0000-0000-0000D8220000}"/>
    <cellStyle name="Normal 6 80" xfId="4307" xr:uid="{00000000-0005-0000-0000-0000D9220000}"/>
    <cellStyle name="Normal 6 81" xfId="4308" xr:uid="{00000000-0005-0000-0000-0000DA220000}"/>
    <cellStyle name="Normal 6 82" xfId="4309" xr:uid="{00000000-0005-0000-0000-0000DB220000}"/>
    <cellStyle name="Normal 6 83" xfId="4310" xr:uid="{00000000-0005-0000-0000-0000DC220000}"/>
    <cellStyle name="Normal 6 84" xfId="4311" xr:uid="{00000000-0005-0000-0000-0000DD220000}"/>
    <cellStyle name="Normal 6 85" xfId="4312" xr:uid="{00000000-0005-0000-0000-0000DE220000}"/>
    <cellStyle name="Normal 6 86" xfId="4313" xr:uid="{00000000-0005-0000-0000-0000DF220000}"/>
    <cellStyle name="Normal 6 87" xfId="4314" xr:uid="{00000000-0005-0000-0000-0000E0220000}"/>
    <cellStyle name="Normal 6 88" xfId="4315" xr:uid="{00000000-0005-0000-0000-0000E1220000}"/>
    <cellStyle name="Normal 6 89" xfId="4316" xr:uid="{00000000-0005-0000-0000-0000E2220000}"/>
    <cellStyle name="Normal 6 9" xfId="4317" xr:uid="{00000000-0005-0000-0000-0000E3220000}"/>
    <cellStyle name="Normal 6 9 2" xfId="4318" xr:uid="{00000000-0005-0000-0000-0000E4220000}"/>
    <cellStyle name="Normal 6 90" xfId="4319" xr:uid="{00000000-0005-0000-0000-0000E5220000}"/>
    <cellStyle name="Normal 6 91" xfId="4320" xr:uid="{00000000-0005-0000-0000-0000E6220000}"/>
    <cellStyle name="Normal 6 92" xfId="4321" xr:uid="{00000000-0005-0000-0000-0000E7220000}"/>
    <cellStyle name="Normal 6 93" xfId="4322" xr:uid="{00000000-0005-0000-0000-0000E8220000}"/>
    <cellStyle name="Normal 6 94" xfId="4323" xr:uid="{00000000-0005-0000-0000-0000E9220000}"/>
    <cellStyle name="Normal 6 95" xfId="4324" xr:uid="{00000000-0005-0000-0000-0000EA220000}"/>
    <cellStyle name="Normal 6 96" xfId="4325" xr:uid="{00000000-0005-0000-0000-0000EB220000}"/>
    <cellStyle name="Normal 6 97" xfId="4326" xr:uid="{00000000-0005-0000-0000-0000EC220000}"/>
    <cellStyle name="Normal 6 98" xfId="4327" xr:uid="{00000000-0005-0000-0000-0000ED220000}"/>
    <cellStyle name="Normal 6 99" xfId="4328" xr:uid="{00000000-0005-0000-0000-0000EE220000}"/>
    <cellStyle name="Normal 60 2" xfId="4329" xr:uid="{00000000-0005-0000-0000-0000EF220000}"/>
    <cellStyle name="Normal 60 3" xfId="4330" xr:uid="{00000000-0005-0000-0000-0000F0220000}"/>
    <cellStyle name="Normal 60 4" xfId="4331" xr:uid="{00000000-0005-0000-0000-0000F1220000}"/>
    <cellStyle name="Normal 60 5" xfId="4332" xr:uid="{00000000-0005-0000-0000-0000F2220000}"/>
    <cellStyle name="Normal 60 6" xfId="4333" xr:uid="{00000000-0005-0000-0000-0000F3220000}"/>
    <cellStyle name="Normal 60 7" xfId="4334" xr:uid="{00000000-0005-0000-0000-0000F4220000}"/>
    <cellStyle name="Normal 60 8" xfId="4335" xr:uid="{00000000-0005-0000-0000-0000F5220000}"/>
    <cellStyle name="Normal 61 2" xfId="4336" xr:uid="{00000000-0005-0000-0000-0000F6220000}"/>
    <cellStyle name="Normal 61 3" xfId="4337" xr:uid="{00000000-0005-0000-0000-0000F7220000}"/>
    <cellStyle name="Normal 61 4" xfId="4338" xr:uid="{00000000-0005-0000-0000-0000F8220000}"/>
    <cellStyle name="Normal 61 5" xfId="4339" xr:uid="{00000000-0005-0000-0000-0000F9220000}"/>
    <cellStyle name="Normal 61 6" xfId="4340" xr:uid="{00000000-0005-0000-0000-0000FA220000}"/>
    <cellStyle name="Normal 61 7" xfId="4341" xr:uid="{00000000-0005-0000-0000-0000FB220000}"/>
    <cellStyle name="Normal 61 8" xfId="4342" xr:uid="{00000000-0005-0000-0000-0000FC220000}"/>
    <cellStyle name="Normal 62 2" xfId="4343" xr:uid="{00000000-0005-0000-0000-0000FD220000}"/>
    <cellStyle name="Normal 62 3" xfId="4344" xr:uid="{00000000-0005-0000-0000-0000FE220000}"/>
    <cellStyle name="Normal 62 4" xfId="4345" xr:uid="{00000000-0005-0000-0000-0000FF220000}"/>
    <cellStyle name="Normal 62 5" xfId="4346" xr:uid="{00000000-0005-0000-0000-000000230000}"/>
    <cellStyle name="Normal 62 6" xfId="4347" xr:uid="{00000000-0005-0000-0000-000001230000}"/>
    <cellStyle name="Normal 62 7" xfId="4348" xr:uid="{00000000-0005-0000-0000-000002230000}"/>
    <cellStyle name="Normal 62 8" xfId="4349" xr:uid="{00000000-0005-0000-0000-000003230000}"/>
    <cellStyle name="Normal 63 2" xfId="4350" xr:uid="{00000000-0005-0000-0000-000004230000}"/>
    <cellStyle name="Normal 63 3" xfId="4351" xr:uid="{00000000-0005-0000-0000-000005230000}"/>
    <cellStyle name="Normal 63 4" xfId="4352" xr:uid="{00000000-0005-0000-0000-000006230000}"/>
    <cellStyle name="Normal 63 5" xfId="4353" xr:uid="{00000000-0005-0000-0000-000007230000}"/>
    <cellStyle name="Normal 63 6" xfId="4354" xr:uid="{00000000-0005-0000-0000-000008230000}"/>
    <cellStyle name="Normal 63 7" xfId="4355" xr:uid="{00000000-0005-0000-0000-000009230000}"/>
    <cellStyle name="Normal 63 8" xfId="4356" xr:uid="{00000000-0005-0000-0000-00000A230000}"/>
    <cellStyle name="Normal 64 2" xfId="4357" xr:uid="{00000000-0005-0000-0000-00000B230000}"/>
    <cellStyle name="Normal 64 3" xfId="4358" xr:uid="{00000000-0005-0000-0000-00000C230000}"/>
    <cellStyle name="Normal 64 4" xfId="4359" xr:uid="{00000000-0005-0000-0000-00000D230000}"/>
    <cellStyle name="Normal 64 5" xfId="4360" xr:uid="{00000000-0005-0000-0000-00000E230000}"/>
    <cellStyle name="Normal 64 6" xfId="4361" xr:uid="{00000000-0005-0000-0000-00000F230000}"/>
    <cellStyle name="Normal 64 7" xfId="4362" xr:uid="{00000000-0005-0000-0000-000010230000}"/>
    <cellStyle name="Normal 64 8" xfId="4363" xr:uid="{00000000-0005-0000-0000-000011230000}"/>
    <cellStyle name="Normal 65" xfId="4364" xr:uid="{00000000-0005-0000-0000-000012230000}"/>
    <cellStyle name="Normal 65 2" xfId="4365" xr:uid="{00000000-0005-0000-0000-000013230000}"/>
    <cellStyle name="Normal 65 3" xfId="4366" xr:uid="{00000000-0005-0000-0000-000014230000}"/>
    <cellStyle name="Normal 65 4" xfId="4367" xr:uid="{00000000-0005-0000-0000-000015230000}"/>
    <cellStyle name="Normal 65 5" xfId="4368" xr:uid="{00000000-0005-0000-0000-000016230000}"/>
    <cellStyle name="Normal 65 6" xfId="4369" xr:uid="{00000000-0005-0000-0000-000017230000}"/>
    <cellStyle name="Normal 65 7" xfId="4370" xr:uid="{00000000-0005-0000-0000-000018230000}"/>
    <cellStyle name="Normal 65 8" xfId="4371" xr:uid="{00000000-0005-0000-0000-000019230000}"/>
    <cellStyle name="Normal 67 2" xfId="4372" xr:uid="{00000000-0005-0000-0000-00001A230000}"/>
    <cellStyle name="Normal 67 3" xfId="4373" xr:uid="{00000000-0005-0000-0000-00001B230000}"/>
    <cellStyle name="Normal 67 4" xfId="4374" xr:uid="{00000000-0005-0000-0000-00001C230000}"/>
    <cellStyle name="Normal 67 5" xfId="4375" xr:uid="{00000000-0005-0000-0000-00001D230000}"/>
    <cellStyle name="Normal 67 6" xfId="4376" xr:uid="{00000000-0005-0000-0000-00001E230000}"/>
    <cellStyle name="Normal 67 7" xfId="4377" xr:uid="{00000000-0005-0000-0000-00001F230000}"/>
    <cellStyle name="Normal 67 8" xfId="4378" xr:uid="{00000000-0005-0000-0000-000020230000}"/>
    <cellStyle name="Normal 69 2" xfId="4379" xr:uid="{00000000-0005-0000-0000-000021230000}"/>
    <cellStyle name="Normal 69 3" xfId="4380" xr:uid="{00000000-0005-0000-0000-000022230000}"/>
    <cellStyle name="Normal 69 4" xfId="4381" xr:uid="{00000000-0005-0000-0000-000023230000}"/>
    <cellStyle name="Normal 69 5" xfId="4382" xr:uid="{00000000-0005-0000-0000-000024230000}"/>
    <cellStyle name="Normal 69 6" xfId="4383" xr:uid="{00000000-0005-0000-0000-000025230000}"/>
    <cellStyle name="Normal 69 7" xfId="4384" xr:uid="{00000000-0005-0000-0000-000026230000}"/>
    <cellStyle name="Normal 69 8" xfId="4385" xr:uid="{00000000-0005-0000-0000-000027230000}"/>
    <cellStyle name="Normal 7" xfId="4386" xr:uid="{00000000-0005-0000-0000-000028230000}"/>
    <cellStyle name="Normal-- 7" xfId="4547" xr:uid="{00000000-0005-0000-0000-000029230000}"/>
    <cellStyle name="Normal 7 10" xfId="4387" xr:uid="{00000000-0005-0000-0000-00002A230000}"/>
    <cellStyle name="Normal 7 11" xfId="4388" xr:uid="{00000000-0005-0000-0000-00002B230000}"/>
    <cellStyle name="Normal 7 12" xfId="4389" xr:uid="{00000000-0005-0000-0000-00002C230000}"/>
    <cellStyle name="Normal 7 13" xfId="4390" xr:uid="{00000000-0005-0000-0000-00002D230000}"/>
    <cellStyle name="Normal 7 14" xfId="4391" xr:uid="{00000000-0005-0000-0000-00002E230000}"/>
    <cellStyle name="Normal 7 15" xfId="4392" xr:uid="{00000000-0005-0000-0000-00002F230000}"/>
    <cellStyle name="Normal 7 16" xfId="4393" xr:uid="{00000000-0005-0000-0000-000030230000}"/>
    <cellStyle name="Normal 7 17" xfId="4394" xr:uid="{00000000-0005-0000-0000-000031230000}"/>
    <cellStyle name="Normal 7 18" xfId="4395" xr:uid="{00000000-0005-0000-0000-000032230000}"/>
    <cellStyle name="Normal 7 19" xfId="4396" xr:uid="{00000000-0005-0000-0000-000033230000}"/>
    <cellStyle name="Normal 7 2" xfId="4397" xr:uid="{00000000-0005-0000-0000-000034230000}"/>
    <cellStyle name="Normal 7 2 2" xfId="4398" xr:uid="{00000000-0005-0000-0000-000035230000}"/>
    <cellStyle name="Normal 7 2 3" xfId="4399" xr:uid="{00000000-0005-0000-0000-000036230000}"/>
    <cellStyle name="Normal 7 2 4" xfId="4400" xr:uid="{00000000-0005-0000-0000-000037230000}"/>
    <cellStyle name="Normal 7 20" xfId="4401" xr:uid="{00000000-0005-0000-0000-000038230000}"/>
    <cellStyle name="Normal 7 21" xfId="4402" xr:uid="{00000000-0005-0000-0000-000039230000}"/>
    <cellStyle name="Normal 7 22" xfId="4403" xr:uid="{00000000-0005-0000-0000-00003A230000}"/>
    <cellStyle name="Normal 7 23" xfId="4404" xr:uid="{00000000-0005-0000-0000-00003B230000}"/>
    <cellStyle name="Normal 7 24" xfId="4405" xr:uid="{00000000-0005-0000-0000-00003C230000}"/>
    <cellStyle name="Normal 7 25" xfId="4406" xr:uid="{00000000-0005-0000-0000-00003D230000}"/>
    <cellStyle name="Normal 7 26" xfId="4407" xr:uid="{00000000-0005-0000-0000-00003E230000}"/>
    <cellStyle name="Normal 7 27" xfId="4408" xr:uid="{00000000-0005-0000-0000-00003F230000}"/>
    <cellStyle name="Normal 7 28" xfId="4409" xr:uid="{00000000-0005-0000-0000-000040230000}"/>
    <cellStyle name="Normal 7 29" xfId="4410" xr:uid="{00000000-0005-0000-0000-000041230000}"/>
    <cellStyle name="Normal 7 3" xfId="4411" xr:uid="{00000000-0005-0000-0000-000042230000}"/>
    <cellStyle name="Normal 7 30" xfId="4412" xr:uid="{00000000-0005-0000-0000-000043230000}"/>
    <cellStyle name="Normal 7 31" xfId="4413" xr:uid="{00000000-0005-0000-0000-000044230000}"/>
    <cellStyle name="Normal 7 32" xfId="4414" xr:uid="{00000000-0005-0000-0000-000045230000}"/>
    <cellStyle name="Normal 7 33" xfId="4415" xr:uid="{00000000-0005-0000-0000-000046230000}"/>
    <cellStyle name="Normal 7 34" xfId="4416" xr:uid="{00000000-0005-0000-0000-000047230000}"/>
    <cellStyle name="Normal 7 35" xfId="4417" xr:uid="{00000000-0005-0000-0000-000048230000}"/>
    <cellStyle name="Normal 7 36" xfId="4418" xr:uid="{00000000-0005-0000-0000-000049230000}"/>
    <cellStyle name="Normal 7 37" xfId="4419" xr:uid="{00000000-0005-0000-0000-00004A230000}"/>
    <cellStyle name="Normal 7 38" xfId="4420" xr:uid="{00000000-0005-0000-0000-00004B230000}"/>
    <cellStyle name="Normal 7 4" xfId="4421" xr:uid="{00000000-0005-0000-0000-00004C230000}"/>
    <cellStyle name="Normal 7 5" xfId="4422" xr:uid="{00000000-0005-0000-0000-00004D230000}"/>
    <cellStyle name="Normal 7 6" xfId="4423" xr:uid="{00000000-0005-0000-0000-00004E230000}"/>
    <cellStyle name="Normal 7 7" xfId="4424" xr:uid="{00000000-0005-0000-0000-00004F230000}"/>
    <cellStyle name="Normal 7 8" xfId="4425" xr:uid="{00000000-0005-0000-0000-000050230000}"/>
    <cellStyle name="Normal 7 9" xfId="4426" xr:uid="{00000000-0005-0000-0000-000051230000}"/>
    <cellStyle name="Normal 70 2" xfId="4427" xr:uid="{00000000-0005-0000-0000-000052230000}"/>
    <cellStyle name="Normal 70 3" xfId="4428" xr:uid="{00000000-0005-0000-0000-000053230000}"/>
    <cellStyle name="Normal 70 4" xfId="4429" xr:uid="{00000000-0005-0000-0000-000054230000}"/>
    <cellStyle name="Normal 70 5" xfId="4430" xr:uid="{00000000-0005-0000-0000-000055230000}"/>
    <cellStyle name="Normal 70 6" xfId="4431" xr:uid="{00000000-0005-0000-0000-000056230000}"/>
    <cellStyle name="Normal 70 7" xfId="4432" xr:uid="{00000000-0005-0000-0000-000057230000}"/>
    <cellStyle name="Normal 70 8" xfId="4433" xr:uid="{00000000-0005-0000-0000-000058230000}"/>
    <cellStyle name="Normal 71 2" xfId="4434" xr:uid="{00000000-0005-0000-0000-000059230000}"/>
    <cellStyle name="Normal 71 3" xfId="4435" xr:uid="{00000000-0005-0000-0000-00005A230000}"/>
    <cellStyle name="Normal 71 4" xfId="4436" xr:uid="{00000000-0005-0000-0000-00005B230000}"/>
    <cellStyle name="Normal 71 5" xfId="4437" xr:uid="{00000000-0005-0000-0000-00005C230000}"/>
    <cellStyle name="Normal 71 6" xfId="4438" xr:uid="{00000000-0005-0000-0000-00005D230000}"/>
    <cellStyle name="Normal 71 7" xfId="4439" xr:uid="{00000000-0005-0000-0000-00005E230000}"/>
    <cellStyle name="Normal 71 8" xfId="4440" xr:uid="{00000000-0005-0000-0000-00005F230000}"/>
    <cellStyle name="Normal 72 2" xfId="4441" xr:uid="{00000000-0005-0000-0000-000060230000}"/>
    <cellStyle name="Normal 72 3" xfId="4442" xr:uid="{00000000-0005-0000-0000-000061230000}"/>
    <cellStyle name="Normal 72 4" xfId="4443" xr:uid="{00000000-0005-0000-0000-000062230000}"/>
    <cellStyle name="Normal 72 5" xfId="4444" xr:uid="{00000000-0005-0000-0000-000063230000}"/>
    <cellStyle name="Normal 72 6" xfId="4445" xr:uid="{00000000-0005-0000-0000-000064230000}"/>
    <cellStyle name="Normal 72 7" xfId="4446" xr:uid="{00000000-0005-0000-0000-000065230000}"/>
    <cellStyle name="Normal 72 8" xfId="4447" xr:uid="{00000000-0005-0000-0000-000066230000}"/>
    <cellStyle name="Normal 73 2" xfId="4448" xr:uid="{00000000-0005-0000-0000-000067230000}"/>
    <cellStyle name="Normal 73 3" xfId="4449" xr:uid="{00000000-0005-0000-0000-000068230000}"/>
    <cellStyle name="Normal 73 4" xfId="4450" xr:uid="{00000000-0005-0000-0000-000069230000}"/>
    <cellStyle name="Normal 73 5" xfId="4451" xr:uid="{00000000-0005-0000-0000-00006A230000}"/>
    <cellStyle name="Normal 73 6" xfId="4452" xr:uid="{00000000-0005-0000-0000-00006B230000}"/>
    <cellStyle name="Normal 73 7" xfId="4453" xr:uid="{00000000-0005-0000-0000-00006C230000}"/>
    <cellStyle name="Normal 73 8" xfId="4454" xr:uid="{00000000-0005-0000-0000-00006D230000}"/>
    <cellStyle name="Normal 74 2" xfId="4455" xr:uid="{00000000-0005-0000-0000-00006E230000}"/>
    <cellStyle name="Normal 74 3" xfId="4456" xr:uid="{00000000-0005-0000-0000-00006F230000}"/>
    <cellStyle name="Normal 74 4" xfId="4457" xr:uid="{00000000-0005-0000-0000-000070230000}"/>
    <cellStyle name="Normal 74 5" xfId="4458" xr:uid="{00000000-0005-0000-0000-000071230000}"/>
    <cellStyle name="Normal 74 6" xfId="4459" xr:uid="{00000000-0005-0000-0000-000072230000}"/>
    <cellStyle name="Normal 74 7" xfId="4460" xr:uid="{00000000-0005-0000-0000-000073230000}"/>
    <cellStyle name="Normal 74 8" xfId="4461" xr:uid="{00000000-0005-0000-0000-000074230000}"/>
    <cellStyle name="Normal 75 2" xfId="4462" xr:uid="{00000000-0005-0000-0000-000075230000}"/>
    <cellStyle name="Normal 75 3" xfId="4463" xr:uid="{00000000-0005-0000-0000-000076230000}"/>
    <cellStyle name="Normal 75 4" xfId="4464" xr:uid="{00000000-0005-0000-0000-000077230000}"/>
    <cellStyle name="Normal 75 5" xfId="4465" xr:uid="{00000000-0005-0000-0000-000078230000}"/>
    <cellStyle name="Normal 75 6" xfId="4466" xr:uid="{00000000-0005-0000-0000-000079230000}"/>
    <cellStyle name="Normal 75 7" xfId="4467" xr:uid="{00000000-0005-0000-0000-00007A230000}"/>
    <cellStyle name="Normal 75 8" xfId="4468" xr:uid="{00000000-0005-0000-0000-00007B230000}"/>
    <cellStyle name="Normal 76" xfId="4469" xr:uid="{00000000-0005-0000-0000-00007C230000}"/>
    <cellStyle name="Normal 77" xfId="4470" xr:uid="{00000000-0005-0000-0000-00007D230000}"/>
    <cellStyle name="Normal 8" xfId="4471" xr:uid="{00000000-0005-0000-0000-00007E230000}"/>
    <cellStyle name="Normal-- 8" xfId="4548" xr:uid="{00000000-0005-0000-0000-00007F230000}"/>
    <cellStyle name="Normal 8 10" xfId="4472" xr:uid="{00000000-0005-0000-0000-000080230000}"/>
    <cellStyle name="Normal 8 11" xfId="4473" xr:uid="{00000000-0005-0000-0000-000081230000}"/>
    <cellStyle name="Normal 8 12" xfId="4474" xr:uid="{00000000-0005-0000-0000-000082230000}"/>
    <cellStyle name="Normal 8 13" xfId="4475" xr:uid="{00000000-0005-0000-0000-000083230000}"/>
    <cellStyle name="Normal 8 14" xfId="4476" xr:uid="{00000000-0005-0000-0000-000084230000}"/>
    <cellStyle name="Normal 8 15" xfId="4477" xr:uid="{00000000-0005-0000-0000-000085230000}"/>
    <cellStyle name="Normal 8 16" xfId="4478" xr:uid="{00000000-0005-0000-0000-000086230000}"/>
    <cellStyle name="Normal 8 17" xfId="4479" xr:uid="{00000000-0005-0000-0000-000087230000}"/>
    <cellStyle name="Normal 8 18" xfId="4480" xr:uid="{00000000-0005-0000-0000-000088230000}"/>
    <cellStyle name="Normal 8 19" xfId="4481" xr:uid="{00000000-0005-0000-0000-000089230000}"/>
    <cellStyle name="Normal 8 2" xfId="4482" xr:uid="{00000000-0005-0000-0000-00008A230000}"/>
    <cellStyle name="Normal 8 2 2" xfId="4483" xr:uid="{00000000-0005-0000-0000-00008B230000}"/>
    <cellStyle name="Normal 8 2 3" xfId="4484" xr:uid="{00000000-0005-0000-0000-00008C230000}"/>
    <cellStyle name="Normal 8 20" xfId="4485" xr:uid="{00000000-0005-0000-0000-00008D230000}"/>
    <cellStyle name="Normal 8 21" xfId="4486" xr:uid="{00000000-0005-0000-0000-00008E230000}"/>
    <cellStyle name="Normal 8 21 2" xfId="4487" xr:uid="{00000000-0005-0000-0000-00008F230000}"/>
    <cellStyle name="Normal 8 21 2 2" xfId="4488" xr:uid="{00000000-0005-0000-0000-000090230000}"/>
    <cellStyle name="Normal 8 21 2 2 2" xfId="4489" xr:uid="{00000000-0005-0000-0000-000091230000}"/>
    <cellStyle name="Normal 8 21 2 3" xfId="4490" xr:uid="{00000000-0005-0000-0000-000092230000}"/>
    <cellStyle name="Normal 8 21 3" xfId="4491" xr:uid="{00000000-0005-0000-0000-000093230000}"/>
    <cellStyle name="Normal 8 21 3 2" xfId="4492" xr:uid="{00000000-0005-0000-0000-000094230000}"/>
    <cellStyle name="Normal 8 21 4" xfId="4493" xr:uid="{00000000-0005-0000-0000-000095230000}"/>
    <cellStyle name="Normal 8 22" xfId="4494" xr:uid="{00000000-0005-0000-0000-000096230000}"/>
    <cellStyle name="Normal 8 22 2" xfId="4495" xr:uid="{00000000-0005-0000-0000-000097230000}"/>
    <cellStyle name="Normal 8 22 2 2" xfId="4496" xr:uid="{00000000-0005-0000-0000-000098230000}"/>
    <cellStyle name="Normal 8 22 2 2 2" xfId="4497" xr:uid="{00000000-0005-0000-0000-000099230000}"/>
    <cellStyle name="Normal 8 22 2 3" xfId="4498" xr:uid="{00000000-0005-0000-0000-00009A230000}"/>
    <cellStyle name="Normal 8 22 3" xfId="4499" xr:uid="{00000000-0005-0000-0000-00009B230000}"/>
    <cellStyle name="Normal 8 22 3 2" xfId="4500" xr:uid="{00000000-0005-0000-0000-00009C230000}"/>
    <cellStyle name="Normal 8 22 4" xfId="4501" xr:uid="{00000000-0005-0000-0000-00009D230000}"/>
    <cellStyle name="Normal 8 23" xfId="4502" xr:uid="{00000000-0005-0000-0000-00009E230000}"/>
    <cellStyle name="Normal 8 23 2" xfId="4503" xr:uid="{00000000-0005-0000-0000-00009F230000}"/>
    <cellStyle name="Normal 8 23 2 2" xfId="4504" xr:uid="{00000000-0005-0000-0000-0000A0230000}"/>
    <cellStyle name="Normal 8 23 3" xfId="4505" xr:uid="{00000000-0005-0000-0000-0000A1230000}"/>
    <cellStyle name="Normal 8 24" xfId="4506" xr:uid="{00000000-0005-0000-0000-0000A2230000}"/>
    <cellStyle name="Normal 8 24 2" xfId="4507" xr:uid="{00000000-0005-0000-0000-0000A3230000}"/>
    <cellStyle name="Normal 8 25" xfId="4508" xr:uid="{00000000-0005-0000-0000-0000A4230000}"/>
    <cellStyle name="Normal 8 26" xfId="4509" xr:uid="{00000000-0005-0000-0000-0000A5230000}"/>
    <cellStyle name="Normal 8 27" xfId="4510" xr:uid="{00000000-0005-0000-0000-0000A6230000}"/>
    <cellStyle name="Normal 8 28" xfId="4511" xr:uid="{00000000-0005-0000-0000-0000A7230000}"/>
    <cellStyle name="Normal 8 29" xfId="4512" xr:uid="{00000000-0005-0000-0000-0000A8230000}"/>
    <cellStyle name="Normal 8 3" xfId="4513" xr:uid="{00000000-0005-0000-0000-0000A9230000}"/>
    <cellStyle name="Normal 8 3 2" xfId="4514" xr:uid="{00000000-0005-0000-0000-0000AA230000}"/>
    <cellStyle name="Normal 8 30" xfId="4515" xr:uid="{00000000-0005-0000-0000-0000AB230000}"/>
    <cellStyle name="Normal 8 31" xfId="4516" xr:uid="{00000000-0005-0000-0000-0000AC230000}"/>
    <cellStyle name="Normal 8 32" xfId="4517" xr:uid="{00000000-0005-0000-0000-0000AD230000}"/>
    <cellStyle name="Normal 8 33" xfId="4518" xr:uid="{00000000-0005-0000-0000-0000AE230000}"/>
    <cellStyle name="Normal 8 34" xfId="4519" xr:uid="{00000000-0005-0000-0000-0000AF230000}"/>
    <cellStyle name="Normal 8 35" xfId="4520" xr:uid="{00000000-0005-0000-0000-0000B0230000}"/>
    <cellStyle name="Normal 8 36" xfId="4521" xr:uid="{00000000-0005-0000-0000-0000B1230000}"/>
    <cellStyle name="Normal 8 37" xfId="4522" xr:uid="{00000000-0005-0000-0000-0000B2230000}"/>
    <cellStyle name="Normal 8 38" xfId="4523" xr:uid="{00000000-0005-0000-0000-0000B3230000}"/>
    <cellStyle name="Normal 8 39" xfId="4524" xr:uid="{00000000-0005-0000-0000-0000B4230000}"/>
    <cellStyle name="Normal 8 4" xfId="4525" xr:uid="{00000000-0005-0000-0000-0000B5230000}"/>
    <cellStyle name="Normal 8 40" xfId="4526" xr:uid="{00000000-0005-0000-0000-0000B6230000}"/>
    <cellStyle name="Normal 8 41" xfId="4527" xr:uid="{00000000-0005-0000-0000-0000B7230000}"/>
    <cellStyle name="Normal 8 42" xfId="4528" xr:uid="{00000000-0005-0000-0000-0000B8230000}"/>
    <cellStyle name="Normal 8 5" xfId="4529" xr:uid="{00000000-0005-0000-0000-0000B9230000}"/>
    <cellStyle name="Normal 8 6" xfId="4530" xr:uid="{00000000-0005-0000-0000-0000BA230000}"/>
    <cellStyle name="Normal 8 7" xfId="4531" xr:uid="{00000000-0005-0000-0000-0000BB230000}"/>
    <cellStyle name="Normal 8 8" xfId="4532" xr:uid="{00000000-0005-0000-0000-0000BC230000}"/>
    <cellStyle name="Normal 8 9" xfId="4533" xr:uid="{00000000-0005-0000-0000-0000BD230000}"/>
    <cellStyle name="Normal 9" xfId="4534" xr:uid="{00000000-0005-0000-0000-0000BE230000}"/>
    <cellStyle name="Normal 9 2" xfId="4535" xr:uid="{00000000-0005-0000-0000-0000BF230000}"/>
    <cellStyle name="Normal 9 2 2" xfId="4536" xr:uid="{00000000-0005-0000-0000-0000C0230000}"/>
    <cellStyle name="Normal 9 3" xfId="4537" xr:uid="{00000000-0005-0000-0000-0000C1230000}"/>
    <cellStyle name="Normal 9 4" xfId="4538" xr:uid="{00000000-0005-0000-0000-0000C2230000}"/>
    <cellStyle name="Normal 9 5" xfId="4539" xr:uid="{00000000-0005-0000-0000-0000C3230000}"/>
    <cellStyle name="Normal 9 6" xfId="4540" xr:uid="{00000000-0005-0000-0000-0000C4230000}"/>
    <cellStyle name="Normal2" xfId="4549" xr:uid="{00000000-0005-0000-0000-0000C5230000}"/>
    <cellStyle name="Normale_97.98.us" xfId="4550" xr:uid="{00000000-0005-0000-0000-0000C6230000}"/>
    <cellStyle name="NormalGB" xfId="4551" xr:uid="{00000000-0005-0000-0000-0000C7230000}"/>
    <cellStyle name="Normalx" xfId="4552" xr:uid="{00000000-0005-0000-0000-0000C8230000}"/>
    <cellStyle name="Note 2" xfId="56" xr:uid="{00000000-0005-0000-0000-0000C9230000}"/>
    <cellStyle name="Note 2 10" xfId="4553" xr:uid="{00000000-0005-0000-0000-0000CA230000}"/>
    <cellStyle name="Note 2 11" xfId="4554" xr:uid="{00000000-0005-0000-0000-0000CB230000}"/>
    <cellStyle name="Note 2 12" xfId="9749" xr:uid="{00000000-0005-0000-0000-0000CC230000}"/>
    <cellStyle name="Note 2 2" xfId="67" xr:uid="{00000000-0005-0000-0000-0000CD230000}"/>
    <cellStyle name="Note 2 2 2" xfId="87" xr:uid="{00000000-0005-0000-0000-0000CE230000}"/>
    <cellStyle name="Note 2 2 2 2" xfId="4555" xr:uid="{00000000-0005-0000-0000-0000CF230000}"/>
    <cellStyle name="Note 2 2 2 3" xfId="4556" xr:uid="{00000000-0005-0000-0000-0000D0230000}"/>
    <cellStyle name="Note 2 2 2 4" xfId="9769" xr:uid="{00000000-0005-0000-0000-0000D1230000}"/>
    <cellStyle name="Note 2 2 3" xfId="4557" xr:uid="{00000000-0005-0000-0000-0000D2230000}"/>
    <cellStyle name="Note 2 2 4" xfId="4558" xr:uid="{00000000-0005-0000-0000-0000D3230000}"/>
    <cellStyle name="Note 2 2 5" xfId="9755" xr:uid="{00000000-0005-0000-0000-0000D4230000}"/>
    <cellStyle name="Note 2 3" xfId="81" xr:uid="{00000000-0005-0000-0000-0000D5230000}"/>
    <cellStyle name="Note 2 3 2" xfId="4559" xr:uid="{00000000-0005-0000-0000-0000D6230000}"/>
    <cellStyle name="Note 2 3 3" xfId="9763" xr:uid="{00000000-0005-0000-0000-0000D7230000}"/>
    <cellStyle name="Note 2 4" xfId="4560" xr:uid="{00000000-0005-0000-0000-0000D8230000}"/>
    <cellStyle name="Note 2 5" xfId="4561" xr:uid="{00000000-0005-0000-0000-0000D9230000}"/>
    <cellStyle name="Note 2 6" xfId="4562" xr:uid="{00000000-0005-0000-0000-0000DA230000}"/>
    <cellStyle name="Note 2 7" xfId="4563" xr:uid="{00000000-0005-0000-0000-0000DB230000}"/>
    <cellStyle name="Note 2 8" xfId="4564" xr:uid="{00000000-0005-0000-0000-0000DC230000}"/>
    <cellStyle name="Note 2 9" xfId="4565" xr:uid="{00000000-0005-0000-0000-0000DD230000}"/>
    <cellStyle name="Note 3" xfId="55" xr:uid="{00000000-0005-0000-0000-0000DE230000}"/>
    <cellStyle name="Note 3 2" xfId="66" xr:uid="{00000000-0005-0000-0000-0000DF230000}"/>
    <cellStyle name="Note 3 2 2" xfId="86" xr:uid="{00000000-0005-0000-0000-0000E0230000}"/>
    <cellStyle name="Note 3 2 2 2" xfId="9768" xr:uid="{00000000-0005-0000-0000-0000E1230000}"/>
    <cellStyle name="Note 3 2 3" xfId="9754" xr:uid="{00000000-0005-0000-0000-0000E2230000}"/>
    <cellStyle name="Note 3 3" xfId="80" xr:uid="{00000000-0005-0000-0000-0000E3230000}"/>
    <cellStyle name="Note 3 3 2" xfId="9762" xr:uid="{00000000-0005-0000-0000-0000E4230000}"/>
    <cellStyle name="Note 3 4" xfId="9748" xr:uid="{00000000-0005-0000-0000-0000E5230000}"/>
    <cellStyle name="Note 4" xfId="4566" xr:uid="{00000000-0005-0000-0000-0000E6230000}"/>
    <cellStyle name="Note 4 2" xfId="4567" xr:uid="{00000000-0005-0000-0000-0000E7230000}"/>
    <cellStyle name="Note 5" xfId="4568" xr:uid="{00000000-0005-0000-0000-0000E8230000}"/>
    <cellStyle name="Note 5 2" xfId="4569" xr:uid="{00000000-0005-0000-0000-0000E9230000}"/>
    <cellStyle name="Note 6" xfId="4570" xr:uid="{00000000-0005-0000-0000-0000EA230000}"/>
    <cellStyle name="Note 6 2" xfId="4571" xr:uid="{00000000-0005-0000-0000-0000EB230000}"/>
    <cellStyle name="Note 7" xfId="4572" xr:uid="{00000000-0005-0000-0000-0000EC230000}"/>
    <cellStyle name="Note 7 2" xfId="4573" xr:uid="{00000000-0005-0000-0000-0000ED230000}"/>
    <cellStyle name="Note 8" xfId="4574" xr:uid="{00000000-0005-0000-0000-0000EE230000}"/>
    <cellStyle name="Note 8 2" xfId="4575" xr:uid="{00000000-0005-0000-0000-0000EF230000}"/>
    <cellStyle name="Note 8 2 2" xfId="4576" xr:uid="{00000000-0005-0000-0000-0000F0230000}"/>
    <cellStyle name="Note 8 2 2 2" xfId="4577" xr:uid="{00000000-0005-0000-0000-0000F1230000}"/>
    <cellStyle name="Note 8 2 2 2 2" xfId="4578" xr:uid="{00000000-0005-0000-0000-0000F2230000}"/>
    <cellStyle name="Note 8 2 2 3" xfId="4579" xr:uid="{00000000-0005-0000-0000-0000F3230000}"/>
    <cellStyle name="Note 8 2 3" xfId="4580" xr:uid="{00000000-0005-0000-0000-0000F4230000}"/>
    <cellStyle name="Note 8 2 3 2" xfId="4581" xr:uid="{00000000-0005-0000-0000-0000F5230000}"/>
    <cellStyle name="Note 8 2 4" xfId="4582" xr:uid="{00000000-0005-0000-0000-0000F6230000}"/>
    <cellStyle name="Note 8 3" xfId="4583" xr:uid="{00000000-0005-0000-0000-0000F7230000}"/>
    <cellStyle name="Note 8 3 2" xfId="4584" xr:uid="{00000000-0005-0000-0000-0000F8230000}"/>
    <cellStyle name="Note 8 3 2 2" xfId="4585" xr:uid="{00000000-0005-0000-0000-0000F9230000}"/>
    <cellStyle name="Note 8 3 2 2 2" xfId="4586" xr:uid="{00000000-0005-0000-0000-0000FA230000}"/>
    <cellStyle name="Note 8 3 2 3" xfId="4587" xr:uid="{00000000-0005-0000-0000-0000FB230000}"/>
    <cellStyle name="Note 8 3 3" xfId="4588" xr:uid="{00000000-0005-0000-0000-0000FC230000}"/>
    <cellStyle name="Note 8 3 3 2" xfId="4589" xr:uid="{00000000-0005-0000-0000-0000FD230000}"/>
    <cellStyle name="Note 8 3 4" xfId="4590" xr:uid="{00000000-0005-0000-0000-0000FE230000}"/>
    <cellStyle name="Note 8 4" xfId="4591" xr:uid="{00000000-0005-0000-0000-0000FF230000}"/>
    <cellStyle name="Note 8 4 2" xfId="4592" xr:uid="{00000000-0005-0000-0000-000000240000}"/>
    <cellStyle name="Note 8 4 2 2" xfId="4593" xr:uid="{00000000-0005-0000-0000-000001240000}"/>
    <cellStyle name="Note 8 4 3" xfId="4594" xr:uid="{00000000-0005-0000-0000-000002240000}"/>
    <cellStyle name="Note 8 5" xfId="4595" xr:uid="{00000000-0005-0000-0000-000003240000}"/>
    <cellStyle name="Note 8 5 2" xfId="4596" xr:uid="{00000000-0005-0000-0000-000004240000}"/>
    <cellStyle name="Note 8 6" xfId="4597" xr:uid="{00000000-0005-0000-0000-000005240000}"/>
    <cellStyle name="Nr 0 dec" xfId="4598" xr:uid="{00000000-0005-0000-0000-000006240000}"/>
    <cellStyle name="Nr 0 dec - Input" xfId="4599" xr:uid="{00000000-0005-0000-0000-000007240000}"/>
    <cellStyle name="Nr 0 dec - Subtotal" xfId="4600" xr:uid="{00000000-0005-0000-0000-000008240000}"/>
    <cellStyle name="Nr 0 dec_Data" xfId="4601" xr:uid="{00000000-0005-0000-0000-000009240000}"/>
    <cellStyle name="Nr 1 dec" xfId="4602" xr:uid="{00000000-0005-0000-0000-00000A240000}"/>
    <cellStyle name="Nr 1 dec - Input" xfId="4603" xr:uid="{00000000-0005-0000-0000-00000B240000}"/>
    <cellStyle name="Nr, 0 dec" xfId="4604" xr:uid="{00000000-0005-0000-0000-00000C240000}"/>
    <cellStyle name="number" xfId="4605" xr:uid="{00000000-0005-0000-0000-00000D240000}"/>
    <cellStyle name="Number, 1 dec" xfId="4606" xr:uid="{00000000-0005-0000-0000-00000E240000}"/>
    <cellStyle name="Output (1dp#)" xfId="4607" xr:uid="{00000000-0005-0000-0000-00000F240000}"/>
    <cellStyle name="Output (1dpx)_ Pies " xfId="4608" xr:uid="{00000000-0005-0000-0000-000010240000}"/>
    <cellStyle name="Output 2" xfId="57" xr:uid="{00000000-0005-0000-0000-000011240000}"/>
    <cellStyle name="Output 2 10" xfId="9750" xr:uid="{00000000-0005-0000-0000-000012240000}"/>
    <cellStyle name="Output 2 2" xfId="68" xr:uid="{00000000-0005-0000-0000-000013240000}"/>
    <cellStyle name="Output 2 2 2" xfId="88" xr:uid="{00000000-0005-0000-0000-000014240000}"/>
    <cellStyle name="Output 2 2 2 2" xfId="9770" xr:uid="{00000000-0005-0000-0000-000015240000}"/>
    <cellStyle name="Output 2 2 3" xfId="9756" xr:uid="{00000000-0005-0000-0000-000016240000}"/>
    <cellStyle name="Output 2 3" xfId="82" xr:uid="{00000000-0005-0000-0000-000017240000}"/>
    <cellStyle name="Output 2 3 2" xfId="9764" xr:uid="{00000000-0005-0000-0000-000018240000}"/>
    <cellStyle name="Output 2 4" xfId="4609" xr:uid="{00000000-0005-0000-0000-000019240000}"/>
    <cellStyle name="Output 2 5" xfId="4610" xr:uid="{00000000-0005-0000-0000-00001A240000}"/>
    <cellStyle name="Output 2 6" xfId="4611" xr:uid="{00000000-0005-0000-0000-00001B240000}"/>
    <cellStyle name="Output 2 7" xfId="4612" xr:uid="{00000000-0005-0000-0000-00001C240000}"/>
    <cellStyle name="Output 2 8" xfId="4613" xr:uid="{00000000-0005-0000-0000-00001D240000}"/>
    <cellStyle name="Output 2 9" xfId="4614" xr:uid="{00000000-0005-0000-0000-00001E240000}"/>
    <cellStyle name="Output 3" xfId="4615" xr:uid="{00000000-0005-0000-0000-00001F240000}"/>
    <cellStyle name="Page Heading" xfId="4616" xr:uid="{00000000-0005-0000-0000-000020240000}"/>
    <cellStyle name="Page Heading Large" xfId="4617" xr:uid="{00000000-0005-0000-0000-000021240000}"/>
    <cellStyle name="Page Heading Small" xfId="4618" xr:uid="{00000000-0005-0000-0000-000022240000}"/>
    <cellStyle name="Page Number" xfId="4619" xr:uid="{00000000-0005-0000-0000-000023240000}"/>
    <cellStyle name="pb_page_heading_LS" xfId="4620" xr:uid="{00000000-0005-0000-0000-000024240000}"/>
    <cellStyle name="Per aandeel" xfId="4621" xr:uid="{00000000-0005-0000-0000-000025240000}"/>
    <cellStyle name="Percent" xfId="72" builtinId="5"/>
    <cellStyle name="Percent (1)" xfId="4622" xr:uid="{00000000-0005-0000-0000-000027240000}"/>
    <cellStyle name="Percent [0]" xfId="4623" xr:uid="{00000000-0005-0000-0000-000028240000}"/>
    <cellStyle name="Percent [00]" xfId="4624" xr:uid="{00000000-0005-0000-0000-000029240000}"/>
    <cellStyle name="Percent [1]" xfId="4625" xr:uid="{00000000-0005-0000-0000-00002A240000}"/>
    <cellStyle name="Percent [2]" xfId="4626" xr:uid="{00000000-0005-0000-0000-00002B240000}"/>
    <cellStyle name="Percent [2] 2" xfId="4627" xr:uid="{00000000-0005-0000-0000-00002C240000}"/>
    <cellStyle name="Percent [2] 3" xfId="4628" xr:uid="{00000000-0005-0000-0000-00002D240000}"/>
    <cellStyle name="Percent 1 dec" xfId="4629" xr:uid="{00000000-0005-0000-0000-00002E240000}"/>
    <cellStyle name="Percent 1 dec - Input" xfId="4630" xr:uid="{00000000-0005-0000-0000-00002F240000}"/>
    <cellStyle name="Percent 1 dec_Data" xfId="4631" xr:uid="{00000000-0005-0000-0000-000030240000}"/>
    <cellStyle name="Percent 10" xfId="4632" xr:uid="{00000000-0005-0000-0000-000031240000}"/>
    <cellStyle name="Percent 2" xfId="8" xr:uid="{00000000-0005-0000-0000-000032240000}"/>
    <cellStyle name="Percent 2 10" xfId="4633" xr:uid="{00000000-0005-0000-0000-000033240000}"/>
    <cellStyle name="Percent 2 10 2" xfId="4634" xr:uid="{00000000-0005-0000-0000-000034240000}"/>
    <cellStyle name="Percent 2 10 2 2" xfId="4635" xr:uid="{00000000-0005-0000-0000-000035240000}"/>
    <cellStyle name="Percent 2 10 3" xfId="4636" xr:uid="{00000000-0005-0000-0000-000036240000}"/>
    <cellStyle name="Percent 2 11" xfId="4637" xr:uid="{00000000-0005-0000-0000-000037240000}"/>
    <cellStyle name="Percent 2 12" xfId="4638" xr:uid="{00000000-0005-0000-0000-000038240000}"/>
    <cellStyle name="Percent 2 12 2" xfId="4639" xr:uid="{00000000-0005-0000-0000-000039240000}"/>
    <cellStyle name="Percent 2 12 2 2" xfId="4640" xr:uid="{00000000-0005-0000-0000-00003A240000}"/>
    <cellStyle name="Percent 2 12 3" xfId="4641" xr:uid="{00000000-0005-0000-0000-00003B240000}"/>
    <cellStyle name="Percent 2 13" xfId="4642" xr:uid="{00000000-0005-0000-0000-00003C240000}"/>
    <cellStyle name="Percent 2 13 2" xfId="4643" xr:uid="{00000000-0005-0000-0000-00003D240000}"/>
    <cellStyle name="Percent 2 14" xfId="4644" xr:uid="{00000000-0005-0000-0000-00003E240000}"/>
    <cellStyle name="Percent 2 15" xfId="4645" xr:uid="{00000000-0005-0000-0000-00003F240000}"/>
    <cellStyle name="Percent 2 16" xfId="4646" xr:uid="{00000000-0005-0000-0000-000040240000}"/>
    <cellStyle name="Percent 2 17" xfId="4647" xr:uid="{00000000-0005-0000-0000-000041240000}"/>
    <cellStyle name="Percent 2 18" xfId="4648" xr:uid="{00000000-0005-0000-0000-000042240000}"/>
    <cellStyle name="Percent 2 19" xfId="4649" xr:uid="{00000000-0005-0000-0000-000043240000}"/>
    <cellStyle name="Percent 2 2" xfId="9" xr:uid="{00000000-0005-0000-0000-000044240000}"/>
    <cellStyle name="Percent 2 2 2" xfId="4650" xr:uid="{00000000-0005-0000-0000-000045240000}"/>
    <cellStyle name="Percent 2 2 3" xfId="4651" xr:uid="{00000000-0005-0000-0000-000046240000}"/>
    <cellStyle name="Percent 2 2 4" xfId="4652" xr:uid="{00000000-0005-0000-0000-000047240000}"/>
    <cellStyle name="Percent 2 2 4 2" xfId="4653" xr:uid="{00000000-0005-0000-0000-000048240000}"/>
    <cellStyle name="Percent 2 2 4 2 2" xfId="4654" xr:uid="{00000000-0005-0000-0000-000049240000}"/>
    <cellStyle name="Percent 2 2 4 2 2 2" xfId="4655" xr:uid="{00000000-0005-0000-0000-00004A240000}"/>
    <cellStyle name="Percent 2 2 4 2 3" xfId="4656" xr:uid="{00000000-0005-0000-0000-00004B240000}"/>
    <cellStyle name="Percent 2 2 4 3" xfId="4657" xr:uid="{00000000-0005-0000-0000-00004C240000}"/>
    <cellStyle name="Percent 2 2 4 3 2" xfId="4658" xr:uid="{00000000-0005-0000-0000-00004D240000}"/>
    <cellStyle name="Percent 2 2 4 4" xfId="4659" xr:uid="{00000000-0005-0000-0000-00004E240000}"/>
    <cellStyle name="Percent 2 2 5" xfId="4660" xr:uid="{00000000-0005-0000-0000-00004F240000}"/>
    <cellStyle name="Percent 2 2 6" xfId="4661" xr:uid="{00000000-0005-0000-0000-000050240000}"/>
    <cellStyle name="Percent 2 3" xfId="10" xr:uid="{00000000-0005-0000-0000-000051240000}"/>
    <cellStyle name="Percent 2 4" xfId="4662" xr:uid="{00000000-0005-0000-0000-000052240000}"/>
    <cellStyle name="Percent 2 5" xfId="4663" xr:uid="{00000000-0005-0000-0000-000053240000}"/>
    <cellStyle name="Percent 2 5 2" xfId="4664" xr:uid="{00000000-0005-0000-0000-000054240000}"/>
    <cellStyle name="Percent 2 5 2 2" xfId="4665" xr:uid="{00000000-0005-0000-0000-000055240000}"/>
    <cellStyle name="Percent 2 5 2 2 2" xfId="4666" xr:uid="{00000000-0005-0000-0000-000056240000}"/>
    <cellStyle name="Percent 2 5 2 2 2 2" xfId="4667" xr:uid="{00000000-0005-0000-0000-000057240000}"/>
    <cellStyle name="Percent 2 5 2 2 3" xfId="4668" xr:uid="{00000000-0005-0000-0000-000058240000}"/>
    <cellStyle name="Percent 2 5 2 3" xfId="4669" xr:uid="{00000000-0005-0000-0000-000059240000}"/>
    <cellStyle name="Percent 2 5 2 3 2" xfId="4670" xr:uid="{00000000-0005-0000-0000-00005A240000}"/>
    <cellStyle name="Percent 2 5 2 4" xfId="4671" xr:uid="{00000000-0005-0000-0000-00005B240000}"/>
    <cellStyle name="Percent 2 5 3" xfId="4672" xr:uid="{00000000-0005-0000-0000-00005C240000}"/>
    <cellStyle name="Percent 2 5 3 2" xfId="4673" xr:uid="{00000000-0005-0000-0000-00005D240000}"/>
    <cellStyle name="Percent 2 5 3 2 2" xfId="4674" xr:uid="{00000000-0005-0000-0000-00005E240000}"/>
    <cellStyle name="Percent 2 5 3 2 2 2" xfId="4675" xr:uid="{00000000-0005-0000-0000-00005F240000}"/>
    <cellStyle name="Percent 2 5 3 2 3" xfId="4676" xr:uid="{00000000-0005-0000-0000-000060240000}"/>
    <cellStyle name="Percent 2 5 3 3" xfId="4677" xr:uid="{00000000-0005-0000-0000-000061240000}"/>
    <cellStyle name="Percent 2 5 3 3 2" xfId="4678" xr:uid="{00000000-0005-0000-0000-000062240000}"/>
    <cellStyle name="Percent 2 5 3 4" xfId="4679" xr:uid="{00000000-0005-0000-0000-000063240000}"/>
    <cellStyle name="Percent 2 5 4" xfId="4680" xr:uid="{00000000-0005-0000-0000-000064240000}"/>
    <cellStyle name="Percent 2 5 4 2" xfId="4681" xr:uid="{00000000-0005-0000-0000-000065240000}"/>
    <cellStyle name="Percent 2 5 4 2 2" xfId="4682" xr:uid="{00000000-0005-0000-0000-000066240000}"/>
    <cellStyle name="Percent 2 5 4 3" xfId="4683" xr:uid="{00000000-0005-0000-0000-000067240000}"/>
    <cellStyle name="Percent 2 5 5" xfId="4684" xr:uid="{00000000-0005-0000-0000-000068240000}"/>
    <cellStyle name="Percent 2 5 5 2" xfId="4685" xr:uid="{00000000-0005-0000-0000-000069240000}"/>
    <cellStyle name="Percent 2 5 6" xfId="4686" xr:uid="{00000000-0005-0000-0000-00006A240000}"/>
    <cellStyle name="Percent 2 6" xfId="4687" xr:uid="{00000000-0005-0000-0000-00006B240000}"/>
    <cellStyle name="Percent 2 6 2" xfId="4688" xr:uid="{00000000-0005-0000-0000-00006C240000}"/>
    <cellStyle name="Percent 2 6 2 2" xfId="4689" xr:uid="{00000000-0005-0000-0000-00006D240000}"/>
    <cellStyle name="Percent 2 6 2 2 2" xfId="4690" xr:uid="{00000000-0005-0000-0000-00006E240000}"/>
    <cellStyle name="Percent 2 6 2 2 2 2" xfId="4691" xr:uid="{00000000-0005-0000-0000-00006F240000}"/>
    <cellStyle name="Percent 2 6 2 2 3" xfId="4692" xr:uid="{00000000-0005-0000-0000-000070240000}"/>
    <cellStyle name="Percent 2 6 2 3" xfId="4693" xr:uid="{00000000-0005-0000-0000-000071240000}"/>
    <cellStyle name="Percent 2 6 2 3 2" xfId="4694" xr:uid="{00000000-0005-0000-0000-000072240000}"/>
    <cellStyle name="Percent 2 6 2 4" xfId="4695" xr:uid="{00000000-0005-0000-0000-000073240000}"/>
    <cellStyle name="Percent 2 6 3" xfId="4696" xr:uid="{00000000-0005-0000-0000-000074240000}"/>
    <cellStyle name="Percent 2 6 3 2" xfId="4697" xr:uid="{00000000-0005-0000-0000-000075240000}"/>
    <cellStyle name="Percent 2 6 3 2 2" xfId="4698" xr:uid="{00000000-0005-0000-0000-000076240000}"/>
    <cellStyle name="Percent 2 6 3 2 2 2" xfId="4699" xr:uid="{00000000-0005-0000-0000-000077240000}"/>
    <cellStyle name="Percent 2 6 3 2 3" xfId="4700" xr:uid="{00000000-0005-0000-0000-000078240000}"/>
    <cellStyle name="Percent 2 6 3 3" xfId="4701" xr:uid="{00000000-0005-0000-0000-000079240000}"/>
    <cellStyle name="Percent 2 6 3 3 2" xfId="4702" xr:uid="{00000000-0005-0000-0000-00007A240000}"/>
    <cellStyle name="Percent 2 6 3 4" xfId="4703" xr:uid="{00000000-0005-0000-0000-00007B240000}"/>
    <cellStyle name="Percent 2 6 4" xfId="4704" xr:uid="{00000000-0005-0000-0000-00007C240000}"/>
    <cellStyle name="Percent 2 6 4 2" xfId="4705" xr:uid="{00000000-0005-0000-0000-00007D240000}"/>
    <cellStyle name="Percent 2 6 4 2 2" xfId="4706" xr:uid="{00000000-0005-0000-0000-00007E240000}"/>
    <cellStyle name="Percent 2 6 4 3" xfId="4707" xr:uid="{00000000-0005-0000-0000-00007F240000}"/>
    <cellStyle name="Percent 2 6 5" xfId="4708" xr:uid="{00000000-0005-0000-0000-000080240000}"/>
    <cellStyle name="Percent 2 6 5 2" xfId="4709" xr:uid="{00000000-0005-0000-0000-000081240000}"/>
    <cellStyle name="Percent 2 6 6" xfId="4710" xr:uid="{00000000-0005-0000-0000-000082240000}"/>
    <cellStyle name="Percent 2 7" xfId="4711" xr:uid="{00000000-0005-0000-0000-000083240000}"/>
    <cellStyle name="Percent 2 7 2" xfId="4712" xr:uid="{00000000-0005-0000-0000-000084240000}"/>
    <cellStyle name="Percent 2 7 3" xfId="4713" xr:uid="{00000000-0005-0000-0000-000085240000}"/>
    <cellStyle name="Percent 2 7 4" xfId="4714" xr:uid="{00000000-0005-0000-0000-000086240000}"/>
    <cellStyle name="Percent 2 7 4 2" xfId="4715" xr:uid="{00000000-0005-0000-0000-000087240000}"/>
    <cellStyle name="Percent 2 7 4 2 2" xfId="4716" xr:uid="{00000000-0005-0000-0000-000088240000}"/>
    <cellStyle name="Percent 2 7 4 3" xfId="4717" xr:uid="{00000000-0005-0000-0000-000089240000}"/>
    <cellStyle name="Percent 2 7 5" xfId="4718" xr:uid="{00000000-0005-0000-0000-00008A240000}"/>
    <cellStyle name="Percent 2 7 5 2" xfId="4719" xr:uid="{00000000-0005-0000-0000-00008B240000}"/>
    <cellStyle name="Percent 2 7 6" xfId="4720" xr:uid="{00000000-0005-0000-0000-00008C240000}"/>
    <cellStyle name="Percent 2 8" xfId="4721" xr:uid="{00000000-0005-0000-0000-00008D240000}"/>
    <cellStyle name="Percent 2 8 2" xfId="4722" xr:uid="{00000000-0005-0000-0000-00008E240000}"/>
    <cellStyle name="Percent 2 8 2 2" xfId="4723" xr:uid="{00000000-0005-0000-0000-00008F240000}"/>
    <cellStyle name="Percent 2 8 2 2 2" xfId="4724" xr:uid="{00000000-0005-0000-0000-000090240000}"/>
    <cellStyle name="Percent 2 8 2 3" xfId="4725" xr:uid="{00000000-0005-0000-0000-000091240000}"/>
    <cellStyle name="Percent 2 8 3" xfId="4726" xr:uid="{00000000-0005-0000-0000-000092240000}"/>
    <cellStyle name="Percent 2 8 3 2" xfId="4727" xr:uid="{00000000-0005-0000-0000-000093240000}"/>
    <cellStyle name="Percent 2 8 4" xfId="4728" xr:uid="{00000000-0005-0000-0000-000094240000}"/>
    <cellStyle name="Percent 2 9" xfId="4729" xr:uid="{00000000-0005-0000-0000-000095240000}"/>
    <cellStyle name="Percent 3" xfId="58" xr:uid="{00000000-0005-0000-0000-000096240000}"/>
    <cellStyle name="Percent 3 2" xfId="75" xr:uid="{00000000-0005-0000-0000-000097240000}"/>
    <cellStyle name="Percent 3 2 2" xfId="4730" xr:uid="{00000000-0005-0000-0000-000098240000}"/>
    <cellStyle name="Percent 3 2 2 2" xfId="4731" xr:uid="{00000000-0005-0000-0000-000099240000}"/>
    <cellStyle name="Percent 3 2 3" xfId="4732" xr:uid="{00000000-0005-0000-0000-00009A240000}"/>
    <cellStyle name="Percent 3 2 4" xfId="4733" xr:uid="{00000000-0005-0000-0000-00009B240000}"/>
    <cellStyle name="Percent 3 3" xfId="4734" xr:uid="{00000000-0005-0000-0000-00009C240000}"/>
    <cellStyle name="Percent 3 4" xfId="4735" xr:uid="{00000000-0005-0000-0000-00009D240000}"/>
    <cellStyle name="Percent 4" xfId="4736" xr:uid="{00000000-0005-0000-0000-00009E240000}"/>
    <cellStyle name="Percent 4 2" xfId="4737" xr:uid="{00000000-0005-0000-0000-00009F240000}"/>
    <cellStyle name="Percent 4 2 2" xfId="4738" xr:uid="{00000000-0005-0000-0000-0000A0240000}"/>
    <cellStyle name="Percent 4 2 3" xfId="4739" xr:uid="{00000000-0005-0000-0000-0000A1240000}"/>
    <cellStyle name="Percent 4 3" xfId="4740" xr:uid="{00000000-0005-0000-0000-0000A2240000}"/>
    <cellStyle name="Percent 4 3 2" xfId="4741" xr:uid="{00000000-0005-0000-0000-0000A3240000}"/>
    <cellStyle name="Percent 4 3 2 2" xfId="4742" xr:uid="{00000000-0005-0000-0000-0000A4240000}"/>
    <cellStyle name="Percent 4 3 3" xfId="4743" xr:uid="{00000000-0005-0000-0000-0000A5240000}"/>
    <cellStyle name="Percent 4 4" xfId="4744" xr:uid="{00000000-0005-0000-0000-0000A6240000}"/>
    <cellStyle name="Percent 5" xfId="4745" xr:uid="{00000000-0005-0000-0000-0000A7240000}"/>
    <cellStyle name="Percent 5 2" xfId="4746" xr:uid="{00000000-0005-0000-0000-0000A8240000}"/>
    <cellStyle name="Percent 5 2 2" xfId="4747" xr:uid="{00000000-0005-0000-0000-0000A9240000}"/>
    <cellStyle name="Percent 5 2 2 2" xfId="4748" xr:uid="{00000000-0005-0000-0000-0000AA240000}"/>
    <cellStyle name="Percent 5 2 3" xfId="4749" xr:uid="{00000000-0005-0000-0000-0000AB240000}"/>
    <cellStyle name="Percent 6" xfId="4750" xr:uid="{00000000-0005-0000-0000-0000AC240000}"/>
    <cellStyle name="Percent 6 2" xfId="4751" xr:uid="{00000000-0005-0000-0000-0000AD240000}"/>
    <cellStyle name="Percent 6 2 2" xfId="4752" xr:uid="{00000000-0005-0000-0000-0000AE240000}"/>
    <cellStyle name="Percent 6 2 2 2" xfId="4753" xr:uid="{00000000-0005-0000-0000-0000AF240000}"/>
    <cellStyle name="Percent 6 2 3" xfId="4754" xr:uid="{00000000-0005-0000-0000-0000B0240000}"/>
    <cellStyle name="Percent 6 3" xfId="4755" xr:uid="{00000000-0005-0000-0000-0000B1240000}"/>
    <cellStyle name="Percent 6 3 2" xfId="4756" xr:uid="{00000000-0005-0000-0000-0000B2240000}"/>
    <cellStyle name="Percent 6 3 2 2" xfId="4757" xr:uid="{00000000-0005-0000-0000-0000B3240000}"/>
    <cellStyle name="Percent 6 3 3" xfId="4758" xr:uid="{00000000-0005-0000-0000-0000B4240000}"/>
    <cellStyle name="Percent 7" xfId="4759" xr:uid="{00000000-0005-0000-0000-0000B5240000}"/>
    <cellStyle name="Percent 7 2" xfId="4760" xr:uid="{00000000-0005-0000-0000-0000B6240000}"/>
    <cellStyle name="Percent 7 2 2" xfId="4761" xr:uid="{00000000-0005-0000-0000-0000B7240000}"/>
    <cellStyle name="Percent 7 2 2 2" xfId="4762" xr:uid="{00000000-0005-0000-0000-0000B8240000}"/>
    <cellStyle name="Percent 7 2 3" xfId="4763" xr:uid="{00000000-0005-0000-0000-0000B9240000}"/>
    <cellStyle name="Percent 7 3" xfId="4764" xr:uid="{00000000-0005-0000-0000-0000BA240000}"/>
    <cellStyle name="Percent 7 3 2" xfId="4765" xr:uid="{00000000-0005-0000-0000-0000BB240000}"/>
    <cellStyle name="Percent 7 4" xfId="4766" xr:uid="{00000000-0005-0000-0000-0000BC240000}"/>
    <cellStyle name="Percent 8" xfId="4767" xr:uid="{00000000-0005-0000-0000-0000BD240000}"/>
    <cellStyle name="Percent 9" xfId="4768" xr:uid="{00000000-0005-0000-0000-0000BE240000}"/>
    <cellStyle name="Percent Hard" xfId="4769" xr:uid="{00000000-0005-0000-0000-0000BF240000}"/>
    <cellStyle name="percentage" xfId="4770" xr:uid="{00000000-0005-0000-0000-0000C0240000}"/>
    <cellStyle name="PercentChange" xfId="4771" xr:uid="{00000000-0005-0000-0000-0000C1240000}"/>
    <cellStyle name="PLAN1" xfId="4772" xr:uid="{00000000-0005-0000-0000-0000C2240000}"/>
    <cellStyle name="Porcentaje" xfId="4773" xr:uid="{00000000-0005-0000-0000-0000C3240000}"/>
    <cellStyle name="Pourcentage_Profit &amp; Loss" xfId="4774" xr:uid="{00000000-0005-0000-0000-0000C4240000}"/>
    <cellStyle name="PrePop Currency (0)" xfId="4775" xr:uid="{00000000-0005-0000-0000-0000C5240000}"/>
    <cellStyle name="PrePop Currency (2)" xfId="4776" xr:uid="{00000000-0005-0000-0000-0000C6240000}"/>
    <cellStyle name="PrePop Units (0)" xfId="4777" xr:uid="{00000000-0005-0000-0000-0000C7240000}"/>
    <cellStyle name="PrePop Units (1)" xfId="4778" xr:uid="{00000000-0005-0000-0000-0000C8240000}"/>
    <cellStyle name="PrePop Units (2)" xfId="4779" xr:uid="{00000000-0005-0000-0000-0000C9240000}"/>
    <cellStyle name="Procenten" xfId="4780" xr:uid="{00000000-0005-0000-0000-0000CA240000}"/>
    <cellStyle name="Procenten estimate" xfId="4781" xr:uid="{00000000-0005-0000-0000-0000CB240000}"/>
    <cellStyle name="Procenten_EMI" xfId="4782" xr:uid="{00000000-0005-0000-0000-0000CC240000}"/>
    <cellStyle name="Profit figure" xfId="4783" xr:uid="{00000000-0005-0000-0000-0000CD240000}"/>
    <cellStyle name="Protected" xfId="4784" xr:uid="{00000000-0005-0000-0000-0000CE240000}"/>
    <cellStyle name="ProtectedDates" xfId="4785" xr:uid="{00000000-0005-0000-0000-0000CF240000}"/>
    <cellStyle name="PSChar" xfId="4786" xr:uid="{00000000-0005-0000-0000-0000D0240000}"/>
    <cellStyle name="PSDate" xfId="4787" xr:uid="{00000000-0005-0000-0000-0000D1240000}"/>
    <cellStyle name="PSDec" xfId="4788" xr:uid="{00000000-0005-0000-0000-0000D2240000}"/>
    <cellStyle name="PSHeading" xfId="4789" xr:uid="{00000000-0005-0000-0000-0000D3240000}"/>
    <cellStyle name="PSInt" xfId="4790" xr:uid="{00000000-0005-0000-0000-0000D4240000}"/>
    <cellStyle name="PSSpacer" xfId="4791" xr:uid="{00000000-0005-0000-0000-0000D5240000}"/>
    <cellStyle name="RatioX" xfId="4792" xr:uid="{00000000-0005-0000-0000-0000D6240000}"/>
    <cellStyle name="Red font" xfId="4793" xr:uid="{00000000-0005-0000-0000-0000D7240000}"/>
    <cellStyle name="ref" xfId="4794" xr:uid="{00000000-0005-0000-0000-0000D8240000}"/>
    <cellStyle name="Right" xfId="4795" xr:uid="{00000000-0005-0000-0000-0000D9240000}"/>
    <cellStyle name="Salomon Logo" xfId="4796" xr:uid="{00000000-0005-0000-0000-0000DA240000}"/>
    <cellStyle name="ScripFactor" xfId="4797" xr:uid="{00000000-0005-0000-0000-0000DB240000}"/>
    <cellStyle name="SectionHeading" xfId="4798" xr:uid="{00000000-0005-0000-0000-0000DC240000}"/>
    <cellStyle name="Shade" xfId="4799" xr:uid="{00000000-0005-0000-0000-0000DD240000}"/>
    <cellStyle name="Shaded" xfId="4800" xr:uid="{00000000-0005-0000-0000-0000DE240000}"/>
    <cellStyle name="Single Accounting" xfId="4801" xr:uid="{00000000-0005-0000-0000-0000DF240000}"/>
    <cellStyle name="SingleLineAcctgn" xfId="4802" xr:uid="{00000000-0005-0000-0000-0000E0240000}"/>
    <cellStyle name="SingleLinePercent" xfId="4803" xr:uid="{00000000-0005-0000-0000-0000E1240000}"/>
    <cellStyle name="Source Superscript" xfId="4804" xr:uid="{00000000-0005-0000-0000-0000E2240000}"/>
    <cellStyle name="Source Text" xfId="4805" xr:uid="{00000000-0005-0000-0000-0000E3240000}"/>
    <cellStyle name="ssp " xfId="4806" xr:uid="{00000000-0005-0000-0000-0000E4240000}"/>
    <cellStyle name="Standard" xfId="4807" xr:uid="{00000000-0005-0000-0000-0000E5240000}"/>
    <cellStyle name="Style 1" xfId="4808" xr:uid="{00000000-0005-0000-0000-0000E6240000}"/>
    <cellStyle name="Style 10" xfId="4809" xr:uid="{00000000-0005-0000-0000-0000E7240000}"/>
    <cellStyle name="Style 100" xfId="4810" xr:uid="{00000000-0005-0000-0000-0000E8240000}"/>
    <cellStyle name="Style 101" xfId="4811" xr:uid="{00000000-0005-0000-0000-0000E9240000}"/>
    <cellStyle name="Style 102" xfId="4812" xr:uid="{00000000-0005-0000-0000-0000EA240000}"/>
    <cellStyle name="Style 103" xfId="4813" xr:uid="{00000000-0005-0000-0000-0000EB240000}"/>
    <cellStyle name="Style 104" xfId="4814" xr:uid="{00000000-0005-0000-0000-0000EC240000}"/>
    <cellStyle name="Style 105" xfId="4815" xr:uid="{00000000-0005-0000-0000-0000ED240000}"/>
    <cellStyle name="Style 106" xfId="4816" xr:uid="{00000000-0005-0000-0000-0000EE240000}"/>
    <cellStyle name="Style 107" xfId="4817" xr:uid="{00000000-0005-0000-0000-0000EF240000}"/>
    <cellStyle name="Style 108" xfId="4818" xr:uid="{00000000-0005-0000-0000-0000F0240000}"/>
    <cellStyle name="Style 109" xfId="4819" xr:uid="{00000000-0005-0000-0000-0000F1240000}"/>
    <cellStyle name="Style 11" xfId="4820" xr:uid="{00000000-0005-0000-0000-0000F2240000}"/>
    <cellStyle name="Style 110" xfId="4821" xr:uid="{00000000-0005-0000-0000-0000F3240000}"/>
    <cellStyle name="Style 111" xfId="4822" xr:uid="{00000000-0005-0000-0000-0000F4240000}"/>
    <cellStyle name="Style 112" xfId="4823" xr:uid="{00000000-0005-0000-0000-0000F5240000}"/>
    <cellStyle name="Style 113" xfId="4824" xr:uid="{00000000-0005-0000-0000-0000F6240000}"/>
    <cellStyle name="Style 114" xfId="4825" xr:uid="{00000000-0005-0000-0000-0000F7240000}"/>
    <cellStyle name="Style 115" xfId="4826" xr:uid="{00000000-0005-0000-0000-0000F8240000}"/>
    <cellStyle name="Style 116" xfId="4827" xr:uid="{00000000-0005-0000-0000-0000F9240000}"/>
    <cellStyle name="Style 117" xfId="4828" xr:uid="{00000000-0005-0000-0000-0000FA240000}"/>
    <cellStyle name="Style 118" xfId="4829" xr:uid="{00000000-0005-0000-0000-0000FB240000}"/>
    <cellStyle name="Style 119" xfId="4830" xr:uid="{00000000-0005-0000-0000-0000FC240000}"/>
    <cellStyle name="Style 12" xfId="4831" xr:uid="{00000000-0005-0000-0000-0000FD240000}"/>
    <cellStyle name="Style 120" xfId="4832" xr:uid="{00000000-0005-0000-0000-0000FE240000}"/>
    <cellStyle name="Style 121" xfId="4833" xr:uid="{00000000-0005-0000-0000-0000FF240000}"/>
    <cellStyle name="Style 122" xfId="4834" xr:uid="{00000000-0005-0000-0000-000000250000}"/>
    <cellStyle name="Style 123" xfId="4835" xr:uid="{00000000-0005-0000-0000-000001250000}"/>
    <cellStyle name="Style 124" xfId="4836" xr:uid="{00000000-0005-0000-0000-000002250000}"/>
    <cellStyle name="Style 125" xfId="4837" xr:uid="{00000000-0005-0000-0000-000003250000}"/>
    <cellStyle name="Style 126" xfId="4838" xr:uid="{00000000-0005-0000-0000-000004250000}"/>
    <cellStyle name="Style 127" xfId="4839" xr:uid="{00000000-0005-0000-0000-000005250000}"/>
    <cellStyle name="Style 128" xfId="4840" xr:uid="{00000000-0005-0000-0000-000006250000}"/>
    <cellStyle name="Style 129" xfId="4841" xr:uid="{00000000-0005-0000-0000-000007250000}"/>
    <cellStyle name="Style 13" xfId="4842" xr:uid="{00000000-0005-0000-0000-000008250000}"/>
    <cellStyle name="Style 130" xfId="4843" xr:uid="{00000000-0005-0000-0000-000009250000}"/>
    <cellStyle name="Style 131" xfId="4844" xr:uid="{00000000-0005-0000-0000-00000A250000}"/>
    <cellStyle name="Style 132" xfId="4845" xr:uid="{00000000-0005-0000-0000-00000B250000}"/>
    <cellStyle name="Style 133" xfId="4846" xr:uid="{00000000-0005-0000-0000-00000C250000}"/>
    <cellStyle name="Style 134" xfId="4847" xr:uid="{00000000-0005-0000-0000-00000D250000}"/>
    <cellStyle name="Style 135" xfId="4848" xr:uid="{00000000-0005-0000-0000-00000E250000}"/>
    <cellStyle name="Style 136" xfId="4849" xr:uid="{00000000-0005-0000-0000-00000F250000}"/>
    <cellStyle name="Style 137" xfId="4850" xr:uid="{00000000-0005-0000-0000-000010250000}"/>
    <cellStyle name="Style 138" xfId="4851" xr:uid="{00000000-0005-0000-0000-000011250000}"/>
    <cellStyle name="Style 139" xfId="4852" xr:uid="{00000000-0005-0000-0000-000012250000}"/>
    <cellStyle name="Style 14" xfId="4853" xr:uid="{00000000-0005-0000-0000-000013250000}"/>
    <cellStyle name="Style 140" xfId="4854" xr:uid="{00000000-0005-0000-0000-000014250000}"/>
    <cellStyle name="Style 141" xfId="4855" xr:uid="{00000000-0005-0000-0000-000015250000}"/>
    <cellStyle name="Style 142" xfId="4856" xr:uid="{00000000-0005-0000-0000-000016250000}"/>
    <cellStyle name="Style 143" xfId="4857" xr:uid="{00000000-0005-0000-0000-000017250000}"/>
    <cellStyle name="Style 144" xfId="4858" xr:uid="{00000000-0005-0000-0000-000018250000}"/>
    <cellStyle name="Style 145" xfId="4859" xr:uid="{00000000-0005-0000-0000-000019250000}"/>
    <cellStyle name="Style 146" xfId="4860" xr:uid="{00000000-0005-0000-0000-00001A250000}"/>
    <cellStyle name="Style 147" xfId="4861" xr:uid="{00000000-0005-0000-0000-00001B250000}"/>
    <cellStyle name="Style 148" xfId="4862" xr:uid="{00000000-0005-0000-0000-00001C250000}"/>
    <cellStyle name="Style 149" xfId="4863" xr:uid="{00000000-0005-0000-0000-00001D250000}"/>
    <cellStyle name="Style 15" xfId="4864" xr:uid="{00000000-0005-0000-0000-00001E250000}"/>
    <cellStyle name="Style 150" xfId="4865" xr:uid="{00000000-0005-0000-0000-00001F250000}"/>
    <cellStyle name="Style 151" xfId="4866" xr:uid="{00000000-0005-0000-0000-000020250000}"/>
    <cellStyle name="Style 152" xfId="4867" xr:uid="{00000000-0005-0000-0000-000021250000}"/>
    <cellStyle name="Style 153" xfId="4868" xr:uid="{00000000-0005-0000-0000-000022250000}"/>
    <cellStyle name="Style 154" xfId="4869" xr:uid="{00000000-0005-0000-0000-000023250000}"/>
    <cellStyle name="Style 155" xfId="4870" xr:uid="{00000000-0005-0000-0000-000024250000}"/>
    <cellStyle name="Style 156" xfId="4871" xr:uid="{00000000-0005-0000-0000-000025250000}"/>
    <cellStyle name="Style 157" xfId="4872" xr:uid="{00000000-0005-0000-0000-000026250000}"/>
    <cellStyle name="Style 158" xfId="4873" xr:uid="{00000000-0005-0000-0000-000027250000}"/>
    <cellStyle name="Style 159" xfId="4874" xr:uid="{00000000-0005-0000-0000-000028250000}"/>
    <cellStyle name="Style 16" xfId="4875" xr:uid="{00000000-0005-0000-0000-000029250000}"/>
    <cellStyle name="Style 160" xfId="4876" xr:uid="{00000000-0005-0000-0000-00002A250000}"/>
    <cellStyle name="Style 161" xfId="4877" xr:uid="{00000000-0005-0000-0000-00002B250000}"/>
    <cellStyle name="Style 162" xfId="4878" xr:uid="{00000000-0005-0000-0000-00002C250000}"/>
    <cellStyle name="Style 163" xfId="4879" xr:uid="{00000000-0005-0000-0000-00002D250000}"/>
    <cellStyle name="Style 164" xfId="4880" xr:uid="{00000000-0005-0000-0000-00002E250000}"/>
    <cellStyle name="Style 165" xfId="4881" xr:uid="{00000000-0005-0000-0000-00002F250000}"/>
    <cellStyle name="Style 166" xfId="4882" xr:uid="{00000000-0005-0000-0000-000030250000}"/>
    <cellStyle name="Style 167" xfId="4883" xr:uid="{00000000-0005-0000-0000-000031250000}"/>
    <cellStyle name="Style 168" xfId="4884" xr:uid="{00000000-0005-0000-0000-000032250000}"/>
    <cellStyle name="Style 169" xfId="4885" xr:uid="{00000000-0005-0000-0000-000033250000}"/>
    <cellStyle name="Style 17" xfId="4886" xr:uid="{00000000-0005-0000-0000-000034250000}"/>
    <cellStyle name="Style 170" xfId="4887" xr:uid="{00000000-0005-0000-0000-000035250000}"/>
    <cellStyle name="Style 171" xfId="4888" xr:uid="{00000000-0005-0000-0000-000036250000}"/>
    <cellStyle name="Style 172" xfId="4889" xr:uid="{00000000-0005-0000-0000-000037250000}"/>
    <cellStyle name="Style 173" xfId="4890" xr:uid="{00000000-0005-0000-0000-000038250000}"/>
    <cellStyle name="Style 174" xfId="4891" xr:uid="{00000000-0005-0000-0000-000039250000}"/>
    <cellStyle name="Style 175" xfId="4892" xr:uid="{00000000-0005-0000-0000-00003A250000}"/>
    <cellStyle name="Style 176" xfId="4893" xr:uid="{00000000-0005-0000-0000-00003B250000}"/>
    <cellStyle name="Style 177" xfId="4894" xr:uid="{00000000-0005-0000-0000-00003C250000}"/>
    <cellStyle name="Style 178" xfId="4895" xr:uid="{00000000-0005-0000-0000-00003D250000}"/>
    <cellStyle name="Style 179" xfId="4896" xr:uid="{00000000-0005-0000-0000-00003E250000}"/>
    <cellStyle name="Style 18" xfId="4897" xr:uid="{00000000-0005-0000-0000-00003F250000}"/>
    <cellStyle name="Style 180" xfId="4898" xr:uid="{00000000-0005-0000-0000-000040250000}"/>
    <cellStyle name="Style 181" xfId="4899" xr:uid="{00000000-0005-0000-0000-000041250000}"/>
    <cellStyle name="Style 182" xfId="4900" xr:uid="{00000000-0005-0000-0000-000042250000}"/>
    <cellStyle name="Style 183" xfId="4901" xr:uid="{00000000-0005-0000-0000-000043250000}"/>
    <cellStyle name="Style 184" xfId="4902" xr:uid="{00000000-0005-0000-0000-000044250000}"/>
    <cellStyle name="Style 185" xfId="4903" xr:uid="{00000000-0005-0000-0000-000045250000}"/>
    <cellStyle name="Style 186" xfId="4904" xr:uid="{00000000-0005-0000-0000-000046250000}"/>
    <cellStyle name="Style 187" xfId="4905" xr:uid="{00000000-0005-0000-0000-000047250000}"/>
    <cellStyle name="Style 188" xfId="4906" xr:uid="{00000000-0005-0000-0000-000048250000}"/>
    <cellStyle name="Style 189" xfId="4907" xr:uid="{00000000-0005-0000-0000-000049250000}"/>
    <cellStyle name="Style 19" xfId="4908" xr:uid="{00000000-0005-0000-0000-00004A250000}"/>
    <cellStyle name="Style 190" xfId="4909" xr:uid="{00000000-0005-0000-0000-00004B250000}"/>
    <cellStyle name="Style 191" xfId="4910" xr:uid="{00000000-0005-0000-0000-00004C250000}"/>
    <cellStyle name="Style 192" xfId="4911" xr:uid="{00000000-0005-0000-0000-00004D250000}"/>
    <cellStyle name="Style 193" xfId="4912" xr:uid="{00000000-0005-0000-0000-00004E250000}"/>
    <cellStyle name="Style 194" xfId="4913" xr:uid="{00000000-0005-0000-0000-00004F250000}"/>
    <cellStyle name="Style 195" xfId="4914" xr:uid="{00000000-0005-0000-0000-000050250000}"/>
    <cellStyle name="Style 196" xfId="4915" xr:uid="{00000000-0005-0000-0000-000051250000}"/>
    <cellStyle name="Style 197" xfId="4916" xr:uid="{00000000-0005-0000-0000-000052250000}"/>
    <cellStyle name="Style 198" xfId="4917" xr:uid="{00000000-0005-0000-0000-000053250000}"/>
    <cellStyle name="Style 199" xfId="4918" xr:uid="{00000000-0005-0000-0000-000054250000}"/>
    <cellStyle name="Style 2" xfId="4919" xr:uid="{00000000-0005-0000-0000-000055250000}"/>
    <cellStyle name="Style 20" xfId="4920" xr:uid="{00000000-0005-0000-0000-000056250000}"/>
    <cellStyle name="Style 200" xfId="4921" xr:uid="{00000000-0005-0000-0000-000057250000}"/>
    <cellStyle name="Style 201" xfId="4922" xr:uid="{00000000-0005-0000-0000-000058250000}"/>
    <cellStyle name="Style 202" xfId="4923" xr:uid="{00000000-0005-0000-0000-000059250000}"/>
    <cellStyle name="Style 203" xfId="4924" xr:uid="{00000000-0005-0000-0000-00005A250000}"/>
    <cellStyle name="Style 204" xfId="4925" xr:uid="{00000000-0005-0000-0000-00005B250000}"/>
    <cellStyle name="Style 205" xfId="4926" xr:uid="{00000000-0005-0000-0000-00005C250000}"/>
    <cellStyle name="Style 206" xfId="4927" xr:uid="{00000000-0005-0000-0000-00005D250000}"/>
    <cellStyle name="Style 207" xfId="4928" xr:uid="{00000000-0005-0000-0000-00005E250000}"/>
    <cellStyle name="Style 208" xfId="4929" xr:uid="{00000000-0005-0000-0000-00005F250000}"/>
    <cellStyle name="Style 209" xfId="4930" xr:uid="{00000000-0005-0000-0000-000060250000}"/>
    <cellStyle name="Style 21" xfId="4931" xr:uid="{00000000-0005-0000-0000-000061250000}"/>
    <cellStyle name="Style 21 2" xfId="4932" xr:uid="{00000000-0005-0000-0000-000062250000}"/>
    <cellStyle name="Style 22" xfId="4933" xr:uid="{00000000-0005-0000-0000-000063250000}"/>
    <cellStyle name="Style 22 2" xfId="4934" xr:uid="{00000000-0005-0000-0000-000064250000}"/>
    <cellStyle name="Style 22 3" xfId="4935" xr:uid="{00000000-0005-0000-0000-000065250000}"/>
    <cellStyle name="Style 22 4" xfId="4936" xr:uid="{00000000-0005-0000-0000-000066250000}"/>
    <cellStyle name="Style 23" xfId="59" xr:uid="{00000000-0005-0000-0000-000067250000}"/>
    <cellStyle name="Style 23 2" xfId="60" xr:uid="{00000000-0005-0000-0000-000068250000}"/>
    <cellStyle name="Style 23 2 2" xfId="76" xr:uid="{00000000-0005-0000-0000-000069250000}"/>
    <cellStyle name="Style 23 2 2 2" xfId="121" xr:uid="{00000000-0005-0000-0000-00006A250000}"/>
    <cellStyle name="Style 23 2 2 3" xfId="9758" xr:uid="{00000000-0005-0000-0000-00006B250000}"/>
    <cellStyle name="Style 23 3" xfId="77" xr:uid="{00000000-0005-0000-0000-00006C250000}"/>
    <cellStyle name="Style 23 3 2" xfId="120" xr:uid="{00000000-0005-0000-0000-00006D250000}"/>
    <cellStyle name="Style 23 3 3" xfId="9759" xr:uid="{00000000-0005-0000-0000-00006E250000}"/>
    <cellStyle name="Style 24" xfId="4937" xr:uid="{00000000-0005-0000-0000-00006F250000}"/>
    <cellStyle name="Style 24 2" xfId="4938" xr:uid="{00000000-0005-0000-0000-000070250000}"/>
    <cellStyle name="Style 24 3" xfId="4939" xr:uid="{00000000-0005-0000-0000-000071250000}"/>
    <cellStyle name="Style 24 4" xfId="4940" xr:uid="{00000000-0005-0000-0000-000072250000}"/>
    <cellStyle name="Style 25" xfId="4941" xr:uid="{00000000-0005-0000-0000-000073250000}"/>
    <cellStyle name="Style 25 2" xfId="4942" xr:uid="{00000000-0005-0000-0000-000074250000}"/>
    <cellStyle name="Style 25 3" xfId="4943" xr:uid="{00000000-0005-0000-0000-000075250000}"/>
    <cellStyle name="Style 26" xfId="4944" xr:uid="{00000000-0005-0000-0000-000076250000}"/>
    <cellStyle name="Style 26 2" xfId="4945" xr:uid="{00000000-0005-0000-0000-000077250000}"/>
    <cellStyle name="Style 26 3" xfId="4946" xr:uid="{00000000-0005-0000-0000-000078250000}"/>
    <cellStyle name="Style 26 4" xfId="4947" xr:uid="{00000000-0005-0000-0000-000079250000}"/>
    <cellStyle name="Style 27" xfId="4948" xr:uid="{00000000-0005-0000-0000-00007A250000}"/>
    <cellStyle name="Style 28" xfId="4949" xr:uid="{00000000-0005-0000-0000-00007B250000}"/>
    <cellStyle name="Style 29" xfId="4950" xr:uid="{00000000-0005-0000-0000-00007C250000}"/>
    <cellStyle name="Style 3" xfId="4951" xr:uid="{00000000-0005-0000-0000-00007D250000}"/>
    <cellStyle name="Style 30" xfId="4952" xr:uid="{00000000-0005-0000-0000-00007E250000}"/>
    <cellStyle name="Style 31" xfId="4953" xr:uid="{00000000-0005-0000-0000-00007F250000}"/>
    <cellStyle name="Style 32" xfId="4954" xr:uid="{00000000-0005-0000-0000-000080250000}"/>
    <cellStyle name="Style 33" xfId="4955" xr:uid="{00000000-0005-0000-0000-000081250000}"/>
    <cellStyle name="Style 34" xfId="4956" xr:uid="{00000000-0005-0000-0000-000082250000}"/>
    <cellStyle name="Style 35" xfId="4957" xr:uid="{00000000-0005-0000-0000-000083250000}"/>
    <cellStyle name="Style 36" xfId="4958" xr:uid="{00000000-0005-0000-0000-000084250000}"/>
    <cellStyle name="Style 37" xfId="4959" xr:uid="{00000000-0005-0000-0000-000085250000}"/>
    <cellStyle name="Style 38" xfId="4960" xr:uid="{00000000-0005-0000-0000-000086250000}"/>
    <cellStyle name="Style 39" xfId="4961" xr:uid="{00000000-0005-0000-0000-000087250000}"/>
    <cellStyle name="Style 4" xfId="4962" xr:uid="{00000000-0005-0000-0000-000088250000}"/>
    <cellStyle name="Style 40" xfId="4963" xr:uid="{00000000-0005-0000-0000-000089250000}"/>
    <cellStyle name="Style 41" xfId="4964" xr:uid="{00000000-0005-0000-0000-00008A250000}"/>
    <cellStyle name="Style 42" xfId="4965" xr:uid="{00000000-0005-0000-0000-00008B250000}"/>
    <cellStyle name="Style 43" xfId="4966" xr:uid="{00000000-0005-0000-0000-00008C250000}"/>
    <cellStyle name="Style 44" xfId="4967" xr:uid="{00000000-0005-0000-0000-00008D250000}"/>
    <cellStyle name="Style 45" xfId="4968" xr:uid="{00000000-0005-0000-0000-00008E250000}"/>
    <cellStyle name="Style 46" xfId="4969" xr:uid="{00000000-0005-0000-0000-00008F250000}"/>
    <cellStyle name="Style 47" xfId="4970" xr:uid="{00000000-0005-0000-0000-000090250000}"/>
    <cellStyle name="Style 48" xfId="4971" xr:uid="{00000000-0005-0000-0000-000091250000}"/>
    <cellStyle name="Style 49" xfId="4972" xr:uid="{00000000-0005-0000-0000-000092250000}"/>
    <cellStyle name="Style 5" xfId="4973" xr:uid="{00000000-0005-0000-0000-000093250000}"/>
    <cellStyle name="Style 50" xfId="4974" xr:uid="{00000000-0005-0000-0000-000094250000}"/>
    <cellStyle name="Style 51" xfId="4975" xr:uid="{00000000-0005-0000-0000-000095250000}"/>
    <cellStyle name="Style 52" xfId="4976" xr:uid="{00000000-0005-0000-0000-000096250000}"/>
    <cellStyle name="Style 53" xfId="4977" xr:uid="{00000000-0005-0000-0000-000097250000}"/>
    <cellStyle name="Style 54" xfId="4978" xr:uid="{00000000-0005-0000-0000-000098250000}"/>
    <cellStyle name="Style 55" xfId="4979" xr:uid="{00000000-0005-0000-0000-000099250000}"/>
    <cellStyle name="Style 56" xfId="4980" xr:uid="{00000000-0005-0000-0000-00009A250000}"/>
    <cellStyle name="Style 57" xfId="4981" xr:uid="{00000000-0005-0000-0000-00009B250000}"/>
    <cellStyle name="Style 58" xfId="4982" xr:uid="{00000000-0005-0000-0000-00009C250000}"/>
    <cellStyle name="Style 59" xfId="4983" xr:uid="{00000000-0005-0000-0000-00009D250000}"/>
    <cellStyle name="Style 6" xfId="4984" xr:uid="{00000000-0005-0000-0000-00009E250000}"/>
    <cellStyle name="Style 60" xfId="4985" xr:uid="{00000000-0005-0000-0000-00009F250000}"/>
    <cellStyle name="Style 61" xfId="4986" xr:uid="{00000000-0005-0000-0000-0000A0250000}"/>
    <cellStyle name="Style 62" xfId="4987" xr:uid="{00000000-0005-0000-0000-0000A1250000}"/>
    <cellStyle name="Style 63" xfId="4988" xr:uid="{00000000-0005-0000-0000-0000A2250000}"/>
    <cellStyle name="Style 64" xfId="4989" xr:uid="{00000000-0005-0000-0000-0000A3250000}"/>
    <cellStyle name="Style 65" xfId="4990" xr:uid="{00000000-0005-0000-0000-0000A4250000}"/>
    <cellStyle name="Style 66" xfId="4991" xr:uid="{00000000-0005-0000-0000-0000A5250000}"/>
    <cellStyle name="Style 67" xfId="4992" xr:uid="{00000000-0005-0000-0000-0000A6250000}"/>
    <cellStyle name="Style 68" xfId="4993" xr:uid="{00000000-0005-0000-0000-0000A7250000}"/>
    <cellStyle name="Style 69" xfId="4994" xr:uid="{00000000-0005-0000-0000-0000A8250000}"/>
    <cellStyle name="Style 7" xfId="4995" xr:uid="{00000000-0005-0000-0000-0000A9250000}"/>
    <cellStyle name="Style 70" xfId="4996" xr:uid="{00000000-0005-0000-0000-0000AA250000}"/>
    <cellStyle name="Style 71" xfId="4997" xr:uid="{00000000-0005-0000-0000-0000AB250000}"/>
    <cellStyle name="Style 72" xfId="4998" xr:uid="{00000000-0005-0000-0000-0000AC250000}"/>
    <cellStyle name="Style 73" xfId="4999" xr:uid="{00000000-0005-0000-0000-0000AD250000}"/>
    <cellStyle name="Style 74" xfId="5000" xr:uid="{00000000-0005-0000-0000-0000AE250000}"/>
    <cellStyle name="Style 75" xfId="5001" xr:uid="{00000000-0005-0000-0000-0000AF250000}"/>
    <cellStyle name="Style 76" xfId="5002" xr:uid="{00000000-0005-0000-0000-0000B0250000}"/>
    <cellStyle name="Style 77" xfId="5003" xr:uid="{00000000-0005-0000-0000-0000B1250000}"/>
    <cellStyle name="Style 78" xfId="5004" xr:uid="{00000000-0005-0000-0000-0000B2250000}"/>
    <cellStyle name="Style 79" xfId="5005" xr:uid="{00000000-0005-0000-0000-0000B3250000}"/>
    <cellStyle name="Style 8" xfId="5006" xr:uid="{00000000-0005-0000-0000-0000B4250000}"/>
    <cellStyle name="Style 80" xfId="5007" xr:uid="{00000000-0005-0000-0000-0000B5250000}"/>
    <cellStyle name="Style 81" xfId="5008" xr:uid="{00000000-0005-0000-0000-0000B6250000}"/>
    <cellStyle name="Style 82" xfId="5009" xr:uid="{00000000-0005-0000-0000-0000B7250000}"/>
    <cellStyle name="Style 83" xfId="5010" xr:uid="{00000000-0005-0000-0000-0000B8250000}"/>
    <cellStyle name="Style 84" xfId="5011" xr:uid="{00000000-0005-0000-0000-0000B9250000}"/>
    <cellStyle name="Style 85" xfId="5012" xr:uid="{00000000-0005-0000-0000-0000BA250000}"/>
    <cellStyle name="Style 86" xfId="5013" xr:uid="{00000000-0005-0000-0000-0000BB250000}"/>
    <cellStyle name="Style 87" xfId="5014" xr:uid="{00000000-0005-0000-0000-0000BC250000}"/>
    <cellStyle name="Style 88" xfId="5015" xr:uid="{00000000-0005-0000-0000-0000BD250000}"/>
    <cellStyle name="Style 89" xfId="5016" xr:uid="{00000000-0005-0000-0000-0000BE250000}"/>
    <cellStyle name="Style 9" xfId="5017" xr:uid="{00000000-0005-0000-0000-0000BF250000}"/>
    <cellStyle name="Style 90" xfId="5018" xr:uid="{00000000-0005-0000-0000-0000C0250000}"/>
    <cellStyle name="Style 91" xfId="5019" xr:uid="{00000000-0005-0000-0000-0000C1250000}"/>
    <cellStyle name="Style 92" xfId="5020" xr:uid="{00000000-0005-0000-0000-0000C2250000}"/>
    <cellStyle name="Style 93" xfId="5021" xr:uid="{00000000-0005-0000-0000-0000C3250000}"/>
    <cellStyle name="Style 94" xfId="5022" xr:uid="{00000000-0005-0000-0000-0000C4250000}"/>
    <cellStyle name="Style 95" xfId="5023" xr:uid="{00000000-0005-0000-0000-0000C5250000}"/>
    <cellStyle name="Style 96" xfId="5024" xr:uid="{00000000-0005-0000-0000-0000C6250000}"/>
    <cellStyle name="Style 97" xfId="5025" xr:uid="{00000000-0005-0000-0000-0000C7250000}"/>
    <cellStyle name="Style 98" xfId="5026" xr:uid="{00000000-0005-0000-0000-0000C8250000}"/>
    <cellStyle name="Style 99" xfId="5027" xr:uid="{00000000-0005-0000-0000-0000C9250000}"/>
    <cellStyle name="STYLE1" xfId="5028" xr:uid="{00000000-0005-0000-0000-0000CA250000}"/>
    <cellStyle name="STYLE2" xfId="5029" xr:uid="{00000000-0005-0000-0000-0000CB250000}"/>
    <cellStyle name="STYLE3" xfId="5030" xr:uid="{00000000-0005-0000-0000-0000CC250000}"/>
    <cellStyle name="Subhead" xfId="5031" xr:uid="{00000000-0005-0000-0000-0000CD250000}"/>
    <cellStyle name="Subtotal_left" xfId="5032" xr:uid="{00000000-0005-0000-0000-0000CE250000}"/>
    <cellStyle name="SwitchCell" xfId="5033" xr:uid="{00000000-0005-0000-0000-0000CF250000}"/>
    <cellStyle name="t" xfId="5034" xr:uid="{00000000-0005-0000-0000-0000D0250000}"/>
    <cellStyle name="Table Col Head" xfId="5035" xr:uid="{00000000-0005-0000-0000-0000D1250000}"/>
    <cellStyle name="Table Head" xfId="5036" xr:uid="{00000000-0005-0000-0000-0000D2250000}"/>
    <cellStyle name="Table Head Aligned" xfId="5037" xr:uid="{00000000-0005-0000-0000-0000D3250000}"/>
    <cellStyle name="Table Head Aligned 2" xfId="6209" xr:uid="{00000000-0005-0000-0000-0000D4250000}"/>
    <cellStyle name="Table Head Blue" xfId="5038" xr:uid="{00000000-0005-0000-0000-0000D5250000}"/>
    <cellStyle name="Table Head Green" xfId="5039" xr:uid="{00000000-0005-0000-0000-0000D6250000}"/>
    <cellStyle name="Table Head Green 2" xfId="6211" xr:uid="{00000000-0005-0000-0000-0000D7250000}"/>
    <cellStyle name="Table Head_Val_Sum_Graph" xfId="5040" xr:uid="{00000000-0005-0000-0000-0000D8250000}"/>
    <cellStyle name="Table Sub Head" xfId="5041" xr:uid="{00000000-0005-0000-0000-0000D9250000}"/>
    <cellStyle name="Table Text" xfId="5042" xr:uid="{00000000-0005-0000-0000-0000DA250000}"/>
    <cellStyle name="Table Title" xfId="5043" xr:uid="{00000000-0005-0000-0000-0000DB250000}"/>
    <cellStyle name="Table Units" xfId="5044" xr:uid="{00000000-0005-0000-0000-0000DC250000}"/>
    <cellStyle name="Table_Header" xfId="5045" xr:uid="{00000000-0005-0000-0000-0000DD250000}"/>
    <cellStyle name="TableBorder" xfId="5046" xr:uid="{00000000-0005-0000-0000-0000DE250000}"/>
    <cellStyle name="TableColumnHeader" xfId="5047" xr:uid="{00000000-0005-0000-0000-0000DF250000}"/>
    <cellStyle name="TableColumnHeader 2" xfId="8566" xr:uid="{00000000-0005-0000-0000-0000E0250000}"/>
    <cellStyle name="TableHeading" xfId="5048" xr:uid="{00000000-0005-0000-0000-0000E1250000}"/>
    <cellStyle name="TableHighlight" xfId="5049" xr:uid="{00000000-0005-0000-0000-0000E2250000}"/>
    <cellStyle name="TableNote" xfId="5050" xr:uid="{00000000-0005-0000-0000-0000E3250000}"/>
    <cellStyle name="test a style" xfId="5051" xr:uid="{00000000-0005-0000-0000-0000E4250000}"/>
    <cellStyle name="test a style 2" xfId="6212" xr:uid="{00000000-0005-0000-0000-0000E5250000}"/>
    <cellStyle name="Text 1" xfId="5052" xr:uid="{00000000-0005-0000-0000-0000E6250000}"/>
    <cellStyle name="Text Head 1" xfId="5053" xr:uid="{00000000-0005-0000-0000-0000E7250000}"/>
    <cellStyle name="Text Indent A" xfId="5054" xr:uid="{00000000-0005-0000-0000-0000E8250000}"/>
    <cellStyle name="Text Indent B" xfId="5055" xr:uid="{00000000-0005-0000-0000-0000E9250000}"/>
    <cellStyle name="Text Indent C" xfId="5056" xr:uid="{00000000-0005-0000-0000-0000EA250000}"/>
    <cellStyle name="Text Wrap" xfId="5057" xr:uid="{00000000-0005-0000-0000-0000EB250000}"/>
    <cellStyle name="Time" xfId="5058" xr:uid="{00000000-0005-0000-0000-0000EC250000}"/>
    <cellStyle name="Times 10" xfId="5059" xr:uid="{00000000-0005-0000-0000-0000ED250000}"/>
    <cellStyle name="Times 12" xfId="5060" xr:uid="{00000000-0005-0000-0000-0000EE250000}"/>
    <cellStyle name="Times New Roman" xfId="5061" xr:uid="{00000000-0005-0000-0000-0000EF250000}"/>
    <cellStyle name="Title 2" xfId="61" xr:uid="{00000000-0005-0000-0000-0000F0250000}"/>
    <cellStyle name="Title 2 2" xfId="5062" xr:uid="{00000000-0005-0000-0000-0000F1250000}"/>
    <cellStyle name="Title 3" xfId="5063" xr:uid="{00000000-0005-0000-0000-0000F2250000}"/>
    <cellStyle name="title1" xfId="5065" xr:uid="{00000000-0005-0000-0000-0000F3250000}"/>
    <cellStyle name="title2" xfId="5066" xr:uid="{00000000-0005-0000-0000-0000F4250000}"/>
    <cellStyle name="Title-2" xfId="5064" xr:uid="{00000000-0005-0000-0000-0000F5250000}"/>
    <cellStyle name="Titles" xfId="5067" xr:uid="{00000000-0005-0000-0000-0000F6250000}"/>
    <cellStyle name="titre_col" xfId="5068" xr:uid="{00000000-0005-0000-0000-0000F7250000}"/>
    <cellStyle name="TOC" xfId="5069" xr:uid="{00000000-0005-0000-0000-0000F8250000}"/>
    <cellStyle name="Total 2" xfId="62" xr:uid="{00000000-0005-0000-0000-0000F9250000}"/>
    <cellStyle name="Total 2 10" xfId="5070" xr:uid="{00000000-0005-0000-0000-0000FA250000}"/>
    <cellStyle name="Total 2 11" xfId="9751" xr:uid="{00000000-0005-0000-0000-0000FB250000}"/>
    <cellStyle name="Total 2 2" xfId="69" xr:uid="{00000000-0005-0000-0000-0000FC250000}"/>
    <cellStyle name="Total 2 2 2" xfId="89" xr:uid="{00000000-0005-0000-0000-0000FD250000}"/>
    <cellStyle name="Total 2 2 2 2" xfId="9771" xr:uid="{00000000-0005-0000-0000-0000FE250000}"/>
    <cellStyle name="Total 2 2 3" xfId="9757" xr:uid="{00000000-0005-0000-0000-0000FF250000}"/>
    <cellStyle name="Total 2 3" xfId="83" xr:uid="{00000000-0005-0000-0000-000000260000}"/>
    <cellStyle name="Total 2 3 2" xfId="9765" xr:uid="{00000000-0005-0000-0000-000001260000}"/>
    <cellStyle name="Total 2 4" xfId="5071" xr:uid="{00000000-0005-0000-0000-000002260000}"/>
    <cellStyle name="Total 2 5" xfId="5072" xr:uid="{00000000-0005-0000-0000-000003260000}"/>
    <cellStyle name="Total 2 6" xfId="5073" xr:uid="{00000000-0005-0000-0000-000004260000}"/>
    <cellStyle name="Total 2 7" xfId="5074" xr:uid="{00000000-0005-0000-0000-000005260000}"/>
    <cellStyle name="Total 2 8" xfId="5075" xr:uid="{00000000-0005-0000-0000-000006260000}"/>
    <cellStyle name="Total 2 9" xfId="5076" xr:uid="{00000000-0005-0000-0000-000007260000}"/>
    <cellStyle name="Total 3" xfId="5077" xr:uid="{00000000-0005-0000-0000-000008260000}"/>
    <cellStyle name="Total Bold" xfId="5078" xr:uid="{00000000-0005-0000-0000-000009260000}"/>
    <cellStyle name="Totals" xfId="5079" xr:uid="{00000000-0005-0000-0000-00000A260000}"/>
    <cellStyle name="Totals 2" xfId="8567" xr:uid="{00000000-0005-0000-0000-00000B260000}"/>
    <cellStyle name="Underline_Single" xfId="5080" xr:uid="{00000000-0005-0000-0000-00000C260000}"/>
    <cellStyle name="UnProtectedCalc" xfId="5081" xr:uid="{00000000-0005-0000-0000-00000D260000}"/>
    <cellStyle name="UnProtectedCalc 2" xfId="6213" xr:uid="{00000000-0005-0000-0000-00000E260000}"/>
    <cellStyle name="Valuta (0)_Sheet1" xfId="5082" xr:uid="{00000000-0005-0000-0000-00000F260000}"/>
    <cellStyle name="Valuta_piv_polio" xfId="5083" xr:uid="{00000000-0005-0000-0000-000010260000}"/>
    <cellStyle name="Währung [0]_A17 - 31.03.1998" xfId="5084" xr:uid="{00000000-0005-0000-0000-000011260000}"/>
    <cellStyle name="Währung_A17 - 31.03.1998" xfId="5085" xr:uid="{00000000-0005-0000-0000-000012260000}"/>
    <cellStyle name="Warburg" xfId="5086" xr:uid="{00000000-0005-0000-0000-000013260000}"/>
    <cellStyle name="Warning Text 2" xfId="63" xr:uid="{00000000-0005-0000-0000-000014260000}"/>
    <cellStyle name="Warning Text 2 2" xfId="5087" xr:uid="{00000000-0005-0000-0000-000015260000}"/>
    <cellStyle name="Warning Text 2 3" xfId="5088" xr:uid="{00000000-0005-0000-0000-000016260000}"/>
    <cellStyle name="Warning Text 2 4" xfId="5089" xr:uid="{00000000-0005-0000-0000-000017260000}"/>
    <cellStyle name="Warning Text 2 5" xfId="5090" xr:uid="{00000000-0005-0000-0000-000018260000}"/>
    <cellStyle name="Warning Text 2 6" xfId="5091" xr:uid="{00000000-0005-0000-0000-000019260000}"/>
    <cellStyle name="Warning Text 2 7" xfId="5092" xr:uid="{00000000-0005-0000-0000-00001A260000}"/>
    <cellStyle name="Warning Text 2 8" xfId="5093" xr:uid="{00000000-0005-0000-0000-00001B260000}"/>
    <cellStyle name="Warning Text 2 9" xfId="5094" xr:uid="{00000000-0005-0000-0000-00001C260000}"/>
    <cellStyle name="Warning Text 3" xfId="5095" xr:uid="{00000000-0005-0000-0000-00001D260000}"/>
    <cellStyle name="wild guess" xfId="5096" xr:uid="{00000000-0005-0000-0000-00001E260000}"/>
    <cellStyle name="Wildguess" xfId="5097" xr:uid="{00000000-0005-0000-0000-00001F260000}"/>
    <cellStyle name="Year" xfId="5098" xr:uid="{00000000-0005-0000-0000-000020260000}"/>
    <cellStyle name="Year Estimate" xfId="5099" xr:uid="{00000000-0005-0000-0000-000021260000}"/>
    <cellStyle name="Year, Actual" xfId="5100" xr:uid="{00000000-0005-0000-0000-000022260000}"/>
    <cellStyle name="YearE_ Pies " xfId="5101" xr:uid="{00000000-0005-0000-0000-000023260000}"/>
    <cellStyle name="YearFormat" xfId="5102" xr:uid="{00000000-0005-0000-0000-000024260000}"/>
    <cellStyle name="YearFormat 2" xfId="6214" xr:uid="{00000000-0005-0000-0000-000025260000}"/>
    <cellStyle name="Yen" xfId="5103" xr:uid="{00000000-0005-0000-0000-000026260000}"/>
    <cellStyle name="YesNo" xfId="5104" xr:uid="{00000000-0005-0000-0000-000027260000}"/>
    <cellStyle name="쬞\?1@" xfId="5105" xr:uid="{00000000-0005-0000-0000-000028260000}"/>
    <cellStyle name="千位分隔 2" xfId="5106" xr:uid="{00000000-0005-0000-0000-000029260000}"/>
    <cellStyle name="常规 2" xfId="5107" xr:uid="{00000000-0005-0000-0000-00002A260000}"/>
    <cellStyle name="標準_car_JP" xfId="5108" xr:uid="{00000000-0005-0000-0000-00002B260000}"/>
  </cellStyles>
  <dxfs count="9">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s>
  <tableStyles count="0" defaultTableStyle="TableStyleMedium9" defaultPivotStyle="PivotStyleLight16"/>
  <colors>
    <mruColors>
      <color rgb="FFFFFF66"/>
      <color rgb="FF66FFFF"/>
      <color rgb="FF0033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188259</xdr:colOff>
      <xdr:row>20</xdr:row>
      <xdr:rowOff>11206</xdr:rowOff>
    </xdr:from>
    <xdr:to>
      <xdr:col>2</xdr:col>
      <xdr:colOff>7655859</xdr:colOff>
      <xdr:row>27</xdr:row>
      <xdr:rowOff>96931</xdr:rowOff>
    </xdr:to>
    <xdr:sp macro="" textlink="">
      <xdr:nvSpPr>
        <xdr:cNvPr id="2" name="Text Box 50">
          <a:extLst>
            <a:ext uri="{FF2B5EF4-FFF2-40B4-BE49-F238E27FC236}">
              <a16:creationId xmlns:a16="http://schemas.microsoft.com/office/drawing/2014/main" id="{00000000-0008-0000-0000-000002000000}"/>
            </a:ext>
          </a:extLst>
        </xdr:cNvPr>
        <xdr:cNvSpPr txBox="1">
          <a:spLocks noChangeArrowheads="1"/>
        </xdr:cNvSpPr>
      </xdr:nvSpPr>
      <xdr:spPr bwMode="auto">
        <a:xfrm>
          <a:off x="188259" y="6465794"/>
          <a:ext cx="10213041" cy="1419225"/>
        </a:xfrm>
        <a:prstGeom prst="rect">
          <a:avLst/>
        </a:prstGeom>
        <a:noFill/>
        <a:ln>
          <a:noFill/>
        </a:ln>
        <a:effectLst>
          <a:softEdge rad="31750"/>
        </a:effectLst>
        <a:extLst/>
      </xdr:spPr>
      <xdr:txBody>
        <a:bodyPr vertOverflow="clip" wrap="square" lIns="27432" tIns="22860" rIns="0" bIns="0" anchor="t" upright="1"/>
        <a:lstStyle/>
        <a:p>
          <a:pPr algn="l" rtl="0">
            <a:defRPr sz="1000"/>
          </a:pPr>
          <a:r>
            <a:rPr lang="en-CA" sz="1000" b="1" i="1" u="none" strike="noStrike" baseline="0">
              <a:solidFill>
                <a:srgbClr val="000000"/>
              </a:solidFill>
              <a:latin typeface="Arial" pitchFamily="34" charset="0"/>
              <a:cs typeface="Arial" pitchFamily="34" charset="0"/>
            </a:rPr>
            <a:t>This Workbook Model is protected by copyright and is being made available to you solely for the purpose of filing your application.   You may use and copy this model for that purpose, and provide a copy of this model to any person that is advising or assisting you in that regard.  Except as indicated above, any copying, reproduction, publication, sale, adaptation, translation, modification, reverse engineering or other use or dissemination of this model without the express written consent of the Ontario Energy Board is prohibited.  If you provide a copy of this model to a person that is advising or assisting you in preparing the application or reviewing your draft rate order, you must ensure that the person understands and agrees to the restrictions noted above.</a:t>
          </a:r>
        </a:p>
        <a:p>
          <a:pPr algn="l" rtl="0">
            <a:defRPr sz="1000"/>
          </a:pPr>
          <a:endParaRPr lang="en-CA" sz="1000" b="1" i="1" u="none" strike="noStrike" baseline="0">
            <a:solidFill>
              <a:srgbClr val="000000"/>
            </a:solidFill>
            <a:latin typeface="Arial" pitchFamily="34" charset="0"/>
            <a:cs typeface="Arial" pitchFamily="34" charset="0"/>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en-CA" sz="1000" b="1" i="1" baseline="0">
              <a:effectLst/>
              <a:latin typeface="Arial" pitchFamily="34" charset="0"/>
              <a:ea typeface="+mn-ea"/>
              <a:cs typeface="Arial" pitchFamily="34" charset="0"/>
            </a:rPr>
            <a:t>While this model has been provided in Excel format and is required to be filed with the applications, the onus remains on the applicant to ensure the accuracy of the data and the results.</a:t>
          </a:r>
          <a:endParaRPr lang="en-CA" sz="1000" b="1" i="1" u="none" strike="noStrike" baseline="0">
            <a:solidFill>
              <a:srgbClr val="000000"/>
            </a:solidFill>
            <a:latin typeface="Arial" pitchFamily="34" charset="0"/>
            <a:cs typeface="Arial" pitchFamily="34" charset="0"/>
          </a:endParaRPr>
        </a:p>
      </xdr:txBody>
    </xdr:sp>
    <xdr:clientData/>
  </xdr:twoCellAnchor>
  <xdr:twoCellAnchor>
    <xdr:from>
      <xdr:col>0</xdr:col>
      <xdr:colOff>5041</xdr:colOff>
      <xdr:row>0</xdr:row>
      <xdr:rowOff>0</xdr:rowOff>
    </xdr:from>
    <xdr:to>
      <xdr:col>4</xdr:col>
      <xdr:colOff>47624</xdr:colOff>
      <xdr:row>1</xdr:row>
      <xdr:rowOff>153519</xdr:rowOff>
    </xdr:to>
    <xdr:grpSp>
      <xdr:nvGrpSpPr>
        <xdr:cNvPr id="4" name="Group 3">
          <a:extLst>
            <a:ext uri="{FF2B5EF4-FFF2-40B4-BE49-F238E27FC236}">
              <a16:creationId xmlns:a16="http://schemas.microsoft.com/office/drawing/2014/main" id="{00000000-0008-0000-0000-000004000000}"/>
            </a:ext>
          </a:extLst>
        </xdr:cNvPr>
        <xdr:cNvGrpSpPr/>
      </xdr:nvGrpSpPr>
      <xdr:grpSpPr>
        <a:xfrm>
          <a:off x="5041" y="0"/>
          <a:ext cx="11266843" cy="2363319"/>
          <a:chOff x="10997237" y="5479676"/>
          <a:chExt cx="8857420" cy="2022148"/>
        </a:xfrm>
      </xdr:grpSpPr>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a:extLst>
              <a:ext uri="{FF2B5EF4-FFF2-40B4-BE49-F238E27FC236}">
                <a16:creationId xmlns:a16="http://schemas.microsoft.com/office/drawing/2014/main" id="{00000000-0008-0000-0000-000006000000}"/>
              </a:ext>
            </a:extLst>
          </xdr:cNvPr>
          <xdr:cNvSpPr/>
        </xdr:nvSpPr>
        <xdr:spPr>
          <a:xfrm>
            <a:off x="11215555" y="5956647"/>
            <a:ext cx="8566570" cy="1545177"/>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Lost Revenue Adjustment Mechanism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 Variance Account (LRAMVA) </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a:extLst>
              <a:ext uri="{FF2B5EF4-FFF2-40B4-BE49-F238E27FC236}">
                <a16:creationId xmlns:a16="http://schemas.microsoft.com/office/drawing/2014/main" id="{00000000-0008-0000-0000-000008000000}"/>
              </a:ext>
            </a:extLst>
          </xdr:cNvPr>
          <xdr:cNvSpPr/>
        </xdr:nvSpPr>
        <xdr:spPr>
          <a:xfrm>
            <a:off x="11516930" y="5637897"/>
            <a:ext cx="1486855"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xdr:col>
      <xdr:colOff>6221505</xdr:colOff>
      <xdr:row>0</xdr:row>
      <xdr:rowOff>1719542</xdr:rowOff>
    </xdr:from>
    <xdr:to>
      <xdr:col>3</xdr:col>
      <xdr:colOff>230281</xdr:colOff>
      <xdr:row>0</xdr:row>
      <xdr:rowOff>1967192</xdr:rowOff>
    </xdr:to>
    <xdr:sp macro="" textlink="">
      <xdr:nvSpPr>
        <xdr:cNvPr id="9" name="TextBox 8">
          <a:extLst>
            <a:ext uri="{FF2B5EF4-FFF2-40B4-BE49-F238E27FC236}">
              <a16:creationId xmlns:a16="http://schemas.microsoft.com/office/drawing/2014/main" id="{00000000-0008-0000-0000-000009000000}"/>
            </a:ext>
          </a:extLst>
        </xdr:cNvPr>
        <xdr:cNvSpPr txBox="1"/>
      </xdr:nvSpPr>
      <xdr:spPr>
        <a:xfrm>
          <a:off x="8974230" y="1719542"/>
          <a:ext cx="162877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xdr:colOff>
      <xdr:row>0</xdr:row>
      <xdr:rowOff>134471</xdr:rowOff>
    </xdr:from>
    <xdr:to>
      <xdr:col>24</xdr:col>
      <xdr:colOff>508000</xdr:colOff>
      <xdr:row>11</xdr:row>
      <xdr:rowOff>137094</xdr:rowOff>
    </xdr:to>
    <xdr:grpSp>
      <xdr:nvGrpSpPr>
        <xdr:cNvPr id="2" name="Group 1">
          <a:extLst>
            <a:ext uri="{FF2B5EF4-FFF2-40B4-BE49-F238E27FC236}">
              <a16:creationId xmlns:a16="http://schemas.microsoft.com/office/drawing/2014/main" id="{00000000-0008-0000-0A00-000002000000}"/>
            </a:ext>
          </a:extLst>
        </xdr:cNvPr>
        <xdr:cNvGrpSpPr/>
      </xdr:nvGrpSpPr>
      <xdr:grpSpPr>
        <a:xfrm>
          <a:off x="306918" y="134471"/>
          <a:ext cx="19060582" cy="2098123"/>
          <a:chOff x="10997237" y="5479676"/>
          <a:chExt cx="8857420" cy="1900278"/>
        </a:xfrm>
      </xdr:grpSpPr>
      <xdr:pic>
        <xdr:nvPicPr>
          <xdr:cNvPr id="3" name="Picture 2">
            <a:extLst>
              <a:ext uri="{FF2B5EF4-FFF2-40B4-BE49-F238E27FC236}">
                <a16:creationId xmlns:a16="http://schemas.microsoft.com/office/drawing/2014/main" id="{00000000-0008-0000-0A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A00-000004000000}"/>
              </a:ext>
            </a:extLst>
          </xdr:cNvPr>
          <xdr:cNvSpPr/>
        </xdr:nvSpPr>
        <xdr:spPr>
          <a:xfrm>
            <a:off x="11148967" y="6041838"/>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2015 - 2020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grpSp>
    <xdr:clientData/>
  </xdr:twoCellAnchor>
  <xdr:twoCellAnchor>
    <xdr:from>
      <xdr:col>20</xdr:col>
      <xdr:colOff>433917</xdr:colOff>
      <xdr:row>8</xdr:row>
      <xdr:rowOff>149412</xdr:rowOff>
    </xdr:from>
    <xdr:to>
      <xdr:col>24</xdr:col>
      <xdr:colOff>46689</xdr:colOff>
      <xdr:row>11</xdr:row>
      <xdr:rowOff>0</xdr:rowOff>
    </xdr:to>
    <xdr:sp macro="" textlink="">
      <xdr:nvSpPr>
        <xdr:cNvPr id="7" name="TextBox 6">
          <a:extLst>
            <a:ext uri="{FF2B5EF4-FFF2-40B4-BE49-F238E27FC236}">
              <a16:creationId xmlns:a16="http://schemas.microsoft.com/office/drawing/2014/main" id="{00000000-0008-0000-0A00-000007000000}"/>
            </a:ext>
          </a:extLst>
        </xdr:cNvPr>
        <xdr:cNvSpPr txBox="1"/>
      </xdr:nvSpPr>
      <xdr:spPr>
        <a:xfrm>
          <a:off x="16160750" y="1673412"/>
          <a:ext cx="2068106" cy="4220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twoCellAnchor>
    <xdr:from>
      <xdr:col>1</xdr:col>
      <xdr:colOff>280147</xdr:colOff>
      <xdr:row>2</xdr:row>
      <xdr:rowOff>115800</xdr:rowOff>
    </xdr:from>
    <xdr:to>
      <xdr:col>1</xdr:col>
      <xdr:colOff>828814</xdr:colOff>
      <xdr:row>5</xdr:row>
      <xdr:rowOff>116044</xdr:rowOff>
    </xdr:to>
    <xdr:pic>
      <xdr:nvPicPr>
        <xdr:cNvPr id="8" name="Picture 7">
          <a:extLst>
            <a:ext uri="{FF2B5EF4-FFF2-40B4-BE49-F238E27FC236}">
              <a16:creationId xmlns:a16="http://schemas.microsoft.com/office/drawing/2014/main" id="{00000000-0008-0000-0A00-000008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16323" y="496800"/>
          <a:ext cx="548667" cy="5717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1045875</xdr:colOff>
      <xdr:row>2</xdr:row>
      <xdr:rowOff>89025</xdr:rowOff>
    </xdr:from>
    <xdr:to>
      <xdr:col>2</xdr:col>
      <xdr:colOff>288311</xdr:colOff>
      <xdr:row>4</xdr:row>
      <xdr:rowOff>123246</xdr:rowOff>
    </xdr:to>
    <xdr:sp macro="" textlink="">
      <xdr:nvSpPr>
        <xdr:cNvPr id="9" name="Rectangle 8">
          <a:extLst>
            <a:ext uri="{FF2B5EF4-FFF2-40B4-BE49-F238E27FC236}">
              <a16:creationId xmlns:a16="http://schemas.microsoft.com/office/drawing/2014/main" id="{00000000-0008-0000-0A00-000009000000}"/>
            </a:ext>
          </a:extLst>
        </xdr:cNvPr>
        <xdr:cNvSpPr/>
      </xdr:nvSpPr>
      <xdr:spPr>
        <a:xfrm>
          <a:off x="1352792" y="470025"/>
          <a:ext cx="3317019" cy="41522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0</xdr:rowOff>
    </xdr:from>
    <xdr:to>
      <xdr:col>19</xdr:col>
      <xdr:colOff>465667</xdr:colOff>
      <xdr:row>1</xdr:row>
      <xdr:rowOff>42334</xdr:rowOff>
    </xdr:to>
    <xdr:grpSp>
      <xdr:nvGrpSpPr>
        <xdr:cNvPr id="2" name="Group 1">
          <a:extLst>
            <a:ext uri="{FF2B5EF4-FFF2-40B4-BE49-F238E27FC236}">
              <a16:creationId xmlns:a16="http://schemas.microsoft.com/office/drawing/2014/main" id="{00000000-0008-0000-0B00-000002000000}"/>
            </a:ext>
          </a:extLst>
        </xdr:cNvPr>
        <xdr:cNvGrpSpPr/>
      </xdr:nvGrpSpPr>
      <xdr:grpSpPr>
        <a:xfrm>
          <a:off x="0" y="0"/>
          <a:ext cx="19462750" cy="1989667"/>
          <a:chOff x="10997237" y="5479676"/>
          <a:chExt cx="8857420" cy="1900278"/>
        </a:xfrm>
      </xdr:grpSpPr>
      <xdr:pic>
        <xdr:nvPicPr>
          <xdr:cNvPr id="3" name="Picture 2">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B00-000004000000}"/>
              </a:ext>
            </a:extLst>
          </xdr:cNvPr>
          <xdr:cNvSpPr/>
        </xdr:nvSpPr>
        <xdr:spPr>
          <a:xfrm>
            <a:off x="11107770" y="6116284"/>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Carrying Charges by Rate Class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B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40788" y="5681270"/>
            <a:ext cx="278569" cy="5923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B00-000006000000}"/>
              </a:ext>
            </a:extLst>
          </xdr:cNvPr>
          <xdr:cNvSpPr/>
        </xdr:nvSpPr>
        <xdr:spPr>
          <a:xfrm>
            <a:off x="11468474" y="574294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17</xdr:col>
      <xdr:colOff>292364</xdr:colOff>
      <xdr:row>0</xdr:row>
      <xdr:rowOff>1398262</xdr:rowOff>
    </xdr:from>
    <xdr:to>
      <xdr:col>18</xdr:col>
      <xdr:colOff>827696</xdr:colOff>
      <xdr:row>0</xdr:row>
      <xdr:rowOff>1688042</xdr:rowOff>
    </xdr:to>
    <xdr:sp macro="" textlink="">
      <xdr:nvSpPr>
        <xdr:cNvPr id="7" name="TextBox 6">
          <a:extLst>
            <a:ext uri="{FF2B5EF4-FFF2-40B4-BE49-F238E27FC236}">
              <a16:creationId xmlns:a16="http://schemas.microsoft.com/office/drawing/2014/main" id="{00000000-0008-0000-0B00-000007000000}"/>
            </a:ext>
          </a:extLst>
        </xdr:cNvPr>
        <xdr:cNvSpPr txBox="1"/>
      </xdr:nvSpPr>
      <xdr:spPr>
        <a:xfrm>
          <a:off x="17299781" y="1398262"/>
          <a:ext cx="1583082" cy="2897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95250</xdr:colOff>
      <xdr:row>0</xdr:row>
      <xdr:rowOff>152400</xdr:rowOff>
    </xdr:from>
    <xdr:to>
      <xdr:col>32</xdr:col>
      <xdr:colOff>381000</xdr:colOff>
      <xdr:row>10</xdr:row>
      <xdr:rowOff>133350</xdr:rowOff>
    </xdr:to>
    <xdr:grpSp>
      <xdr:nvGrpSpPr>
        <xdr:cNvPr id="2" name="Group 1">
          <a:extLst>
            <a:ext uri="{FF2B5EF4-FFF2-40B4-BE49-F238E27FC236}">
              <a16:creationId xmlns:a16="http://schemas.microsoft.com/office/drawing/2014/main" id="{00000000-0008-0000-0C00-000002000000}"/>
            </a:ext>
          </a:extLst>
        </xdr:cNvPr>
        <xdr:cNvGrpSpPr/>
      </xdr:nvGrpSpPr>
      <xdr:grpSpPr>
        <a:xfrm>
          <a:off x="95250" y="152400"/>
          <a:ext cx="28215167" cy="1885950"/>
          <a:chOff x="10997237" y="5479676"/>
          <a:chExt cx="8857420" cy="1900278"/>
        </a:xfrm>
      </xdr:grpSpPr>
      <xdr:pic>
        <xdr:nvPicPr>
          <xdr:cNvPr id="3" name="Picture 2">
            <a:extLst>
              <a:ext uri="{FF2B5EF4-FFF2-40B4-BE49-F238E27FC236}">
                <a16:creationId xmlns:a16="http://schemas.microsoft.com/office/drawing/2014/main" id="{00000000-0008-0000-0C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C00-000004000000}"/>
              </a:ext>
            </a:extLst>
          </xdr:cNvPr>
          <xdr:cNvSpPr/>
        </xdr:nvSpPr>
        <xdr:spPr>
          <a:xfrm>
            <a:off x="11104367" y="6026223"/>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Supporting Documentation:</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LDC Persistence Savings Results from IESO</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C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52902" y="5668151"/>
            <a:ext cx="250699" cy="4994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C00-000006000000}"/>
              </a:ext>
            </a:extLst>
          </xdr:cNvPr>
          <xdr:cNvSpPr/>
        </xdr:nvSpPr>
        <xdr:spPr>
          <a:xfrm>
            <a:off x="11516930" y="564745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28</xdr:col>
      <xdr:colOff>95250</xdr:colOff>
      <xdr:row>7</xdr:row>
      <xdr:rowOff>169334</xdr:rowOff>
    </xdr:from>
    <xdr:to>
      <xdr:col>31</xdr:col>
      <xdr:colOff>570442</xdr:colOff>
      <xdr:row>9</xdr:row>
      <xdr:rowOff>35984</xdr:rowOff>
    </xdr:to>
    <xdr:sp macro="" textlink="">
      <xdr:nvSpPr>
        <xdr:cNvPr id="7" name="TextBox 6">
          <a:extLst>
            <a:ext uri="{FF2B5EF4-FFF2-40B4-BE49-F238E27FC236}">
              <a16:creationId xmlns:a16="http://schemas.microsoft.com/office/drawing/2014/main" id="{00000000-0008-0000-0C00-000007000000}"/>
            </a:ext>
          </a:extLst>
        </xdr:cNvPr>
        <xdr:cNvSpPr txBox="1"/>
      </xdr:nvSpPr>
      <xdr:spPr>
        <a:xfrm>
          <a:off x="25569333" y="1502834"/>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266700</xdr:colOff>
      <xdr:row>0</xdr:row>
      <xdr:rowOff>180975</xdr:rowOff>
    </xdr:from>
    <xdr:to>
      <xdr:col>23</xdr:col>
      <xdr:colOff>561975</xdr:colOff>
      <xdr:row>10</xdr:row>
      <xdr:rowOff>170391</xdr:rowOff>
    </xdr:to>
    <xdr:pic>
      <xdr:nvPicPr>
        <xdr:cNvPr id="2" name="Picture 1">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66700" y="180975"/>
          <a:ext cx="14316075" cy="1894416"/>
        </a:xfrm>
        <a:prstGeom prst="rect">
          <a:avLst/>
        </a:prstGeom>
        <a:ln>
          <a:noFill/>
        </a:ln>
        <a:effectLst>
          <a:softEdge rad="112500"/>
        </a:effectLst>
      </xdr:spPr>
    </xdr:pic>
    <xdr:clientData/>
  </xdr:twoCellAnchor>
  <xdr:twoCellAnchor>
    <xdr:from>
      <xdr:col>1</xdr:col>
      <xdr:colOff>209550</xdr:colOff>
      <xdr:row>4</xdr:row>
      <xdr:rowOff>28575</xdr:rowOff>
    </xdr:from>
    <xdr:to>
      <xdr:col>22</xdr:col>
      <xdr:colOff>311572</xdr:colOff>
      <xdr:row>10</xdr:row>
      <xdr:rowOff>158148</xdr:rowOff>
    </xdr:to>
    <xdr:sp macro="" textlink="">
      <xdr:nvSpPr>
        <xdr:cNvPr id="3" name="Rectangle 2">
          <a:extLst>
            <a:ext uri="{FF2B5EF4-FFF2-40B4-BE49-F238E27FC236}">
              <a16:creationId xmlns:a16="http://schemas.microsoft.com/office/drawing/2014/main" id="{00000000-0008-0000-0D00-000003000000}"/>
            </a:ext>
          </a:extLst>
        </xdr:cNvPr>
        <xdr:cNvSpPr/>
      </xdr:nvSpPr>
      <xdr:spPr>
        <a:xfrm>
          <a:off x="819150" y="790575"/>
          <a:ext cx="12903622" cy="127257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Documentation for Streetlighting Projects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clientData/>
  </xdr:twoCellAnchor>
  <xdr:twoCellAnchor>
    <xdr:from>
      <xdr:col>1</xdr:col>
      <xdr:colOff>85725</xdr:colOff>
      <xdr:row>2</xdr:row>
      <xdr:rowOff>133350</xdr:rowOff>
    </xdr:from>
    <xdr:to>
      <xdr:col>2</xdr:col>
      <xdr:colOff>114180</xdr:colOff>
      <xdr:row>5</xdr:row>
      <xdr:rowOff>137654</xdr:rowOff>
    </xdr:to>
    <xdr:pic>
      <xdr:nvPicPr>
        <xdr:cNvPr id="4" name="Picture 3">
          <a:extLst>
            <a:ext uri="{FF2B5EF4-FFF2-40B4-BE49-F238E27FC236}">
              <a16:creationId xmlns:a16="http://schemas.microsoft.com/office/drawing/2014/main" id="{00000000-0008-0000-0D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95325" y="514350"/>
          <a:ext cx="638055" cy="5758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195692</xdr:colOff>
      <xdr:row>3</xdr:row>
      <xdr:rowOff>14379</xdr:rowOff>
    </xdr:from>
    <xdr:to>
      <xdr:col>9</xdr:col>
      <xdr:colOff>343118</xdr:colOff>
      <xdr:row>5</xdr:row>
      <xdr:rowOff>14660</xdr:rowOff>
    </xdr:to>
    <xdr:sp macro="" textlink="">
      <xdr:nvSpPr>
        <xdr:cNvPr id="5" name="Rectangle 4">
          <a:extLst>
            <a:ext uri="{FF2B5EF4-FFF2-40B4-BE49-F238E27FC236}">
              <a16:creationId xmlns:a16="http://schemas.microsoft.com/office/drawing/2014/main" id="{00000000-0008-0000-0D00-000005000000}"/>
            </a:ext>
          </a:extLst>
        </xdr:cNvPr>
        <xdr:cNvSpPr/>
      </xdr:nvSpPr>
      <xdr:spPr>
        <a:xfrm>
          <a:off x="1414892" y="585879"/>
          <a:ext cx="4414626" cy="38128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19</xdr:col>
      <xdr:colOff>371475</xdr:colOff>
      <xdr:row>8</xdr:row>
      <xdr:rowOff>47625</xdr:rowOff>
    </xdr:from>
    <xdr:to>
      <xdr:col>23</xdr:col>
      <xdr:colOff>249767</xdr:colOff>
      <xdr:row>9</xdr:row>
      <xdr:rowOff>104775</xdr:rowOff>
    </xdr:to>
    <xdr:sp macro="" textlink="">
      <xdr:nvSpPr>
        <xdr:cNvPr id="6" name="TextBox 5">
          <a:extLst>
            <a:ext uri="{FF2B5EF4-FFF2-40B4-BE49-F238E27FC236}">
              <a16:creationId xmlns:a16="http://schemas.microsoft.com/office/drawing/2014/main" id="{00000000-0008-0000-0D00-000006000000}"/>
            </a:ext>
          </a:extLst>
        </xdr:cNvPr>
        <xdr:cNvSpPr txBox="1"/>
      </xdr:nvSpPr>
      <xdr:spPr>
        <a:xfrm>
          <a:off x="11953875" y="1571625"/>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297519</xdr:colOff>
      <xdr:row>1</xdr:row>
      <xdr:rowOff>96932</xdr:rowOff>
    </xdr:from>
    <xdr:to>
      <xdr:col>23</xdr:col>
      <xdr:colOff>304801</xdr:colOff>
      <xdr:row>13</xdr:row>
      <xdr:rowOff>100854</xdr:rowOff>
    </xdr:to>
    <xdr:grpSp>
      <xdr:nvGrpSpPr>
        <xdr:cNvPr id="2" name="Group 1">
          <a:extLst>
            <a:ext uri="{FF2B5EF4-FFF2-40B4-BE49-F238E27FC236}">
              <a16:creationId xmlns:a16="http://schemas.microsoft.com/office/drawing/2014/main" id="{00000000-0008-0000-0100-000002000000}"/>
            </a:ext>
          </a:extLst>
        </xdr:cNvPr>
        <xdr:cNvGrpSpPr/>
      </xdr:nvGrpSpPr>
      <xdr:grpSpPr>
        <a:xfrm>
          <a:off x="297519" y="279812"/>
          <a:ext cx="16283602" cy="2198482"/>
          <a:chOff x="11012846" y="5479676"/>
          <a:chExt cx="8857420" cy="1900278"/>
        </a:xfrm>
      </xdr:grpSpPr>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1012846"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100-000004000000}"/>
              </a:ext>
            </a:extLst>
          </xdr:cNvPr>
          <xdr:cNvSpPr/>
        </xdr:nvSpPr>
        <xdr:spPr>
          <a:xfrm>
            <a:off x="11118398" y="6173855"/>
            <a:ext cx="8566570" cy="926244"/>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Instructions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731384"/>
            <a:ext cx="301704" cy="440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100-000006000000}"/>
              </a:ext>
            </a:extLst>
          </xdr:cNvPr>
          <xdr:cNvSpPr/>
        </xdr:nvSpPr>
        <xdr:spPr>
          <a:xfrm>
            <a:off x="11528227" y="574065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20</xdr:col>
      <xdr:colOff>118221</xdr:colOff>
      <xdr:row>10</xdr:row>
      <xdr:rowOff>103903</xdr:rowOff>
    </xdr:from>
    <xdr:to>
      <xdr:col>22</xdr:col>
      <xdr:colOff>466725</xdr:colOff>
      <xdr:row>13</xdr:row>
      <xdr:rowOff>35009</xdr:rowOff>
    </xdr:to>
    <xdr:sp macro="" textlink="">
      <xdr:nvSpPr>
        <xdr:cNvPr id="7" name="TextBox 6">
          <a:extLst>
            <a:ext uri="{FF2B5EF4-FFF2-40B4-BE49-F238E27FC236}">
              <a16:creationId xmlns:a16="http://schemas.microsoft.com/office/drawing/2014/main" id="{00000000-0008-0000-0100-000007000000}"/>
            </a:ext>
          </a:extLst>
        </xdr:cNvPr>
        <xdr:cNvSpPr txBox="1"/>
      </xdr:nvSpPr>
      <xdr:spPr>
        <a:xfrm>
          <a:off x="13224621" y="2008903"/>
          <a:ext cx="1567704" cy="5026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123825</xdr:colOff>
      <xdr:row>0</xdr:row>
      <xdr:rowOff>76200</xdr:rowOff>
    </xdr:from>
    <xdr:to>
      <xdr:col>6</xdr:col>
      <xdr:colOff>338667</xdr:colOff>
      <xdr:row>1</xdr:row>
      <xdr:rowOff>190500</xdr:rowOff>
    </xdr:to>
    <xdr:grpSp>
      <xdr:nvGrpSpPr>
        <xdr:cNvPr id="4" name="Group 3">
          <a:extLst>
            <a:ext uri="{FF2B5EF4-FFF2-40B4-BE49-F238E27FC236}">
              <a16:creationId xmlns:a16="http://schemas.microsoft.com/office/drawing/2014/main" id="{00000000-0008-0000-0200-000004000000}"/>
            </a:ext>
          </a:extLst>
        </xdr:cNvPr>
        <xdr:cNvGrpSpPr/>
      </xdr:nvGrpSpPr>
      <xdr:grpSpPr>
        <a:xfrm>
          <a:off x="123825" y="76200"/>
          <a:ext cx="19346485" cy="1978479"/>
          <a:chOff x="10997237" y="5479676"/>
          <a:chExt cx="8857420" cy="1900278"/>
        </a:xfrm>
      </xdr:grpSpPr>
      <xdr:pic>
        <xdr:nvPicPr>
          <xdr:cNvPr id="5" name="Picture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a:extLst>
              <a:ext uri="{FF2B5EF4-FFF2-40B4-BE49-F238E27FC236}">
                <a16:creationId xmlns:a16="http://schemas.microsoft.com/office/drawing/2014/main" id="{00000000-0008-0000-0200-000006000000}"/>
              </a:ext>
            </a:extLst>
          </xdr:cNvPr>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Checklist and Schematic</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a:extLst>
              <a:ext uri="{FF2B5EF4-FFF2-40B4-BE49-F238E27FC236}">
                <a16:creationId xmlns:a16="http://schemas.microsoft.com/office/drawing/2014/main" id="{00000000-0008-0000-02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0"/>
            <a:ext cx="301704" cy="440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a:extLst>
              <a:ext uri="{FF2B5EF4-FFF2-40B4-BE49-F238E27FC236}">
                <a16:creationId xmlns:a16="http://schemas.microsoft.com/office/drawing/2014/main" id="{00000000-0008-0000-0200-000008000000}"/>
              </a:ext>
            </a:extLst>
          </xdr:cNvPr>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5</xdr:col>
      <xdr:colOff>1058333</xdr:colOff>
      <xdr:row>0</xdr:row>
      <xdr:rowOff>1291166</xdr:rowOff>
    </xdr:from>
    <xdr:to>
      <xdr:col>5</xdr:col>
      <xdr:colOff>2751667</xdr:colOff>
      <xdr:row>0</xdr:row>
      <xdr:rowOff>1725083</xdr:rowOff>
    </xdr:to>
    <xdr:sp macro="" textlink="">
      <xdr:nvSpPr>
        <xdr:cNvPr id="9" name="TextBox 8">
          <a:extLst>
            <a:ext uri="{FF2B5EF4-FFF2-40B4-BE49-F238E27FC236}">
              <a16:creationId xmlns:a16="http://schemas.microsoft.com/office/drawing/2014/main" id="{00000000-0008-0000-0200-000009000000}"/>
            </a:ext>
          </a:extLst>
        </xdr:cNvPr>
        <xdr:cNvSpPr txBox="1"/>
      </xdr:nvSpPr>
      <xdr:spPr>
        <a:xfrm>
          <a:off x="15472833" y="1291166"/>
          <a:ext cx="1693334" cy="4339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135155</xdr:colOff>
      <xdr:row>0</xdr:row>
      <xdr:rowOff>47006</xdr:rowOff>
    </xdr:from>
    <xdr:to>
      <xdr:col>12</xdr:col>
      <xdr:colOff>110813</xdr:colOff>
      <xdr:row>1</xdr:row>
      <xdr:rowOff>555830</xdr:rowOff>
    </xdr:to>
    <xdr:grpSp>
      <xdr:nvGrpSpPr>
        <xdr:cNvPr id="2" name="Group 1">
          <a:extLst>
            <a:ext uri="{FF2B5EF4-FFF2-40B4-BE49-F238E27FC236}">
              <a16:creationId xmlns:a16="http://schemas.microsoft.com/office/drawing/2014/main" id="{00000000-0008-0000-0400-000002000000}"/>
            </a:ext>
          </a:extLst>
        </xdr:cNvPr>
        <xdr:cNvGrpSpPr/>
      </xdr:nvGrpSpPr>
      <xdr:grpSpPr>
        <a:xfrm>
          <a:off x="135155" y="47006"/>
          <a:ext cx="16928202" cy="2332181"/>
          <a:chOff x="11005139" y="5482585"/>
          <a:chExt cx="8857420" cy="1900278"/>
        </a:xfrm>
      </xdr:grpSpPr>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1005139" y="5482585"/>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400-000004000000}"/>
              </a:ext>
            </a:extLst>
          </xdr:cNvPr>
          <xdr:cNvSpPr/>
        </xdr:nvSpPr>
        <xdr:spPr>
          <a:xfrm>
            <a:off x="11224639" y="6136775"/>
            <a:ext cx="8566570" cy="1159108"/>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Tab</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222587" y="5705314"/>
            <a:ext cx="335573" cy="5376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400-000006000000}"/>
              </a:ext>
            </a:extLst>
          </xdr:cNvPr>
          <xdr:cNvSpPr/>
        </xdr:nvSpPr>
        <xdr:spPr>
          <a:xfrm>
            <a:off x="11614591" y="573524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10</xdr:col>
      <xdr:colOff>715855</xdr:colOff>
      <xdr:row>0</xdr:row>
      <xdr:rowOff>1747574</xdr:rowOff>
    </xdr:from>
    <xdr:to>
      <xdr:col>11</xdr:col>
      <xdr:colOff>1103578</xdr:colOff>
      <xdr:row>1</xdr:row>
      <xdr:rowOff>351896</xdr:rowOff>
    </xdr:to>
    <xdr:sp macro="" textlink="">
      <xdr:nvSpPr>
        <xdr:cNvPr id="7" name="TextBox 6">
          <a:extLst>
            <a:ext uri="{FF2B5EF4-FFF2-40B4-BE49-F238E27FC236}">
              <a16:creationId xmlns:a16="http://schemas.microsoft.com/office/drawing/2014/main" id="{00000000-0008-0000-0400-000007000000}"/>
            </a:ext>
          </a:extLst>
        </xdr:cNvPr>
        <xdr:cNvSpPr txBox="1"/>
      </xdr:nvSpPr>
      <xdr:spPr>
        <a:xfrm>
          <a:off x="17490438" y="1747574"/>
          <a:ext cx="1837640" cy="43523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mc:AlternateContent xmlns:mc="http://schemas.openxmlformats.org/markup-compatibility/2006">
    <mc:Choice xmlns:a14="http://schemas.microsoft.com/office/drawing/2010/main" Requires="a14">
      <xdr:twoCellAnchor editAs="oneCell">
        <xdr:from>
          <xdr:col>2</xdr:col>
          <xdr:colOff>962025</xdr:colOff>
          <xdr:row>51</xdr:row>
          <xdr:rowOff>19050</xdr:rowOff>
        </xdr:from>
        <xdr:to>
          <xdr:col>2</xdr:col>
          <xdr:colOff>1390650</xdr:colOff>
          <xdr:row>52</xdr:row>
          <xdr:rowOff>161925</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4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54</xdr:row>
          <xdr:rowOff>19050</xdr:rowOff>
        </xdr:from>
        <xdr:to>
          <xdr:col>2</xdr:col>
          <xdr:colOff>1390650</xdr:colOff>
          <xdr:row>55</xdr:row>
          <xdr:rowOff>161925</xdr:rowOff>
        </xdr:to>
        <xdr:sp macro="" textlink="">
          <xdr:nvSpPr>
            <xdr:cNvPr id="3100" name="Check Box 28" hidden="1">
              <a:extLst>
                <a:ext uri="{63B3BB69-23CF-44E3-9099-C40C66FF867C}">
                  <a14:compatExt spid="_x0000_s3100"/>
                </a:ext>
                <a:ext uri="{FF2B5EF4-FFF2-40B4-BE49-F238E27FC236}">
                  <a16:creationId xmlns:a16="http://schemas.microsoft.com/office/drawing/2014/main" id="{00000000-0008-0000-0400-00001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57</xdr:row>
          <xdr:rowOff>19050</xdr:rowOff>
        </xdr:from>
        <xdr:to>
          <xdr:col>2</xdr:col>
          <xdr:colOff>1390650</xdr:colOff>
          <xdr:row>58</xdr:row>
          <xdr:rowOff>161925</xdr:rowOff>
        </xdr:to>
        <xdr:sp macro="" textlink="">
          <xdr:nvSpPr>
            <xdr:cNvPr id="3101" name="Check Box 29" hidden="1">
              <a:extLst>
                <a:ext uri="{63B3BB69-23CF-44E3-9099-C40C66FF867C}">
                  <a14:compatExt spid="_x0000_s3101"/>
                </a:ext>
                <a:ext uri="{FF2B5EF4-FFF2-40B4-BE49-F238E27FC236}">
                  <a16:creationId xmlns:a16="http://schemas.microsoft.com/office/drawing/2014/main" id="{00000000-0008-0000-0400-00001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60</xdr:row>
          <xdr:rowOff>19050</xdr:rowOff>
        </xdr:from>
        <xdr:to>
          <xdr:col>2</xdr:col>
          <xdr:colOff>1390650</xdr:colOff>
          <xdr:row>61</xdr:row>
          <xdr:rowOff>161925</xdr:rowOff>
        </xdr:to>
        <xdr:sp macro="" textlink="">
          <xdr:nvSpPr>
            <xdr:cNvPr id="3102" name="Check Box 30" hidden="1">
              <a:extLst>
                <a:ext uri="{63B3BB69-23CF-44E3-9099-C40C66FF867C}">
                  <a14:compatExt spid="_x0000_s3102"/>
                </a:ext>
                <a:ext uri="{FF2B5EF4-FFF2-40B4-BE49-F238E27FC236}">
                  <a16:creationId xmlns:a16="http://schemas.microsoft.com/office/drawing/2014/main" id="{00000000-0008-0000-0400-00001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63</xdr:row>
          <xdr:rowOff>19050</xdr:rowOff>
        </xdr:from>
        <xdr:to>
          <xdr:col>2</xdr:col>
          <xdr:colOff>1390650</xdr:colOff>
          <xdr:row>64</xdr:row>
          <xdr:rowOff>161925</xdr:rowOff>
        </xdr:to>
        <xdr:sp macro="" textlink="">
          <xdr:nvSpPr>
            <xdr:cNvPr id="3103" name="Check Box 31" hidden="1">
              <a:extLst>
                <a:ext uri="{63B3BB69-23CF-44E3-9099-C40C66FF867C}">
                  <a14:compatExt spid="_x0000_s3103"/>
                </a:ext>
                <a:ext uri="{FF2B5EF4-FFF2-40B4-BE49-F238E27FC236}">
                  <a16:creationId xmlns:a16="http://schemas.microsoft.com/office/drawing/2014/main" id="{00000000-0008-0000-0400-00001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0</xdr:col>
      <xdr:colOff>238125</xdr:colOff>
      <xdr:row>0</xdr:row>
      <xdr:rowOff>38100</xdr:rowOff>
    </xdr:from>
    <xdr:to>
      <xdr:col>8</xdr:col>
      <xdr:colOff>504825</xdr:colOff>
      <xdr:row>11</xdr:row>
      <xdr:rowOff>133350</xdr:rowOff>
    </xdr:to>
    <xdr:grpSp>
      <xdr:nvGrpSpPr>
        <xdr:cNvPr id="2" name="Group 1">
          <a:extLst>
            <a:ext uri="{FF2B5EF4-FFF2-40B4-BE49-F238E27FC236}">
              <a16:creationId xmlns:a16="http://schemas.microsoft.com/office/drawing/2014/main" id="{00000000-0008-0000-0500-000002000000}"/>
            </a:ext>
          </a:extLst>
        </xdr:cNvPr>
        <xdr:cNvGrpSpPr/>
      </xdr:nvGrpSpPr>
      <xdr:grpSpPr>
        <a:xfrm>
          <a:off x="238125" y="38100"/>
          <a:ext cx="15910112" cy="2190750"/>
          <a:chOff x="10964411" y="5491703"/>
          <a:chExt cx="8857420" cy="1913598"/>
        </a:xfrm>
      </xdr:grpSpPr>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64411" y="5491703"/>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500-000004000000}"/>
              </a:ext>
            </a:extLst>
          </xdr:cNvPr>
          <xdr:cNvSpPr/>
        </xdr:nvSpPr>
        <xdr:spPr>
          <a:xfrm>
            <a:off x="11224639" y="6103270"/>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of Changes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5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37781" y="5753274"/>
            <a:ext cx="334523" cy="4046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500-000006000000}"/>
              </a:ext>
            </a:extLst>
          </xdr:cNvPr>
          <xdr:cNvSpPr/>
        </xdr:nvSpPr>
        <xdr:spPr>
          <a:xfrm>
            <a:off x="11507160" y="571939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6</xdr:col>
      <xdr:colOff>4114800</xdr:colOff>
      <xdr:row>8</xdr:row>
      <xdr:rowOff>133350</xdr:rowOff>
    </xdr:from>
    <xdr:to>
      <xdr:col>8</xdr:col>
      <xdr:colOff>371475</xdr:colOff>
      <xdr:row>10</xdr:row>
      <xdr:rowOff>185472</xdr:rowOff>
    </xdr:to>
    <xdr:sp macro="" textlink="">
      <xdr:nvSpPr>
        <xdr:cNvPr id="7" name="TextBox 6">
          <a:extLst>
            <a:ext uri="{FF2B5EF4-FFF2-40B4-BE49-F238E27FC236}">
              <a16:creationId xmlns:a16="http://schemas.microsoft.com/office/drawing/2014/main" id="{00000000-0008-0000-0500-000007000000}"/>
            </a:ext>
          </a:extLst>
        </xdr:cNvPr>
        <xdr:cNvSpPr txBox="1"/>
      </xdr:nvSpPr>
      <xdr:spPr>
        <a:xfrm>
          <a:off x="14201775" y="1657350"/>
          <a:ext cx="1714500" cy="4331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102950</xdr:colOff>
      <xdr:row>0</xdr:row>
      <xdr:rowOff>0</xdr:rowOff>
    </xdr:from>
    <xdr:to>
      <xdr:col>12</xdr:col>
      <xdr:colOff>1354667</xdr:colOff>
      <xdr:row>1</xdr:row>
      <xdr:rowOff>258535</xdr:rowOff>
    </xdr:to>
    <xdr:grpSp>
      <xdr:nvGrpSpPr>
        <xdr:cNvPr id="2" name="Group 1">
          <a:extLst>
            <a:ext uri="{FF2B5EF4-FFF2-40B4-BE49-F238E27FC236}">
              <a16:creationId xmlns:a16="http://schemas.microsoft.com/office/drawing/2014/main" id="{00000000-0008-0000-0600-000002000000}"/>
            </a:ext>
          </a:extLst>
        </xdr:cNvPr>
        <xdr:cNvGrpSpPr/>
      </xdr:nvGrpSpPr>
      <xdr:grpSpPr>
        <a:xfrm>
          <a:off x="102950" y="0"/>
          <a:ext cx="19423300" cy="2184702"/>
          <a:chOff x="10997237" y="5479676"/>
          <a:chExt cx="8857420" cy="1900278"/>
        </a:xfrm>
      </xdr:grpSpPr>
      <xdr:pic>
        <xdr:nvPicPr>
          <xdr:cNvPr id="3" name="Picture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600-000004000000}"/>
              </a:ext>
            </a:extLst>
          </xdr:cNvPr>
          <xdr:cNvSpPr/>
        </xdr:nvSpPr>
        <xdr:spPr>
          <a:xfrm>
            <a:off x="11081640" y="6083808"/>
            <a:ext cx="8566570" cy="111876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Forecast Lost Revenues </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6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20144" cy="5662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600-000006000000}"/>
              </a:ext>
            </a:extLst>
          </xdr:cNvPr>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11</xdr:col>
      <xdr:colOff>357716</xdr:colOff>
      <xdr:row>0</xdr:row>
      <xdr:rowOff>1568161</xdr:rowOff>
    </xdr:from>
    <xdr:to>
      <xdr:col>12</xdr:col>
      <xdr:colOff>698020</xdr:colOff>
      <xdr:row>0</xdr:row>
      <xdr:rowOff>1896534</xdr:rowOff>
    </xdr:to>
    <xdr:sp macro="" textlink="">
      <xdr:nvSpPr>
        <xdr:cNvPr id="7" name="TextBox 6">
          <a:extLst>
            <a:ext uri="{FF2B5EF4-FFF2-40B4-BE49-F238E27FC236}">
              <a16:creationId xmlns:a16="http://schemas.microsoft.com/office/drawing/2014/main" id="{00000000-0008-0000-0600-000007000000}"/>
            </a:ext>
          </a:extLst>
        </xdr:cNvPr>
        <xdr:cNvSpPr txBox="1"/>
      </xdr:nvSpPr>
      <xdr:spPr>
        <a:xfrm>
          <a:off x="17047633" y="1568161"/>
          <a:ext cx="1821970" cy="3283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201083</xdr:colOff>
      <xdr:row>0</xdr:row>
      <xdr:rowOff>0</xdr:rowOff>
    </xdr:from>
    <xdr:to>
      <xdr:col>15</xdr:col>
      <xdr:colOff>1016001</xdr:colOff>
      <xdr:row>1</xdr:row>
      <xdr:rowOff>74083</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01083" y="0"/>
          <a:ext cx="18245668" cy="1894416"/>
        </a:xfrm>
        <a:prstGeom prst="rect">
          <a:avLst/>
        </a:prstGeom>
        <a:ln>
          <a:noFill/>
        </a:ln>
        <a:effectLst>
          <a:softEdge rad="112500"/>
        </a:effectLst>
      </xdr:spPr>
    </xdr:pic>
    <xdr:clientData/>
  </xdr:twoCellAnchor>
  <xdr:twoCellAnchor>
    <xdr:from>
      <xdr:col>1</xdr:col>
      <xdr:colOff>49862</xdr:colOff>
      <xdr:row>0</xdr:row>
      <xdr:rowOff>281441</xdr:rowOff>
    </xdr:from>
    <xdr:to>
      <xdr:col>13</xdr:col>
      <xdr:colOff>793753</xdr:colOff>
      <xdr:row>1</xdr:row>
      <xdr:rowOff>31749</xdr:rowOff>
    </xdr:to>
    <xdr:grpSp>
      <xdr:nvGrpSpPr>
        <xdr:cNvPr id="3" name="Group 2">
          <a:extLst>
            <a:ext uri="{FF2B5EF4-FFF2-40B4-BE49-F238E27FC236}">
              <a16:creationId xmlns:a16="http://schemas.microsoft.com/office/drawing/2014/main" id="{00000000-0008-0000-0700-000003000000}"/>
            </a:ext>
          </a:extLst>
        </xdr:cNvPr>
        <xdr:cNvGrpSpPr/>
      </xdr:nvGrpSpPr>
      <xdr:grpSpPr>
        <a:xfrm>
          <a:off x="485291" y="281441"/>
          <a:ext cx="15425998" cy="1573665"/>
          <a:chOff x="11207347" y="5630816"/>
          <a:chExt cx="8999966" cy="1385141"/>
        </a:xfrm>
      </xdr:grpSpPr>
      <xdr:sp macro="" textlink="">
        <xdr:nvSpPr>
          <xdr:cNvPr id="5" name="Rectangle 4">
            <a:extLst>
              <a:ext uri="{FF2B5EF4-FFF2-40B4-BE49-F238E27FC236}">
                <a16:creationId xmlns:a16="http://schemas.microsoft.com/office/drawing/2014/main" id="{00000000-0008-0000-0700-000005000000}"/>
              </a:ext>
            </a:extLst>
          </xdr:cNvPr>
          <xdr:cNvSpPr/>
        </xdr:nvSpPr>
        <xdr:spPr>
          <a:xfrm>
            <a:off x="12656772" y="5893681"/>
            <a:ext cx="7550541" cy="1122276"/>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Distribution Rates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6" name="Picture 5">
            <a:extLst>
              <a:ext uri="{FF2B5EF4-FFF2-40B4-BE49-F238E27FC236}">
                <a16:creationId xmlns:a16="http://schemas.microsoft.com/office/drawing/2014/main" id="{00000000-0008-0000-0700-00000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207347" y="5630816"/>
            <a:ext cx="373357" cy="507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 name="Rectangle 6">
            <a:extLst>
              <a:ext uri="{FF2B5EF4-FFF2-40B4-BE49-F238E27FC236}">
                <a16:creationId xmlns:a16="http://schemas.microsoft.com/office/drawing/2014/main" id="{00000000-0008-0000-0700-000007000000}"/>
              </a:ext>
            </a:extLst>
          </xdr:cNvPr>
          <xdr:cNvSpPr/>
        </xdr:nvSpPr>
        <xdr:spPr>
          <a:xfrm>
            <a:off x="11628401" y="5693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13</xdr:col>
      <xdr:colOff>793751</xdr:colOff>
      <xdr:row>0</xdr:row>
      <xdr:rowOff>1312334</xdr:rowOff>
    </xdr:from>
    <xdr:to>
      <xdr:col>15</xdr:col>
      <xdr:colOff>750360</xdr:colOff>
      <xdr:row>0</xdr:row>
      <xdr:rowOff>1559984</xdr:rowOff>
    </xdr:to>
    <xdr:sp macro="" textlink="">
      <xdr:nvSpPr>
        <xdr:cNvPr id="8" name="TextBox 7">
          <a:extLst>
            <a:ext uri="{FF2B5EF4-FFF2-40B4-BE49-F238E27FC236}">
              <a16:creationId xmlns:a16="http://schemas.microsoft.com/office/drawing/2014/main" id="{00000000-0008-0000-0700-000008000000}"/>
            </a:ext>
          </a:extLst>
        </xdr:cNvPr>
        <xdr:cNvSpPr txBox="1"/>
      </xdr:nvSpPr>
      <xdr:spPr>
        <a:xfrm>
          <a:off x="16129001" y="1312334"/>
          <a:ext cx="185102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285750</xdr:colOff>
      <xdr:row>1</xdr:row>
      <xdr:rowOff>114300</xdr:rowOff>
    </xdr:from>
    <xdr:to>
      <xdr:col>23</xdr:col>
      <xdr:colOff>581025</xdr:colOff>
      <xdr:row>11</xdr:row>
      <xdr:rowOff>103716</xdr:rowOff>
    </xdr:to>
    <xdr:pic>
      <xdr:nvPicPr>
        <xdr:cNvPr id="2" name="Picture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85750" y="304800"/>
          <a:ext cx="14316075" cy="1894416"/>
        </a:xfrm>
        <a:prstGeom prst="rect">
          <a:avLst/>
        </a:prstGeom>
        <a:ln>
          <a:noFill/>
        </a:ln>
        <a:effectLst>
          <a:softEdge rad="112500"/>
        </a:effectLst>
      </xdr:spPr>
    </xdr:pic>
    <xdr:clientData/>
  </xdr:twoCellAnchor>
  <xdr:twoCellAnchor>
    <xdr:from>
      <xdr:col>1</xdr:col>
      <xdr:colOff>219075</xdr:colOff>
      <xdr:row>4</xdr:row>
      <xdr:rowOff>114300</xdr:rowOff>
    </xdr:from>
    <xdr:to>
      <xdr:col>22</xdr:col>
      <xdr:colOff>321097</xdr:colOff>
      <xdr:row>11</xdr:row>
      <xdr:rowOff>53373</xdr:rowOff>
    </xdr:to>
    <xdr:sp macro="" textlink="">
      <xdr:nvSpPr>
        <xdr:cNvPr id="3" name="Rectangle 2">
          <a:extLst>
            <a:ext uri="{FF2B5EF4-FFF2-40B4-BE49-F238E27FC236}">
              <a16:creationId xmlns:a16="http://schemas.microsoft.com/office/drawing/2014/main" id="{00000000-0008-0000-0800-000003000000}"/>
            </a:ext>
          </a:extLst>
        </xdr:cNvPr>
        <xdr:cNvSpPr/>
      </xdr:nvSpPr>
      <xdr:spPr>
        <a:xfrm>
          <a:off x="828675" y="876300"/>
          <a:ext cx="12903622" cy="127257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Determination of Rate Class Allocations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clientData/>
  </xdr:twoCellAnchor>
  <xdr:twoCellAnchor>
    <xdr:from>
      <xdr:col>1</xdr:col>
      <xdr:colOff>85725</xdr:colOff>
      <xdr:row>2</xdr:row>
      <xdr:rowOff>133350</xdr:rowOff>
    </xdr:from>
    <xdr:to>
      <xdr:col>2</xdr:col>
      <xdr:colOff>114180</xdr:colOff>
      <xdr:row>5</xdr:row>
      <xdr:rowOff>137654</xdr:rowOff>
    </xdr:to>
    <xdr:pic>
      <xdr:nvPicPr>
        <xdr:cNvPr id="4" name="Picture 3">
          <a:extLst>
            <a:ext uri="{FF2B5EF4-FFF2-40B4-BE49-F238E27FC236}">
              <a16:creationId xmlns:a16="http://schemas.microsoft.com/office/drawing/2014/main" id="{00000000-0008-0000-08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95325" y="514350"/>
          <a:ext cx="638055" cy="5758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195692</xdr:colOff>
      <xdr:row>3</xdr:row>
      <xdr:rowOff>14379</xdr:rowOff>
    </xdr:from>
    <xdr:to>
      <xdr:col>9</xdr:col>
      <xdr:colOff>343118</xdr:colOff>
      <xdr:row>5</xdr:row>
      <xdr:rowOff>14660</xdr:rowOff>
    </xdr:to>
    <xdr:sp macro="" textlink="">
      <xdr:nvSpPr>
        <xdr:cNvPr id="5" name="Rectangle 4">
          <a:extLst>
            <a:ext uri="{FF2B5EF4-FFF2-40B4-BE49-F238E27FC236}">
              <a16:creationId xmlns:a16="http://schemas.microsoft.com/office/drawing/2014/main" id="{00000000-0008-0000-0800-000005000000}"/>
            </a:ext>
          </a:extLst>
        </xdr:cNvPr>
        <xdr:cNvSpPr/>
      </xdr:nvSpPr>
      <xdr:spPr>
        <a:xfrm>
          <a:off x="1414892" y="585879"/>
          <a:ext cx="4414626" cy="38128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19</xdr:col>
      <xdr:colOff>352425</xdr:colOff>
      <xdr:row>9</xdr:row>
      <xdr:rowOff>9525</xdr:rowOff>
    </xdr:from>
    <xdr:to>
      <xdr:col>23</xdr:col>
      <xdr:colOff>230717</xdr:colOff>
      <xdr:row>10</xdr:row>
      <xdr:rowOff>66675</xdr:rowOff>
    </xdr:to>
    <xdr:sp macro="" textlink="">
      <xdr:nvSpPr>
        <xdr:cNvPr id="6" name="TextBox 5">
          <a:extLst>
            <a:ext uri="{FF2B5EF4-FFF2-40B4-BE49-F238E27FC236}">
              <a16:creationId xmlns:a16="http://schemas.microsoft.com/office/drawing/2014/main" id="{00000000-0008-0000-0800-000006000000}"/>
            </a:ext>
          </a:extLst>
        </xdr:cNvPr>
        <xdr:cNvSpPr txBox="1"/>
      </xdr:nvSpPr>
      <xdr:spPr>
        <a:xfrm>
          <a:off x="11934825" y="1724025"/>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132291</xdr:colOff>
      <xdr:row>0</xdr:row>
      <xdr:rowOff>63501</xdr:rowOff>
    </xdr:from>
    <xdr:to>
      <xdr:col>24</xdr:col>
      <xdr:colOff>275165</xdr:colOff>
      <xdr:row>1</xdr:row>
      <xdr:rowOff>158750</xdr:rowOff>
    </xdr:to>
    <xdr:pic>
      <xdr:nvPicPr>
        <xdr:cNvPr id="2" name="Picture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32291" y="63501"/>
          <a:ext cx="18991791" cy="2180166"/>
        </a:xfrm>
        <a:prstGeom prst="rect">
          <a:avLst/>
        </a:prstGeom>
        <a:ln>
          <a:noFill/>
        </a:ln>
        <a:effectLst>
          <a:softEdge rad="112500"/>
        </a:effectLst>
      </xdr:spPr>
    </xdr:pic>
    <xdr:clientData/>
  </xdr:twoCellAnchor>
  <xdr:twoCellAnchor>
    <xdr:from>
      <xdr:col>1</xdr:col>
      <xdr:colOff>100211</xdr:colOff>
      <xdr:row>0</xdr:row>
      <xdr:rowOff>216648</xdr:rowOff>
    </xdr:from>
    <xdr:to>
      <xdr:col>22</xdr:col>
      <xdr:colOff>327293</xdr:colOff>
      <xdr:row>2</xdr:row>
      <xdr:rowOff>83418</xdr:rowOff>
    </xdr:to>
    <xdr:grpSp>
      <xdr:nvGrpSpPr>
        <xdr:cNvPr id="3" name="Group 2">
          <a:extLst>
            <a:ext uri="{FF2B5EF4-FFF2-40B4-BE49-F238E27FC236}">
              <a16:creationId xmlns:a16="http://schemas.microsoft.com/office/drawing/2014/main" id="{00000000-0008-0000-0900-000003000000}"/>
            </a:ext>
          </a:extLst>
        </xdr:cNvPr>
        <xdr:cNvGrpSpPr/>
      </xdr:nvGrpSpPr>
      <xdr:grpSpPr>
        <a:xfrm>
          <a:off x="417711" y="216648"/>
          <a:ext cx="17932999" cy="2248020"/>
          <a:chOff x="11176383" y="5659979"/>
          <a:chExt cx="6311801" cy="1821373"/>
        </a:xfrm>
      </xdr:grpSpPr>
      <xdr:sp macro="" textlink="">
        <xdr:nvSpPr>
          <xdr:cNvPr id="4" name="Rectangle 3">
            <a:extLst>
              <a:ext uri="{FF2B5EF4-FFF2-40B4-BE49-F238E27FC236}">
                <a16:creationId xmlns:a16="http://schemas.microsoft.com/office/drawing/2014/main" id="{00000000-0008-0000-0900-000004000000}"/>
              </a:ext>
            </a:extLst>
          </xdr:cNvPr>
          <xdr:cNvSpPr/>
        </xdr:nvSpPr>
        <xdr:spPr>
          <a:xfrm>
            <a:off x="11479798" y="6179321"/>
            <a:ext cx="6008386"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2011 - 2014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9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197681" cy="4630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900-000006000000}"/>
              </a:ext>
            </a:extLst>
          </xdr:cNvPr>
          <xdr:cNvSpPr/>
        </xdr:nvSpPr>
        <xdr:spPr>
          <a:xfrm>
            <a:off x="11397663" y="565997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19</xdr:col>
      <xdr:colOff>614269</xdr:colOff>
      <xdr:row>0</xdr:row>
      <xdr:rowOff>1475797</xdr:rowOff>
    </xdr:from>
    <xdr:to>
      <xdr:col>23</xdr:col>
      <xdr:colOff>380377</xdr:colOff>
      <xdr:row>0</xdr:row>
      <xdr:rowOff>1875243</xdr:rowOff>
    </xdr:to>
    <xdr:sp macro="" textlink="">
      <xdr:nvSpPr>
        <xdr:cNvPr id="7" name="TextBox 6">
          <a:extLst>
            <a:ext uri="{FF2B5EF4-FFF2-40B4-BE49-F238E27FC236}">
              <a16:creationId xmlns:a16="http://schemas.microsoft.com/office/drawing/2014/main" id="{00000000-0008-0000-0900-000007000000}"/>
            </a:ext>
          </a:extLst>
        </xdr:cNvPr>
        <xdr:cNvSpPr txBox="1"/>
      </xdr:nvSpPr>
      <xdr:spPr>
        <a:xfrm>
          <a:off x="16341102" y="1475797"/>
          <a:ext cx="2263775" cy="3994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WELL-FILE01\Data\PROGRAMS\Portfolio%20of%20Programs%20-%20Consolidated%20View\Reports\LDC%20Quarterly%20Report%20Template\Results%20by%20LD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
      <sheetName val="C3"/>
      <sheetName val="C6"/>
      <sheetName val="B17"/>
      <sheetName val="LDC Targets"/>
      <sheetName val="Notes"/>
      <sheetName val="All Programs"/>
      <sheetName val="Savings Calculation"/>
      <sheetName val="Sheet2"/>
    </sheetNames>
    <sheetDataSet>
      <sheetData sheetId="0" refreshError="1"/>
      <sheetData sheetId="1" refreshError="1"/>
      <sheetData sheetId="2" refreshError="1"/>
      <sheetData sheetId="3" refreshError="1"/>
      <sheetData sheetId="4" refreshError="1">
        <row r="3">
          <cell r="A3" t="str">
            <v xml:space="preserve">Algoma Power Inc.   </v>
          </cell>
          <cell r="B3">
            <v>1</v>
          </cell>
          <cell r="C3">
            <v>1.28</v>
          </cell>
          <cell r="D3">
            <v>7.37</v>
          </cell>
        </row>
        <row r="4">
          <cell r="A4" t="str">
            <v xml:space="preserve">Atikokan Hydro Inc.   </v>
          </cell>
          <cell r="B4">
            <v>2</v>
          </cell>
          <cell r="C4">
            <v>0.2</v>
          </cell>
          <cell r="D4">
            <v>1.1599999999999999</v>
          </cell>
        </row>
        <row r="5">
          <cell r="A5" t="str">
            <v xml:space="preserve">Attawapiskat Power Corporation   </v>
          </cell>
          <cell r="B5">
            <v>3</v>
          </cell>
          <cell r="C5">
            <v>7.0000000000000007E-2</v>
          </cell>
          <cell r="D5">
            <v>0.28999999999999998</v>
          </cell>
        </row>
        <row r="6">
          <cell r="A6" t="str">
            <v xml:space="preserve">Bluewater Power Distribution Corporation  </v>
          </cell>
          <cell r="B6">
            <v>4</v>
          </cell>
          <cell r="C6">
            <v>10.65</v>
          </cell>
          <cell r="D6">
            <v>53.73</v>
          </cell>
        </row>
        <row r="7">
          <cell r="A7" t="str">
            <v xml:space="preserve">Brant County Power Inc.  </v>
          </cell>
          <cell r="B7">
            <v>5</v>
          </cell>
          <cell r="C7">
            <v>3.3</v>
          </cell>
          <cell r="D7">
            <v>9.85</v>
          </cell>
        </row>
        <row r="8">
          <cell r="A8" t="str">
            <v xml:space="preserve">Brantford Power Inc.   </v>
          </cell>
          <cell r="B8">
            <v>6</v>
          </cell>
          <cell r="C8">
            <v>11.38</v>
          </cell>
          <cell r="D8">
            <v>48.92</v>
          </cell>
        </row>
        <row r="9">
          <cell r="A9" t="str">
            <v xml:space="preserve">Burlington Hydro Inc.   </v>
          </cell>
          <cell r="B9">
            <v>7</v>
          </cell>
          <cell r="C9">
            <v>21.95</v>
          </cell>
          <cell r="D9">
            <v>82.37</v>
          </cell>
        </row>
        <row r="10">
          <cell r="A10" t="str">
            <v xml:space="preserve">COLLUS Power Corporation   </v>
          </cell>
          <cell r="B10">
            <v>8</v>
          </cell>
          <cell r="C10">
            <v>3.14</v>
          </cell>
          <cell r="D10">
            <v>14.97</v>
          </cell>
        </row>
        <row r="11">
          <cell r="A11" t="str">
            <v>Cambridge and North Dumfries Hydro Inc.</v>
          </cell>
          <cell r="B11">
            <v>9</v>
          </cell>
          <cell r="C11">
            <v>17.68</v>
          </cell>
          <cell r="D11">
            <v>73.66</v>
          </cell>
        </row>
        <row r="12">
          <cell r="A12" t="str">
            <v xml:space="preserve">Canadian Niagara Power Inc.  </v>
          </cell>
          <cell r="B12">
            <v>10</v>
          </cell>
          <cell r="C12">
            <v>4.07</v>
          </cell>
          <cell r="D12">
            <v>15.81</v>
          </cell>
        </row>
        <row r="13">
          <cell r="A13" t="str">
            <v xml:space="preserve">Centre Wellington Hydro Ltd.  </v>
          </cell>
          <cell r="B13">
            <v>11</v>
          </cell>
          <cell r="C13">
            <v>1.64</v>
          </cell>
          <cell r="D13">
            <v>7.81</v>
          </cell>
        </row>
        <row r="14">
          <cell r="A14" t="str">
            <v xml:space="preserve">Chapleau Public Utilities Corporation  </v>
          </cell>
          <cell r="B14">
            <v>12</v>
          </cell>
          <cell r="C14">
            <v>0.17</v>
          </cell>
          <cell r="D14">
            <v>1.21</v>
          </cell>
        </row>
        <row r="15">
          <cell r="A15" t="str">
            <v xml:space="preserve">Chatham-Kent Hydro Inc.   </v>
          </cell>
          <cell r="B15">
            <v>13</v>
          </cell>
          <cell r="C15">
            <v>9.67</v>
          </cell>
          <cell r="D15">
            <v>37.28</v>
          </cell>
        </row>
        <row r="16">
          <cell r="A16" t="str">
            <v xml:space="preserve">Clinton Power Corporation   </v>
          </cell>
          <cell r="B16">
            <v>14</v>
          </cell>
          <cell r="C16">
            <v>0.32</v>
          </cell>
          <cell r="D16">
            <v>1.38</v>
          </cell>
        </row>
        <row r="17">
          <cell r="A17" t="str">
            <v xml:space="preserve">Cooperative Hydro Embrun Inc.  </v>
          </cell>
          <cell r="B17">
            <v>15</v>
          </cell>
          <cell r="C17">
            <v>0.34</v>
          </cell>
          <cell r="D17">
            <v>1.1200000000000001</v>
          </cell>
        </row>
        <row r="18">
          <cell r="A18" t="str">
            <v xml:space="preserve">E.L.K. Energy Inc.   </v>
          </cell>
          <cell r="B18">
            <v>16</v>
          </cell>
          <cell r="C18">
            <v>2.69</v>
          </cell>
          <cell r="D18">
            <v>8.25</v>
          </cell>
        </row>
        <row r="19">
          <cell r="A19" t="str">
            <v xml:space="preserve">ENWIN Utilities Ltd.   </v>
          </cell>
          <cell r="B19">
            <v>17</v>
          </cell>
          <cell r="C19">
            <v>26.81</v>
          </cell>
          <cell r="D19">
            <v>117.89</v>
          </cell>
        </row>
        <row r="20">
          <cell r="A20" t="str">
            <v xml:space="preserve">Enersource Hydro Mississauga Inc.  </v>
          </cell>
          <cell r="B20">
            <v>18</v>
          </cell>
          <cell r="C20">
            <v>92.98</v>
          </cell>
          <cell r="D20">
            <v>417.22</v>
          </cell>
        </row>
        <row r="21">
          <cell r="A21" t="str">
            <v xml:space="preserve">Erie Thames Powerlines Corporation  </v>
          </cell>
          <cell r="B21">
            <v>19</v>
          </cell>
          <cell r="C21">
            <v>4.28</v>
          </cell>
          <cell r="D21">
            <v>18.600000000000001</v>
          </cell>
        </row>
        <row r="22">
          <cell r="A22" t="str">
            <v xml:space="preserve">Espanola Regional Hydro Distribution Corporation </v>
          </cell>
          <cell r="B22">
            <v>20</v>
          </cell>
          <cell r="C22">
            <v>0.52</v>
          </cell>
          <cell r="D22">
            <v>2.76</v>
          </cell>
        </row>
        <row r="23">
          <cell r="A23" t="str">
            <v xml:space="preserve">Essex Powerlines Corporation   </v>
          </cell>
          <cell r="B23">
            <v>21</v>
          </cell>
          <cell r="C23">
            <v>7.19</v>
          </cell>
          <cell r="D23">
            <v>21.54</v>
          </cell>
        </row>
        <row r="24">
          <cell r="A24" t="str">
            <v xml:space="preserve">Festival Hydro Inc.   </v>
          </cell>
          <cell r="B24">
            <v>22</v>
          </cell>
          <cell r="C24">
            <v>6.23</v>
          </cell>
          <cell r="D24">
            <v>29.25</v>
          </cell>
        </row>
        <row r="25">
          <cell r="A25" t="str">
            <v xml:space="preserve">Fort Albany Power Corporation  </v>
          </cell>
          <cell r="B25">
            <v>23</v>
          </cell>
          <cell r="C25">
            <v>0.05</v>
          </cell>
          <cell r="D25">
            <v>0.24</v>
          </cell>
        </row>
        <row r="26">
          <cell r="A26" t="str">
            <v xml:space="preserve">Fort Frances Power Corporation  </v>
          </cell>
          <cell r="B26">
            <v>24</v>
          </cell>
          <cell r="C26">
            <v>0.61</v>
          </cell>
          <cell r="D26">
            <v>3.64</v>
          </cell>
        </row>
        <row r="27">
          <cell r="A27" t="str">
            <v xml:space="preserve">Greater Sudbury Hydro Inc.  </v>
          </cell>
          <cell r="B27">
            <v>25</v>
          </cell>
          <cell r="C27">
            <v>8.2200000000000006</v>
          </cell>
          <cell r="D27">
            <v>43.71</v>
          </cell>
        </row>
        <row r="28">
          <cell r="A28" t="str">
            <v xml:space="preserve">Grimsby Power Inc.   </v>
          </cell>
          <cell r="B28">
            <v>26</v>
          </cell>
          <cell r="C28">
            <v>2.06</v>
          </cell>
          <cell r="D28">
            <v>7.76</v>
          </cell>
        </row>
        <row r="29">
          <cell r="A29" t="str">
            <v xml:space="preserve">Guelph Hydro Electric Systems Inc. </v>
          </cell>
          <cell r="B29">
            <v>27</v>
          </cell>
          <cell r="C29">
            <v>16.71</v>
          </cell>
          <cell r="D29">
            <v>79.53</v>
          </cell>
        </row>
        <row r="30">
          <cell r="A30" t="str">
            <v xml:space="preserve">Haldimand County Hydro Inc.  </v>
          </cell>
          <cell r="B30">
            <v>28</v>
          </cell>
          <cell r="C30">
            <v>2.85</v>
          </cell>
          <cell r="D30">
            <v>13.3</v>
          </cell>
        </row>
        <row r="31">
          <cell r="A31" t="str">
            <v xml:space="preserve">Halton Hills Hydro Inc.  </v>
          </cell>
          <cell r="B31">
            <v>29</v>
          </cell>
          <cell r="C31">
            <v>6.15</v>
          </cell>
          <cell r="D31">
            <v>22.48</v>
          </cell>
        </row>
        <row r="32">
          <cell r="A32" t="str">
            <v xml:space="preserve">Hearst Power Distribution Company Limited </v>
          </cell>
          <cell r="B32">
            <v>30</v>
          </cell>
          <cell r="C32">
            <v>0.68</v>
          </cell>
          <cell r="D32">
            <v>3.91</v>
          </cell>
        </row>
        <row r="33">
          <cell r="A33" t="str">
            <v xml:space="preserve">Horizon Utilities Corporation   </v>
          </cell>
          <cell r="B33">
            <v>31</v>
          </cell>
          <cell r="C33">
            <v>60.36</v>
          </cell>
          <cell r="D33">
            <v>281.42</v>
          </cell>
        </row>
        <row r="34">
          <cell r="A34" t="str">
            <v xml:space="preserve">Hydro 2000 Inc.   </v>
          </cell>
          <cell r="B34">
            <v>32</v>
          </cell>
          <cell r="C34">
            <v>0.19</v>
          </cell>
          <cell r="D34">
            <v>1.04</v>
          </cell>
        </row>
        <row r="35">
          <cell r="A35" t="str">
            <v xml:space="preserve">Hydro Hawkesbury Inc.   </v>
          </cell>
          <cell r="B35">
            <v>33</v>
          </cell>
          <cell r="C35">
            <v>1.82</v>
          </cell>
          <cell r="D35">
            <v>9.2799999999999994</v>
          </cell>
        </row>
        <row r="36">
          <cell r="A36" t="str">
            <v xml:space="preserve">Hydro One Brampton Networks Inc. </v>
          </cell>
          <cell r="B36">
            <v>34</v>
          </cell>
          <cell r="C36">
            <v>45.61</v>
          </cell>
          <cell r="D36">
            <v>189.54</v>
          </cell>
        </row>
        <row r="37">
          <cell r="A37" t="str">
            <v xml:space="preserve">Hydro One Networks Inc.  </v>
          </cell>
          <cell r="B37">
            <v>35</v>
          </cell>
          <cell r="C37">
            <v>213.66</v>
          </cell>
          <cell r="D37">
            <v>1130.21</v>
          </cell>
        </row>
        <row r="38">
          <cell r="A38" t="str">
            <v xml:space="preserve">Hydro Ottawa Limited   </v>
          </cell>
          <cell r="B38">
            <v>36</v>
          </cell>
          <cell r="C38">
            <v>85.26</v>
          </cell>
          <cell r="D38">
            <v>374.73</v>
          </cell>
        </row>
        <row r="39">
          <cell r="A39" t="str">
            <v xml:space="preserve">Innisfil Hydro Distribution Systems Limited </v>
          </cell>
          <cell r="B39">
            <v>37</v>
          </cell>
          <cell r="C39">
            <v>2.5</v>
          </cell>
          <cell r="D39">
            <v>9.1999999999999993</v>
          </cell>
        </row>
        <row r="40">
          <cell r="A40" t="str">
            <v xml:space="preserve">Kashechewan Power Corporation   </v>
          </cell>
          <cell r="B40">
            <v>38</v>
          </cell>
          <cell r="C40">
            <v>7.0000000000000007E-2</v>
          </cell>
          <cell r="D40">
            <v>0.33</v>
          </cell>
        </row>
        <row r="41">
          <cell r="A41" t="str">
            <v xml:space="preserve">Kenora Hydro Electric Corporation Ltd. </v>
          </cell>
          <cell r="B41">
            <v>39</v>
          </cell>
          <cell r="C41">
            <v>0.86</v>
          </cell>
          <cell r="D41">
            <v>5.22</v>
          </cell>
        </row>
        <row r="42">
          <cell r="A42" t="str">
            <v xml:space="preserve">Kingston Hydro Corporation   </v>
          </cell>
          <cell r="B42">
            <v>40</v>
          </cell>
          <cell r="C42">
            <v>6.63</v>
          </cell>
          <cell r="D42">
            <v>37.159999999999997</v>
          </cell>
        </row>
        <row r="43">
          <cell r="A43" t="str">
            <v xml:space="preserve">Kitchener-Wilmot Hydro Inc.   </v>
          </cell>
          <cell r="B43">
            <v>41</v>
          </cell>
          <cell r="C43">
            <v>21.56</v>
          </cell>
          <cell r="D43">
            <v>90.29</v>
          </cell>
        </row>
        <row r="44">
          <cell r="A44" t="str">
            <v xml:space="preserve">Lakefront Utilities Inc.   </v>
          </cell>
          <cell r="B44">
            <v>42</v>
          </cell>
          <cell r="C44">
            <v>2.77</v>
          </cell>
          <cell r="D44">
            <v>13.59</v>
          </cell>
        </row>
        <row r="45">
          <cell r="A45" t="str">
            <v xml:space="preserve">Lakeland Power Distribution Ltd.  </v>
          </cell>
          <cell r="B45">
            <v>43</v>
          </cell>
          <cell r="C45">
            <v>2.3199999999999998</v>
          </cell>
          <cell r="D45">
            <v>10.18</v>
          </cell>
        </row>
        <row r="46">
          <cell r="A46" t="str">
            <v xml:space="preserve">London Hydro Inc.   </v>
          </cell>
          <cell r="B46">
            <v>44</v>
          </cell>
          <cell r="C46">
            <v>41.44</v>
          </cell>
          <cell r="D46">
            <v>156.63999999999999</v>
          </cell>
        </row>
        <row r="47">
          <cell r="A47" t="str">
            <v xml:space="preserve">Middlesex Power Distribution Corporation  </v>
          </cell>
          <cell r="B47">
            <v>45</v>
          </cell>
          <cell r="C47">
            <v>2.4500000000000002</v>
          </cell>
          <cell r="D47">
            <v>9.25</v>
          </cell>
        </row>
        <row r="48">
          <cell r="A48" t="str">
            <v xml:space="preserve">Midland Power Utility Corporation  </v>
          </cell>
          <cell r="B48">
            <v>46</v>
          </cell>
          <cell r="C48">
            <v>2.39</v>
          </cell>
          <cell r="D48">
            <v>10.82</v>
          </cell>
        </row>
        <row r="49">
          <cell r="A49" t="str">
            <v xml:space="preserve">Milton Hydro Distribution Inc.  </v>
          </cell>
          <cell r="B49">
            <v>47</v>
          </cell>
          <cell r="C49">
            <v>8.0500000000000007</v>
          </cell>
          <cell r="D49">
            <v>33.5</v>
          </cell>
        </row>
        <row r="50">
          <cell r="A50" t="str">
            <v>Newmarket - Tay Power Distribution Ltd.</v>
          </cell>
          <cell r="B50">
            <v>48</v>
          </cell>
          <cell r="C50">
            <v>8.76</v>
          </cell>
          <cell r="D50">
            <v>33.049999999999997</v>
          </cell>
        </row>
        <row r="51">
          <cell r="A51" t="str">
            <v xml:space="preserve">Niagara Peninsula Energy Inc.  </v>
          </cell>
          <cell r="B51">
            <v>49</v>
          </cell>
          <cell r="C51">
            <v>15.49</v>
          </cell>
          <cell r="D51">
            <v>58.04</v>
          </cell>
        </row>
        <row r="52">
          <cell r="A52" t="str">
            <v xml:space="preserve">Niagara-on-the-Lake Hydro Inc.   </v>
          </cell>
          <cell r="B52">
            <v>50</v>
          </cell>
          <cell r="C52">
            <v>2.42</v>
          </cell>
          <cell r="D52">
            <v>8.27</v>
          </cell>
        </row>
        <row r="53">
          <cell r="A53" t="str">
            <v xml:space="preserve">Norfolk Power Distribution Inc.  </v>
          </cell>
          <cell r="B53">
            <v>51</v>
          </cell>
          <cell r="C53">
            <v>4.25</v>
          </cell>
          <cell r="D53">
            <v>15.68</v>
          </cell>
        </row>
        <row r="54">
          <cell r="A54" t="str">
            <v xml:space="preserve">North Bay Hydro Distribution Limited </v>
          </cell>
          <cell r="B54">
            <v>52</v>
          </cell>
          <cell r="C54">
            <v>5.05</v>
          </cell>
          <cell r="D54">
            <v>26.1</v>
          </cell>
        </row>
        <row r="55">
          <cell r="A55" t="str">
            <v xml:space="preserve">Northern Ontario Wires Inc.  </v>
          </cell>
          <cell r="B55">
            <v>53</v>
          </cell>
          <cell r="C55">
            <v>1.06</v>
          </cell>
          <cell r="D55">
            <v>5.88</v>
          </cell>
        </row>
        <row r="56">
          <cell r="A56" t="str">
            <v xml:space="preserve">Oakville Hydro Electricity Distribution Inc. </v>
          </cell>
          <cell r="B56">
            <v>54</v>
          </cell>
          <cell r="C56">
            <v>20.7</v>
          </cell>
          <cell r="D56">
            <v>74.06</v>
          </cell>
        </row>
        <row r="57">
          <cell r="A57" t="str">
            <v xml:space="preserve">Orangeville Hydro Limited   </v>
          </cell>
          <cell r="B57">
            <v>55</v>
          </cell>
          <cell r="C57">
            <v>2.78</v>
          </cell>
          <cell r="D57">
            <v>11.82</v>
          </cell>
        </row>
        <row r="58">
          <cell r="A58" t="str">
            <v xml:space="preserve">Orillia Power Distribution Corporation  </v>
          </cell>
          <cell r="B58">
            <v>56</v>
          </cell>
          <cell r="C58">
            <v>3.07</v>
          </cell>
          <cell r="D58">
            <v>15.05</v>
          </cell>
        </row>
        <row r="59">
          <cell r="A59" t="str">
            <v xml:space="preserve">Oshawa PUC Networks Inc.  </v>
          </cell>
          <cell r="B59">
            <v>57</v>
          </cell>
          <cell r="C59">
            <v>12.52</v>
          </cell>
          <cell r="D59">
            <v>52.24</v>
          </cell>
        </row>
        <row r="60">
          <cell r="A60" t="str">
            <v xml:space="preserve">Ottawa River Power Corporation  </v>
          </cell>
          <cell r="B60">
            <v>58</v>
          </cell>
          <cell r="C60">
            <v>1.61</v>
          </cell>
          <cell r="D60">
            <v>8.9700000000000006</v>
          </cell>
        </row>
        <row r="61">
          <cell r="A61" t="str">
            <v xml:space="preserve">PUC Distribution Inc.   </v>
          </cell>
          <cell r="B61">
            <v>59</v>
          </cell>
          <cell r="C61">
            <v>5.58</v>
          </cell>
          <cell r="D61">
            <v>30.83</v>
          </cell>
        </row>
        <row r="62">
          <cell r="A62" t="str">
            <v xml:space="preserve">Parry Sound Power Corporation  </v>
          </cell>
          <cell r="B62">
            <v>60</v>
          </cell>
          <cell r="C62">
            <v>0.74</v>
          </cell>
          <cell r="D62">
            <v>4.16</v>
          </cell>
        </row>
        <row r="63">
          <cell r="A63" t="str">
            <v xml:space="preserve">Peterborough Distribution Incorporated   </v>
          </cell>
          <cell r="B63">
            <v>61</v>
          </cell>
          <cell r="C63">
            <v>8.7200000000000006</v>
          </cell>
          <cell r="D63">
            <v>38.450000000000003</v>
          </cell>
        </row>
        <row r="64">
          <cell r="A64" t="str">
            <v xml:space="preserve">Port Colborne Hydro Inc.  </v>
          </cell>
          <cell r="B64">
            <v>62</v>
          </cell>
          <cell r="C64">
            <v>2.33</v>
          </cell>
          <cell r="D64">
            <v>9.27</v>
          </cell>
        </row>
        <row r="65">
          <cell r="A65" t="str">
            <v xml:space="preserve">PowerStream Inc.    </v>
          </cell>
          <cell r="B65">
            <v>63</v>
          </cell>
          <cell r="C65">
            <v>95.57</v>
          </cell>
          <cell r="D65">
            <v>407.34</v>
          </cell>
        </row>
        <row r="66">
          <cell r="A66" t="str">
            <v xml:space="preserve">Renfrew Hydro Inc.   </v>
          </cell>
          <cell r="B66">
            <v>64</v>
          </cell>
          <cell r="C66">
            <v>1.05</v>
          </cell>
          <cell r="D66">
            <v>4.8600000000000003</v>
          </cell>
        </row>
        <row r="67">
          <cell r="A67" t="str">
            <v xml:space="preserve">Rideau St. Lawrence Distribution Inc. </v>
          </cell>
          <cell r="B67">
            <v>65</v>
          </cell>
          <cell r="C67">
            <v>1.22</v>
          </cell>
          <cell r="D67">
            <v>5.0999999999999996</v>
          </cell>
        </row>
        <row r="68">
          <cell r="A68" t="str">
            <v xml:space="preserve">Sioux Lookout Hydro Inc.  </v>
          </cell>
          <cell r="B68">
            <v>66</v>
          </cell>
          <cell r="C68">
            <v>0.51</v>
          </cell>
          <cell r="D68">
            <v>3.32</v>
          </cell>
        </row>
        <row r="69">
          <cell r="A69" t="str">
            <v xml:space="preserve">St. Thomas Energy Inc.  </v>
          </cell>
          <cell r="B69">
            <v>67</v>
          </cell>
          <cell r="C69">
            <v>3.94</v>
          </cell>
          <cell r="D69">
            <v>14.92</v>
          </cell>
        </row>
        <row r="70">
          <cell r="A70" t="str">
            <v>Thunder Bay Hydro Electricity Distribution Inc.</v>
          </cell>
          <cell r="B70">
            <v>68</v>
          </cell>
          <cell r="C70">
            <v>8.48</v>
          </cell>
          <cell r="D70">
            <v>47.38</v>
          </cell>
        </row>
        <row r="71">
          <cell r="A71" t="str">
            <v xml:space="preserve">Tillsonburg Hydro Inc.   </v>
          </cell>
          <cell r="B71">
            <v>69</v>
          </cell>
          <cell r="C71">
            <v>2.29</v>
          </cell>
          <cell r="D71">
            <v>10.25</v>
          </cell>
        </row>
        <row r="72">
          <cell r="A72" t="str">
            <v xml:space="preserve">Toronto Hydro-Electric System Limited  </v>
          </cell>
          <cell r="B72">
            <v>70</v>
          </cell>
          <cell r="C72">
            <v>286.27</v>
          </cell>
          <cell r="D72">
            <v>1303.99</v>
          </cell>
        </row>
        <row r="73">
          <cell r="A73" t="str">
            <v xml:space="preserve">Veridian Connections Inc.   </v>
          </cell>
          <cell r="B73">
            <v>71</v>
          </cell>
          <cell r="C73">
            <v>29.05</v>
          </cell>
          <cell r="D73">
            <v>115.74</v>
          </cell>
        </row>
        <row r="74">
          <cell r="A74" t="str">
            <v xml:space="preserve">Wasaga Distribution Inc.   </v>
          </cell>
          <cell r="B74">
            <v>72</v>
          </cell>
          <cell r="C74">
            <v>1.34</v>
          </cell>
          <cell r="D74">
            <v>4.01</v>
          </cell>
        </row>
        <row r="75">
          <cell r="A75" t="str">
            <v xml:space="preserve">Waterloo North Hydro Inc.  </v>
          </cell>
          <cell r="B75">
            <v>73</v>
          </cell>
          <cell r="C75">
            <v>15.79</v>
          </cell>
          <cell r="D75">
            <v>66.489999999999995</v>
          </cell>
        </row>
        <row r="76">
          <cell r="A76" t="str">
            <v xml:space="preserve">Welland Hydro-Electric System Corp.  </v>
          </cell>
          <cell r="B76">
            <v>74</v>
          </cell>
          <cell r="C76">
            <v>5.56</v>
          </cell>
          <cell r="D76">
            <v>20.6</v>
          </cell>
        </row>
        <row r="77">
          <cell r="A77" t="str">
            <v xml:space="preserve">Wellington North Power Inc.  </v>
          </cell>
          <cell r="B77">
            <v>75</v>
          </cell>
          <cell r="C77">
            <v>0.93</v>
          </cell>
          <cell r="D77">
            <v>4.5199999999999996</v>
          </cell>
        </row>
        <row r="78">
          <cell r="A78" t="str">
            <v xml:space="preserve">West Coast Huron Energy Inc. </v>
          </cell>
          <cell r="B78">
            <v>76</v>
          </cell>
          <cell r="C78">
            <v>0.88</v>
          </cell>
          <cell r="D78">
            <v>8.2799999999999994</v>
          </cell>
        </row>
        <row r="79">
          <cell r="A79" t="str">
            <v xml:space="preserve">West Perth Power Inc.  </v>
          </cell>
          <cell r="B79">
            <v>77</v>
          </cell>
          <cell r="C79">
            <v>0.62</v>
          </cell>
          <cell r="D79">
            <v>2.99</v>
          </cell>
        </row>
        <row r="80">
          <cell r="A80" t="str">
            <v xml:space="preserve">Westario Power Inc.   </v>
          </cell>
          <cell r="B80">
            <v>78</v>
          </cell>
          <cell r="C80">
            <v>4.24</v>
          </cell>
          <cell r="D80">
            <v>20.95</v>
          </cell>
        </row>
        <row r="81">
          <cell r="A81" t="str">
            <v xml:space="preserve">Whitby Hydro Electric Corporation  </v>
          </cell>
          <cell r="B81">
            <v>79</v>
          </cell>
          <cell r="C81">
            <v>10.9</v>
          </cell>
          <cell r="D81">
            <v>39.07</v>
          </cell>
        </row>
        <row r="82">
          <cell r="A82" t="str">
            <v xml:space="preserve">Woodstock Hydro Services Inc.  </v>
          </cell>
          <cell r="B82">
            <v>80</v>
          </cell>
          <cell r="C82">
            <v>4.49</v>
          </cell>
          <cell r="D82">
            <v>18.88</v>
          </cell>
        </row>
        <row r="83">
          <cell r="B83" t="str">
            <v>Total</v>
          </cell>
          <cell r="C83">
            <v>1330.04</v>
          </cell>
          <cell r="D83">
            <v>5999.9699999999984</v>
          </cell>
        </row>
      </sheetData>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1.bin"/><Relationship Id="rId1" Type="http://schemas.openxmlformats.org/officeDocument/2006/relationships/hyperlink" Target="https://www.oeb.ca/industry/rules-codes-and-requirements/prescribed-interest-rates" TargetMode="External"/><Relationship Id="rId5" Type="http://schemas.openxmlformats.org/officeDocument/2006/relationships/comments" Target="../comments1.xml"/><Relationship Id="rId4" Type="http://schemas.openxmlformats.org/officeDocument/2006/relationships/vmlDrawing" Target="../drawings/vmlDrawing2.v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4.xml"/><Relationship Id="rId1" Type="http://schemas.openxmlformats.org/officeDocument/2006/relationships/printerSettings" Target="../printerSettings/printerSettings5.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19"/>
  <sheetViews>
    <sheetView zoomScaleNormal="100" workbookViewId="0">
      <selection activeCell="F10" sqref="F10"/>
    </sheetView>
  </sheetViews>
  <sheetFormatPr defaultColWidth="9.140625" defaultRowHeight="15"/>
  <cols>
    <col min="1" max="1" width="9.140625" style="9"/>
    <col min="2" max="2" width="32.140625" style="27" customWidth="1"/>
    <col min="3" max="3" width="114.28515625" style="9" customWidth="1"/>
    <col min="4" max="4" width="8.140625" style="9" customWidth="1"/>
    <col min="5" max="16384" width="9.140625" style="9"/>
  </cols>
  <sheetData>
    <row r="1" spans="1:3" ht="174" customHeight="1"/>
    <row r="3" spans="1:3" ht="20.25">
      <c r="B3" s="757" t="s">
        <v>175</v>
      </c>
      <c r="C3" s="757"/>
    </row>
    <row r="4" spans="1:3" ht="11.25" customHeight="1"/>
    <row r="5" spans="1:3" s="30" customFormat="1" ht="25.5" customHeight="1">
      <c r="B5" s="62" t="s">
        <v>421</v>
      </c>
      <c r="C5" s="62" t="s">
        <v>174</v>
      </c>
    </row>
    <row r="6" spans="1:3" s="175" customFormat="1" ht="48" customHeight="1">
      <c r="A6" s="240"/>
      <c r="B6" s="616" t="s">
        <v>171</v>
      </c>
      <c r="C6" s="669" t="s">
        <v>604</v>
      </c>
    </row>
    <row r="7" spans="1:3" s="175" customFormat="1" ht="21" customHeight="1">
      <c r="A7" s="240"/>
      <c r="B7" s="610" t="s">
        <v>553</v>
      </c>
      <c r="C7" s="670" t="s">
        <v>617</v>
      </c>
    </row>
    <row r="8" spans="1:3" s="175" customFormat="1" ht="32.25" customHeight="1">
      <c r="B8" s="610" t="s">
        <v>369</v>
      </c>
      <c r="C8" s="671" t="s">
        <v>605</v>
      </c>
    </row>
    <row r="9" spans="1:3" s="175" customFormat="1" ht="27.75" customHeight="1">
      <c r="B9" s="610" t="s">
        <v>170</v>
      </c>
      <c r="C9" s="671" t="s">
        <v>606</v>
      </c>
    </row>
    <row r="10" spans="1:3" s="175" customFormat="1" ht="33" customHeight="1">
      <c r="B10" s="610" t="s">
        <v>602</v>
      </c>
      <c r="C10" s="670" t="s">
        <v>610</v>
      </c>
    </row>
    <row r="11" spans="1:3" s="175" customFormat="1" ht="26.25" customHeight="1">
      <c r="B11" s="625" t="s">
        <v>370</v>
      </c>
      <c r="C11" s="673" t="s">
        <v>607</v>
      </c>
    </row>
    <row r="12" spans="1:3" s="175" customFormat="1" ht="39.75" customHeight="1">
      <c r="B12" s="610" t="s">
        <v>371</v>
      </c>
      <c r="C12" s="671" t="s">
        <v>608</v>
      </c>
    </row>
    <row r="13" spans="1:3" s="175" customFormat="1" ht="18" customHeight="1">
      <c r="B13" s="610" t="s">
        <v>372</v>
      </c>
      <c r="C13" s="671" t="s">
        <v>609</v>
      </c>
    </row>
    <row r="14" spans="1:3" s="175" customFormat="1" ht="13.5" customHeight="1">
      <c r="B14" s="610"/>
      <c r="C14" s="672"/>
    </row>
    <row r="15" spans="1:3" s="175" customFormat="1" ht="18" customHeight="1">
      <c r="B15" s="610" t="s">
        <v>681</v>
      </c>
      <c r="C15" s="670" t="s">
        <v>679</v>
      </c>
    </row>
    <row r="16" spans="1:3" s="175" customFormat="1" ht="8.25" customHeight="1">
      <c r="B16" s="610"/>
      <c r="C16" s="672"/>
    </row>
    <row r="17" spans="2:3" s="175" customFormat="1" ht="33" customHeight="1">
      <c r="B17" s="674" t="s">
        <v>603</v>
      </c>
      <c r="C17" s="675" t="s">
        <v>680</v>
      </c>
    </row>
    <row r="18" spans="2:3" s="104" customFormat="1" ht="15.75">
      <c r="B18" s="175"/>
    </row>
    <row r="19" spans="2:3" s="32" customFormat="1">
      <c r="B19" s="42"/>
    </row>
  </sheetData>
  <mergeCells count="1">
    <mergeCell ref="B3:C3"/>
  </mergeCells>
  <hyperlinks>
    <hyperlink ref="B6" location="'1.  LRAMVA Summary'!A1" display="1.  LRAMVA Summary" xr:uid="{00000000-0004-0000-0000-000000000000}"/>
    <hyperlink ref="B8" location="'2. LRAMVA Threshold'!Print_Area" display="2.  LRAMVA Threshold" xr:uid="{00000000-0004-0000-0000-000001000000}"/>
    <hyperlink ref="B9" location="'3.  Distribution Rates'!A1" display="3.  Distribution Rates" xr:uid="{00000000-0004-0000-0000-000002000000}"/>
    <hyperlink ref="B13" location="'6.  Carrying Charges'!Print_Area" display="6.  Carrying Charges" xr:uid="{00000000-0004-0000-0000-000003000000}"/>
    <hyperlink ref="B12" location="'5.  2015-2020 LRAM'!Print_Area" display="5.  2015-2020 LRAM" xr:uid="{00000000-0004-0000-0000-000004000000}"/>
    <hyperlink ref="B11" location="'4.  2011-2014 LRAM'!Print_Area" display="4.  2011-2014 LRAM" xr:uid="{00000000-0004-0000-0000-000005000000}"/>
    <hyperlink ref="B15" location="'7.  Persistence Report'!Print_Area" display="7.  Persistence Report" xr:uid="{00000000-0004-0000-0000-000006000000}"/>
    <hyperlink ref="B7" location="'1-a.  Summary of Changes'!A1" display="1-a.  Summary of Changes" xr:uid="{00000000-0004-0000-0000-000007000000}"/>
    <hyperlink ref="B10" location="'3-a.  Rate Class Allocations'!A1" display="3-a.  Rate Class Allocations" xr:uid="{00000000-0004-0000-0000-000008000000}"/>
    <hyperlink ref="B17" location="'8.  Streetlighting'!A1" display="8.  Streetlighting" xr:uid="{00000000-0004-0000-0000-000009000000}"/>
  </hyperlinks>
  <pageMargins left="0.70866141732283472" right="0.70866141732283472" top="0.74803149606299213" bottom="0.74803149606299213" header="0.31496062992125984" footer="0.31496062992125984"/>
  <pageSetup scale="74" fitToHeight="0" orientation="landscape"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AP534"/>
  <sheetViews>
    <sheetView topLeftCell="A290" zoomScale="90" zoomScaleNormal="90" zoomScaleSheetLayoutView="80" zoomScalePageLayoutView="85" workbookViewId="0">
      <selection activeCell="E388" sqref="E388"/>
    </sheetView>
  </sheetViews>
  <sheetFormatPr defaultColWidth="9.140625" defaultRowHeight="14.25" outlineLevelRow="1" outlineLevelCol="1"/>
  <cols>
    <col min="1" max="1" width="4.7109375" style="507" customWidth="1"/>
    <col min="2" max="2" width="43.7109375" style="253" customWidth="1"/>
    <col min="3" max="3" width="14" style="253" customWidth="1"/>
    <col min="4" max="4" width="18.140625" style="252" customWidth="1"/>
    <col min="5" max="13" width="10.42578125" style="252" customWidth="1" outlineLevel="1"/>
    <col min="14" max="14" width="12.42578125" style="252" customWidth="1" outlineLevel="1"/>
    <col min="15" max="15" width="17.5703125" style="252" customWidth="1"/>
    <col min="16" max="24" width="9.42578125" style="252" customWidth="1" outlineLevel="1"/>
    <col min="25" max="25" width="14.140625" style="254" customWidth="1"/>
    <col min="26" max="26" width="14.5703125" style="254" customWidth="1"/>
    <col min="27" max="27" width="16.85546875" style="254" customWidth="1"/>
    <col min="28" max="28" width="17.5703125" style="254" customWidth="1"/>
    <col min="29" max="35" width="14.5703125" style="254" customWidth="1"/>
    <col min="36" max="38" width="15" style="254" customWidth="1"/>
    <col min="39" max="39" width="14.28515625" style="255" customWidth="1"/>
    <col min="40" max="40" width="14.5703125" style="252" customWidth="1"/>
    <col min="41" max="41" width="14.85546875" style="252" customWidth="1"/>
    <col min="42" max="42" width="14" style="252" customWidth="1"/>
    <col min="43" max="43" width="9.7109375" style="252" customWidth="1"/>
    <col min="44" max="44" width="11.140625" style="252" customWidth="1"/>
    <col min="45" max="45" width="12.140625" style="252" customWidth="1"/>
    <col min="46" max="46" width="6.42578125" style="252" bestFit="1" customWidth="1"/>
    <col min="47" max="51" width="9.140625" style="252"/>
    <col min="52" max="52" width="6.42578125" style="252" bestFit="1" customWidth="1"/>
    <col min="53" max="16384" width="9.140625" style="252"/>
  </cols>
  <sheetData>
    <row r="1" spans="1:39" ht="164.25" customHeight="1"/>
    <row r="2" spans="1:39" ht="23.25" customHeight="1" thickBot="1"/>
    <row r="3" spans="1:39" ht="25.5" customHeight="1" thickBot="1">
      <c r="B3" s="805" t="s">
        <v>172</v>
      </c>
      <c r="C3" s="256" t="s">
        <v>176</v>
      </c>
      <c r="D3" s="505"/>
      <c r="E3" s="257"/>
      <c r="F3" s="258"/>
      <c r="G3" s="258"/>
      <c r="H3" s="258"/>
      <c r="I3" s="258"/>
      <c r="J3" s="258"/>
      <c r="K3" s="258"/>
      <c r="L3" s="258"/>
      <c r="M3" s="258"/>
      <c r="N3" s="258"/>
      <c r="O3" s="258"/>
      <c r="P3" s="258"/>
      <c r="Q3" s="258"/>
      <c r="R3" s="258"/>
      <c r="S3" s="258"/>
      <c r="T3" s="258"/>
      <c r="U3" s="258"/>
      <c r="V3" s="258"/>
      <c r="W3" s="258"/>
      <c r="X3" s="258"/>
      <c r="Y3" s="258"/>
      <c r="Z3" s="258"/>
      <c r="AA3" s="258"/>
      <c r="AB3" s="258"/>
      <c r="AC3" s="258"/>
      <c r="AD3" s="258"/>
      <c r="AE3" s="258"/>
      <c r="AF3" s="258"/>
      <c r="AG3" s="258"/>
      <c r="AH3" s="258"/>
      <c r="AI3" s="258"/>
      <c r="AJ3" s="258"/>
      <c r="AK3" s="258"/>
      <c r="AL3" s="258"/>
      <c r="AM3" s="259"/>
    </row>
    <row r="4" spans="1:39" ht="24" customHeight="1" thickBot="1">
      <c r="B4" s="805"/>
      <c r="C4" s="260" t="s">
        <v>173</v>
      </c>
      <c r="D4" s="261"/>
      <c r="E4" s="262"/>
      <c r="F4" s="258"/>
      <c r="G4" s="258"/>
      <c r="H4" s="258"/>
      <c r="I4" s="258"/>
      <c r="J4" s="258"/>
      <c r="K4" s="258"/>
      <c r="L4" s="258"/>
      <c r="M4" s="258"/>
      <c r="N4" s="258"/>
      <c r="O4" s="258"/>
      <c r="P4" s="258"/>
      <c r="Q4" s="258"/>
      <c r="R4" s="258"/>
      <c r="S4" s="258"/>
      <c r="T4" s="258"/>
      <c r="U4" s="258"/>
      <c r="V4" s="258"/>
      <c r="W4" s="258"/>
      <c r="X4" s="258"/>
      <c r="Y4" s="258"/>
      <c r="Z4" s="258"/>
      <c r="AA4" s="258"/>
      <c r="AB4" s="258"/>
      <c r="AC4" s="258"/>
      <c r="AD4" s="258"/>
      <c r="AE4" s="258"/>
      <c r="AF4" s="258"/>
      <c r="AG4" s="258"/>
      <c r="AH4" s="258"/>
      <c r="AI4" s="258"/>
      <c r="AJ4" s="258"/>
      <c r="AK4" s="258"/>
      <c r="AL4" s="258"/>
      <c r="AM4" s="259"/>
    </row>
    <row r="5" spans="1:39" ht="29.25" customHeight="1" thickBot="1">
      <c r="B5" s="563"/>
      <c r="C5" s="802" t="s">
        <v>552</v>
      </c>
      <c r="D5" s="803"/>
      <c r="E5" s="262"/>
      <c r="F5" s="258"/>
      <c r="G5" s="258"/>
      <c r="H5" s="258"/>
      <c r="I5" s="258"/>
      <c r="J5" s="258"/>
      <c r="K5" s="258"/>
      <c r="L5" s="258"/>
      <c r="M5" s="258"/>
      <c r="N5" s="258"/>
      <c r="O5" s="258"/>
      <c r="P5" s="258"/>
      <c r="Q5" s="258"/>
      <c r="R5" s="258"/>
      <c r="S5" s="258"/>
      <c r="T5" s="258"/>
      <c r="U5" s="258"/>
      <c r="V5" s="258"/>
      <c r="W5" s="258"/>
      <c r="X5" s="258"/>
      <c r="Y5" s="258"/>
      <c r="Z5" s="258"/>
      <c r="AA5" s="258"/>
      <c r="AB5" s="258"/>
      <c r="AC5" s="258"/>
      <c r="AD5" s="258"/>
      <c r="AE5" s="258"/>
      <c r="AF5" s="258"/>
      <c r="AG5" s="258"/>
      <c r="AH5" s="258"/>
      <c r="AI5" s="258"/>
      <c r="AJ5" s="258"/>
      <c r="AK5" s="258"/>
      <c r="AL5" s="258"/>
      <c r="AM5" s="259"/>
    </row>
    <row r="6" spans="1:39" ht="20.25" customHeight="1">
      <c r="B6" s="263"/>
      <c r="C6" s="264"/>
      <c r="D6" s="265"/>
      <c r="E6" s="265"/>
      <c r="F6" s="265"/>
      <c r="G6" s="265"/>
      <c r="H6" s="265"/>
      <c r="I6" s="265"/>
      <c r="J6" s="265"/>
      <c r="K6" s="265"/>
      <c r="L6" s="265"/>
      <c r="M6" s="265"/>
      <c r="N6" s="265"/>
      <c r="O6" s="265"/>
      <c r="P6" s="265"/>
      <c r="Q6" s="265"/>
      <c r="R6" s="265"/>
      <c r="S6" s="265"/>
      <c r="T6" s="265"/>
      <c r="U6" s="265"/>
      <c r="V6" s="265"/>
      <c r="W6" s="265"/>
      <c r="X6" s="265"/>
      <c r="Y6" s="266"/>
      <c r="Z6" s="266"/>
      <c r="AA6" s="266"/>
      <c r="AB6" s="266"/>
      <c r="AC6" s="266"/>
      <c r="AD6" s="266"/>
      <c r="AE6" s="266"/>
      <c r="AF6" s="267"/>
      <c r="AG6" s="267"/>
      <c r="AH6" s="267"/>
      <c r="AI6" s="267"/>
      <c r="AJ6" s="267"/>
      <c r="AK6" s="267"/>
      <c r="AL6" s="267"/>
      <c r="AM6" s="268"/>
    </row>
    <row r="7" spans="1:39" ht="70.5" customHeight="1">
      <c r="B7" s="805" t="s">
        <v>506</v>
      </c>
      <c r="C7" s="806" t="s">
        <v>640</v>
      </c>
      <c r="D7" s="806"/>
      <c r="E7" s="806"/>
      <c r="F7" s="806"/>
      <c r="G7" s="806"/>
      <c r="H7" s="806"/>
      <c r="I7" s="806"/>
      <c r="J7" s="806"/>
      <c r="K7" s="806"/>
      <c r="L7" s="806"/>
      <c r="M7" s="806"/>
      <c r="N7" s="806"/>
      <c r="O7" s="806"/>
      <c r="P7" s="806"/>
      <c r="Q7" s="806"/>
      <c r="R7" s="806"/>
      <c r="S7" s="806"/>
      <c r="T7" s="806"/>
      <c r="U7" s="806"/>
      <c r="V7" s="806"/>
      <c r="W7" s="806"/>
      <c r="X7" s="806"/>
      <c r="Y7" s="604"/>
      <c r="Z7" s="604"/>
      <c r="AA7" s="604"/>
      <c r="AB7" s="604"/>
      <c r="AC7" s="604"/>
      <c r="AD7" s="604"/>
      <c r="AE7" s="269"/>
      <c r="AF7" s="269"/>
      <c r="AG7" s="269"/>
      <c r="AH7" s="269"/>
      <c r="AI7" s="269"/>
      <c r="AJ7" s="269"/>
      <c r="AK7" s="269"/>
      <c r="AL7" s="269"/>
    </row>
    <row r="8" spans="1:39" s="270" customFormat="1" ht="58.5" customHeight="1">
      <c r="A8" s="507"/>
      <c r="B8" s="805"/>
      <c r="C8" s="806" t="s">
        <v>574</v>
      </c>
      <c r="D8" s="806"/>
      <c r="E8" s="806"/>
      <c r="F8" s="806"/>
      <c r="G8" s="806"/>
      <c r="H8" s="806"/>
      <c r="I8" s="806"/>
      <c r="J8" s="806"/>
      <c r="K8" s="806"/>
      <c r="L8" s="806"/>
      <c r="M8" s="806"/>
      <c r="N8" s="806"/>
      <c r="O8" s="806"/>
      <c r="P8" s="806"/>
      <c r="Q8" s="806"/>
      <c r="R8" s="806"/>
      <c r="S8" s="806"/>
      <c r="T8" s="806"/>
      <c r="U8" s="806"/>
      <c r="V8" s="806"/>
      <c r="W8" s="806"/>
      <c r="X8" s="806"/>
      <c r="Y8" s="604"/>
      <c r="Z8" s="604"/>
      <c r="AA8" s="604"/>
      <c r="AB8" s="604"/>
      <c r="AC8" s="604"/>
      <c r="AD8" s="604"/>
      <c r="AE8" s="271"/>
      <c r="AF8" s="254"/>
      <c r="AG8" s="254"/>
      <c r="AH8" s="254"/>
      <c r="AI8" s="254"/>
      <c r="AJ8" s="254"/>
      <c r="AK8" s="254"/>
      <c r="AL8" s="254"/>
      <c r="AM8" s="255"/>
    </row>
    <row r="9" spans="1:39" s="270" customFormat="1" ht="57.75" customHeight="1">
      <c r="A9" s="507"/>
      <c r="B9" s="272"/>
      <c r="C9" s="806" t="s">
        <v>573</v>
      </c>
      <c r="D9" s="806"/>
      <c r="E9" s="806"/>
      <c r="F9" s="806"/>
      <c r="G9" s="806"/>
      <c r="H9" s="806"/>
      <c r="I9" s="806"/>
      <c r="J9" s="806"/>
      <c r="K9" s="806"/>
      <c r="L9" s="806"/>
      <c r="M9" s="806"/>
      <c r="N9" s="806"/>
      <c r="O9" s="806"/>
      <c r="P9" s="806"/>
      <c r="Q9" s="806"/>
      <c r="R9" s="806"/>
      <c r="S9" s="806"/>
      <c r="T9" s="806"/>
      <c r="U9" s="806"/>
      <c r="V9" s="806"/>
      <c r="W9" s="806"/>
      <c r="X9" s="806"/>
      <c r="Y9" s="604"/>
      <c r="Z9" s="604"/>
      <c r="AA9" s="604"/>
      <c r="AB9" s="604"/>
      <c r="AC9" s="604"/>
      <c r="AD9" s="604"/>
      <c r="AE9" s="271"/>
      <c r="AF9" s="254"/>
      <c r="AG9" s="254"/>
      <c r="AH9" s="254"/>
      <c r="AI9" s="254"/>
      <c r="AJ9" s="254"/>
      <c r="AK9" s="254"/>
      <c r="AL9" s="254"/>
      <c r="AM9" s="255"/>
    </row>
    <row r="10" spans="1:39" ht="41.25" customHeight="1">
      <c r="B10" s="274"/>
      <c r="C10" s="806" t="s">
        <v>643</v>
      </c>
      <c r="D10" s="806"/>
      <c r="E10" s="806"/>
      <c r="F10" s="806"/>
      <c r="G10" s="806"/>
      <c r="H10" s="806"/>
      <c r="I10" s="806"/>
      <c r="J10" s="806"/>
      <c r="K10" s="806"/>
      <c r="L10" s="806"/>
      <c r="M10" s="806"/>
      <c r="N10" s="806"/>
      <c r="O10" s="806"/>
      <c r="P10" s="806"/>
      <c r="Q10" s="806"/>
      <c r="R10" s="806"/>
      <c r="S10" s="806"/>
      <c r="T10" s="806"/>
      <c r="U10" s="806"/>
      <c r="V10" s="806"/>
      <c r="W10" s="806"/>
      <c r="X10" s="806"/>
      <c r="Y10" s="604"/>
      <c r="Z10" s="604"/>
      <c r="AA10" s="604"/>
      <c r="AB10" s="604"/>
      <c r="AC10" s="604"/>
      <c r="AD10" s="604"/>
      <c r="AE10" s="271"/>
      <c r="AF10" s="275"/>
      <c r="AG10" s="275"/>
      <c r="AH10" s="275"/>
      <c r="AI10" s="275"/>
      <c r="AJ10" s="275"/>
      <c r="AK10" s="275"/>
      <c r="AL10" s="275"/>
    </row>
    <row r="11" spans="1:39" ht="53.25" customHeight="1">
      <c r="C11" s="806" t="s">
        <v>626</v>
      </c>
      <c r="D11" s="806"/>
      <c r="E11" s="806"/>
      <c r="F11" s="806"/>
      <c r="G11" s="806"/>
      <c r="H11" s="806"/>
      <c r="I11" s="806"/>
      <c r="J11" s="806"/>
      <c r="K11" s="806"/>
      <c r="L11" s="806"/>
      <c r="M11" s="806"/>
      <c r="N11" s="806"/>
      <c r="O11" s="806"/>
      <c r="P11" s="806"/>
      <c r="Q11" s="806"/>
      <c r="R11" s="806"/>
      <c r="S11" s="806"/>
      <c r="T11" s="806"/>
      <c r="U11" s="806"/>
      <c r="V11" s="806"/>
      <c r="W11" s="806"/>
      <c r="X11" s="806"/>
      <c r="Y11" s="604"/>
      <c r="Z11" s="604"/>
      <c r="AA11" s="604"/>
      <c r="AB11" s="604"/>
      <c r="AC11" s="604"/>
      <c r="AD11" s="604"/>
      <c r="AE11" s="271"/>
      <c r="AF11" s="275"/>
      <c r="AG11" s="275"/>
      <c r="AH11" s="275"/>
      <c r="AI11" s="275"/>
      <c r="AJ11" s="275"/>
      <c r="AK11" s="275"/>
      <c r="AL11" s="275"/>
      <c r="AM11" s="252"/>
    </row>
    <row r="12" spans="1:39" ht="20.25" customHeight="1">
      <c r="C12" s="273"/>
      <c r="D12" s="273"/>
      <c r="E12" s="273"/>
      <c r="F12" s="273"/>
      <c r="G12" s="273"/>
      <c r="H12" s="273"/>
      <c r="I12" s="273"/>
      <c r="J12" s="273"/>
      <c r="K12" s="273"/>
      <c r="L12" s="273"/>
      <c r="M12" s="273"/>
      <c r="N12" s="273"/>
      <c r="O12" s="273"/>
      <c r="P12" s="273"/>
      <c r="Q12" s="273"/>
      <c r="R12" s="273"/>
      <c r="S12" s="273"/>
      <c r="T12" s="273"/>
      <c r="U12" s="273"/>
      <c r="V12" s="273"/>
      <c r="W12" s="273"/>
      <c r="X12" s="273"/>
      <c r="Y12" s="273"/>
      <c r="Z12" s="273"/>
      <c r="AA12" s="273"/>
      <c r="AB12" s="273"/>
      <c r="AC12" s="273"/>
      <c r="AD12" s="273"/>
      <c r="AE12" s="271"/>
      <c r="AF12" s="275"/>
      <c r="AG12" s="275"/>
      <c r="AH12" s="275"/>
      <c r="AI12" s="275"/>
      <c r="AJ12" s="275"/>
      <c r="AK12" s="275"/>
      <c r="AL12" s="275"/>
      <c r="AM12" s="252"/>
    </row>
    <row r="13" spans="1:39" ht="20.25" customHeight="1">
      <c r="B13" s="805" t="s">
        <v>528</v>
      </c>
      <c r="C13" s="589" t="s">
        <v>523</v>
      </c>
      <c r="D13" s="539"/>
      <c r="E13" s="539"/>
      <c r="F13" s="539"/>
      <c r="G13" s="539"/>
      <c r="H13" s="539"/>
      <c r="I13" s="539"/>
      <c r="J13" s="539"/>
      <c r="K13" s="539"/>
      <c r="L13" s="539"/>
      <c r="M13" s="539"/>
      <c r="N13" s="539"/>
      <c r="O13" s="539"/>
      <c r="P13" s="539"/>
      <c r="Q13" s="539"/>
      <c r="R13" s="539"/>
      <c r="S13" s="539"/>
      <c r="T13" s="539"/>
      <c r="U13" s="539"/>
      <c r="V13" s="539"/>
      <c r="W13" s="539"/>
      <c r="X13" s="539"/>
      <c r="Y13" s="539"/>
      <c r="Z13" s="539"/>
      <c r="AA13" s="539"/>
      <c r="AB13" s="539"/>
      <c r="AC13" s="539"/>
      <c r="AD13" s="539"/>
      <c r="AE13" s="271"/>
      <c r="AF13" s="275"/>
      <c r="AG13" s="275"/>
      <c r="AH13" s="275"/>
      <c r="AI13" s="275"/>
      <c r="AJ13" s="275"/>
      <c r="AK13" s="275"/>
      <c r="AL13" s="275"/>
      <c r="AM13" s="252"/>
    </row>
    <row r="14" spans="1:39" ht="20.25" customHeight="1">
      <c r="B14" s="805"/>
      <c r="C14" s="589" t="s">
        <v>524</v>
      </c>
      <c r="D14" s="539"/>
      <c r="E14" s="539"/>
      <c r="F14" s="539"/>
      <c r="G14" s="539"/>
      <c r="H14" s="539"/>
      <c r="I14" s="539"/>
      <c r="J14" s="539"/>
      <c r="K14" s="539"/>
      <c r="L14" s="539"/>
      <c r="M14" s="539"/>
      <c r="N14" s="539"/>
      <c r="O14" s="539"/>
      <c r="P14" s="539"/>
      <c r="Q14" s="539"/>
      <c r="R14" s="539"/>
      <c r="S14" s="539"/>
      <c r="T14" s="539"/>
      <c r="U14" s="539"/>
      <c r="V14" s="539"/>
      <c r="W14" s="539"/>
      <c r="X14" s="539"/>
      <c r="Y14" s="539"/>
      <c r="Z14" s="539"/>
      <c r="AA14" s="539"/>
      <c r="AB14" s="539"/>
      <c r="AC14" s="539"/>
      <c r="AD14" s="539"/>
      <c r="AE14" s="271"/>
      <c r="AF14" s="275"/>
      <c r="AG14" s="275"/>
      <c r="AH14" s="275"/>
      <c r="AI14" s="275"/>
      <c r="AJ14" s="275"/>
      <c r="AK14" s="275"/>
      <c r="AL14" s="275"/>
      <c r="AM14" s="252"/>
    </row>
    <row r="15" spans="1:39" ht="20.25" customHeight="1">
      <c r="C15" s="589" t="s">
        <v>525</v>
      </c>
      <c r="D15" s="539"/>
      <c r="E15" s="539"/>
      <c r="F15" s="539"/>
      <c r="G15" s="539"/>
      <c r="H15" s="539"/>
      <c r="I15" s="539"/>
      <c r="J15" s="539"/>
      <c r="K15" s="539"/>
      <c r="L15" s="539"/>
      <c r="M15" s="539"/>
      <c r="N15" s="539"/>
      <c r="O15" s="539"/>
      <c r="P15" s="539"/>
      <c r="Q15" s="539"/>
      <c r="R15" s="539"/>
      <c r="S15" s="539"/>
      <c r="T15" s="539"/>
      <c r="U15" s="539"/>
      <c r="V15" s="539"/>
      <c r="W15" s="539"/>
      <c r="X15" s="539"/>
      <c r="Y15" s="539"/>
      <c r="Z15" s="539"/>
      <c r="AA15" s="539"/>
      <c r="AB15" s="539"/>
      <c r="AC15" s="539"/>
      <c r="AD15" s="539"/>
      <c r="AE15" s="271"/>
      <c r="AF15" s="275"/>
      <c r="AG15" s="275"/>
      <c r="AH15" s="275"/>
      <c r="AI15" s="275"/>
      <c r="AJ15" s="275"/>
      <c r="AK15" s="275"/>
      <c r="AL15" s="275"/>
      <c r="AM15" s="252"/>
    </row>
    <row r="16" spans="1:39" ht="20.25" customHeight="1">
      <c r="C16" s="589" t="s">
        <v>526</v>
      </c>
      <c r="D16" s="539"/>
      <c r="E16" s="539"/>
      <c r="F16" s="539"/>
      <c r="G16" s="539"/>
      <c r="H16" s="539"/>
      <c r="I16" s="539"/>
      <c r="J16" s="539"/>
      <c r="K16" s="539"/>
      <c r="L16" s="539"/>
      <c r="M16" s="539"/>
      <c r="N16" s="539"/>
      <c r="O16" s="539"/>
      <c r="P16" s="539"/>
      <c r="Q16" s="539"/>
      <c r="R16" s="539"/>
      <c r="S16" s="539"/>
      <c r="T16" s="539"/>
      <c r="U16" s="539"/>
      <c r="V16" s="539"/>
      <c r="W16" s="539"/>
      <c r="X16" s="539"/>
      <c r="Y16" s="539"/>
      <c r="Z16" s="539"/>
      <c r="AA16" s="539"/>
      <c r="AB16" s="539"/>
      <c r="AC16" s="539"/>
      <c r="AD16" s="539"/>
      <c r="AE16" s="271"/>
      <c r="AF16" s="275"/>
      <c r="AG16" s="275"/>
      <c r="AH16" s="275"/>
      <c r="AI16" s="275"/>
      <c r="AJ16" s="275"/>
      <c r="AK16" s="275"/>
      <c r="AL16" s="275"/>
      <c r="AM16" s="252"/>
    </row>
    <row r="17" spans="1:39" ht="23.25" customHeight="1">
      <c r="B17" s="276"/>
      <c r="C17" s="277"/>
      <c r="D17" s="748" t="s">
        <v>693</v>
      </c>
      <c r="E17" s="748">
        <v>0.99897435897435893</v>
      </c>
      <c r="F17" s="748">
        <v>0.99897435897435893</v>
      </c>
      <c r="G17" s="748">
        <v>0.9671794871794871</v>
      </c>
      <c r="H17" s="278"/>
      <c r="I17" s="278"/>
      <c r="J17" s="278"/>
      <c r="K17" s="278"/>
      <c r="L17" s="278"/>
      <c r="M17" s="278"/>
      <c r="N17" s="278"/>
      <c r="P17" s="278"/>
      <c r="Q17" s="278"/>
      <c r="R17" s="278"/>
      <c r="S17" s="278"/>
      <c r="T17" s="278"/>
      <c r="U17" s="278"/>
      <c r="V17" s="278"/>
      <c r="W17" s="278"/>
      <c r="X17" s="278"/>
      <c r="Y17" s="269"/>
    </row>
    <row r="18" spans="1:39" ht="15.75">
      <c r="B18" s="279" t="s">
        <v>242</v>
      </c>
      <c r="C18" s="280"/>
      <c r="E18" s="588"/>
      <c r="O18" s="280"/>
      <c r="Y18" s="269"/>
      <c r="Z18" s="266"/>
      <c r="AA18" s="266"/>
      <c r="AB18" s="266"/>
      <c r="AC18" s="266"/>
      <c r="AD18" s="266"/>
      <c r="AE18" s="266"/>
      <c r="AF18" s="266"/>
      <c r="AG18" s="266"/>
      <c r="AH18" s="266"/>
      <c r="AI18" s="266"/>
      <c r="AJ18" s="266"/>
      <c r="AK18" s="266"/>
      <c r="AL18" s="266"/>
      <c r="AM18" s="281"/>
    </row>
    <row r="19" spans="1:39" s="282" customFormat="1" ht="36" customHeight="1">
      <c r="A19" s="507"/>
      <c r="B19" s="807" t="s">
        <v>212</v>
      </c>
      <c r="C19" s="809" t="s">
        <v>33</v>
      </c>
      <c r="D19" s="283" t="s">
        <v>423</v>
      </c>
      <c r="E19" s="811" t="s">
        <v>210</v>
      </c>
      <c r="F19" s="812"/>
      <c r="G19" s="812"/>
      <c r="H19" s="812"/>
      <c r="I19" s="812"/>
      <c r="J19" s="812"/>
      <c r="K19" s="812"/>
      <c r="L19" s="812"/>
      <c r="M19" s="813"/>
      <c r="N19" s="817" t="s">
        <v>214</v>
      </c>
      <c r="O19" s="283" t="s">
        <v>424</v>
      </c>
      <c r="P19" s="811" t="s">
        <v>213</v>
      </c>
      <c r="Q19" s="812"/>
      <c r="R19" s="812"/>
      <c r="S19" s="812"/>
      <c r="T19" s="812"/>
      <c r="U19" s="812"/>
      <c r="V19" s="812"/>
      <c r="W19" s="812"/>
      <c r="X19" s="813"/>
      <c r="Y19" s="814" t="s">
        <v>244</v>
      </c>
      <c r="Z19" s="815"/>
      <c r="AA19" s="815"/>
      <c r="AB19" s="815"/>
      <c r="AC19" s="815"/>
      <c r="AD19" s="815"/>
      <c r="AE19" s="815"/>
      <c r="AF19" s="815"/>
      <c r="AG19" s="815"/>
      <c r="AH19" s="815"/>
      <c r="AI19" s="815"/>
      <c r="AJ19" s="815"/>
      <c r="AK19" s="815"/>
      <c r="AL19" s="815"/>
      <c r="AM19" s="816"/>
    </row>
    <row r="20" spans="1:39" s="282" customFormat="1" ht="59.25" customHeight="1">
      <c r="A20" s="507"/>
      <c r="B20" s="808"/>
      <c r="C20" s="810"/>
      <c r="D20" s="284">
        <v>2011</v>
      </c>
      <c r="E20" s="284">
        <v>2012</v>
      </c>
      <c r="F20" s="284">
        <v>2013</v>
      </c>
      <c r="G20" s="284">
        <v>2014</v>
      </c>
      <c r="H20" s="284">
        <v>2015</v>
      </c>
      <c r="I20" s="284">
        <v>2016</v>
      </c>
      <c r="J20" s="284">
        <v>2017</v>
      </c>
      <c r="K20" s="284">
        <v>2018</v>
      </c>
      <c r="L20" s="284">
        <v>2019</v>
      </c>
      <c r="M20" s="284">
        <v>2020</v>
      </c>
      <c r="N20" s="818"/>
      <c r="O20" s="284">
        <v>2011</v>
      </c>
      <c r="P20" s="284">
        <v>2012</v>
      </c>
      <c r="Q20" s="284">
        <v>2013</v>
      </c>
      <c r="R20" s="284">
        <v>2014</v>
      </c>
      <c r="S20" s="284">
        <v>2015</v>
      </c>
      <c r="T20" s="284">
        <v>2016</v>
      </c>
      <c r="U20" s="284">
        <v>2017</v>
      </c>
      <c r="V20" s="284">
        <v>2018</v>
      </c>
      <c r="W20" s="284">
        <v>2019</v>
      </c>
      <c r="X20" s="284">
        <v>2020</v>
      </c>
      <c r="Y20" s="284" t="str">
        <f>'1.  LRAMVA Summary'!D50</f>
        <v>Residential</v>
      </c>
      <c r="Z20" s="285" t="str">
        <f>'1.  LRAMVA Summary'!E50</f>
        <v>General Service &lt; 50 kW</v>
      </c>
      <c r="AA20" s="285" t="str">
        <f>'1.  LRAMVA Summary'!F50</f>
        <v>General Service 50 to 2999 kW</v>
      </c>
      <c r="AB20" s="285" t="str">
        <f>'1.  LRAMVA Summary'!G50</f>
        <v>General Service 3000-4999 kW</v>
      </c>
      <c r="AC20" s="285" t="str">
        <f>'1.  LRAMVA Summary'!H50</f>
        <v>Unmetered Scattered Load</v>
      </c>
      <c r="AD20" s="285" t="str">
        <f>'1.  LRAMVA Summary'!I50</f>
        <v>Sentinel Lighting</v>
      </c>
      <c r="AE20" s="285" t="str">
        <f>'1.  LRAMVA Summary'!J50</f>
        <v xml:space="preserve">Street Lighting </v>
      </c>
      <c r="AF20" s="285" t="str">
        <f>'1.  LRAMVA Summary'!K50</f>
        <v/>
      </c>
      <c r="AG20" s="285" t="str">
        <f>'1.  LRAMVA Summary'!L50</f>
        <v/>
      </c>
      <c r="AH20" s="285" t="str">
        <f>'1.  LRAMVA Summary'!M50</f>
        <v/>
      </c>
      <c r="AI20" s="285" t="str">
        <f>'1.  LRAMVA Summary'!N50</f>
        <v/>
      </c>
      <c r="AJ20" s="285" t="str">
        <f>'1.  LRAMVA Summary'!O50</f>
        <v/>
      </c>
      <c r="AK20" s="285" t="str">
        <f>'1.  LRAMVA Summary'!P50</f>
        <v/>
      </c>
      <c r="AL20" s="285" t="str">
        <f>'1.  LRAMVA Summary'!Q50</f>
        <v/>
      </c>
      <c r="AM20" s="286" t="str">
        <f>'1.  LRAMVA Summary'!R50</f>
        <v>Total</v>
      </c>
    </row>
    <row r="21" spans="1:39" s="292" customFormat="1" ht="15.75" customHeight="1">
      <c r="A21" s="508"/>
      <c r="B21" s="287" t="s">
        <v>0</v>
      </c>
      <c r="C21" s="288"/>
      <c r="D21" s="288"/>
      <c r="E21" s="750"/>
      <c r="F21" s="750"/>
      <c r="G21" s="750"/>
      <c r="H21" s="750"/>
      <c r="I21" s="750"/>
      <c r="J21" s="750"/>
      <c r="K21" s="750"/>
      <c r="L21" s="750"/>
      <c r="M21" s="750"/>
      <c r="N21" s="289"/>
      <c r="O21" s="288"/>
      <c r="P21" s="288"/>
      <c r="Q21" s="288"/>
      <c r="R21" s="288"/>
      <c r="S21" s="288"/>
      <c r="T21" s="288"/>
      <c r="U21" s="288"/>
      <c r="V21" s="288"/>
      <c r="W21" s="288"/>
      <c r="X21" s="288"/>
      <c r="Y21" s="290" t="str">
        <f>'1.  LRAMVA Summary'!D51</f>
        <v>kWh</v>
      </c>
      <c r="Z21" s="290" t="str">
        <f>'1.  LRAMVA Summary'!E51</f>
        <v>kWh</v>
      </c>
      <c r="AA21" s="290" t="str">
        <f>'1.  LRAMVA Summary'!F51</f>
        <v>kW</v>
      </c>
      <c r="AB21" s="290" t="str">
        <f>'1.  LRAMVA Summary'!G51</f>
        <v>kW</v>
      </c>
      <c r="AC21" s="290" t="str">
        <f>'1.  LRAMVA Summary'!H51</f>
        <v>kWh</v>
      </c>
      <c r="AD21" s="290" t="str">
        <f>'1.  LRAMVA Summary'!I51</f>
        <v>kW</v>
      </c>
      <c r="AE21" s="290" t="str">
        <f>'1.  LRAMVA Summary'!J51</f>
        <v>kW</v>
      </c>
      <c r="AF21" s="290">
        <f>'1.  LRAMVA Summary'!K51</f>
        <v>0</v>
      </c>
      <c r="AG21" s="290">
        <f>'1.  LRAMVA Summary'!L51</f>
        <v>0</v>
      </c>
      <c r="AH21" s="290">
        <f>'1.  LRAMVA Summary'!M51</f>
        <v>0</v>
      </c>
      <c r="AI21" s="290">
        <f>'1.  LRAMVA Summary'!N51</f>
        <v>0</v>
      </c>
      <c r="AJ21" s="290">
        <f>'1.  LRAMVA Summary'!O51</f>
        <v>0</v>
      </c>
      <c r="AK21" s="290">
        <f>'1.  LRAMVA Summary'!P51</f>
        <v>0</v>
      </c>
      <c r="AL21" s="290">
        <f>'1.  LRAMVA Summary'!Q51</f>
        <v>0</v>
      </c>
      <c r="AM21" s="291"/>
    </row>
    <row r="22" spans="1:39" s="282" customFormat="1" ht="15" customHeight="1" outlineLevel="1">
      <c r="A22" s="507">
        <v>1</v>
      </c>
      <c r="B22" s="293" t="s">
        <v>1</v>
      </c>
      <c r="C22" s="290" t="s">
        <v>25</v>
      </c>
      <c r="D22" s="294">
        <v>35188.552000000003</v>
      </c>
      <c r="E22" s="294">
        <v>35188.552313342632</v>
      </c>
      <c r="F22" s="294">
        <v>35188.552313342632</v>
      </c>
      <c r="G22" s="294">
        <v>35188.552313342632</v>
      </c>
      <c r="H22" s="294">
        <v>34986.565393023353</v>
      </c>
      <c r="I22" s="294">
        <v>27449.821123943027</v>
      </c>
      <c r="J22" s="294">
        <v>0</v>
      </c>
      <c r="K22" s="294">
        <v>0</v>
      </c>
      <c r="L22" s="294">
        <v>0</v>
      </c>
      <c r="M22" s="294">
        <v>0</v>
      </c>
      <c r="N22" s="290">
        <v>0</v>
      </c>
      <c r="O22" s="294">
        <v>5.0825288660128534</v>
      </c>
      <c r="P22" s="294">
        <v>5.0825288660128534</v>
      </c>
      <c r="Q22" s="294">
        <v>5.0825288660128534</v>
      </c>
      <c r="R22" s="294">
        <v>4.856656993613317</v>
      </c>
      <c r="S22" s="294">
        <v>3.6090948873251878</v>
      </c>
      <c r="T22" s="294">
        <v>0</v>
      </c>
      <c r="U22" s="294">
        <v>0</v>
      </c>
      <c r="V22" s="294">
        <v>0</v>
      </c>
      <c r="W22" s="294">
        <v>0</v>
      </c>
      <c r="X22" s="294">
        <v>0</v>
      </c>
      <c r="Y22" s="468">
        <v>1</v>
      </c>
      <c r="Z22" s="409"/>
      <c r="AA22" s="409"/>
      <c r="AB22" s="409"/>
      <c r="AC22" s="409"/>
      <c r="AD22" s="409"/>
      <c r="AE22" s="409"/>
      <c r="AF22" s="409"/>
      <c r="AG22" s="409"/>
      <c r="AH22" s="409"/>
      <c r="AI22" s="409"/>
      <c r="AJ22" s="409"/>
      <c r="AK22" s="409"/>
      <c r="AL22" s="409"/>
      <c r="AM22" s="295">
        <f>SUM(Y22:AL22)</f>
        <v>1</v>
      </c>
    </row>
    <row r="23" spans="1:39" s="282" customFormat="1" ht="15" outlineLevel="1">
      <c r="A23" s="507"/>
      <c r="B23" s="293" t="s">
        <v>215</v>
      </c>
      <c r="C23" s="290" t="s">
        <v>164</v>
      </c>
      <c r="D23" s="294"/>
      <c r="E23" s="294"/>
      <c r="F23" s="294"/>
      <c r="G23" s="294"/>
      <c r="H23" s="294"/>
      <c r="I23" s="294"/>
      <c r="J23" s="294"/>
      <c r="K23" s="294"/>
      <c r="L23" s="294"/>
      <c r="M23" s="294"/>
      <c r="N23" s="466"/>
      <c r="O23" s="294"/>
      <c r="P23" s="294"/>
      <c r="Q23" s="294"/>
      <c r="R23" s="294"/>
      <c r="S23" s="294"/>
      <c r="T23" s="294"/>
      <c r="U23" s="294"/>
      <c r="V23" s="294"/>
      <c r="W23" s="294"/>
      <c r="X23" s="294"/>
      <c r="Y23" s="410">
        <f>Y22</f>
        <v>1</v>
      </c>
      <c r="Z23" s="410">
        <f>Z22</f>
        <v>0</v>
      </c>
      <c r="AA23" s="410">
        <f t="shared" ref="AA23:AL23" si="0">AA22</f>
        <v>0</v>
      </c>
      <c r="AB23" s="410">
        <f t="shared" si="0"/>
        <v>0</v>
      </c>
      <c r="AC23" s="410">
        <f t="shared" si="0"/>
        <v>0</v>
      </c>
      <c r="AD23" s="410">
        <f t="shared" si="0"/>
        <v>0</v>
      </c>
      <c r="AE23" s="410">
        <f t="shared" si="0"/>
        <v>0</v>
      </c>
      <c r="AF23" s="410">
        <f t="shared" si="0"/>
        <v>0</v>
      </c>
      <c r="AG23" s="410">
        <f t="shared" si="0"/>
        <v>0</v>
      </c>
      <c r="AH23" s="410">
        <f t="shared" si="0"/>
        <v>0</v>
      </c>
      <c r="AI23" s="410">
        <f t="shared" si="0"/>
        <v>0</v>
      </c>
      <c r="AJ23" s="410">
        <f t="shared" si="0"/>
        <v>0</v>
      </c>
      <c r="AK23" s="410">
        <f t="shared" si="0"/>
        <v>0</v>
      </c>
      <c r="AL23" s="410">
        <f t="shared" si="0"/>
        <v>0</v>
      </c>
      <c r="AM23" s="296"/>
    </row>
    <row r="24" spans="1:39" s="302" customFormat="1" ht="15.75" outlineLevel="1">
      <c r="A24" s="509"/>
      <c r="B24" s="297"/>
      <c r="C24" s="298"/>
      <c r="D24" s="298"/>
      <c r="E24" s="298"/>
      <c r="F24" s="298"/>
      <c r="G24" s="298"/>
      <c r="H24" s="298"/>
      <c r="I24" s="298"/>
      <c r="J24" s="298"/>
      <c r="K24" s="298"/>
      <c r="L24" s="298"/>
      <c r="M24" s="298"/>
      <c r="O24" s="298"/>
      <c r="P24" s="298"/>
      <c r="Q24" s="298"/>
      <c r="R24" s="298"/>
      <c r="S24" s="298"/>
      <c r="T24" s="298"/>
      <c r="U24" s="298"/>
      <c r="V24" s="298"/>
      <c r="W24" s="298"/>
      <c r="X24" s="298"/>
      <c r="Y24" s="411"/>
      <c r="Z24" s="412"/>
      <c r="AA24" s="412"/>
      <c r="AB24" s="412"/>
      <c r="AC24" s="412"/>
      <c r="AD24" s="412"/>
      <c r="AE24" s="412"/>
      <c r="AF24" s="412"/>
      <c r="AG24" s="412"/>
      <c r="AH24" s="412"/>
      <c r="AI24" s="412"/>
      <c r="AJ24" s="412"/>
      <c r="AK24" s="412"/>
      <c r="AL24" s="412"/>
      <c r="AM24" s="301"/>
    </row>
    <row r="25" spans="1:39" s="282" customFormat="1" ht="15" outlineLevel="1">
      <c r="A25" s="507">
        <v>2</v>
      </c>
      <c r="B25" s="293" t="s">
        <v>2</v>
      </c>
      <c r="C25" s="290" t="s">
        <v>25</v>
      </c>
      <c r="D25" s="294">
        <v>985.59500000000003</v>
      </c>
      <c r="E25" s="294">
        <v>985.59451857362194</v>
      </c>
      <c r="F25" s="294">
        <v>985.59451857362194</v>
      </c>
      <c r="G25" s="294">
        <v>985.59451857362194</v>
      </c>
      <c r="H25" s="294">
        <v>594.0037316611814</v>
      </c>
      <c r="I25" s="294">
        <v>0</v>
      </c>
      <c r="J25" s="294">
        <v>0</v>
      </c>
      <c r="K25" s="294">
        <v>0</v>
      </c>
      <c r="L25" s="294">
        <v>0</v>
      </c>
      <c r="M25" s="294">
        <v>0</v>
      </c>
      <c r="N25" s="290">
        <v>0</v>
      </c>
      <c r="O25" s="294">
        <v>0.77103332841732342</v>
      </c>
      <c r="P25" s="294">
        <v>0.77103332841732342</v>
      </c>
      <c r="Q25" s="294">
        <v>0.77103332841732342</v>
      </c>
      <c r="R25" s="294">
        <v>0.33313693337100253</v>
      </c>
      <c r="S25" s="294">
        <v>0</v>
      </c>
      <c r="T25" s="294">
        <v>0</v>
      </c>
      <c r="U25" s="294">
        <v>0</v>
      </c>
      <c r="V25" s="294">
        <v>0</v>
      </c>
      <c r="W25" s="294">
        <v>0</v>
      </c>
      <c r="X25" s="294">
        <v>0</v>
      </c>
      <c r="Y25" s="468">
        <v>1</v>
      </c>
      <c r="Z25" s="409"/>
      <c r="AA25" s="409"/>
      <c r="AB25" s="409"/>
      <c r="AC25" s="409"/>
      <c r="AD25" s="409"/>
      <c r="AE25" s="409"/>
      <c r="AF25" s="409"/>
      <c r="AG25" s="409"/>
      <c r="AH25" s="409"/>
      <c r="AI25" s="409"/>
      <c r="AJ25" s="409"/>
      <c r="AK25" s="409"/>
      <c r="AL25" s="409"/>
      <c r="AM25" s="295">
        <f>SUM(Y25:AL25)</f>
        <v>1</v>
      </c>
    </row>
    <row r="26" spans="1:39" s="282" customFormat="1" ht="15" outlineLevel="1">
      <c r="A26" s="507"/>
      <c r="B26" s="293" t="s">
        <v>215</v>
      </c>
      <c r="C26" s="290" t="s">
        <v>164</v>
      </c>
      <c r="D26" s="294"/>
      <c r="E26" s="294"/>
      <c r="F26" s="294"/>
      <c r="G26" s="294"/>
      <c r="H26" s="294"/>
      <c r="I26" s="294"/>
      <c r="J26" s="294"/>
      <c r="K26" s="294"/>
      <c r="L26" s="294"/>
      <c r="M26" s="294"/>
      <c r="N26" s="466"/>
      <c r="O26" s="294"/>
      <c r="P26" s="294"/>
      <c r="Q26" s="294"/>
      <c r="R26" s="294"/>
      <c r="S26" s="294"/>
      <c r="T26" s="294"/>
      <c r="U26" s="294"/>
      <c r="V26" s="294"/>
      <c r="W26" s="294"/>
      <c r="X26" s="294"/>
      <c r="Y26" s="410">
        <f>Y25</f>
        <v>1</v>
      </c>
      <c r="Z26" s="410">
        <f>Z25</f>
        <v>0</v>
      </c>
      <c r="AA26" s="410">
        <f t="shared" ref="AA26:AL26" si="1">AA25</f>
        <v>0</v>
      </c>
      <c r="AB26" s="410">
        <f t="shared" si="1"/>
        <v>0</v>
      </c>
      <c r="AC26" s="410">
        <f t="shared" si="1"/>
        <v>0</v>
      </c>
      <c r="AD26" s="410">
        <f t="shared" si="1"/>
        <v>0</v>
      </c>
      <c r="AE26" s="410">
        <f t="shared" si="1"/>
        <v>0</v>
      </c>
      <c r="AF26" s="410">
        <f t="shared" si="1"/>
        <v>0</v>
      </c>
      <c r="AG26" s="410">
        <f t="shared" si="1"/>
        <v>0</v>
      </c>
      <c r="AH26" s="410">
        <f t="shared" si="1"/>
        <v>0</v>
      </c>
      <c r="AI26" s="410">
        <f t="shared" si="1"/>
        <v>0</v>
      </c>
      <c r="AJ26" s="410">
        <f t="shared" si="1"/>
        <v>0</v>
      </c>
      <c r="AK26" s="410">
        <f t="shared" si="1"/>
        <v>0</v>
      </c>
      <c r="AL26" s="410">
        <f t="shared" si="1"/>
        <v>0</v>
      </c>
      <c r="AM26" s="296"/>
    </row>
    <row r="27" spans="1:39" s="302" customFormat="1" ht="15.75" outlineLevel="1">
      <c r="A27" s="509"/>
      <c r="B27" s="297"/>
      <c r="C27" s="298"/>
      <c r="D27" s="303"/>
      <c r="E27" s="303"/>
      <c r="F27" s="303"/>
      <c r="G27" s="303"/>
      <c r="H27" s="303"/>
      <c r="I27" s="303"/>
      <c r="J27" s="303"/>
      <c r="K27" s="303"/>
      <c r="L27" s="303"/>
      <c r="M27" s="303"/>
      <c r="O27" s="303"/>
      <c r="P27" s="303"/>
      <c r="Q27" s="303"/>
      <c r="R27" s="303"/>
      <c r="S27" s="303"/>
      <c r="T27" s="303"/>
      <c r="U27" s="303"/>
      <c r="V27" s="303"/>
      <c r="W27" s="303"/>
      <c r="X27" s="303"/>
      <c r="Y27" s="411"/>
      <c r="Z27" s="412"/>
      <c r="AA27" s="412"/>
      <c r="AB27" s="412"/>
      <c r="AC27" s="412"/>
      <c r="AD27" s="412"/>
      <c r="AE27" s="412"/>
      <c r="AF27" s="412"/>
      <c r="AG27" s="412"/>
      <c r="AH27" s="412"/>
      <c r="AI27" s="412"/>
      <c r="AJ27" s="412"/>
      <c r="AK27" s="412"/>
      <c r="AL27" s="412"/>
      <c r="AM27" s="301"/>
    </row>
    <row r="28" spans="1:39" s="282" customFormat="1" ht="15" outlineLevel="1">
      <c r="A28" s="507">
        <v>3</v>
      </c>
      <c r="B28" s="293" t="s">
        <v>3</v>
      </c>
      <c r="C28" s="290" t="s">
        <v>25</v>
      </c>
      <c r="D28" s="294">
        <v>84048.247000000003</v>
      </c>
      <c r="E28" s="294">
        <v>84048.247409986798</v>
      </c>
      <c r="F28" s="294">
        <v>84048.247409986798</v>
      </c>
      <c r="G28" s="294">
        <v>84048.247409986798</v>
      </c>
      <c r="H28" s="294">
        <v>84048.247409986798</v>
      </c>
      <c r="I28" s="294">
        <v>84048.247409986798</v>
      </c>
      <c r="J28" s="294">
        <v>84048.247409986798</v>
      </c>
      <c r="K28" s="294">
        <v>84048.247409986798</v>
      </c>
      <c r="L28" s="294">
        <v>84048.247409986798</v>
      </c>
      <c r="M28" s="294">
        <v>84048.247409986798</v>
      </c>
      <c r="N28" s="290">
        <v>84048.247409986798</v>
      </c>
      <c r="O28" s="294">
        <v>43.574117598778187</v>
      </c>
      <c r="P28" s="294">
        <v>43.574117598778187</v>
      </c>
      <c r="Q28" s="294">
        <v>43.574117598778187</v>
      </c>
      <c r="R28" s="294">
        <v>43.574117598778187</v>
      </c>
      <c r="S28" s="294">
        <v>43.574117598778187</v>
      </c>
      <c r="T28" s="294">
        <v>43.574117598778187</v>
      </c>
      <c r="U28" s="294">
        <v>43.574117598778187</v>
      </c>
      <c r="V28" s="294">
        <v>43.574117598778187</v>
      </c>
      <c r="W28" s="294">
        <v>43.574117598778187</v>
      </c>
      <c r="X28" s="294">
        <v>43.574117598778187</v>
      </c>
      <c r="Y28" s="468">
        <v>1</v>
      </c>
      <c r="Z28" s="409"/>
      <c r="AA28" s="409"/>
      <c r="AB28" s="409"/>
      <c r="AC28" s="409"/>
      <c r="AD28" s="409"/>
      <c r="AE28" s="409"/>
      <c r="AF28" s="409"/>
      <c r="AG28" s="409"/>
      <c r="AH28" s="409"/>
      <c r="AI28" s="409"/>
      <c r="AJ28" s="409"/>
      <c r="AK28" s="409"/>
      <c r="AL28" s="409"/>
      <c r="AM28" s="295">
        <f>SUM(Y28:AL28)</f>
        <v>1</v>
      </c>
    </row>
    <row r="29" spans="1:39" s="282" customFormat="1" ht="15" outlineLevel="1">
      <c r="A29" s="507"/>
      <c r="B29" s="293" t="s">
        <v>215</v>
      </c>
      <c r="C29" s="290" t="s">
        <v>164</v>
      </c>
      <c r="D29" s="294">
        <v>-13972.447727434892</v>
      </c>
      <c r="E29" s="294">
        <v>-13972.447727434892</v>
      </c>
      <c r="F29" s="294">
        <v>-13972.447727434892</v>
      </c>
      <c r="G29" s="294">
        <v>-13972.447727434892</v>
      </c>
      <c r="H29" s="294">
        <v>-13972.447727434892</v>
      </c>
      <c r="I29" s="294">
        <v>-13972.447727434892</v>
      </c>
      <c r="J29" s="294">
        <v>-13972.447727434892</v>
      </c>
      <c r="K29" s="294">
        <v>-13972.447727434892</v>
      </c>
      <c r="L29" s="294">
        <v>-13972.447727434892</v>
      </c>
      <c r="M29" s="294">
        <v>-13972.447727434892</v>
      </c>
      <c r="N29" s="466"/>
      <c r="O29" s="294">
        <v>-7.3514421739217601</v>
      </c>
      <c r="P29" s="294">
        <v>-7.3514421739217601</v>
      </c>
      <c r="Q29" s="294">
        <v>-7.3514421739217601</v>
      </c>
      <c r="R29" s="294">
        <v>-7.3514421739217601</v>
      </c>
      <c r="S29" s="294">
        <v>-7.3514421739217601</v>
      </c>
      <c r="T29" s="294">
        <v>-7.3514421739217601</v>
      </c>
      <c r="U29" s="294">
        <v>-7.3514421739217601</v>
      </c>
      <c r="V29" s="294">
        <v>-7.3514421739217601</v>
      </c>
      <c r="W29" s="294">
        <v>-7.3514421739217601</v>
      </c>
      <c r="X29" s="294">
        <v>-7.3514421739217601</v>
      </c>
      <c r="Y29" s="410">
        <f>Y28</f>
        <v>1</v>
      </c>
      <c r="Z29" s="410">
        <f>Z28</f>
        <v>0</v>
      </c>
      <c r="AA29" s="410">
        <f t="shared" ref="AA29:AL29" si="2">AA28</f>
        <v>0</v>
      </c>
      <c r="AB29" s="410">
        <f t="shared" si="2"/>
        <v>0</v>
      </c>
      <c r="AC29" s="410">
        <f t="shared" si="2"/>
        <v>0</v>
      </c>
      <c r="AD29" s="410">
        <f t="shared" si="2"/>
        <v>0</v>
      </c>
      <c r="AE29" s="410">
        <f t="shared" si="2"/>
        <v>0</v>
      </c>
      <c r="AF29" s="410">
        <f t="shared" si="2"/>
        <v>0</v>
      </c>
      <c r="AG29" s="410">
        <f t="shared" si="2"/>
        <v>0</v>
      </c>
      <c r="AH29" s="410">
        <f t="shared" si="2"/>
        <v>0</v>
      </c>
      <c r="AI29" s="410">
        <f t="shared" si="2"/>
        <v>0</v>
      </c>
      <c r="AJ29" s="410">
        <f t="shared" si="2"/>
        <v>0</v>
      </c>
      <c r="AK29" s="410">
        <f t="shared" si="2"/>
        <v>0</v>
      </c>
      <c r="AL29" s="410">
        <f t="shared" si="2"/>
        <v>0</v>
      </c>
      <c r="AM29" s="296"/>
    </row>
    <row r="30" spans="1:39" s="282" customFormat="1" ht="15" outlineLevel="1">
      <c r="A30" s="507"/>
      <c r="B30" s="293"/>
      <c r="C30" s="304"/>
      <c r="D30" s="290"/>
      <c r="E30" s="290"/>
      <c r="F30" s="290"/>
      <c r="G30" s="290"/>
      <c r="H30" s="290"/>
      <c r="I30" s="290"/>
      <c r="J30" s="290"/>
      <c r="K30" s="290"/>
      <c r="L30" s="290"/>
      <c r="M30" s="290"/>
      <c r="O30" s="290"/>
      <c r="P30" s="290"/>
      <c r="Q30" s="290"/>
      <c r="R30" s="290"/>
      <c r="S30" s="290"/>
      <c r="T30" s="290"/>
      <c r="U30" s="290"/>
      <c r="V30" s="290"/>
      <c r="W30" s="290"/>
      <c r="X30" s="290"/>
      <c r="Y30" s="411"/>
      <c r="Z30" s="411"/>
      <c r="AA30" s="411"/>
      <c r="AB30" s="411"/>
      <c r="AC30" s="411"/>
      <c r="AD30" s="411"/>
      <c r="AE30" s="411"/>
      <c r="AF30" s="411"/>
      <c r="AG30" s="411"/>
      <c r="AH30" s="411"/>
      <c r="AI30" s="411"/>
      <c r="AJ30" s="411"/>
      <c r="AK30" s="411"/>
      <c r="AL30" s="411"/>
      <c r="AM30" s="305"/>
    </row>
    <row r="31" spans="1:39" s="282" customFormat="1" ht="15" outlineLevel="1">
      <c r="A31" s="507">
        <v>4</v>
      </c>
      <c r="B31" s="293" t="s">
        <v>4</v>
      </c>
      <c r="C31" s="290" t="s">
        <v>25</v>
      </c>
      <c r="D31" s="294">
        <v>21106.559000000001</v>
      </c>
      <c r="E31" s="294">
        <v>21106.558742551999</v>
      </c>
      <c r="F31" s="294">
        <v>21106.558742551999</v>
      </c>
      <c r="G31" s="294">
        <v>21106.558742551999</v>
      </c>
      <c r="H31" s="294">
        <v>21106.558742551999</v>
      </c>
      <c r="I31" s="294">
        <v>19406.022973764186</v>
      </c>
      <c r="J31" s="294">
        <v>17548.259277941132</v>
      </c>
      <c r="K31" s="294">
        <v>13739.101785486435</v>
      </c>
      <c r="L31" s="294">
        <v>13650.492031424057</v>
      </c>
      <c r="M31" s="294">
        <v>17208.79149603493</v>
      </c>
      <c r="N31" s="290">
        <v>6528.890171717986</v>
      </c>
      <c r="O31" s="294">
        <v>1.3</v>
      </c>
      <c r="P31" s="294">
        <v>1.3003184699202177</v>
      </c>
      <c r="Q31" s="294">
        <v>1.3003184699202177</v>
      </c>
      <c r="R31" s="294">
        <v>1.3003184699202177</v>
      </c>
      <c r="S31" s="294">
        <v>1.2215786470696943</v>
      </c>
      <c r="T31" s="294">
        <v>1.1355587073588633</v>
      </c>
      <c r="U31" s="294">
        <v>0.95918347805132287</v>
      </c>
      <c r="V31" s="294">
        <v>0.94906820932274116</v>
      </c>
      <c r="W31" s="294">
        <v>1.1138279718840958</v>
      </c>
      <c r="X31" s="294">
        <v>0.61931703375944813</v>
      </c>
      <c r="Y31" s="468">
        <v>1</v>
      </c>
      <c r="Z31" s="409"/>
      <c r="AA31" s="409"/>
      <c r="AB31" s="409"/>
      <c r="AC31" s="409"/>
      <c r="AD31" s="409"/>
      <c r="AE31" s="409"/>
      <c r="AF31" s="409"/>
      <c r="AG31" s="409"/>
      <c r="AH31" s="409"/>
      <c r="AI31" s="409"/>
      <c r="AJ31" s="409"/>
      <c r="AK31" s="409"/>
      <c r="AL31" s="409"/>
      <c r="AM31" s="295">
        <f>SUM(Y31:AL31)</f>
        <v>1</v>
      </c>
    </row>
    <row r="32" spans="1:39" s="282" customFormat="1" ht="15" outlineLevel="1">
      <c r="A32" s="507"/>
      <c r="B32" s="293" t="s">
        <v>215</v>
      </c>
      <c r="C32" s="290" t="s">
        <v>164</v>
      </c>
      <c r="D32" s="294">
        <v>311.275183209381</v>
      </c>
      <c r="E32" s="294">
        <v>311.275183209381</v>
      </c>
      <c r="F32" s="294">
        <v>311.275183209381</v>
      </c>
      <c r="G32" s="294">
        <v>311.275183209381</v>
      </c>
      <c r="H32" s="294">
        <v>284.40615186093538</v>
      </c>
      <c r="I32" s="294">
        <v>174.4807155444617</v>
      </c>
      <c r="J32" s="294">
        <v>174.24315588209606</v>
      </c>
      <c r="K32" s="294">
        <v>174.24315588209606</v>
      </c>
      <c r="L32" s="294">
        <v>61.719475327002762</v>
      </c>
      <c r="M32" s="294">
        <v>27.875059585249517</v>
      </c>
      <c r="N32" s="466"/>
      <c r="O32" s="294">
        <v>1.8179297034201184E-2</v>
      </c>
      <c r="P32" s="294">
        <v>1.8179297034201184E-2</v>
      </c>
      <c r="Q32" s="294">
        <v>1.8179297034201184E-2</v>
      </c>
      <c r="R32" s="294">
        <v>1.8179297034201184E-2</v>
      </c>
      <c r="S32" s="294">
        <v>1.6935181616358576E-2</v>
      </c>
      <c r="T32" s="294">
        <v>1.184530962354808E-2</v>
      </c>
      <c r="U32" s="294">
        <v>1.1818190940629627E-2</v>
      </c>
      <c r="V32" s="294">
        <v>1.1818190940629627E-2</v>
      </c>
      <c r="W32" s="294">
        <v>6.6080125744829524E-3</v>
      </c>
      <c r="X32" s="294">
        <v>8.7348958717338855E-4</v>
      </c>
      <c r="Y32" s="410">
        <f>Y31</f>
        <v>1</v>
      </c>
      <c r="Z32" s="410">
        <f>Z31</f>
        <v>0</v>
      </c>
      <c r="AA32" s="410">
        <f t="shared" ref="AA32:AL32" si="3">AA31</f>
        <v>0</v>
      </c>
      <c r="AB32" s="410">
        <f t="shared" si="3"/>
        <v>0</v>
      </c>
      <c r="AC32" s="410">
        <f t="shared" si="3"/>
        <v>0</v>
      </c>
      <c r="AD32" s="410">
        <f t="shared" si="3"/>
        <v>0</v>
      </c>
      <c r="AE32" s="410">
        <f t="shared" si="3"/>
        <v>0</v>
      </c>
      <c r="AF32" s="410">
        <f t="shared" si="3"/>
        <v>0</v>
      </c>
      <c r="AG32" s="410">
        <f t="shared" si="3"/>
        <v>0</v>
      </c>
      <c r="AH32" s="410">
        <f t="shared" si="3"/>
        <v>0</v>
      </c>
      <c r="AI32" s="410">
        <f t="shared" si="3"/>
        <v>0</v>
      </c>
      <c r="AJ32" s="410">
        <f t="shared" si="3"/>
        <v>0</v>
      </c>
      <c r="AK32" s="410">
        <f t="shared" si="3"/>
        <v>0</v>
      </c>
      <c r="AL32" s="410">
        <f t="shared" si="3"/>
        <v>0</v>
      </c>
      <c r="AM32" s="296"/>
    </row>
    <row r="33" spans="1:39" s="282" customFormat="1" ht="15" outlineLevel="1">
      <c r="A33" s="507"/>
      <c r="B33" s="293"/>
      <c r="C33" s="304"/>
      <c r="D33" s="303"/>
      <c r="E33" s="303"/>
      <c r="F33" s="303"/>
      <c r="G33" s="303"/>
      <c r="H33" s="303"/>
      <c r="I33" s="303"/>
      <c r="J33" s="303"/>
      <c r="K33" s="303"/>
      <c r="L33" s="303"/>
      <c r="M33" s="303"/>
      <c r="N33" s="290"/>
      <c r="O33" s="303"/>
      <c r="P33" s="303"/>
      <c r="Q33" s="303"/>
      <c r="R33" s="303"/>
      <c r="S33" s="303"/>
      <c r="T33" s="303"/>
      <c r="U33" s="303"/>
      <c r="V33" s="303"/>
      <c r="W33" s="303"/>
      <c r="X33" s="303"/>
      <c r="Y33" s="411"/>
      <c r="Z33" s="411"/>
      <c r="AA33" s="411"/>
      <c r="AB33" s="411"/>
      <c r="AC33" s="411"/>
      <c r="AD33" s="411"/>
      <c r="AE33" s="411"/>
      <c r="AF33" s="411"/>
      <c r="AG33" s="411"/>
      <c r="AH33" s="411"/>
      <c r="AI33" s="411"/>
      <c r="AJ33" s="411"/>
      <c r="AK33" s="411"/>
      <c r="AL33" s="411"/>
      <c r="AM33" s="305"/>
    </row>
    <row r="34" spans="1:39" s="282" customFormat="1" ht="15" outlineLevel="1">
      <c r="A34" s="507">
        <v>5</v>
      </c>
      <c r="B34" s="293" t="s">
        <v>5</v>
      </c>
      <c r="C34" s="290" t="s">
        <v>25</v>
      </c>
      <c r="D34" s="294">
        <v>33184.904999999999</v>
      </c>
      <c r="E34" s="294">
        <v>33184.90546281459</v>
      </c>
      <c r="F34" s="294">
        <v>33184.90546281459</v>
      </c>
      <c r="G34" s="294">
        <v>33184.90546281459</v>
      </c>
      <c r="H34" s="294">
        <v>33184.90546281459</v>
      </c>
      <c r="I34" s="294">
        <v>30328.559696828015</v>
      </c>
      <c r="J34" s="294">
        <v>27208.122265188311</v>
      </c>
      <c r="K34" s="294">
        <v>20513.189713452179</v>
      </c>
      <c r="L34" s="294">
        <v>20438.358419807006</v>
      </c>
      <c r="M34" s="294">
        <v>26415.141617433273</v>
      </c>
      <c r="N34" s="290">
        <v>8476.3887321517341</v>
      </c>
      <c r="O34" s="294">
        <v>1.899</v>
      </c>
      <c r="P34" s="294">
        <v>1.8987580273519238</v>
      </c>
      <c r="Q34" s="294">
        <v>1.8987580273519238</v>
      </c>
      <c r="R34" s="294">
        <v>1.8987580273519238</v>
      </c>
      <c r="S34" s="294">
        <v>1.7665007918725766</v>
      </c>
      <c r="T34" s="294">
        <v>1.6220153331758773</v>
      </c>
      <c r="U34" s="294">
        <v>1.312020205289991</v>
      </c>
      <c r="V34" s="294">
        <v>1.3034778201706794</v>
      </c>
      <c r="W34" s="294">
        <v>1.5802205143467258</v>
      </c>
      <c r="X34" s="294">
        <v>0.74960333458976203</v>
      </c>
      <c r="Y34" s="468">
        <v>1</v>
      </c>
      <c r="Z34" s="409"/>
      <c r="AA34" s="409"/>
      <c r="AB34" s="409"/>
      <c r="AC34" s="409"/>
      <c r="AD34" s="409"/>
      <c r="AE34" s="409"/>
      <c r="AF34" s="409"/>
      <c r="AG34" s="409"/>
      <c r="AH34" s="409"/>
      <c r="AI34" s="409"/>
      <c r="AJ34" s="409"/>
      <c r="AK34" s="409"/>
      <c r="AL34" s="409"/>
      <c r="AM34" s="295">
        <f>SUM(Y34:AL34)</f>
        <v>1</v>
      </c>
    </row>
    <row r="35" spans="1:39" s="282" customFormat="1" ht="15" outlineLevel="1">
      <c r="A35" s="507"/>
      <c r="B35" s="293" t="s">
        <v>215</v>
      </c>
      <c r="C35" s="290" t="s">
        <v>164</v>
      </c>
      <c r="D35" s="294">
        <v>2465.5276607785468</v>
      </c>
      <c r="E35" s="294">
        <v>2465.5276607785468</v>
      </c>
      <c r="F35" s="294">
        <v>2465.5276607785468</v>
      </c>
      <c r="G35" s="294">
        <v>2465.5276607785468</v>
      </c>
      <c r="H35" s="294">
        <v>2240.4579346469618</v>
      </c>
      <c r="I35" s="294">
        <v>1209.5989420770745</v>
      </c>
      <c r="J35" s="294">
        <v>1209.3525168653932</v>
      </c>
      <c r="K35" s="294">
        <v>1209.3525168653932</v>
      </c>
      <c r="L35" s="294">
        <v>266.79252512538761</v>
      </c>
      <c r="M35" s="294">
        <v>224.13543496438007</v>
      </c>
      <c r="N35" s="466"/>
      <c r="O35" s="294">
        <v>0.12180222372070543</v>
      </c>
      <c r="P35" s="294">
        <v>0.12180222372070543</v>
      </c>
      <c r="Q35" s="294">
        <v>0.12180222372070543</v>
      </c>
      <c r="R35" s="294">
        <v>0.12180222372070543</v>
      </c>
      <c r="S35" s="294">
        <v>0.11138083142194219</v>
      </c>
      <c r="T35" s="294">
        <v>6.3649018925765646E-2</v>
      </c>
      <c r="U35" s="294">
        <v>6.3620888193838557E-2</v>
      </c>
      <c r="V35" s="294">
        <v>6.3620888193838557E-2</v>
      </c>
      <c r="W35" s="294">
        <v>1.9977579927231419E-2</v>
      </c>
      <c r="X35" s="294">
        <v>8.3004368455222299E-3</v>
      </c>
      <c r="Y35" s="410">
        <f>Y34</f>
        <v>1</v>
      </c>
      <c r="Z35" s="410">
        <f>Z34</f>
        <v>0</v>
      </c>
      <c r="AA35" s="410">
        <f t="shared" ref="AA35:AL35" si="4">AA34</f>
        <v>0</v>
      </c>
      <c r="AB35" s="410">
        <f t="shared" si="4"/>
        <v>0</v>
      </c>
      <c r="AC35" s="410">
        <f t="shared" si="4"/>
        <v>0</v>
      </c>
      <c r="AD35" s="410">
        <f t="shared" si="4"/>
        <v>0</v>
      </c>
      <c r="AE35" s="410">
        <f t="shared" si="4"/>
        <v>0</v>
      </c>
      <c r="AF35" s="410">
        <f t="shared" si="4"/>
        <v>0</v>
      </c>
      <c r="AG35" s="410">
        <f t="shared" si="4"/>
        <v>0</v>
      </c>
      <c r="AH35" s="410">
        <f t="shared" si="4"/>
        <v>0</v>
      </c>
      <c r="AI35" s="410">
        <f t="shared" si="4"/>
        <v>0</v>
      </c>
      <c r="AJ35" s="410">
        <f t="shared" si="4"/>
        <v>0</v>
      </c>
      <c r="AK35" s="410">
        <f t="shared" si="4"/>
        <v>0</v>
      </c>
      <c r="AL35" s="410">
        <f t="shared" si="4"/>
        <v>0</v>
      </c>
      <c r="AM35" s="296"/>
    </row>
    <row r="36" spans="1:39" s="282" customFormat="1" ht="15" outlineLevel="1">
      <c r="A36" s="507"/>
      <c r="B36" s="293"/>
      <c r="C36" s="304"/>
      <c r="D36" s="303"/>
      <c r="E36" s="303"/>
      <c r="F36" s="303"/>
      <c r="G36" s="303"/>
      <c r="H36" s="303"/>
      <c r="I36" s="303"/>
      <c r="J36" s="303"/>
      <c r="K36" s="303"/>
      <c r="L36" s="303"/>
      <c r="M36" s="303"/>
      <c r="N36" s="290"/>
      <c r="O36" s="303"/>
      <c r="P36" s="303"/>
      <c r="Q36" s="303"/>
      <c r="R36" s="303"/>
      <c r="S36" s="303"/>
      <c r="T36" s="303"/>
      <c r="U36" s="303"/>
      <c r="V36" s="303"/>
      <c r="W36" s="303"/>
      <c r="X36" s="303"/>
      <c r="Y36" s="411"/>
      <c r="Z36" s="411"/>
      <c r="AA36" s="411"/>
      <c r="AB36" s="411"/>
      <c r="AC36" s="411"/>
      <c r="AD36" s="411"/>
      <c r="AE36" s="411"/>
      <c r="AF36" s="411"/>
      <c r="AG36" s="411"/>
      <c r="AH36" s="411"/>
      <c r="AI36" s="411"/>
      <c r="AJ36" s="411"/>
      <c r="AK36" s="411"/>
      <c r="AL36" s="411"/>
      <c r="AM36" s="305"/>
    </row>
    <row r="37" spans="1:39" s="282" customFormat="1" ht="15" outlineLevel="1">
      <c r="A37" s="507">
        <v>6</v>
      </c>
      <c r="B37" s="293" t="s">
        <v>6</v>
      </c>
      <c r="C37" s="290" t="s">
        <v>25</v>
      </c>
      <c r="D37" s="294"/>
      <c r="E37" s="294"/>
      <c r="F37" s="294"/>
      <c r="G37" s="294"/>
      <c r="H37" s="294"/>
      <c r="I37" s="294"/>
      <c r="J37" s="294"/>
      <c r="K37" s="294"/>
      <c r="L37" s="294"/>
      <c r="M37" s="294"/>
      <c r="N37" s="290"/>
      <c r="O37" s="294"/>
      <c r="P37" s="294"/>
      <c r="Q37" s="294"/>
      <c r="R37" s="294"/>
      <c r="S37" s="294"/>
      <c r="T37" s="294"/>
      <c r="U37" s="294"/>
      <c r="V37" s="294"/>
      <c r="W37" s="294"/>
      <c r="X37" s="294"/>
      <c r="Y37" s="409"/>
      <c r="Z37" s="409"/>
      <c r="AA37" s="409"/>
      <c r="AB37" s="409"/>
      <c r="AC37" s="409"/>
      <c r="AD37" s="409"/>
      <c r="AE37" s="409"/>
      <c r="AF37" s="409"/>
      <c r="AG37" s="409"/>
      <c r="AH37" s="409"/>
      <c r="AI37" s="409"/>
      <c r="AJ37" s="409"/>
      <c r="AK37" s="409"/>
      <c r="AL37" s="409"/>
      <c r="AM37" s="295">
        <f>SUM(Y37:AL37)</f>
        <v>0</v>
      </c>
    </row>
    <row r="38" spans="1:39" s="282" customFormat="1" ht="15" outlineLevel="1">
      <c r="A38" s="507"/>
      <c r="B38" s="293" t="s">
        <v>215</v>
      </c>
      <c r="C38" s="290" t="s">
        <v>164</v>
      </c>
      <c r="D38" s="294"/>
      <c r="E38" s="294"/>
      <c r="F38" s="294"/>
      <c r="G38" s="294"/>
      <c r="H38" s="294"/>
      <c r="I38" s="294"/>
      <c r="J38" s="294"/>
      <c r="K38" s="294"/>
      <c r="L38" s="294"/>
      <c r="M38" s="294"/>
      <c r="N38" s="466"/>
      <c r="O38" s="294"/>
      <c r="P38" s="294"/>
      <c r="Q38" s="294"/>
      <c r="R38" s="294"/>
      <c r="S38" s="294"/>
      <c r="T38" s="294"/>
      <c r="U38" s="294"/>
      <c r="V38" s="294"/>
      <c r="W38" s="294"/>
      <c r="X38" s="294"/>
      <c r="Y38" s="410">
        <f>Y37</f>
        <v>0</v>
      </c>
      <c r="Z38" s="410">
        <f>Z37</f>
        <v>0</v>
      </c>
      <c r="AA38" s="410">
        <f t="shared" ref="AA38:AL38" si="5">AA37</f>
        <v>0</v>
      </c>
      <c r="AB38" s="410">
        <f t="shared" si="5"/>
        <v>0</v>
      </c>
      <c r="AC38" s="410">
        <f t="shared" si="5"/>
        <v>0</v>
      </c>
      <c r="AD38" s="410">
        <f t="shared" si="5"/>
        <v>0</v>
      </c>
      <c r="AE38" s="410">
        <f t="shared" si="5"/>
        <v>0</v>
      </c>
      <c r="AF38" s="410">
        <f t="shared" si="5"/>
        <v>0</v>
      </c>
      <c r="AG38" s="410">
        <f t="shared" si="5"/>
        <v>0</v>
      </c>
      <c r="AH38" s="410">
        <f t="shared" si="5"/>
        <v>0</v>
      </c>
      <c r="AI38" s="410">
        <f t="shared" si="5"/>
        <v>0</v>
      </c>
      <c r="AJ38" s="410">
        <f t="shared" si="5"/>
        <v>0</v>
      </c>
      <c r="AK38" s="410">
        <f t="shared" si="5"/>
        <v>0</v>
      </c>
      <c r="AL38" s="410">
        <f t="shared" si="5"/>
        <v>0</v>
      </c>
      <c r="AM38" s="296"/>
    </row>
    <row r="39" spans="1:39" s="282" customFormat="1" ht="15" outlineLevel="1">
      <c r="A39" s="507"/>
      <c r="B39" s="293"/>
      <c r="C39" s="304"/>
      <c r="D39" s="303"/>
      <c r="E39" s="303"/>
      <c r="F39" s="303"/>
      <c r="G39" s="303"/>
      <c r="H39" s="303"/>
      <c r="I39" s="303"/>
      <c r="J39" s="303"/>
      <c r="K39" s="303"/>
      <c r="L39" s="303"/>
      <c r="M39" s="303"/>
      <c r="N39" s="290"/>
      <c r="O39" s="303"/>
      <c r="P39" s="303"/>
      <c r="Q39" s="303"/>
      <c r="R39" s="303"/>
      <c r="S39" s="303"/>
      <c r="T39" s="303"/>
      <c r="U39" s="303"/>
      <c r="V39" s="303"/>
      <c r="W39" s="303"/>
      <c r="X39" s="303"/>
      <c r="Y39" s="411"/>
      <c r="Z39" s="411"/>
      <c r="AA39" s="411"/>
      <c r="AB39" s="411"/>
      <c r="AC39" s="411"/>
      <c r="AD39" s="411"/>
      <c r="AE39" s="411"/>
      <c r="AF39" s="411"/>
      <c r="AG39" s="411"/>
      <c r="AH39" s="411"/>
      <c r="AI39" s="411"/>
      <c r="AJ39" s="411"/>
      <c r="AK39" s="411"/>
      <c r="AL39" s="411"/>
      <c r="AM39" s="305"/>
    </row>
    <row r="40" spans="1:39" s="282" customFormat="1" ht="15" outlineLevel="1">
      <c r="A40" s="507">
        <v>7</v>
      </c>
      <c r="B40" s="293" t="s">
        <v>42</v>
      </c>
      <c r="C40" s="290" t="s">
        <v>25</v>
      </c>
      <c r="D40" s="294"/>
      <c r="E40" s="294"/>
      <c r="F40" s="294"/>
      <c r="G40" s="294"/>
      <c r="H40" s="294"/>
      <c r="I40" s="294"/>
      <c r="J40" s="294"/>
      <c r="K40" s="294"/>
      <c r="L40" s="294"/>
      <c r="M40" s="294"/>
      <c r="N40" s="290"/>
      <c r="O40" s="294"/>
      <c r="P40" s="294"/>
      <c r="Q40" s="294"/>
      <c r="R40" s="294"/>
      <c r="S40" s="294"/>
      <c r="T40" s="294"/>
      <c r="U40" s="294"/>
      <c r="V40" s="294"/>
      <c r="W40" s="294"/>
      <c r="X40" s="294"/>
      <c r="Y40" s="409"/>
      <c r="Z40" s="409"/>
      <c r="AA40" s="409"/>
      <c r="AB40" s="409"/>
      <c r="AC40" s="409"/>
      <c r="AD40" s="409"/>
      <c r="AE40" s="409"/>
      <c r="AF40" s="409"/>
      <c r="AG40" s="409"/>
      <c r="AH40" s="409"/>
      <c r="AI40" s="409"/>
      <c r="AJ40" s="409"/>
      <c r="AK40" s="409"/>
      <c r="AL40" s="409"/>
      <c r="AM40" s="295">
        <f>SUM(Y40:AL40)</f>
        <v>0</v>
      </c>
    </row>
    <row r="41" spans="1:39" s="282" customFormat="1" ht="15" outlineLevel="1">
      <c r="A41" s="507"/>
      <c r="B41" s="293" t="s">
        <v>215</v>
      </c>
      <c r="C41" s="290" t="s">
        <v>164</v>
      </c>
      <c r="D41" s="294"/>
      <c r="E41" s="294"/>
      <c r="F41" s="294"/>
      <c r="G41" s="294"/>
      <c r="H41" s="294"/>
      <c r="I41" s="294"/>
      <c r="J41" s="294"/>
      <c r="K41" s="294"/>
      <c r="L41" s="294"/>
      <c r="M41" s="294"/>
      <c r="N41" s="290"/>
      <c r="O41" s="294"/>
      <c r="P41" s="294"/>
      <c r="Q41" s="294"/>
      <c r="R41" s="294"/>
      <c r="S41" s="294"/>
      <c r="T41" s="294"/>
      <c r="U41" s="294"/>
      <c r="V41" s="294"/>
      <c r="W41" s="294"/>
      <c r="X41" s="294"/>
      <c r="Y41" s="410">
        <f>Y40</f>
        <v>0</v>
      </c>
      <c r="Z41" s="410">
        <f>Z40</f>
        <v>0</v>
      </c>
      <c r="AA41" s="410">
        <f t="shared" ref="AA41:AL41" si="6">AA40</f>
        <v>0</v>
      </c>
      <c r="AB41" s="410">
        <f t="shared" si="6"/>
        <v>0</v>
      </c>
      <c r="AC41" s="410">
        <f t="shared" si="6"/>
        <v>0</v>
      </c>
      <c r="AD41" s="410">
        <f t="shared" si="6"/>
        <v>0</v>
      </c>
      <c r="AE41" s="410">
        <f t="shared" si="6"/>
        <v>0</v>
      </c>
      <c r="AF41" s="410">
        <f t="shared" si="6"/>
        <v>0</v>
      </c>
      <c r="AG41" s="410">
        <f t="shared" si="6"/>
        <v>0</v>
      </c>
      <c r="AH41" s="410">
        <f t="shared" si="6"/>
        <v>0</v>
      </c>
      <c r="AI41" s="410">
        <f t="shared" si="6"/>
        <v>0</v>
      </c>
      <c r="AJ41" s="410">
        <f t="shared" si="6"/>
        <v>0</v>
      </c>
      <c r="AK41" s="410">
        <f t="shared" si="6"/>
        <v>0</v>
      </c>
      <c r="AL41" s="410">
        <f t="shared" si="6"/>
        <v>0</v>
      </c>
      <c r="AM41" s="296"/>
    </row>
    <row r="42" spans="1:39" s="282" customFormat="1" ht="15" outlineLevel="1">
      <c r="A42" s="507"/>
      <c r="B42" s="293"/>
      <c r="C42" s="304"/>
      <c r="D42" s="303"/>
      <c r="E42" s="303"/>
      <c r="F42" s="303"/>
      <c r="G42" s="303"/>
      <c r="H42" s="303"/>
      <c r="I42" s="303"/>
      <c r="J42" s="303"/>
      <c r="K42" s="303"/>
      <c r="L42" s="303"/>
      <c r="M42" s="303"/>
      <c r="N42" s="290"/>
      <c r="O42" s="303"/>
      <c r="P42" s="303"/>
      <c r="Q42" s="303"/>
      <c r="R42" s="303"/>
      <c r="S42" s="303"/>
      <c r="T42" s="303"/>
      <c r="U42" s="303"/>
      <c r="V42" s="303"/>
      <c r="W42" s="303"/>
      <c r="X42" s="303"/>
      <c r="Y42" s="411"/>
      <c r="Z42" s="411"/>
      <c r="AA42" s="411"/>
      <c r="AB42" s="411"/>
      <c r="AC42" s="411"/>
      <c r="AD42" s="411"/>
      <c r="AE42" s="411"/>
      <c r="AF42" s="411"/>
      <c r="AG42" s="411"/>
      <c r="AH42" s="411"/>
      <c r="AI42" s="411"/>
      <c r="AJ42" s="411"/>
      <c r="AK42" s="411"/>
      <c r="AL42" s="411"/>
      <c r="AM42" s="305"/>
    </row>
    <row r="43" spans="1:39" s="282" customFormat="1" ht="15" outlineLevel="1">
      <c r="A43" s="507">
        <v>8</v>
      </c>
      <c r="B43" s="293" t="s">
        <v>486</v>
      </c>
      <c r="C43" s="290" t="s">
        <v>25</v>
      </c>
      <c r="D43" s="294"/>
      <c r="E43" s="294"/>
      <c r="F43" s="294"/>
      <c r="G43" s="294"/>
      <c r="H43" s="294"/>
      <c r="I43" s="294"/>
      <c r="J43" s="294"/>
      <c r="K43" s="294"/>
      <c r="L43" s="294"/>
      <c r="M43" s="294"/>
      <c r="N43" s="290"/>
      <c r="O43" s="294"/>
      <c r="P43" s="294"/>
      <c r="Q43" s="294"/>
      <c r="R43" s="294"/>
      <c r="S43" s="294"/>
      <c r="T43" s="294"/>
      <c r="U43" s="294"/>
      <c r="V43" s="294"/>
      <c r="W43" s="294"/>
      <c r="X43" s="294"/>
      <c r="Y43" s="409"/>
      <c r="Z43" s="409"/>
      <c r="AA43" s="409"/>
      <c r="AB43" s="409"/>
      <c r="AC43" s="409"/>
      <c r="AD43" s="409"/>
      <c r="AE43" s="409"/>
      <c r="AF43" s="409"/>
      <c r="AG43" s="409"/>
      <c r="AH43" s="409"/>
      <c r="AI43" s="409"/>
      <c r="AJ43" s="409"/>
      <c r="AK43" s="409"/>
      <c r="AL43" s="409"/>
      <c r="AM43" s="295">
        <f>SUM(Y43:AL43)</f>
        <v>0</v>
      </c>
    </row>
    <row r="44" spans="1:39" s="282" customFormat="1" ht="15" outlineLevel="1">
      <c r="A44" s="507"/>
      <c r="B44" s="293" t="s">
        <v>215</v>
      </c>
      <c r="C44" s="290" t="s">
        <v>164</v>
      </c>
      <c r="D44" s="294"/>
      <c r="E44" s="294"/>
      <c r="F44" s="294"/>
      <c r="G44" s="294"/>
      <c r="H44" s="294"/>
      <c r="I44" s="294"/>
      <c r="J44" s="294"/>
      <c r="K44" s="294"/>
      <c r="L44" s="294"/>
      <c r="M44" s="294"/>
      <c r="N44" s="290"/>
      <c r="O44" s="294"/>
      <c r="P44" s="294"/>
      <c r="Q44" s="294"/>
      <c r="R44" s="294"/>
      <c r="S44" s="294"/>
      <c r="T44" s="294"/>
      <c r="U44" s="294"/>
      <c r="V44" s="294"/>
      <c r="W44" s="294"/>
      <c r="X44" s="294"/>
      <c r="Y44" s="410">
        <f>Y43</f>
        <v>0</v>
      </c>
      <c r="Z44" s="410">
        <f>Z43</f>
        <v>0</v>
      </c>
      <c r="AA44" s="410">
        <f t="shared" ref="AA44:AL44" si="7">AA43</f>
        <v>0</v>
      </c>
      <c r="AB44" s="410">
        <f t="shared" si="7"/>
        <v>0</v>
      </c>
      <c r="AC44" s="410">
        <f t="shared" si="7"/>
        <v>0</v>
      </c>
      <c r="AD44" s="410">
        <f t="shared" si="7"/>
        <v>0</v>
      </c>
      <c r="AE44" s="410">
        <f t="shared" si="7"/>
        <v>0</v>
      </c>
      <c r="AF44" s="410">
        <f t="shared" si="7"/>
        <v>0</v>
      </c>
      <c r="AG44" s="410">
        <f t="shared" si="7"/>
        <v>0</v>
      </c>
      <c r="AH44" s="410">
        <f t="shared" si="7"/>
        <v>0</v>
      </c>
      <c r="AI44" s="410">
        <f t="shared" si="7"/>
        <v>0</v>
      </c>
      <c r="AJ44" s="410">
        <f t="shared" si="7"/>
        <v>0</v>
      </c>
      <c r="AK44" s="410">
        <f t="shared" si="7"/>
        <v>0</v>
      </c>
      <c r="AL44" s="410">
        <f t="shared" si="7"/>
        <v>0</v>
      </c>
      <c r="AM44" s="296"/>
    </row>
    <row r="45" spans="1:39" s="282" customFormat="1" ht="15" outlineLevel="1">
      <c r="A45" s="507"/>
      <c r="B45" s="293"/>
      <c r="C45" s="304"/>
      <c r="D45" s="303"/>
      <c r="E45" s="303"/>
      <c r="F45" s="303"/>
      <c r="G45" s="303"/>
      <c r="H45" s="303"/>
      <c r="I45" s="303"/>
      <c r="J45" s="303"/>
      <c r="K45" s="303"/>
      <c r="L45" s="303"/>
      <c r="M45" s="303"/>
      <c r="N45" s="290"/>
      <c r="O45" s="303"/>
      <c r="P45" s="303"/>
      <c r="Q45" s="303"/>
      <c r="R45" s="303"/>
      <c r="S45" s="303"/>
      <c r="T45" s="303"/>
      <c r="U45" s="303"/>
      <c r="V45" s="303"/>
      <c r="W45" s="303"/>
      <c r="X45" s="303"/>
      <c r="Y45" s="411"/>
      <c r="Z45" s="411"/>
      <c r="AA45" s="411"/>
      <c r="AB45" s="411"/>
      <c r="AC45" s="411"/>
      <c r="AD45" s="411"/>
      <c r="AE45" s="411"/>
      <c r="AF45" s="411"/>
      <c r="AG45" s="411"/>
      <c r="AH45" s="411"/>
      <c r="AI45" s="411"/>
      <c r="AJ45" s="411"/>
      <c r="AK45" s="411"/>
      <c r="AL45" s="411"/>
      <c r="AM45" s="305"/>
    </row>
    <row r="46" spans="1:39" s="282" customFormat="1" ht="15" outlineLevel="1">
      <c r="A46" s="507">
        <v>9</v>
      </c>
      <c r="B46" s="293" t="s">
        <v>7</v>
      </c>
      <c r="C46" s="290" t="s">
        <v>25</v>
      </c>
      <c r="D46" s="294"/>
      <c r="E46" s="294"/>
      <c r="F46" s="294"/>
      <c r="G46" s="294"/>
      <c r="H46" s="294"/>
      <c r="I46" s="294"/>
      <c r="J46" s="294"/>
      <c r="K46" s="294"/>
      <c r="L46" s="294"/>
      <c r="M46" s="294"/>
      <c r="N46" s="290"/>
      <c r="O46" s="294"/>
      <c r="P46" s="294"/>
      <c r="Q46" s="294"/>
      <c r="R46" s="294"/>
      <c r="S46" s="294"/>
      <c r="T46" s="294"/>
      <c r="U46" s="294"/>
      <c r="V46" s="294"/>
      <c r="W46" s="294"/>
      <c r="X46" s="294"/>
      <c r="Y46" s="409"/>
      <c r="Z46" s="409"/>
      <c r="AA46" s="409"/>
      <c r="AB46" s="409"/>
      <c r="AC46" s="409"/>
      <c r="AD46" s="409"/>
      <c r="AE46" s="409"/>
      <c r="AF46" s="409"/>
      <c r="AG46" s="409"/>
      <c r="AH46" s="409"/>
      <c r="AI46" s="409"/>
      <c r="AJ46" s="409"/>
      <c r="AK46" s="409"/>
      <c r="AL46" s="409"/>
      <c r="AM46" s="295">
        <f>SUM(Y46:AL46)</f>
        <v>0</v>
      </c>
    </row>
    <row r="47" spans="1:39" s="282" customFormat="1" ht="15" outlineLevel="1">
      <c r="A47" s="507"/>
      <c r="B47" s="293" t="s">
        <v>215</v>
      </c>
      <c r="C47" s="290" t="s">
        <v>164</v>
      </c>
      <c r="D47" s="294"/>
      <c r="E47" s="294"/>
      <c r="F47" s="294"/>
      <c r="G47" s="294"/>
      <c r="H47" s="294"/>
      <c r="I47" s="294"/>
      <c r="J47" s="294"/>
      <c r="K47" s="294"/>
      <c r="L47" s="294"/>
      <c r="M47" s="294"/>
      <c r="N47" s="290"/>
      <c r="O47" s="294"/>
      <c r="P47" s="294"/>
      <c r="Q47" s="294"/>
      <c r="R47" s="294"/>
      <c r="S47" s="294"/>
      <c r="T47" s="294"/>
      <c r="U47" s="294"/>
      <c r="V47" s="294"/>
      <c r="W47" s="294"/>
      <c r="X47" s="294"/>
      <c r="Y47" s="410">
        <f>Y46</f>
        <v>0</v>
      </c>
      <c r="Z47" s="410">
        <f>Z46</f>
        <v>0</v>
      </c>
      <c r="AA47" s="410">
        <f t="shared" ref="AA47:AL47" si="8">AA46</f>
        <v>0</v>
      </c>
      <c r="AB47" s="410">
        <f t="shared" si="8"/>
        <v>0</v>
      </c>
      <c r="AC47" s="410">
        <f t="shared" si="8"/>
        <v>0</v>
      </c>
      <c r="AD47" s="410">
        <f t="shared" si="8"/>
        <v>0</v>
      </c>
      <c r="AE47" s="410">
        <f t="shared" si="8"/>
        <v>0</v>
      </c>
      <c r="AF47" s="410">
        <f t="shared" si="8"/>
        <v>0</v>
      </c>
      <c r="AG47" s="410">
        <f t="shared" si="8"/>
        <v>0</v>
      </c>
      <c r="AH47" s="410">
        <f t="shared" si="8"/>
        <v>0</v>
      </c>
      <c r="AI47" s="410">
        <f t="shared" si="8"/>
        <v>0</v>
      </c>
      <c r="AJ47" s="410">
        <f t="shared" si="8"/>
        <v>0</v>
      </c>
      <c r="AK47" s="410">
        <f t="shared" si="8"/>
        <v>0</v>
      </c>
      <c r="AL47" s="410">
        <f t="shared" si="8"/>
        <v>0</v>
      </c>
      <c r="AM47" s="296"/>
    </row>
    <row r="48" spans="1:39" s="282" customFormat="1" ht="15" outlineLevel="1">
      <c r="A48" s="507"/>
      <c r="B48" s="306"/>
      <c r="C48" s="307"/>
      <c r="D48" s="290"/>
      <c r="E48" s="290"/>
      <c r="F48" s="290"/>
      <c r="G48" s="290"/>
      <c r="H48" s="290"/>
      <c r="I48" s="290"/>
      <c r="J48" s="290"/>
      <c r="K48" s="290"/>
      <c r="L48" s="290"/>
      <c r="M48" s="290"/>
      <c r="N48" s="290"/>
      <c r="O48" s="290"/>
      <c r="P48" s="290"/>
      <c r="Q48" s="290"/>
      <c r="R48" s="290"/>
      <c r="S48" s="290"/>
      <c r="T48" s="290"/>
      <c r="U48" s="290"/>
      <c r="V48" s="290"/>
      <c r="W48" s="290"/>
      <c r="X48" s="290"/>
      <c r="Y48" s="411"/>
      <c r="Z48" s="411"/>
      <c r="AA48" s="411"/>
      <c r="AB48" s="411"/>
      <c r="AC48" s="411"/>
      <c r="AD48" s="411"/>
      <c r="AE48" s="411"/>
      <c r="AF48" s="411"/>
      <c r="AG48" s="411"/>
      <c r="AH48" s="411"/>
      <c r="AI48" s="411"/>
      <c r="AJ48" s="411"/>
      <c r="AK48" s="411"/>
      <c r="AL48" s="411"/>
      <c r="AM48" s="305"/>
    </row>
    <row r="49" spans="1:42" s="292" customFormat="1" ht="15.75" outlineLevel="1">
      <c r="A49" s="508"/>
      <c r="B49" s="287" t="s">
        <v>8</v>
      </c>
      <c r="C49" s="288"/>
      <c r="D49" s="288"/>
      <c r="E49" s="288"/>
      <c r="F49" s="288"/>
      <c r="G49" s="288"/>
      <c r="H49" s="288"/>
      <c r="I49" s="288"/>
      <c r="J49" s="288"/>
      <c r="K49" s="288"/>
      <c r="L49" s="288"/>
      <c r="M49" s="288"/>
      <c r="N49" s="290"/>
      <c r="O49" s="288"/>
      <c r="P49" s="288"/>
      <c r="Q49" s="288"/>
      <c r="R49" s="288"/>
      <c r="S49" s="288"/>
      <c r="T49" s="288"/>
      <c r="U49" s="288"/>
      <c r="V49" s="288"/>
      <c r="W49" s="288"/>
      <c r="X49" s="288"/>
      <c r="Y49" s="413"/>
      <c r="Z49" s="413"/>
      <c r="AA49" s="413"/>
      <c r="AB49" s="413"/>
      <c r="AC49" s="413"/>
      <c r="AD49" s="413"/>
      <c r="AE49" s="413"/>
      <c r="AF49" s="413"/>
      <c r="AG49" s="413"/>
      <c r="AH49" s="413"/>
      <c r="AI49" s="413"/>
      <c r="AJ49" s="413"/>
      <c r="AK49" s="413"/>
      <c r="AL49" s="413"/>
      <c r="AM49" s="291"/>
      <c r="AO49" s="308"/>
      <c r="AP49" s="308"/>
    </row>
    <row r="50" spans="1:42" s="282" customFormat="1" ht="15" outlineLevel="1">
      <c r="A50" s="507">
        <v>10</v>
      </c>
      <c r="B50" s="309" t="s">
        <v>22</v>
      </c>
      <c r="C50" s="290" t="s">
        <v>25</v>
      </c>
      <c r="D50" s="294">
        <v>18910.988000000001</v>
      </c>
      <c r="E50" s="294">
        <v>18910.987893755224</v>
      </c>
      <c r="F50" s="294">
        <v>18910.987893755224</v>
      </c>
      <c r="G50" s="294">
        <v>18910.987893755224</v>
      </c>
      <c r="H50" s="294">
        <v>18910.987893755224</v>
      </c>
      <c r="I50" s="294">
        <v>18910.987893755224</v>
      </c>
      <c r="J50" s="294">
        <v>18910.987893755224</v>
      </c>
      <c r="K50" s="294">
        <v>18910.987893755224</v>
      </c>
      <c r="L50" s="294">
        <v>18910.987893755224</v>
      </c>
      <c r="M50" s="294">
        <v>18910.987893755224</v>
      </c>
      <c r="N50" s="294">
        <v>18910.987893755224</v>
      </c>
      <c r="O50" s="294">
        <v>2.6680000000000001</v>
      </c>
      <c r="P50" s="294">
        <v>2.6679644756298404</v>
      </c>
      <c r="Q50" s="294">
        <v>2.6679644756298404</v>
      </c>
      <c r="R50" s="294">
        <v>2.6679644756298404</v>
      </c>
      <c r="S50" s="294">
        <v>2.6679644756298404</v>
      </c>
      <c r="T50" s="294">
        <v>2.6679644756298404</v>
      </c>
      <c r="U50" s="294">
        <v>2.6679644756298404</v>
      </c>
      <c r="V50" s="294">
        <v>2.6679644756298404</v>
      </c>
      <c r="W50" s="294">
        <v>2.6679644756298404</v>
      </c>
      <c r="X50" s="294">
        <v>2.6679644756298404</v>
      </c>
      <c r="Y50" s="414"/>
      <c r="Z50" s="468">
        <v>1</v>
      </c>
      <c r="AA50" s="414"/>
      <c r="AB50" s="414"/>
      <c r="AC50" s="414"/>
      <c r="AD50" s="414"/>
      <c r="AE50" s="414"/>
      <c r="AF50" s="414"/>
      <c r="AG50" s="414"/>
      <c r="AH50" s="414"/>
      <c r="AI50" s="414"/>
      <c r="AJ50" s="414"/>
      <c r="AK50" s="414"/>
      <c r="AL50" s="414"/>
      <c r="AM50" s="295">
        <f>SUM(Y50:AL50)</f>
        <v>1</v>
      </c>
    </row>
    <row r="51" spans="1:42" s="282" customFormat="1" ht="15" outlineLevel="1">
      <c r="A51" s="507"/>
      <c r="B51" s="293" t="s">
        <v>215</v>
      </c>
      <c r="C51" s="290" t="s">
        <v>164</v>
      </c>
      <c r="D51" s="294">
        <v>280174.6932369002</v>
      </c>
      <c r="E51" s="294">
        <v>280174.6932369002</v>
      </c>
      <c r="F51" s="294">
        <v>280174.6932369002</v>
      </c>
      <c r="G51" s="294">
        <v>280174.6932369002</v>
      </c>
      <c r="H51" s="294">
        <v>280174.6932369002</v>
      </c>
      <c r="I51" s="294">
        <v>277544.65132148581</v>
      </c>
      <c r="J51" s="294">
        <v>277544.65132148581</v>
      </c>
      <c r="K51" s="294">
        <v>277544.65132148581</v>
      </c>
      <c r="L51" s="294">
        <v>277544.65132148581</v>
      </c>
      <c r="M51" s="294">
        <v>277544.65132148581</v>
      </c>
      <c r="N51" s="294">
        <f>N50</f>
        <v>18910.987893755224</v>
      </c>
      <c r="O51" s="294">
        <v>39.964107915485549</v>
      </c>
      <c r="P51" s="294">
        <v>39.964107915485549</v>
      </c>
      <c r="Q51" s="294">
        <v>39.964107915485549</v>
      </c>
      <c r="R51" s="294">
        <v>39.964107915485549</v>
      </c>
      <c r="S51" s="294">
        <v>39.964107915485549</v>
      </c>
      <c r="T51" s="294">
        <v>39.284605925075098</v>
      </c>
      <c r="U51" s="294">
        <v>39.284605925075098</v>
      </c>
      <c r="V51" s="294">
        <v>39.284605925075098</v>
      </c>
      <c r="W51" s="294">
        <v>39.284605925075098</v>
      </c>
      <c r="X51" s="294">
        <v>39.284605925075098</v>
      </c>
      <c r="Y51" s="410">
        <f>Y50</f>
        <v>0</v>
      </c>
      <c r="Z51" s="410">
        <f>Z50</f>
        <v>1</v>
      </c>
      <c r="AA51" s="410">
        <f t="shared" ref="AA51:AL51" si="9">AA50</f>
        <v>0</v>
      </c>
      <c r="AB51" s="410">
        <f t="shared" si="9"/>
        <v>0</v>
      </c>
      <c r="AC51" s="410">
        <f t="shared" si="9"/>
        <v>0</v>
      </c>
      <c r="AD51" s="410">
        <f t="shared" si="9"/>
        <v>0</v>
      </c>
      <c r="AE51" s="410">
        <f t="shared" si="9"/>
        <v>0</v>
      </c>
      <c r="AF51" s="410">
        <f t="shared" si="9"/>
        <v>0</v>
      </c>
      <c r="AG51" s="410">
        <f t="shared" si="9"/>
        <v>0</v>
      </c>
      <c r="AH51" s="410">
        <f t="shared" si="9"/>
        <v>0</v>
      </c>
      <c r="AI51" s="410">
        <f t="shared" si="9"/>
        <v>0</v>
      </c>
      <c r="AJ51" s="410">
        <f t="shared" si="9"/>
        <v>0</v>
      </c>
      <c r="AK51" s="410">
        <f t="shared" si="9"/>
        <v>0</v>
      </c>
      <c r="AL51" s="410">
        <f t="shared" si="9"/>
        <v>0</v>
      </c>
      <c r="AM51" s="310"/>
    </row>
    <row r="52" spans="1:42" s="282" customFormat="1" ht="15" outlineLevel="1">
      <c r="A52" s="507"/>
      <c r="B52" s="309"/>
      <c r="C52" s="311"/>
      <c r="D52" s="290"/>
      <c r="E52" s="290"/>
      <c r="F52" s="290"/>
      <c r="G52" s="290"/>
      <c r="H52" s="290"/>
      <c r="I52" s="290"/>
      <c r="J52" s="290"/>
      <c r="K52" s="290"/>
      <c r="L52" s="290"/>
      <c r="M52" s="290"/>
      <c r="N52" s="290"/>
      <c r="O52" s="290"/>
      <c r="P52" s="290"/>
      <c r="Q52" s="290"/>
      <c r="R52" s="290"/>
      <c r="S52" s="290"/>
      <c r="T52" s="290"/>
      <c r="U52" s="290"/>
      <c r="V52" s="290"/>
      <c r="W52" s="290"/>
      <c r="X52" s="290"/>
      <c r="Y52" s="415"/>
      <c r="Z52" s="415"/>
      <c r="AA52" s="415"/>
      <c r="AB52" s="415"/>
      <c r="AC52" s="415"/>
      <c r="AD52" s="415"/>
      <c r="AE52" s="415"/>
      <c r="AF52" s="415"/>
      <c r="AG52" s="415"/>
      <c r="AH52" s="415"/>
      <c r="AI52" s="415"/>
      <c r="AJ52" s="415"/>
      <c r="AK52" s="415"/>
      <c r="AL52" s="415"/>
      <c r="AM52" s="312"/>
    </row>
    <row r="53" spans="1:42" s="282" customFormat="1" ht="15" outlineLevel="1">
      <c r="A53" s="507">
        <v>11</v>
      </c>
      <c r="B53" s="313" t="s">
        <v>21</v>
      </c>
      <c r="C53" s="290" t="s">
        <v>25</v>
      </c>
      <c r="D53" s="294">
        <v>117589.22100000001</v>
      </c>
      <c r="E53" s="294">
        <v>117589.22092890725</v>
      </c>
      <c r="F53" s="294">
        <v>117589.22092890725</v>
      </c>
      <c r="G53" s="294">
        <v>87207.976315980894</v>
      </c>
      <c r="H53" s="294">
        <v>87207.976315980894</v>
      </c>
      <c r="I53" s="294">
        <v>87207.976315980894</v>
      </c>
      <c r="J53" s="294">
        <v>17906.476511905996</v>
      </c>
      <c r="K53" s="294">
        <v>17906.476511905996</v>
      </c>
      <c r="L53" s="294">
        <v>17906.476511905996</v>
      </c>
      <c r="M53" s="294">
        <v>17906.476511905996</v>
      </c>
      <c r="N53" s="294">
        <v>12</v>
      </c>
      <c r="O53" s="294">
        <v>43.484999999999999</v>
      </c>
      <c r="P53" s="294">
        <v>43.484673319657801</v>
      </c>
      <c r="Q53" s="294">
        <v>43.484673319657801</v>
      </c>
      <c r="R53" s="294">
        <v>33.851496656373961</v>
      </c>
      <c r="S53" s="294">
        <v>33.851496656373961</v>
      </c>
      <c r="T53" s="294">
        <v>33.851496656373961</v>
      </c>
      <c r="U53" s="294">
        <v>6.5142902588454552</v>
      </c>
      <c r="V53" s="294">
        <v>6.5142902588454552</v>
      </c>
      <c r="W53" s="294">
        <v>6.5142902588454552</v>
      </c>
      <c r="X53" s="294">
        <v>6.5142902588454552</v>
      </c>
      <c r="Y53" s="414"/>
      <c r="Z53" s="468">
        <v>1</v>
      </c>
      <c r="AA53" s="414"/>
      <c r="AB53" s="414"/>
      <c r="AC53" s="414"/>
      <c r="AD53" s="414"/>
      <c r="AE53" s="414"/>
      <c r="AF53" s="414"/>
      <c r="AG53" s="414"/>
      <c r="AH53" s="414"/>
      <c r="AI53" s="414"/>
      <c r="AJ53" s="414"/>
      <c r="AK53" s="414"/>
      <c r="AL53" s="414"/>
      <c r="AM53" s="295">
        <f>SUM(Y53:AL53)</f>
        <v>1</v>
      </c>
    </row>
    <row r="54" spans="1:42" s="282" customFormat="1" ht="15" outlineLevel="1">
      <c r="A54" s="507"/>
      <c r="B54" s="314" t="s">
        <v>215</v>
      </c>
      <c r="C54" s="290" t="s">
        <v>164</v>
      </c>
      <c r="D54" s="294"/>
      <c r="E54" s="294"/>
      <c r="F54" s="294"/>
      <c r="G54" s="294"/>
      <c r="H54" s="294"/>
      <c r="I54" s="294"/>
      <c r="J54" s="294"/>
      <c r="K54" s="294"/>
      <c r="L54" s="294"/>
      <c r="M54" s="294"/>
      <c r="N54" s="294">
        <f>N53</f>
        <v>12</v>
      </c>
      <c r="O54" s="294"/>
      <c r="P54" s="294"/>
      <c r="Q54" s="294"/>
      <c r="R54" s="294"/>
      <c r="S54" s="294"/>
      <c r="T54" s="294"/>
      <c r="U54" s="294"/>
      <c r="V54" s="294"/>
      <c r="W54" s="294"/>
      <c r="X54" s="294"/>
      <c r="Y54" s="410">
        <f>Y53</f>
        <v>0</v>
      </c>
      <c r="Z54" s="410">
        <f>Z53</f>
        <v>1</v>
      </c>
      <c r="AA54" s="410">
        <f t="shared" ref="AA54:AL54" si="10">AA53</f>
        <v>0</v>
      </c>
      <c r="AB54" s="410">
        <f t="shared" si="10"/>
        <v>0</v>
      </c>
      <c r="AC54" s="410">
        <f t="shared" si="10"/>
        <v>0</v>
      </c>
      <c r="AD54" s="410">
        <f t="shared" si="10"/>
        <v>0</v>
      </c>
      <c r="AE54" s="410">
        <f t="shared" si="10"/>
        <v>0</v>
      </c>
      <c r="AF54" s="410">
        <f t="shared" si="10"/>
        <v>0</v>
      </c>
      <c r="AG54" s="410">
        <f t="shared" si="10"/>
        <v>0</v>
      </c>
      <c r="AH54" s="410">
        <f t="shared" si="10"/>
        <v>0</v>
      </c>
      <c r="AI54" s="410">
        <f t="shared" si="10"/>
        <v>0</v>
      </c>
      <c r="AJ54" s="410">
        <f t="shared" si="10"/>
        <v>0</v>
      </c>
      <c r="AK54" s="410">
        <f t="shared" si="10"/>
        <v>0</v>
      </c>
      <c r="AL54" s="410">
        <f t="shared" si="10"/>
        <v>0</v>
      </c>
      <c r="AM54" s="310"/>
    </row>
    <row r="55" spans="1:42" s="282" customFormat="1" ht="15" outlineLevel="1">
      <c r="A55" s="507"/>
      <c r="B55" s="313"/>
      <c r="C55" s="311"/>
      <c r="D55" s="290"/>
      <c r="E55" s="290"/>
      <c r="F55" s="290"/>
      <c r="G55" s="290"/>
      <c r="H55" s="290"/>
      <c r="I55" s="290"/>
      <c r="J55" s="290"/>
      <c r="K55" s="290"/>
      <c r="L55" s="290"/>
      <c r="M55" s="290"/>
      <c r="N55" s="290"/>
      <c r="O55" s="290"/>
      <c r="P55" s="290"/>
      <c r="Q55" s="290"/>
      <c r="R55" s="290"/>
      <c r="S55" s="290"/>
      <c r="T55" s="290"/>
      <c r="U55" s="290"/>
      <c r="V55" s="290"/>
      <c r="W55" s="290"/>
      <c r="X55" s="290"/>
      <c r="Y55" s="415"/>
      <c r="Z55" s="416"/>
      <c r="AA55" s="415"/>
      <c r="AB55" s="415"/>
      <c r="AC55" s="415"/>
      <c r="AD55" s="415"/>
      <c r="AE55" s="415"/>
      <c r="AF55" s="415"/>
      <c r="AG55" s="415"/>
      <c r="AH55" s="415"/>
      <c r="AI55" s="415"/>
      <c r="AJ55" s="415"/>
      <c r="AK55" s="415"/>
      <c r="AL55" s="415"/>
      <c r="AM55" s="312"/>
    </row>
    <row r="56" spans="1:42" s="282" customFormat="1" ht="15" outlineLevel="1">
      <c r="A56" s="507">
        <v>12</v>
      </c>
      <c r="B56" s="313" t="s">
        <v>23</v>
      </c>
      <c r="C56" s="290" t="s">
        <v>25</v>
      </c>
      <c r="D56" s="294"/>
      <c r="E56" s="294"/>
      <c r="F56" s="294"/>
      <c r="G56" s="294"/>
      <c r="H56" s="294"/>
      <c r="I56" s="294"/>
      <c r="J56" s="294"/>
      <c r="K56" s="294"/>
      <c r="L56" s="294"/>
      <c r="M56" s="294"/>
      <c r="N56" s="294">
        <v>3</v>
      </c>
      <c r="O56" s="294"/>
      <c r="P56" s="294"/>
      <c r="Q56" s="294"/>
      <c r="R56" s="294"/>
      <c r="S56" s="294"/>
      <c r="T56" s="294"/>
      <c r="U56" s="294"/>
      <c r="V56" s="294"/>
      <c r="W56" s="294"/>
      <c r="X56" s="294"/>
      <c r="Y56" s="414"/>
      <c r="Z56" s="414"/>
      <c r="AA56" s="414"/>
      <c r="AB56" s="414"/>
      <c r="AC56" s="414"/>
      <c r="AD56" s="414"/>
      <c r="AE56" s="414"/>
      <c r="AF56" s="414"/>
      <c r="AG56" s="414"/>
      <c r="AH56" s="414"/>
      <c r="AI56" s="414"/>
      <c r="AJ56" s="414"/>
      <c r="AK56" s="414"/>
      <c r="AL56" s="414"/>
      <c r="AM56" s="295">
        <f>SUM(Y56:AL56)</f>
        <v>0</v>
      </c>
    </row>
    <row r="57" spans="1:42" s="282" customFormat="1" ht="15" outlineLevel="1">
      <c r="A57" s="507"/>
      <c r="B57" s="314" t="s">
        <v>215</v>
      </c>
      <c r="C57" s="290" t="s">
        <v>164</v>
      </c>
      <c r="D57" s="294"/>
      <c r="E57" s="294"/>
      <c r="F57" s="294"/>
      <c r="G57" s="294"/>
      <c r="H57" s="294"/>
      <c r="I57" s="294"/>
      <c r="J57" s="294"/>
      <c r="K57" s="294"/>
      <c r="L57" s="294"/>
      <c r="M57" s="294"/>
      <c r="N57" s="294">
        <f>N56</f>
        <v>3</v>
      </c>
      <c r="O57" s="294"/>
      <c r="P57" s="294"/>
      <c r="Q57" s="294"/>
      <c r="R57" s="294"/>
      <c r="S57" s="294"/>
      <c r="T57" s="294"/>
      <c r="U57" s="294"/>
      <c r="V57" s="294"/>
      <c r="W57" s="294"/>
      <c r="X57" s="294"/>
      <c r="Y57" s="410">
        <f>Y56</f>
        <v>0</v>
      </c>
      <c r="Z57" s="410">
        <f>Z56</f>
        <v>0</v>
      </c>
      <c r="AA57" s="410">
        <f t="shared" ref="AA57:AL57" si="11">AA56</f>
        <v>0</v>
      </c>
      <c r="AB57" s="410">
        <f t="shared" si="11"/>
        <v>0</v>
      </c>
      <c r="AC57" s="410">
        <f t="shared" si="11"/>
        <v>0</v>
      </c>
      <c r="AD57" s="410">
        <f t="shared" si="11"/>
        <v>0</v>
      </c>
      <c r="AE57" s="410">
        <f t="shared" si="11"/>
        <v>0</v>
      </c>
      <c r="AF57" s="410">
        <f t="shared" si="11"/>
        <v>0</v>
      </c>
      <c r="AG57" s="410">
        <f t="shared" si="11"/>
        <v>0</v>
      </c>
      <c r="AH57" s="410">
        <f t="shared" si="11"/>
        <v>0</v>
      </c>
      <c r="AI57" s="410">
        <f t="shared" si="11"/>
        <v>0</v>
      </c>
      <c r="AJ57" s="410">
        <f t="shared" si="11"/>
        <v>0</v>
      </c>
      <c r="AK57" s="410">
        <f t="shared" si="11"/>
        <v>0</v>
      </c>
      <c r="AL57" s="410">
        <f t="shared" si="11"/>
        <v>0</v>
      </c>
      <c r="AM57" s="310"/>
    </row>
    <row r="58" spans="1:42" s="282" customFormat="1" ht="15" outlineLevel="1">
      <c r="A58" s="507"/>
      <c r="B58" s="313"/>
      <c r="C58" s="311"/>
      <c r="D58" s="315"/>
      <c r="E58" s="315"/>
      <c r="F58" s="315"/>
      <c r="G58" s="315"/>
      <c r="H58" s="315"/>
      <c r="I58" s="315"/>
      <c r="J58" s="315"/>
      <c r="K58" s="315"/>
      <c r="L58" s="315"/>
      <c r="M58" s="315"/>
      <c r="N58" s="290"/>
      <c r="O58" s="315"/>
      <c r="P58" s="315"/>
      <c r="Q58" s="315"/>
      <c r="R58" s="315"/>
      <c r="S58" s="315"/>
      <c r="T58" s="315"/>
      <c r="U58" s="315"/>
      <c r="V58" s="315"/>
      <c r="W58" s="315"/>
      <c r="X58" s="315"/>
      <c r="Y58" s="415"/>
      <c r="Z58" s="416"/>
      <c r="AA58" s="415"/>
      <c r="AB58" s="415"/>
      <c r="AC58" s="415"/>
      <c r="AD58" s="415"/>
      <c r="AE58" s="415"/>
      <c r="AF58" s="415"/>
      <c r="AG58" s="415"/>
      <c r="AH58" s="415"/>
      <c r="AI58" s="415"/>
      <c r="AJ58" s="415"/>
      <c r="AK58" s="415"/>
      <c r="AL58" s="415"/>
      <c r="AM58" s="312"/>
    </row>
    <row r="59" spans="1:42" s="282" customFormat="1" ht="15" outlineLevel="1">
      <c r="A59" s="507">
        <v>13</v>
      </c>
      <c r="B59" s="313" t="s">
        <v>24</v>
      </c>
      <c r="C59" s="290" t="s">
        <v>25</v>
      </c>
      <c r="D59" s="294"/>
      <c r="E59" s="294"/>
      <c r="F59" s="294"/>
      <c r="G59" s="294"/>
      <c r="H59" s="294"/>
      <c r="I59" s="294"/>
      <c r="J59" s="294"/>
      <c r="K59" s="294"/>
      <c r="L59" s="294"/>
      <c r="M59" s="294"/>
      <c r="N59" s="294">
        <v>12</v>
      </c>
      <c r="O59" s="294"/>
      <c r="P59" s="294"/>
      <c r="Q59" s="294"/>
      <c r="R59" s="294"/>
      <c r="S59" s="294"/>
      <c r="T59" s="294"/>
      <c r="U59" s="294"/>
      <c r="V59" s="294"/>
      <c r="W59" s="294"/>
      <c r="X59" s="294"/>
      <c r="Y59" s="414"/>
      <c r="Z59" s="414"/>
      <c r="AA59" s="414"/>
      <c r="AB59" s="414"/>
      <c r="AC59" s="414"/>
      <c r="AD59" s="414"/>
      <c r="AE59" s="414"/>
      <c r="AF59" s="414"/>
      <c r="AG59" s="414"/>
      <c r="AH59" s="414"/>
      <c r="AI59" s="414"/>
      <c r="AJ59" s="414"/>
      <c r="AK59" s="414"/>
      <c r="AL59" s="414"/>
      <c r="AM59" s="295">
        <f>SUM(Y59:AL59)</f>
        <v>0</v>
      </c>
    </row>
    <row r="60" spans="1:42" s="282" customFormat="1" ht="15" outlineLevel="1">
      <c r="A60" s="507"/>
      <c r="B60" s="314" t="s">
        <v>215</v>
      </c>
      <c r="C60" s="290" t="s">
        <v>164</v>
      </c>
      <c r="D60" s="294"/>
      <c r="E60" s="294"/>
      <c r="F60" s="294"/>
      <c r="G60" s="294"/>
      <c r="H60" s="294"/>
      <c r="I60" s="294"/>
      <c r="J60" s="294"/>
      <c r="K60" s="294"/>
      <c r="L60" s="294"/>
      <c r="M60" s="294"/>
      <c r="N60" s="294">
        <f>N59</f>
        <v>12</v>
      </c>
      <c r="O60" s="294"/>
      <c r="P60" s="294"/>
      <c r="Q60" s="294"/>
      <c r="R60" s="294"/>
      <c r="S60" s="294"/>
      <c r="T60" s="294"/>
      <c r="U60" s="294"/>
      <c r="V60" s="294"/>
      <c r="W60" s="294"/>
      <c r="X60" s="294"/>
      <c r="Y60" s="410">
        <f>Y59</f>
        <v>0</v>
      </c>
      <c r="Z60" s="410">
        <f>Z59</f>
        <v>0</v>
      </c>
      <c r="AA60" s="410">
        <f t="shared" ref="AA60:AL60" si="12">AA59</f>
        <v>0</v>
      </c>
      <c r="AB60" s="410">
        <f t="shared" si="12"/>
        <v>0</v>
      </c>
      <c r="AC60" s="410">
        <f t="shared" si="12"/>
        <v>0</v>
      </c>
      <c r="AD60" s="410">
        <f t="shared" si="12"/>
        <v>0</v>
      </c>
      <c r="AE60" s="410">
        <f t="shared" si="12"/>
        <v>0</v>
      </c>
      <c r="AF60" s="410">
        <f t="shared" si="12"/>
        <v>0</v>
      </c>
      <c r="AG60" s="410">
        <f t="shared" si="12"/>
        <v>0</v>
      </c>
      <c r="AH60" s="410">
        <f t="shared" si="12"/>
        <v>0</v>
      </c>
      <c r="AI60" s="410">
        <f t="shared" si="12"/>
        <v>0</v>
      </c>
      <c r="AJ60" s="410">
        <f t="shared" si="12"/>
        <v>0</v>
      </c>
      <c r="AK60" s="410">
        <f t="shared" si="12"/>
        <v>0</v>
      </c>
      <c r="AL60" s="410">
        <f t="shared" si="12"/>
        <v>0</v>
      </c>
      <c r="AM60" s="310"/>
    </row>
    <row r="61" spans="1:42" s="282" customFormat="1" ht="15" outlineLevel="1">
      <c r="A61" s="507"/>
      <c r="B61" s="313"/>
      <c r="C61" s="311"/>
      <c r="D61" s="315"/>
      <c r="E61" s="315"/>
      <c r="F61" s="315"/>
      <c r="G61" s="315"/>
      <c r="H61" s="315"/>
      <c r="I61" s="315"/>
      <c r="J61" s="315"/>
      <c r="K61" s="315"/>
      <c r="L61" s="315"/>
      <c r="M61" s="315"/>
      <c r="N61" s="290"/>
      <c r="O61" s="315"/>
      <c r="P61" s="315"/>
      <c r="Q61" s="315"/>
      <c r="R61" s="315"/>
      <c r="S61" s="315"/>
      <c r="T61" s="315"/>
      <c r="U61" s="315"/>
      <c r="V61" s="315"/>
      <c r="W61" s="315"/>
      <c r="X61" s="315"/>
      <c r="Y61" s="415"/>
      <c r="Z61" s="415"/>
      <c r="AA61" s="415"/>
      <c r="AB61" s="415"/>
      <c r="AC61" s="415"/>
      <c r="AD61" s="415"/>
      <c r="AE61" s="415"/>
      <c r="AF61" s="415"/>
      <c r="AG61" s="415"/>
      <c r="AH61" s="415"/>
      <c r="AI61" s="415"/>
      <c r="AJ61" s="415"/>
      <c r="AK61" s="415"/>
      <c r="AL61" s="415"/>
      <c r="AM61" s="312"/>
    </row>
    <row r="62" spans="1:42" s="282" customFormat="1" ht="15" outlineLevel="1">
      <c r="A62" s="507">
        <v>14</v>
      </c>
      <c r="B62" s="313" t="s">
        <v>20</v>
      </c>
      <c r="C62" s="290" t="s">
        <v>25</v>
      </c>
      <c r="D62" s="294"/>
      <c r="E62" s="294"/>
      <c r="F62" s="294"/>
      <c r="G62" s="294"/>
      <c r="H62" s="294"/>
      <c r="I62" s="294"/>
      <c r="J62" s="294"/>
      <c r="K62" s="294"/>
      <c r="L62" s="294"/>
      <c r="M62" s="294"/>
      <c r="N62" s="294">
        <v>12</v>
      </c>
      <c r="O62" s="294"/>
      <c r="P62" s="294"/>
      <c r="Q62" s="294"/>
      <c r="R62" s="294"/>
      <c r="S62" s="294"/>
      <c r="T62" s="294"/>
      <c r="U62" s="294"/>
      <c r="V62" s="294"/>
      <c r="W62" s="294"/>
      <c r="X62" s="294"/>
      <c r="Y62" s="414"/>
      <c r="Z62" s="414"/>
      <c r="AA62" s="414"/>
      <c r="AB62" s="414"/>
      <c r="AC62" s="414"/>
      <c r="AD62" s="414"/>
      <c r="AE62" s="414"/>
      <c r="AF62" s="414"/>
      <c r="AG62" s="414"/>
      <c r="AH62" s="414"/>
      <c r="AI62" s="414"/>
      <c r="AJ62" s="414"/>
      <c r="AK62" s="414"/>
      <c r="AL62" s="414"/>
      <c r="AM62" s="295">
        <f>SUM(Y62:AL62)</f>
        <v>0</v>
      </c>
    </row>
    <row r="63" spans="1:42" s="282" customFormat="1" ht="15" outlineLevel="1">
      <c r="A63" s="507"/>
      <c r="B63" s="314" t="s">
        <v>215</v>
      </c>
      <c r="C63" s="290" t="s">
        <v>164</v>
      </c>
      <c r="D63" s="294"/>
      <c r="E63" s="294"/>
      <c r="F63" s="294"/>
      <c r="G63" s="294"/>
      <c r="H63" s="294"/>
      <c r="I63" s="294"/>
      <c r="J63" s="294"/>
      <c r="K63" s="294"/>
      <c r="L63" s="294"/>
      <c r="M63" s="294"/>
      <c r="N63" s="294">
        <f>N62</f>
        <v>12</v>
      </c>
      <c r="O63" s="294"/>
      <c r="P63" s="294"/>
      <c r="Q63" s="294"/>
      <c r="R63" s="294"/>
      <c r="S63" s="294"/>
      <c r="T63" s="294"/>
      <c r="U63" s="294"/>
      <c r="V63" s="294"/>
      <c r="W63" s="294"/>
      <c r="X63" s="294"/>
      <c r="Y63" s="410">
        <f>Y62</f>
        <v>0</v>
      </c>
      <c r="Z63" s="410">
        <f>Z62</f>
        <v>0</v>
      </c>
      <c r="AA63" s="410">
        <f t="shared" ref="AA63:AL63" si="13">AA62</f>
        <v>0</v>
      </c>
      <c r="AB63" s="410">
        <f t="shared" si="13"/>
        <v>0</v>
      </c>
      <c r="AC63" s="410">
        <f t="shared" si="13"/>
        <v>0</v>
      </c>
      <c r="AD63" s="410">
        <f t="shared" si="13"/>
        <v>0</v>
      </c>
      <c r="AE63" s="410">
        <f t="shared" si="13"/>
        <v>0</v>
      </c>
      <c r="AF63" s="410">
        <f t="shared" si="13"/>
        <v>0</v>
      </c>
      <c r="AG63" s="410">
        <f t="shared" si="13"/>
        <v>0</v>
      </c>
      <c r="AH63" s="410">
        <f t="shared" si="13"/>
        <v>0</v>
      </c>
      <c r="AI63" s="410">
        <f t="shared" si="13"/>
        <v>0</v>
      </c>
      <c r="AJ63" s="410">
        <f t="shared" si="13"/>
        <v>0</v>
      </c>
      <c r="AK63" s="410">
        <f t="shared" si="13"/>
        <v>0</v>
      </c>
      <c r="AL63" s="410">
        <f t="shared" si="13"/>
        <v>0</v>
      </c>
      <c r="AM63" s="310"/>
    </row>
    <row r="64" spans="1:42" s="282" customFormat="1" ht="15" outlineLevel="1">
      <c r="A64" s="507"/>
      <c r="B64" s="313"/>
      <c r="C64" s="311"/>
      <c r="D64" s="315"/>
      <c r="E64" s="315"/>
      <c r="F64" s="315"/>
      <c r="G64" s="315"/>
      <c r="H64" s="315"/>
      <c r="I64" s="315"/>
      <c r="J64" s="315"/>
      <c r="K64" s="315"/>
      <c r="L64" s="315"/>
      <c r="M64" s="315"/>
      <c r="N64" s="290"/>
      <c r="O64" s="315"/>
      <c r="P64" s="315"/>
      <c r="Q64" s="315"/>
      <c r="R64" s="315"/>
      <c r="S64" s="315"/>
      <c r="T64" s="315"/>
      <c r="U64" s="315"/>
      <c r="V64" s="315"/>
      <c r="W64" s="315"/>
      <c r="X64" s="315"/>
      <c r="Y64" s="415"/>
      <c r="Z64" s="416"/>
      <c r="AA64" s="415"/>
      <c r="AB64" s="415"/>
      <c r="AC64" s="415"/>
      <c r="AD64" s="415"/>
      <c r="AE64" s="415"/>
      <c r="AF64" s="415"/>
      <c r="AG64" s="415"/>
      <c r="AH64" s="415"/>
      <c r="AI64" s="415"/>
      <c r="AJ64" s="415"/>
      <c r="AK64" s="415"/>
      <c r="AL64" s="415"/>
      <c r="AM64" s="312"/>
    </row>
    <row r="65" spans="1:39" s="282" customFormat="1" ht="15" outlineLevel="1">
      <c r="A65" s="507">
        <v>15</v>
      </c>
      <c r="B65" s="313" t="s">
        <v>487</v>
      </c>
      <c r="C65" s="290" t="s">
        <v>25</v>
      </c>
      <c r="D65" s="294"/>
      <c r="E65" s="294"/>
      <c r="F65" s="294"/>
      <c r="G65" s="294"/>
      <c r="H65" s="294"/>
      <c r="I65" s="294"/>
      <c r="J65" s="294"/>
      <c r="K65" s="294"/>
      <c r="L65" s="294"/>
      <c r="M65" s="294"/>
      <c r="N65" s="290"/>
      <c r="O65" s="294"/>
      <c r="P65" s="294"/>
      <c r="Q65" s="294"/>
      <c r="R65" s="294"/>
      <c r="S65" s="294"/>
      <c r="T65" s="294"/>
      <c r="U65" s="294"/>
      <c r="V65" s="294"/>
      <c r="W65" s="294"/>
      <c r="X65" s="294"/>
      <c r="Y65" s="414"/>
      <c r="Z65" s="414"/>
      <c r="AA65" s="414"/>
      <c r="AB65" s="414"/>
      <c r="AC65" s="414"/>
      <c r="AD65" s="414"/>
      <c r="AE65" s="414"/>
      <c r="AF65" s="414"/>
      <c r="AG65" s="414"/>
      <c r="AH65" s="414"/>
      <c r="AI65" s="414"/>
      <c r="AJ65" s="414"/>
      <c r="AK65" s="414"/>
      <c r="AL65" s="414"/>
      <c r="AM65" s="295">
        <f>SUM(Y65:AL65)</f>
        <v>0</v>
      </c>
    </row>
    <row r="66" spans="1:39" s="282" customFormat="1" ht="15" outlineLevel="1">
      <c r="A66" s="507"/>
      <c r="B66" s="314" t="s">
        <v>215</v>
      </c>
      <c r="C66" s="290" t="s">
        <v>164</v>
      </c>
      <c r="D66" s="294"/>
      <c r="E66" s="294"/>
      <c r="F66" s="294"/>
      <c r="G66" s="294"/>
      <c r="H66" s="294"/>
      <c r="I66" s="294"/>
      <c r="J66" s="294"/>
      <c r="K66" s="294"/>
      <c r="L66" s="294"/>
      <c r="M66" s="294"/>
      <c r="N66" s="290"/>
      <c r="O66" s="294"/>
      <c r="P66" s="294"/>
      <c r="Q66" s="294"/>
      <c r="R66" s="294"/>
      <c r="S66" s="294"/>
      <c r="T66" s="294"/>
      <c r="U66" s="294"/>
      <c r="V66" s="294"/>
      <c r="W66" s="294"/>
      <c r="X66" s="294"/>
      <c r="Y66" s="410">
        <f>Y65</f>
        <v>0</v>
      </c>
      <c r="Z66" s="410">
        <f>Z65</f>
        <v>0</v>
      </c>
      <c r="AA66" s="410">
        <f t="shared" ref="AA66:AL66" si="14">AA65</f>
        <v>0</v>
      </c>
      <c r="AB66" s="410">
        <f t="shared" si="14"/>
        <v>0</v>
      </c>
      <c r="AC66" s="410">
        <f t="shared" si="14"/>
        <v>0</v>
      </c>
      <c r="AD66" s="410">
        <f t="shared" si="14"/>
        <v>0</v>
      </c>
      <c r="AE66" s="410">
        <f t="shared" si="14"/>
        <v>0</v>
      </c>
      <c r="AF66" s="410">
        <f t="shared" si="14"/>
        <v>0</v>
      </c>
      <c r="AG66" s="410">
        <f t="shared" si="14"/>
        <v>0</v>
      </c>
      <c r="AH66" s="410">
        <f t="shared" si="14"/>
        <v>0</v>
      </c>
      <c r="AI66" s="410">
        <f t="shared" si="14"/>
        <v>0</v>
      </c>
      <c r="AJ66" s="410">
        <f t="shared" si="14"/>
        <v>0</v>
      </c>
      <c r="AK66" s="410">
        <f t="shared" si="14"/>
        <v>0</v>
      </c>
      <c r="AL66" s="410">
        <f t="shared" si="14"/>
        <v>0</v>
      </c>
      <c r="AM66" s="310"/>
    </row>
    <row r="67" spans="1:39" s="282" customFormat="1" ht="15" outlineLevel="1">
      <c r="A67" s="507"/>
      <c r="B67" s="313"/>
      <c r="C67" s="311"/>
      <c r="D67" s="315"/>
      <c r="E67" s="315"/>
      <c r="F67" s="315"/>
      <c r="G67" s="315"/>
      <c r="H67" s="315"/>
      <c r="I67" s="315"/>
      <c r="J67" s="315"/>
      <c r="K67" s="315"/>
      <c r="L67" s="315"/>
      <c r="M67" s="315"/>
      <c r="N67" s="290"/>
      <c r="O67" s="315"/>
      <c r="P67" s="315"/>
      <c r="Q67" s="315"/>
      <c r="R67" s="315"/>
      <c r="S67" s="315"/>
      <c r="T67" s="315"/>
      <c r="U67" s="315"/>
      <c r="V67" s="315"/>
      <c r="W67" s="315"/>
      <c r="X67" s="315"/>
      <c r="Y67" s="417"/>
      <c r="Z67" s="415"/>
      <c r="AA67" s="415"/>
      <c r="AB67" s="415"/>
      <c r="AC67" s="415"/>
      <c r="AD67" s="415"/>
      <c r="AE67" s="415"/>
      <c r="AF67" s="415"/>
      <c r="AG67" s="415"/>
      <c r="AH67" s="415"/>
      <c r="AI67" s="415"/>
      <c r="AJ67" s="415"/>
      <c r="AK67" s="415"/>
      <c r="AL67" s="415"/>
      <c r="AM67" s="312"/>
    </row>
    <row r="68" spans="1:39" s="282" customFormat="1" ht="30" outlineLevel="1">
      <c r="A68" s="507">
        <v>16</v>
      </c>
      <c r="B68" s="313" t="s">
        <v>488</v>
      </c>
      <c r="C68" s="290" t="s">
        <v>25</v>
      </c>
      <c r="D68" s="294"/>
      <c r="E68" s="294"/>
      <c r="F68" s="294"/>
      <c r="G68" s="294"/>
      <c r="H68" s="294"/>
      <c r="I68" s="294"/>
      <c r="J68" s="294"/>
      <c r="K68" s="294"/>
      <c r="L68" s="294"/>
      <c r="M68" s="294"/>
      <c r="N68" s="290"/>
      <c r="O68" s="294"/>
      <c r="P68" s="294"/>
      <c r="Q68" s="294"/>
      <c r="R68" s="294"/>
      <c r="S68" s="294"/>
      <c r="T68" s="294"/>
      <c r="U68" s="294"/>
      <c r="V68" s="294"/>
      <c r="W68" s="294"/>
      <c r="X68" s="294"/>
      <c r="Y68" s="414"/>
      <c r="Z68" s="414"/>
      <c r="AA68" s="414"/>
      <c r="AB68" s="414"/>
      <c r="AC68" s="414"/>
      <c r="AD68" s="414"/>
      <c r="AE68" s="414"/>
      <c r="AF68" s="414"/>
      <c r="AG68" s="414"/>
      <c r="AH68" s="414"/>
      <c r="AI68" s="414"/>
      <c r="AJ68" s="414"/>
      <c r="AK68" s="414"/>
      <c r="AL68" s="414"/>
      <c r="AM68" s="295">
        <f>SUM(Y68:AL68)</f>
        <v>0</v>
      </c>
    </row>
    <row r="69" spans="1:39" s="282" customFormat="1" ht="15" outlineLevel="1">
      <c r="A69" s="507"/>
      <c r="B69" s="314" t="s">
        <v>215</v>
      </c>
      <c r="C69" s="290" t="s">
        <v>164</v>
      </c>
      <c r="D69" s="294"/>
      <c r="E69" s="294"/>
      <c r="F69" s="294"/>
      <c r="G69" s="294"/>
      <c r="H69" s="294"/>
      <c r="I69" s="294"/>
      <c r="J69" s="294"/>
      <c r="K69" s="294"/>
      <c r="L69" s="294"/>
      <c r="M69" s="294"/>
      <c r="N69" s="290"/>
      <c r="O69" s="294"/>
      <c r="P69" s="294"/>
      <c r="Q69" s="294"/>
      <c r="R69" s="294"/>
      <c r="S69" s="294"/>
      <c r="T69" s="294"/>
      <c r="U69" s="294"/>
      <c r="V69" s="294"/>
      <c r="W69" s="294"/>
      <c r="X69" s="294"/>
      <c r="Y69" s="410">
        <f>Y68</f>
        <v>0</v>
      </c>
      <c r="Z69" s="410">
        <f>Z68</f>
        <v>0</v>
      </c>
      <c r="AA69" s="410">
        <f t="shared" ref="AA69:AL69" si="15">AA68</f>
        <v>0</v>
      </c>
      <c r="AB69" s="410">
        <f t="shared" si="15"/>
        <v>0</v>
      </c>
      <c r="AC69" s="410">
        <f t="shared" si="15"/>
        <v>0</v>
      </c>
      <c r="AD69" s="410">
        <f t="shared" si="15"/>
        <v>0</v>
      </c>
      <c r="AE69" s="410">
        <f t="shared" si="15"/>
        <v>0</v>
      </c>
      <c r="AF69" s="410">
        <f t="shared" si="15"/>
        <v>0</v>
      </c>
      <c r="AG69" s="410">
        <f t="shared" si="15"/>
        <v>0</v>
      </c>
      <c r="AH69" s="410">
        <f t="shared" si="15"/>
        <v>0</v>
      </c>
      <c r="AI69" s="410">
        <f t="shared" si="15"/>
        <v>0</v>
      </c>
      <c r="AJ69" s="410">
        <f t="shared" si="15"/>
        <v>0</v>
      </c>
      <c r="AK69" s="410">
        <f t="shared" si="15"/>
        <v>0</v>
      </c>
      <c r="AL69" s="410">
        <f t="shared" si="15"/>
        <v>0</v>
      </c>
      <c r="AM69" s="310"/>
    </row>
    <row r="70" spans="1:39" s="282" customFormat="1" ht="15" outlineLevel="1">
      <c r="A70" s="507"/>
      <c r="B70" s="313"/>
      <c r="C70" s="311"/>
      <c r="D70" s="315"/>
      <c r="E70" s="315"/>
      <c r="F70" s="315"/>
      <c r="G70" s="315"/>
      <c r="H70" s="315"/>
      <c r="I70" s="315"/>
      <c r="J70" s="315"/>
      <c r="K70" s="315"/>
      <c r="L70" s="315"/>
      <c r="M70" s="315"/>
      <c r="N70" s="290"/>
      <c r="O70" s="315"/>
      <c r="P70" s="315"/>
      <c r="Q70" s="315"/>
      <c r="R70" s="315"/>
      <c r="S70" s="315"/>
      <c r="T70" s="315"/>
      <c r="U70" s="315"/>
      <c r="V70" s="315"/>
      <c r="W70" s="315"/>
      <c r="X70" s="315"/>
      <c r="Y70" s="417"/>
      <c r="Z70" s="415"/>
      <c r="AA70" s="415"/>
      <c r="AB70" s="415"/>
      <c r="AC70" s="415"/>
      <c r="AD70" s="415"/>
      <c r="AE70" s="415"/>
      <c r="AF70" s="415"/>
      <c r="AG70" s="415"/>
      <c r="AH70" s="415"/>
      <c r="AI70" s="415"/>
      <c r="AJ70" s="415"/>
      <c r="AK70" s="415"/>
      <c r="AL70" s="415"/>
      <c r="AM70" s="312"/>
    </row>
    <row r="71" spans="1:39" s="282" customFormat="1" ht="15" outlineLevel="1">
      <c r="A71" s="507">
        <v>17</v>
      </c>
      <c r="B71" s="313" t="s">
        <v>9</v>
      </c>
      <c r="C71" s="290" t="s">
        <v>25</v>
      </c>
      <c r="D71" s="294">
        <v>622</v>
      </c>
      <c r="E71" s="294">
        <v>0</v>
      </c>
      <c r="F71" s="294">
        <v>0</v>
      </c>
      <c r="G71" s="294">
        <v>0</v>
      </c>
      <c r="H71" s="294">
        <v>0</v>
      </c>
      <c r="I71" s="294">
        <v>0</v>
      </c>
      <c r="J71" s="294">
        <v>0</v>
      </c>
      <c r="K71" s="294">
        <v>0</v>
      </c>
      <c r="L71" s="294">
        <v>0</v>
      </c>
      <c r="M71" s="294">
        <v>0</v>
      </c>
      <c r="N71" s="290"/>
      <c r="O71" s="294">
        <v>16</v>
      </c>
      <c r="P71" s="294">
        <v>0</v>
      </c>
      <c r="Q71" s="294">
        <v>0</v>
      </c>
      <c r="R71" s="294">
        <v>0</v>
      </c>
      <c r="S71" s="294">
        <v>0</v>
      </c>
      <c r="T71" s="294">
        <v>0</v>
      </c>
      <c r="U71" s="294">
        <v>0</v>
      </c>
      <c r="V71" s="294">
        <v>0</v>
      </c>
      <c r="W71" s="294">
        <v>0</v>
      </c>
      <c r="X71" s="294">
        <v>0</v>
      </c>
      <c r="Y71" s="414"/>
      <c r="Z71" s="468">
        <v>1</v>
      </c>
      <c r="AA71" s="414"/>
      <c r="AB71" s="414"/>
      <c r="AC71" s="414"/>
      <c r="AD71" s="414"/>
      <c r="AE71" s="414"/>
      <c r="AF71" s="414"/>
      <c r="AG71" s="414"/>
      <c r="AH71" s="414"/>
      <c r="AI71" s="414"/>
      <c r="AJ71" s="414"/>
      <c r="AK71" s="414"/>
      <c r="AL71" s="414"/>
      <c r="AM71" s="295">
        <f>SUM(Y71:AL71)</f>
        <v>1</v>
      </c>
    </row>
    <row r="72" spans="1:39" s="282" customFormat="1" ht="15" outlineLevel="1">
      <c r="A72" s="507"/>
      <c r="B72" s="314" t="s">
        <v>215</v>
      </c>
      <c r="C72" s="290" t="s">
        <v>164</v>
      </c>
      <c r="D72" s="294"/>
      <c r="E72" s="294"/>
      <c r="F72" s="294"/>
      <c r="G72" s="294"/>
      <c r="H72" s="294"/>
      <c r="I72" s="294"/>
      <c r="J72" s="294"/>
      <c r="K72" s="294"/>
      <c r="L72" s="294"/>
      <c r="M72" s="294"/>
      <c r="N72" s="290"/>
      <c r="O72" s="294"/>
      <c r="P72" s="294"/>
      <c r="Q72" s="294"/>
      <c r="R72" s="294"/>
      <c r="S72" s="294"/>
      <c r="T72" s="294"/>
      <c r="U72" s="294"/>
      <c r="V72" s="294"/>
      <c r="W72" s="294"/>
      <c r="X72" s="294"/>
      <c r="Y72" s="410">
        <f>Y71</f>
        <v>0</v>
      </c>
      <c r="Z72" s="410">
        <f>Z71</f>
        <v>1</v>
      </c>
      <c r="AA72" s="410">
        <f t="shared" ref="AA72:AL72" si="16">AA71</f>
        <v>0</v>
      </c>
      <c r="AB72" s="410">
        <f t="shared" si="16"/>
        <v>0</v>
      </c>
      <c r="AC72" s="410">
        <f t="shared" si="16"/>
        <v>0</v>
      </c>
      <c r="AD72" s="410">
        <f t="shared" si="16"/>
        <v>0</v>
      </c>
      <c r="AE72" s="410">
        <f t="shared" si="16"/>
        <v>0</v>
      </c>
      <c r="AF72" s="410">
        <f t="shared" si="16"/>
        <v>0</v>
      </c>
      <c r="AG72" s="410">
        <f t="shared" si="16"/>
        <v>0</v>
      </c>
      <c r="AH72" s="410">
        <f t="shared" si="16"/>
        <v>0</v>
      </c>
      <c r="AI72" s="410">
        <f t="shared" si="16"/>
        <v>0</v>
      </c>
      <c r="AJ72" s="410">
        <f t="shared" si="16"/>
        <v>0</v>
      </c>
      <c r="AK72" s="410">
        <f t="shared" si="16"/>
        <v>0</v>
      </c>
      <c r="AL72" s="410">
        <f t="shared" si="16"/>
        <v>0</v>
      </c>
      <c r="AM72" s="310"/>
    </row>
    <row r="73" spans="1:39" s="282" customFormat="1" ht="15" outlineLevel="1">
      <c r="A73" s="507"/>
      <c r="B73" s="314"/>
      <c r="C73" s="304"/>
      <c r="D73" s="290"/>
      <c r="E73" s="290"/>
      <c r="F73" s="290"/>
      <c r="G73" s="290"/>
      <c r="H73" s="290"/>
      <c r="I73" s="290"/>
      <c r="J73" s="290"/>
      <c r="K73" s="290"/>
      <c r="L73" s="290"/>
      <c r="M73" s="290"/>
      <c r="N73" s="290"/>
      <c r="O73" s="290"/>
      <c r="P73" s="290"/>
      <c r="Q73" s="290"/>
      <c r="R73" s="290"/>
      <c r="S73" s="290"/>
      <c r="T73" s="290"/>
      <c r="U73" s="290"/>
      <c r="V73" s="290"/>
      <c r="W73" s="290"/>
      <c r="X73" s="290"/>
      <c r="Y73" s="418"/>
      <c r="Z73" s="419"/>
      <c r="AA73" s="419"/>
      <c r="AB73" s="419"/>
      <c r="AC73" s="419"/>
      <c r="AD73" s="419"/>
      <c r="AE73" s="419"/>
      <c r="AF73" s="419"/>
      <c r="AG73" s="419"/>
      <c r="AH73" s="419"/>
      <c r="AI73" s="419"/>
      <c r="AJ73" s="419"/>
      <c r="AK73" s="419"/>
      <c r="AL73" s="419"/>
      <c r="AM73" s="316"/>
    </row>
    <row r="74" spans="1:39" s="292" customFormat="1" ht="15.75" outlineLevel="1">
      <c r="A74" s="508"/>
      <c r="B74" s="287" t="s">
        <v>10</v>
      </c>
      <c r="C74" s="288"/>
      <c r="D74" s="288"/>
      <c r="E74" s="288"/>
      <c r="F74" s="288"/>
      <c r="G74" s="288"/>
      <c r="H74" s="288"/>
      <c r="I74" s="288"/>
      <c r="J74" s="288"/>
      <c r="K74" s="288"/>
      <c r="L74" s="288"/>
      <c r="M74" s="288"/>
      <c r="N74" s="289"/>
      <c r="O74" s="288"/>
      <c r="P74" s="288"/>
      <c r="Q74" s="288"/>
      <c r="R74" s="288"/>
      <c r="S74" s="288"/>
      <c r="T74" s="288"/>
      <c r="U74" s="288"/>
      <c r="V74" s="288"/>
      <c r="W74" s="288"/>
      <c r="X74" s="288"/>
      <c r="Y74" s="413"/>
      <c r="Z74" s="413"/>
      <c r="AA74" s="413"/>
      <c r="AB74" s="413"/>
      <c r="AC74" s="413"/>
      <c r="AD74" s="413"/>
      <c r="AE74" s="413"/>
      <c r="AF74" s="413"/>
      <c r="AG74" s="413"/>
      <c r="AH74" s="413"/>
      <c r="AI74" s="413"/>
      <c r="AJ74" s="413"/>
      <c r="AK74" s="413"/>
      <c r="AL74" s="413"/>
      <c r="AM74" s="291"/>
    </row>
    <row r="75" spans="1:39" s="282" customFormat="1" ht="15" outlineLevel="1">
      <c r="A75" s="507">
        <v>18</v>
      </c>
      <c r="B75" s="314" t="s">
        <v>11</v>
      </c>
      <c r="C75" s="290" t="s">
        <v>25</v>
      </c>
      <c r="D75" s="294"/>
      <c r="E75" s="294"/>
      <c r="F75" s="294"/>
      <c r="G75" s="294"/>
      <c r="H75" s="294"/>
      <c r="I75" s="294"/>
      <c r="J75" s="294"/>
      <c r="K75" s="294"/>
      <c r="L75" s="294"/>
      <c r="M75" s="294"/>
      <c r="N75" s="294">
        <v>12</v>
      </c>
      <c r="O75" s="294"/>
      <c r="P75" s="294"/>
      <c r="Q75" s="294"/>
      <c r="R75" s="294"/>
      <c r="S75" s="294"/>
      <c r="T75" s="294"/>
      <c r="U75" s="294"/>
      <c r="V75" s="294"/>
      <c r="W75" s="294"/>
      <c r="X75" s="294"/>
      <c r="Y75" s="414"/>
      <c r="Z75" s="414"/>
      <c r="AA75" s="414"/>
      <c r="AB75" s="414"/>
      <c r="AC75" s="414"/>
      <c r="AD75" s="414"/>
      <c r="AE75" s="414"/>
      <c r="AF75" s="414"/>
      <c r="AG75" s="414"/>
      <c r="AH75" s="414"/>
      <c r="AI75" s="414"/>
      <c r="AJ75" s="414"/>
      <c r="AK75" s="414"/>
      <c r="AL75" s="414"/>
      <c r="AM75" s="295">
        <f>SUM(Y75:AL75)</f>
        <v>0</v>
      </c>
    </row>
    <row r="76" spans="1:39" s="282" customFormat="1" ht="15" outlineLevel="1">
      <c r="A76" s="507"/>
      <c r="B76" s="314" t="s">
        <v>215</v>
      </c>
      <c r="C76" s="290" t="s">
        <v>164</v>
      </c>
      <c r="D76" s="294"/>
      <c r="E76" s="294"/>
      <c r="F76" s="294"/>
      <c r="G76" s="294"/>
      <c r="H76" s="294"/>
      <c r="I76" s="294"/>
      <c r="J76" s="294"/>
      <c r="K76" s="294"/>
      <c r="L76" s="294"/>
      <c r="M76" s="294"/>
      <c r="N76" s="294">
        <f>N75</f>
        <v>12</v>
      </c>
      <c r="O76" s="294"/>
      <c r="P76" s="294"/>
      <c r="Q76" s="294"/>
      <c r="R76" s="294"/>
      <c r="S76" s="294"/>
      <c r="T76" s="294"/>
      <c r="U76" s="294"/>
      <c r="V76" s="294"/>
      <c r="W76" s="294"/>
      <c r="X76" s="294"/>
      <c r="Y76" s="410">
        <f>Y75</f>
        <v>0</v>
      </c>
      <c r="Z76" s="410">
        <f>Z75</f>
        <v>0</v>
      </c>
      <c r="AA76" s="410">
        <f t="shared" ref="AA76:AL76" si="17">AA75</f>
        <v>0</v>
      </c>
      <c r="AB76" s="410">
        <f t="shared" si="17"/>
        <v>0</v>
      </c>
      <c r="AC76" s="410">
        <f t="shared" si="17"/>
        <v>0</v>
      </c>
      <c r="AD76" s="410">
        <f t="shared" si="17"/>
        <v>0</v>
      </c>
      <c r="AE76" s="410">
        <f t="shared" si="17"/>
        <v>0</v>
      </c>
      <c r="AF76" s="410">
        <f t="shared" si="17"/>
        <v>0</v>
      </c>
      <c r="AG76" s="410">
        <f t="shared" si="17"/>
        <v>0</v>
      </c>
      <c r="AH76" s="410">
        <f t="shared" si="17"/>
        <v>0</v>
      </c>
      <c r="AI76" s="410">
        <f t="shared" si="17"/>
        <v>0</v>
      </c>
      <c r="AJ76" s="410">
        <f t="shared" si="17"/>
        <v>0</v>
      </c>
      <c r="AK76" s="410">
        <f t="shared" si="17"/>
        <v>0</v>
      </c>
      <c r="AL76" s="410">
        <f t="shared" si="17"/>
        <v>0</v>
      </c>
      <c r="AM76" s="296"/>
    </row>
    <row r="77" spans="1:39" s="308" customFormat="1" ht="15" outlineLevel="1">
      <c r="A77" s="510"/>
      <c r="B77" s="314"/>
      <c r="C77" s="304"/>
      <c r="D77" s="290"/>
      <c r="E77" s="290"/>
      <c r="F77" s="290"/>
      <c r="G77" s="290"/>
      <c r="H77" s="290"/>
      <c r="I77" s="290"/>
      <c r="J77" s="290"/>
      <c r="K77" s="290"/>
      <c r="L77" s="290"/>
      <c r="M77" s="290"/>
      <c r="N77" s="290"/>
      <c r="O77" s="290"/>
      <c r="P77" s="290"/>
      <c r="Q77" s="290"/>
      <c r="R77" s="290"/>
      <c r="S77" s="290"/>
      <c r="T77" s="290"/>
      <c r="U77" s="290"/>
      <c r="V77" s="290"/>
      <c r="W77" s="290"/>
      <c r="X77" s="290"/>
      <c r="Y77" s="411"/>
      <c r="Z77" s="420"/>
      <c r="AA77" s="420"/>
      <c r="AB77" s="420"/>
      <c r="AC77" s="420"/>
      <c r="AD77" s="420"/>
      <c r="AE77" s="420"/>
      <c r="AF77" s="420"/>
      <c r="AG77" s="420"/>
      <c r="AH77" s="420"/>
      <c r="AI77" s="420"/>
      <c r="AJ77" s="420"/>
      <c r="AK77" s="420"/>
      <c r="AL77" s="420"/>
      <c r="AM77" s="305"/>
    </row>
    <row r="78" spans="1:39" s="282" customFormat="1" ht="15" outlineLevel="1">
      <c r="A78" s="507">
        <v>19</v>
      </c>
      <c r="B78" s="314" t="s">
        <v>12</v>
      </c>
      <c r="C78" s="290" t="s">
        <v>25</v>
      </c>
      <c r="D78" s="294"/>
      <c r="E78" s="294"/>
      <c r="F78" s="294"/>
      <c r="G78" s="294"/>
      <c r="H78" s="294"/>
      <c r="I78" s="294"/>
      <c r="J78" s="294"/>
      <c r="K78" s="294"/>
      <c r="L78" s="294"/>
      <c r="M78" s="294"/>
      <c r="N78" s="294">
        <v>12</v>
      </c>
      <c r="O78" s="294"/>
      <c r="P78" s="294"/>
      <c r="Q78" s="294"/>
      <c r="R78" s="294"/>
      <c r="S78" s="294"/>
      <c r="T78" s="294"/>
      <c r="U78" s="294"/>
      <c r="V78" s="294"/>
      <c r="W78" s="294"/>
      <c r="X78" s="294"/>
      <c r="Y78" s="409"/>
      <c r="Z78" s="414"/>
      <c r="AA78" s="414"/>
      <c r="AB78" s="414"/>
      <c r="AC78" s="414"/>
      <c r="AD78" s="414"/>
      <c r="AE78" s="414"/>
      <c r="AF78" s="414"/>
      <c r="AG78" s="414"/>
      <c r="AH78" s="414"/>
      <c r="AI78" s="414"/>
      <c r="AJ78" s="414"/>
      <c r="AK78" s="414"/>
      <c r="AL78" s="414"/>
      <c r="AM78" s="295">
        <f>SUM(Y78:AL78)</f>
        <v>0</v>
      </c>
    </row>
    <row r="79" spans="1:39" s="282" customFormat="1" ht="15" outlineLevel="1">
      <c r="A79" s="507"/>
      <c r="B79" s="314" t="s">
        <v>215</v>
      </c>
      <c r="C79" s="290" t="s">
        <v>164</v>
      </c>
      <c r="D79" s="294"/>
      <c r="E79" s="294"/>
      <c r="F79" s="294"/>
      <c r="G79" s="294"/>
      <c r="H79" s="294"/>
      <c r="I79" s="294"/>
      <c r="J79" s="294"/>
      <c r="K79" s="294"/>
      <c r="L79" s="294"/>
      <c r="M79" s="294"/>
      <c r="N79" s="294">
        <f>N78</f>
        <v>12</v>
      </c>
      <c r="O79" s="294"/>
      <c r="P79" s="294"/>
      <c r="Q79" s="294"/>
      <c r="R79" s="294"/>
      <c r="S79" s="294"/>
      <c r="T79" s="294"/>
      <c r="U79" s="294"/>
      <c r="V79" s="294"/>
      <c r="W79" s="294"/>
      <c r="X79" s="294"/>
      <c r="Y79" s="410">
        <f>Y78</f>
        <v>0</v>
      </c>
      <c r="Z79" s="410">
        <f>Z78</f>
        <v>0</v>
      </c>
      <c r="AA79" s="410">
        <f t="shared" ref="AA79:AL79" si="18">AA78</f>
        <v>0</v>
      </c>
      <c r="AB79" s="410">
        <f t="shared" si="18"/>
        <v>0</v>
      </c>
      <c r="AC79" s="410">
        <f t="shared" si="18"/>
        <v>0</v>
      </c>
      <c r="AD79" s="410">
        <f t="shared" si="18"/>
        <v>0</v>
      </c>
      <c r="AE79" s="410">
        <f t="shared" si="18"/>
        <v>0</v>
      </c>
      <c r="AF79" s="410">
        <f t="shared" si="18"/>
        <v>0</v>
      </c>
      <c r="AG79" s="410">
        <f t="shared" si="18"/>
        <v>0</v>
      </c>
      <c r="AH79" s="410">
        <f t="shared" si="18"/>
        <v>0</v>
      </c>
      <c r="AI79" s="410">
        <f t="shared" si="18"/>
        <v>0</v>
      </c>
      <c r="AJ79" s="410">
        <f t="shared" si="18"/>
        <v>0</v>
      </c>
      <c r="AK79" s="410">
        <f t="shared" si="18"/>
        <v>0</v>
      </c>
      <c r="AL79" s="410">
        <f t="shared" si="18"/>
        <v>0</v>
      </c>
      <c r="AM79" s="296"/>
    </row>
    <row r="80" spans="1:39" s="282" customFormat="1" ht="15" outlineLevel="1">
      <c r="A80" s="507"/>
      <c r="B80" s="314"/>
      <c r="C80" s="304"/>
      <c r="D80" s="290"/>
      <c r="E80" s="290"/>
      <c r="F80" s="290"/>
      <c r="G80" s="290"/>
      <c r="H80" s="290"/>
      <c r="I80" s="290"/>
      <c r="J80" s="290"/>
      <c r="K80" s="290"/>
      <c r="L80" s="290"/>
      <c r="M80" s="290"/>
      <c r="N80" s="290"/>
      <c r="O80" s="290"/>
      <c r="P80" s="290"/>
      <c r="Q80" s="290"/>
      <c r="R80" s="290"/>
      <c r="S80" s="290"/>
      <c r="T80" s="290"/>
      <c r="U80" s="290"/>
      <c r="V80" s="290"/>
      <c r="W80" s="290"/>
      <c r="X80" s="290"/>
      <c r="Y80" s="421"/>
      <c r="Z80" s="421"/>
      <c r="AA80" s="411"/>
      <c r="AB80" s="411"/>
      <c r="AC80" s="411"/>
      <c r="AD80" s="411"/>
      <c r="AE80" s="411"/>
      <c r="AF80" s="411"/>
      <c r="AG80" s="411"/>
      <c r="AH80" s="411"/>
      <c r="AI80" s="411"/>
      <c r="AJ80" s="411"/>
      <c r="AK80" s="411"/>
      <c r="AL80" s="411"/>
      <c r="AM80" s="305"/>
    </row>
    <row r="81" spans="1:39" s="282" customFormat="1" ht="15" outlineLevel="1">
      <c r="A81" s="507">
        <v>20</v>
      </c>
      <c r="B81" s="314" t="s">
        <v>13</v>
      </c>
      <c r="C81" s="290" t="s">
        <v>25</v>
      </c>
      <c r="D81" s="294"/>
      <c r="E81" s="294"/>
      <c r="F81" s="294"/>
      <c r="G81" s="294"/>
      <c r="H81" s="294"/>
      <c r="I81" s="294"/>
      <c r="J81" s="294"/>
      <c r="K81" s="294"/>
      <c r="L81" s="294"/>
      <c r="M81" s="294"/>
      <c r="N81" s="294">
        <v>12</v>
      </c>
      <c r="O81" s="294"/>
      <c r="P81" s="294"/>
      <c r="Q81" s="294"/>
      <c r="R81" s="294"/>
      <c r="S81" s="294"/>
      <c r="T81" s="294"/>
      <c r="U81" s="294"/>
      <c r="V81" s="294"/>
      <c r="W81" s="294"/>
      <c r="X81" s="294"/>
      <c r="Y81" s="409"/>
      <c r="Z81" s="414"/>
      <c r="AA81" s="414"/>
      <c r="AB81" s="414"/>
      <c r="AC81" s="414"/>
      <c r="AD81" s="414"/>
      <c r="AE81" s="414"/>
      <c r="AF81" s="414"/>
      <c r="AG81" s="414"/>
      <c r="AH81" s="414"/>
      <c r="AI81" s="414"/>
      <c r="AJ81" s="414"/>
      <c r="AK81" s="414"/>
      <c r="AL81" s="414"/>
      <c r="AM81" s="295">
        <f>SUM(Y81:AL81)</f>
        <v>0</v>
      </c>
    </row>
    <row r="82" spans="1:39" s="282" customFormat="1" ht="15" outlineLevel="1">
      <c r="A82" s="507"/>
      <c r="B82" s="314" t="s">
        <v>215</v>
      </c>
      <c r="C82" s="290" t="s">
        <v>164</v>
      </c>
      <c r="D82" s="294"/>
      <c r="E82" s="294"/>
      <c r="F82" s="294"/>
      <c r="G82" s="294"/>
      <c r="H82" s="294"/>
      <c r="I82" s="294"/>
      <c r="J82" s="294"/>
      <c r="K82" s="294"/>
      <c r="L82" s="294"/>
      <c r="M82" s="294"/>
      <c r="N82" s="294">
        <f>N81</f>
        <v>12</v>
      </c>
      <c r="O82" s="294"/>
      <c r="P82" s="294"/>
      <c r="Q82" s="294"/>
      <c r="R82" s="294"/>
      <c r="S82" s="294"/>
      <c r="T82" s="294"/>
      <c r="U82" s="294"/>
      <c r="V82" s="294"/>
      <c r="W82" s="294"/>
      <c r="X82" s="294"/>
      <c r="Y82" s="410">
        <f>Y81</f>
        <v>0</v>
      </c>
      <c r="Z82" s="410">
        <f>Z81</f>
        <v>0</v>
      </c>
      <c r="AA82" s="410">
        <f t="shared" ref="AA82:AL82" si="19">AA81</f>
        <v>0</v>
      </c>
      <c r="AB82" s="410">
        <f t="shared" si="19"/>
        <v>0</v>
      </c>
      <c r="AC82" s="410">
        <f t="shared" si="19"/>
        <v>0</v>
      </c>
      <c r="AD82" s="410">
        <f t="shared" si="19"/>
        <v>0</v>
      </c>
      <c r="AE82" s="410">
        <f t="shared" si="19"/>
        <v>0</v>
      </c>
      <c r="AF82" s="410">
        <f t="shared" si="19"/>
        <v>0</v>
      </c>
      <c r="AG82" s="410">
        <f t="shared" si="19"/>
        <v>0</v>
      </c>
      <c r="AH82" s="410">
        <f t="shared" si="19"/>
        <v>0</v>
      </c>
      <c r="AI82" s="410">
        <f t="shared" si="19"/>
        <v>0</v>
      </c>
      <c r="AJ82" s="410">
        <f t="shared" si="19"/>
        <v>0</v>
      </c>
      <c r="AK82" s="410">
        <f t="shared" si="19"/>
        <v>0</v>
      </c>
      <c r="AL82" s="410">
        <f t="shared" si="19"/>
        <v>0</v>
      </c>
      <c r="AM82" s="305"/>
    </row>
    <row r="83" spans="1:39" s="282" customFormat="1" ht="15" outlineLevel="1">
      <c r="A83" s="507"/>
      <c r="B83" s="314"/>
      <c r="C83" s="304"/>
      <c r="D83" s="290"/>
      <c r="E83" s="290"/>
      <c r="F83" s="290"/>
      <c r="G83" s="290"/>
      <c r="H83" s="290"/>
      <c r="I83" s="290"/>
      <c r="J83" s="290"/>
      <c r="K83" s="290"/>
      <c r="L83" s="290"/>
      <c r="M83" s="290"/>
      <c r="N83" s="317"/>
      <c r="O83" s="290"/>
      <c r="P83" s="290"/>
      <c r="Q83" s="290"/>
      <c r="R83" s="290"/>
      <c r="S83" s="290"/>
      <c r="T83" s="290"/>
      <c r="U83" s="290"/>
      <c r="V83" s="290"/>
      <c r="W83" s="290"/>
      <c r="X83" s="290"/>
      <c r="Y83" s="411"/>
      <c r="Z83" s="411"/>
      <c r="AA83" s="411"/>
      <c r="AB83" s="411"/>
      <c r="AC83" s="411"/>
      <c r="AD83" s="411"/>
      <c r="AE83" s="411"/>
      <c r="AF83" s="411"/>
      <c r="AG83" s="411"/>
      <c r="AH83" s="411"/>
      <c r="AI83" s="411"/>
      <c r="AJ83" s="411"/>
      <c r="AK83" s="411"/>
      <c r="AL83" s="411"/>
      <c r="AM83" s="305"/>
    </row>
    <row r="84" spans="1:39" s="282" customFormat="1" ht="15" outlineLevel="1">
      <c r="A84" s="507">
        <v>21</v>
      </c>
      <c r="B84" s="314" t="s">
        <v>22</v>
      </c>
      <c r="C84" s="290" t="s">
        <v>25</v>
      </c>
      <c r="D84" s="294"/>
      <c r="E84" s="294"/>
      <c r="F84" s="294"/>
      <c r="G84" s="294"/>
      <c r="H84" s="294"/>
      <c r="I84" s="294"/>
      <c r="J84" s="294"/>
      <c r="K84" s="294"/>
      <c r="L84" s="294"/>
      <c r="M84" s="294"/>
      <c r="N84" s="294">
        <v>12</v>
      </c>
      <c r="O84" s="294"/>
      <c r="P84" s="294"/>
      <c r="Q84" s="294"/>
      <c r="R84" s="294"/>
      <c r="S84" s="294"/>
      <c r="T84" s="294"/>
      <c r="U84" s="294"/>
      <c r="V84" s="294"/>
      <c r="W84" s="294"/>
      <c r="X84" s="294"/>
      <c r="Y84" s="409"/>
      <c r="Z84" s="414"/>
      <c r="AA84" s="414"/>
      <c r="AB84" s="414"/>
      <c r="AC84" s="414"/>
      <c r="AD84" s="414"/>
      <c r="AE84" s="414"/>
      <c r="AF84" s="414"/>
      <c r="AG84" s="414"/>
      <c r="AH84" s="414"/>
      <c r="AI84" s="414"/>
      <c r="AJ84" s="414"/>
      <c r="AK84" s="414"/>
      <c r="AL84" s="414"/>
      <c r="AM84" s="295">
        <f>SUM(Y84:AL84)</f>
        <v>0</v>
      </c>
    </row>
    <row r="85" spans="1:39" s="282" customFormat="1" ht="15" outlineLevel="1">
      <c r="A85" s="507"/>
      <c r="B85" s="314" t="s">
        <v>215</v>
      </c>
      <c r="C85" s="290" t="s">
        <v>164</v>
      </c>
      <c r="D85" s="294"/>
      <c r="E85" s="294"/>
      <c r="F85" s="294"/>
      <c r="G85" s="294"/>
      <c r="H85" s="294"/>
      <c r="I85" s="294"/>
      <c r="J85" s="294"/>
      <c r="K85" s="294"/>
      <c r="L85" s="294"/>
      <c r="M85" s="294"/>
      <c r="N85" s="294">
        <f>N84</f>
        <v>12</v>
      </c>
      <c r="O85" s="294"/>
      <c r="P85" s="294"/>
      <c r="Q85" s="294"/>
      <c r="R85" s="294"/>
      <c r="S85" s="294"/>
      <c r="T85" s="294"/>
      <c r="U85" s="294"/>
      <c r="V85" s="294"/>
      <c r="W85" s="294"/>
      <c r="X85" s="294"/>
      <c r="Y85" s="410">
        <f>Y84</f>
        <v>0</v>
      </c>
      <c r="Z85" s="410">
        <f>Z84</f>
        <v>0</v>
      </c>
      <c r="AA85" s="410">
        <f t="shared" ref="AA85:AL85" si="20">AA84</f>
        <v>0</v>
      </c>
      <c r="AB85" s="410">
        <f t="shared" si="20"/>
        <v>0</v>
      </c>
      <c r="AC85" s="410">
        <f t="shared" si="20"/>
        <v>0</v>
      </c>
      <c r="AD85" s="410">
        <f t="shared" si="20"/>
        <v>0</v>
      </c>
      <c r="AE85" s="410">
        <f t="shared" si="20"/>
        <v>0</v>
      </c>
      <c r="AF85" s="410">
        <f t="shared" si="20"/>
        <v>0</v>
      </c>
      <c r="AG85" s="410">
        <f t="shared" si="20"/>
        <v>0</v>
      </c>
      <c r="AH85" s="410">
        <f t="shared" si="20"/>
        <v>0</v>
      </c>
      <c r="AI85" s="410">
        <f t="shared" si="20"/>
        <v>0</v>
      </c>
      <c r="AJ85" s="410">
        <f t="shared" si="20"/>
        <v>0</v>
      </c>
      <c r="AK85" s="410">
        <f t="shared" si="20"/>
        <v>0</v>
      </c>
      <c r="AL85" s="410">
        <f t="shared" si="20"/>
        <v>0</v>
      </c>
      <c r="AM85" s="296"/>
    </row>
    <row r="86" spans="1:39" s="282" customFormat="1" ht="15" outlineLevel="1">
      <c r="A86" s="507"/>
      <c r="B86" s="314"/>
      <c r="C86" s="304"/>
      <c r="D86" s="290"/>
      <c r="E86" s="290"/>
      <c r="F86" s="290"/>
      <c r="G86" s="290"/>
      <c r="H86" s="290"/>
      <c r="I86" s="290"/>
      <c r="J86" s="290"/>
      <c r="K86" s="290"/>
      <c r="L86" s="290"/>
      <c r="M86" s="290"/>
      <c r="N86" s="290"/>
      <c r="O86" s="290"/>
      <c r="P86" s="290"/>
      <c r="Q86" s="290"/>
      <c r="R86" s="290"/>
      <c r="S86" s="290"/>
      <c r="T86" s="290"/>
      <c r="U86" s="290"/>
      <c r="V86" s="290"/>
      <c r="W86" s="290"/>
      <c r="X86" s="290"/>
      <c r="Y86" s="421"/>
      <c r="Z86" s="411"/>
      <c r="AA86" s="411"/>
      <c r="AB86" s="411"/>
      <c r="AC86" s="411"/>
      <c r="AD86" s="411"/>
      <c r="AE86" s="411"/>
      <c r="AF86" s="411"/>
      <c r="AG86" s="411"/>
      <c r="AH86" s="411"/>
      <c r="AI86" s="411"/>
      <c r="AJ86" s="411"/>
      <c r="AK86" s="411"/>
      <c r="AL86" s="411"/>
      <c r="AM86" s="305"/>
    </row>
    <row r="87" spans="1:39" s="282" customFormat="1" ht="15" outlineLevel="1">
      <c r="A87" s="507">
        <v>22</v>
      </c>
      <c r="B87" s="314" t="s">
        <v>9</v>
      </c>
      <c r="C87" s="290" t="s">
        <v>25</v>
      </c>
      <c r="D87" s="294"/>
      <c r="E87" s="294"/>
      <c r="F87" s="294"/>
      <c r="G87" s="294"/>
      <c r="H87" s="294"/>
      <c r="I87" s="294"/>
      <c r="J87" s="294"/>
      <c r="K87" s="294"/>
      <c r="L87" s="294"/>
      <c r="M87" s="294"/>
      <c r="N87" s="290"/>
      <c r="O87" s="294"/>
      <c r="P87" s="294"/>
      <c r="Q87" s="294"/>
      <c r="R87" s="294"/>
      <c r="S87" s="294"/>
      <c r="T87" s="294"/>
      <c r="U87" s="294"/>
      <c r="V87" s="294"/>
      <c r="W87" s="294"/>
      <c r="X87" s="294"/>
      <c r="Y87" s="409"/>
      <c r="Z87" s="414"/>
      <c r="AA87" s="414"/>
      <c r="AB87" s="414"/>
      <c r="AC87" s="414"/>
      <c r="AD87" s="414"/>
      <c r="AE87" s="414"/>
      <c r="AF87" s="414"/>
      <c r="AG87" s="414"/>
      <c r="AH87" s="414"/>
      <c r="AI87" s="414"/>
      <c r="AJ87" s="414"/>
      <c r="AK87" s="414"/>
      <c r="AL87" s="414"/>
      <c r="AM87" s="295">
        <f>SUM(Y87:AL87)</f>
        <v>0</v>
      </c>
    </row>
    <row r="88" spans="1:39" s="282" customFormat="1" ht="15" outlineLevel="1">
      <c r="A88" s="507"/>
      <c r="B88" s="314" t="s">
        <v>215</v>
      </c>
      <c r="C88" s="290" t="s">
        <v>164</v>
      </c>
      <c r="D88" s="294"/>
      <c r="E88" s="294"/>
      <c r="F88" s="294"/>
      <c r="G88" s="294"/>
      <c r="H88" s="294"/>
      <c r="I88" s="294"/>
      <c r="J88" s="294"/>
      <c r="K88" s="294"/>
      <c r="L88" s="294"/>
      <c r="M88" s="294"/>
      <c r="N88" s="290"/>
      <c r="O88" s="294"/>
      <c r="P88" s="294"/>
      <c r="Q88" s="294"/>
      <c r="R88" s="294"/>
      <c r="S88" s="294"/>
      <c r="T88" s="294"/>
      <c r="U88" s="294"/>
      <c r="V88" s="294"/>
      <c r="W88" s="294"/>
      <c r="X88" s="294"/>
      <c r="Y88" s="410">
        <f>Y87</f>
        <v>0</v>
      </c>
      <c r="Z88" s="410">
        <f>Z87</f>
        <v>0</v>
      </c>
      <c r="AA88" s="410">
        <f t="shared" ref="AA88:AL88" si="21">AA87</f>
        <v>0</v>
      </c>
      <c r="AB88" s="410">
        <f t="shared" si="21"/>
        <v>0</v>
      </c>
      <c r="AC88" s="410">
        <f t="shared" si="21"/>
        <v>0</v>
      </c>
      <c r="AD88" s="410">
        <f t="shared" si="21"/>
        <v>0</v>
      </c>
      <c r="AE88" s="410">
        <f t="shared" si="21"/>
        <v>0</v>
      </c>
      <c r="AF88" s="410">
        <f t="shared" si="21"/>
        <v>0</v>
      </c>
      <c r="AG88" s="410">
        <f t="shared" si="21"/>
        <v>0</v>
      </c>
      <c r="AH88" s="410">
        <f t="shared" si="21"/>
        <v>0</v>
      </c>
      <c r="AI88" s="410">
        <f t="shared" si="21"/>
        <v>0</v>
      </c>
      <c r="AJ88" s="410">
        <f t="shared" si="21"/>
        <v>0</v>
      </c>
      <c r="AK88" s="410">
        <f t="shared" si="21"/>
        <v>0</v>
      </c>
      <c r="AL88" s="410">
        <f t="shared" si="21"/>
        <v>0</v>
      </c>
      <c r="AM88" s="305"/>
    </row>
    <row r="89" spans="1:39" s="282" customFormat="1" ht="15" outlineLevel="1">
      <c r="A89" s="507"/>
      <c r="B89" s="314"/>
      <c r="C89" s="304"/>
      <c r="D89" s="290"/>
      <c r="E89" s="290"/>
      <c r="F89" s="290"/>
      <c r="G89" s="290"/>
      <c r="H89" s="290"/>
      <c r="I89" s="290"/>
      <c r="J89" s="290"/>
      <c r="K89" s="290"/>
      <c r="L89" s="290"/>
      <c r="M89" s="290"/>
      <c r="N89" s="290"/>
      <c r="O89" s="290"/>
      <c r="P89" s="290"/>
      <c r="Q89" s="290"/>
      <c r="R89" s="290"/>
      <c r="S89" s="290"/>
      <c r="T89" s="290"/>
      <c r="U89" s="290"/>
      <c r="V89" s="290"/>
      <c r="W89" s="290"/>
      <c r="X89" s="290"/>
      <c r="Y89" s="411"/>
      <c r="Z89" s="411"/>
      <c r="AA89" s="411"/>
      <c r="AB89" s="411"/>
      <c r="AC89" s="411"/>
      <c r="AD89" s="411"/>
      <c r="AE89" s="411"/>
      <c r="AF89" s="411"/>
      <c r="AG89" s="411"/>
      <c r="AH89" s="411"/>
      <c r="AI89" s="411"/>
      <c r="AJ89" s="411"/>
      <c r="AK89" s="411"/>
      <c r="AL89" s="411"/>
      <c r="AM89" s="305"/>
    </row>
    <row r="90" spans="1:39" s="292" customFormat="1" ht="15.75" outlineLevel="1">
      <c r="A90" s="508"/>
      <c r="B90" s="287" t="s">
        <v>14</v>
      </c>
      <c r="C90" s="288"/>
      <c r="D90" s="289"/>
      <c r="E90" s="289"/>
      <c r="F90" s="289"/>
      <c r="G90" s="289"/>
      <c r="H90" s="289"/>
      <c r="I90" s="289"/>
      <c r="J90" s="289"/>
      <c r="K90" s="289"/>
      <c r="L90" s="289"/>
      <c r="M90" s="289"/>
      <c r="N90" s="289"/>
      <c r="O90" s="289"/>
      <c r="P90" s="288"/>
      <c r="Q90" s="288"/>
      <c r="R90" s="288"/>
      <c r="S90" s="288"/>
      <c r="T90" s="288"/>
      <c r="U90" s="288"/>
      <c r="V90" s="288"/>
      <c r="W90" s="288"/>
      <c r="X90" s="288"/>
      <c r="Y90" s="413"/>
      <c r="Z90" s="413"/>
      <c r="AA90" s="413"/>
      <c r="AB90" s="413"/>
      <c r="AC90" s="413"/>
      <c r="AD90" s="413"/>
      <c r="AE90" s="413"/>
      <c r="AF90" s="413"/>
      <c r="AG90" s="413"/>
      <c r="AH90" s="413"/>
      <c r="AI90" s="413"/>
      <c r="AJ90" s="413"/>
      <c r="AK90" s="413"/>
      <c r="AL90" s="413"/>
      <c r="AM90" s="291"/>
    </row>
    <row r="91" spans="1:39" s="282" customFormat="1" ht="15" outlineLevel="1">
      <c r="A91" s="507">
        <v>23</v>
      </c>
      <c r="B91" s="314" t="s">
        <v>14</v>
      </c>
      <c r="C91" s="290" t="s">
        <v>25</v>
      </c>
      <c r="D91" s="294"/>
      <c r="E91" s="294"/>
      <c r="F91" s="294"/>
      <c r="G91" s="294"/>
      <c r="H91" s="294"/>
      <c r="I91" s="294"/>
      <c r="J91" s="294"/>
      <c r="K91" s="294"/>
      <c r="L91" s="294"/>
      <c r="M91" s="294"/>
      <c r="N91" s="290"/>
      <c r="O91" s="294"/>
      <c r="P91" s="294"/>
      <c r="Q91" s="294"/>
      <c r="R91" s="294"/>
      <c r="S91" s="294"/>
      <c r="T91" s="294"/>
      <c r="U91" s="294"/>
      <c r="V91" s="294"/>
      <c r="W91" s="294"/>
      <c r="X91" s="294"/>
      <c r="Y91" s="409"/>
      <c r="Z91" s="409"/>
      <c r="AA91" s="409"/>
      <c r="AB91" s="409"/>
      <c r="AC91" s="409"/>
      <c r="AD91" s="409"/>
      <c r="AE91" s="409"/>
      <c r="AF91" s="409"/>
      <c r="AG91" s="409"/>
      <c r="AH91" s="409"/>
      <c r="AI91" s="409"/>
      <c r="AJ91" s="409"/>
      <c r="AK91" s="409"/>
      <c r="AL91" s="409"/>
      <c r="AM91" s="295">
        <f>SUM(Y91:AL91)</f>
        <v>0</v>
      </c>
    </row>
    <row r="92" spans="1:39" s="282" customFormat="1" ht="15" outlineLevel="1">
      <c r="A92" s="507"/>
      <c r="B92" s="314" t="s">
        <v>215</v>
      </c>
      <c r="C92" s="290" t="s">
        <v>164</v>
      </c>
      <c r="D92" s="294"/>
      <c r="E92" s="294"/>
      <c r="F92" s="294"/>
      <c r="G92" s="294"/>
      <c r="H92" s="294"/>
      <c r="I92" s="294"/>
      <c r="J92" s="294"/>
      <c r="K92" s="294"/>
      <c r="L92" s="294"/>
      <c r="M92" s="294"/>
      <c r="N92" s="466"/>
      <c r="O92" s="294"/>
      <c r="P92" s="294"/>
      <c r="Q92" s="294"/>
      <c r="R92" s="294"/>
      <c r="S92" s="294"/>
      <c r="T92" s="294"/>
      <c r="U92" s="294"/>
      <c r="V92" s="294"/>
      <c r="W92" s="294"/>
      <c r="X92" s="294"/>
      <c r="Y92" s="410">
        <f>Y91</f>
        <v>0</v>
      </c>
      <c r="Z92" s="410">
        <f>Z91</f>
        <v>0</v>
      </c>
      <c r="AA92" s="410">
        <f t="shared" ref="AA92:AL92" si="22">AA91</f>
        <v>0</v>
      </c>
      <c r="AB92" s="410">
        <f t="shared" si="22"/>
        <v>0</v>
      </c>
      <c r="AC92" s="410">
        <f t="shared" si="22"/>
        <v>0</v>
      </c>
      <c r="AD92" s="410">
        <f t="shared" si="22"/>
        <v>0</v>
      </c>
      <c r="AE92" s="410">
        <f t="shared" si="22"/>
        <v>0</v>
      </c>
      <c r="AF92" s="410">
        <f t="shared" si="22"/>
        <v>0</v>
      </c>
      <c r="AG92" s="410">
        <f t="shared" si="22"/>
        <v>0</v>
      </c>
      <c r="AH92" s="410">
        <f t="shared" si="22"/>
        <v>0</v>
      </c>
      <c r="AI92" s="410">
        <f t="shared" si="22"/>
        <v>0</v>
      </c>
      <c r="AJ92" s="410">
        <f t="shared" si="22"/>
        <v>0</v>
      </c>
      <c r="AK92" s="410">
        <f t="shared" si="22"/>
        <v>0</v>
      </c>
      <c r="AL92" s="410">
        <f t="shared" si="22"/>
        <v>0</v>
      </c>
      <c r="AM92" s="296"/>
    </row>
    <row r="93" spans="1:39" s="282" customFormat="1" ht="15" outlineLevel="1">
      <c r="A93" s="507"/>
      <c r="B93" s="314"/>
      <c r="C93" s="304"/>
      <c r="D93" s="290"/>
      <c r="E93" s="290"/>
      <c r="F93" s="290"/>
      <c r="G93" s="290"/>
      <c r="H93" s="290"/>
      <c r="I93" s="290"/>
      <c r="J93" s="290"/>
      <c r="K93" s="290"/>
      <c r="L93" s="290"/>
      <c r="M93" s="290"/>
      <c r="N93" s="290"/>
      <c r="O93" s="290"/>
      <c r="P93" s="290"/>
      <c r="Q93" s="290"/>
      <c r="R93" s="290"/>
      <c r="S93" s="290"/>
      <c r="T93" s="290"/>
      <c r="U93" s="290"/>
      <c r="V93" s="290"/>
      <c r="W93" s="290"/>
      <c r="X93" s="290"/>
      <c r="Y93" s="411"/>
      <c r="Z93" s="411"/>
      <c r="AA93" s="411"/>
      <c r="AB93" s="411"/>
      <c r="AC93" s="411"/>
      <c r="AD93" s="411"/>
      <c r="AE93" s="411"/>
      <c r="AF93" s="411"/>
      <c r="AG93" s="411"/>
      <c r="AH93" s="411"/>
      <c r="AI93" s="411"/>
      <c r="AJ93" s="411"/>
      <c r="AK93" s="411"/>
      <c r="AL93" s="411"/>
      <c r="AM93" s="305"/>
    </row>
    <row r="94" spans="1:39" s="292" customFormat="1" ht="15.75" outlineLevel="1">
      <c r="A94" s="508"/>
      <c r="B94" s="287" t="s">
        <v>489</v>
      </c>
      <c r="C94" s="288"/>
      <c r="D94" s="289"/>
      <c r="E94" s="289"/>
      <c r="F94" s="289"/>
      <c r="G94" s="289"/>
      <c r="H94" s="289"/>
      <c r="I94" s="289"/>
      <c r="J94" s="289"/>
      <c r="K94" s="289"/>
      <c r="L94" s="289"/>
      <c r="M94" s="289"/>
      <c r="N94" s="289"/>
      <c r="O94" s="289"/>
      <c r="P94" s="288"/>
      <c r="Q94" s="288"/>
      <c r="R94" s="288"/>
      <c r="S94" s="288"/>
      <c r="T94" s="288"/>
      <c r="U94" s="288"/>
      <c r="V94" s="288"/>
      <c r="W94" s="288"/>
      <c r="X94" s="288"/>
      <c r="Y94" s="413"/>
      <c r="Z94" s="413"/>
      <c r="AA94" s="413"/>
      <c r="AB94" s="413"/>
      <c r="AC94" s="413"/>
      <c r="AD94" s="413"/>
      <c r="AE94" s="413"/>
      <c r="AF94" s="413"/>
      <c r="AG94" s="413"/>
      <c r="AH94" s="413"/>
      <c r="AI94" s="413"/>
      <c r="AJ94" s="413"/>
      <c r="AK94" s="413"/>
      <c r="AL94" s="413"/>
      <c r="AM94" s="291"/>
    </row>
    <row r="95" spans="1:39" s="282" customFormat="1" ht="15" outlineLevel="1">
      <c r="A95" s="507">
        <v>24</v>
      </c>
      <c r="B95" s="314" t="s">
        <v>14</v>
      </c>
      <c r="C95" s="290" t="s">
        <v>25</v>
      </c>
      <c r="D95" s="294"/>
      <c r="E95" s="294"/>
      <c r="F95" s="294"/>
      <c r="G95" s="294"/>
      <c r="H95" s="294"/>
      <c r="I95" s="294"/>
      <c r="J95" s="294"/>
      <c r="K95" s="294"/>
      <c r="L95" s="294"/>
      <c r="M95" s="294"/>
      <c r="N95" s="290"/>
      <c r="O95" s="294"/>
      <c r="P95" s="294"/>
      <c r="Q95" s="294"/>
      <c r="R95" s="294"/>
      <c r="S95" s="294"/>
      <c r="T95" s="294"/>
      <c r="U95" s="294"/>
      <c r="V95" s="294"/>
      <c r="W95" s="294"/>
      <c r="X95" s="294"/>
      <c r="Y95" s="409"/>
      <c r="Z95" s="409"/>
      <c r="AA95" s="409"/>
      <c r="AB95" s="409"/>
      <c r="AC95" s="409"/>
      <c r="AD95" s="409"/>
      <c r="AE95" s="409"/>
      <c r="AF95" s="409"/>
      <c r="AG95" s="409"/>
      <c r="AH95" s="409"/>
      <c r="AI95" s="409"/>
      <c r="AJ95" s="409"/>
      <c r="AK95" s="409"/>
      <c r="AL95" s="409"/>
      <c r="AM95" s="295">
        <f>SUM(Y95:AL95)</f>
        <v>0</v>
      </c>
    </row>
    <row r="96" spans="1:39" s="282" customFormat="1" ht="15" outlineLevel="1">
      <c r="A96" s="507"/>
      <c r="B96" s="314" t="s">
        <v>215</v>
      </c>
      <c r="C96" s="290" t="s">
        <v>164</v>
      </c>
      <c r="D96" s="294"/>
      <c r="E96" s="294"/>
      <c r="F96" s="294"/>
      <c r="G96" s="294"/>
      <c r="H96" s="294"/>
      <c r="I96" s="294"/>
      <c r="J96" s="294"/>
      <c r="K96" s="294"/>
      <c r="L96" s="294"/>
      <c r="M96" s="294"/>
      <c r="N96" s="466"/>
      <c r="O96" s="294"/>
      <c r="P96" s="294"/>
      <c r="Q96" s="294"/>
      <c r="R96" s="294"/>
      <c r="S96" s="294"/>
      <c r="T96" s="294"/>
      <c r="U96" s="294"/>
      <c r="V96" s="294"/>
      <c r="W96" s="294"/>
      <c r="X96" s="294"/>
      <c r="Y96" s="410">
        <f>Y95</f>
        <v>0</v>
      </c>
      <c r="Z96" s="410">
        <f>Z95</f>
        <v>0</v>
      </c>
      <c r="AA96" s="410">
        <f t="shared" ref="AA96:AL96" si="23">AA95</f>
        <v>0</v>
      </c>
      <c r="AB96" s="410">
        <f t="shared" si="23"/>
        <v>0</v>
      </c>
      <c r="AC96" s="410">
        <f t="shared" si="23"/>
        <v>0</v>
      </c>
      <c r="AD96" s="410">
        <f t="shared" si="23"/>
        <v>0</v>
      </c>
      <c r="AE96" s="410">
        <f t="shared" si="23"/>
        <v>0</v>
      </c>
      <c r="AF96" s="410">
        <f t="shared" si="23"/>
        <v>0</v>
      </c>
      <c r="AG96" s="410">
        <f t="shared" si="23"/>
        <v>0</v>
      </c>
      <c r="AH96" s="410">
        <f t="shared" si="23"/>
        <v>0</v>
      </c>
      <c r="AI96" s="410">
        <f t="shared" si="23"/>
        <v>0</v>
      </c>
      <c r="AJ96" s="410">
        <f t="shared" si="23"/>
        <v>0</v>
      </c>
      <c r="AK96" s="410">
        <f t="shared" si="23"/>
        <v>0</v>
      </c>
      <c r="AL96" s="410">
        <f t="shared" si="23"/>
        <v>0</v>
      </c>
      <c r="AM96" s="296"/>
    </row>
    <row r="97" spans="1:39" s="282" customFormat="1" ht="15" outlineLevel="1">
      <c r="A97" s="507"/>
      <c r="B97" s="314"/>
      <c r="C97" s="304"/>
      <c r="D97" s="290"/>
      <c r="E97" s="290"/>
      <c r="F97" s="290"/>
      <c r="G97" s="290"/>
      <c r="H97" s="290"/>
      <c r="I97" s="290"/>
      <c r="J97" s="290"/>
      <c r="K97" s="290"/>
      <c r="L97" s="290"/>
      <c r="M97" s="290"/>
      <c r="N97" s="290"/>
      <c r="O97" s="290"/>
      <c r="P97" s="290"/>
      <c r="Q97" s="290"/>
      <c r="R97" s="290"/>
      <c r="S97" s="290"/>
      <c r="T97" s="290"/>
      <c r="U97" s="290"/>
      <c r="V97" s="290"/>
      <c r="W97" s="290"/>
      <c r="X97" s="290"/>
      <c r="Y97" s="411"/>
      <c r="Z97" s="411"/>
      <c r="AA97" s="411"/>
      <c r="AB97" s="411"/>
      <c r="AC97" s="411"/>
      <c r="AD97" s="411"/>
      <c r="AE97" s="411"/>
      <c r="AF97" s="411"/>
      <c r="AG97" s="411"/>
      <c r="AH97" s="411"/>
      <c r="AI97" s="411"/>
      <c r="AJ97" s="411"/>
      <c r="AK97" s="411"/>
      <c r="AL97" s="411"/>
      <c r="AM97" s="305"/>
    </row>
    <row r="98" spans="1:39" s="282" customFormat="1" ht="15" outlineLevel="1">
      <c r="A98" s="507">
        <v>25</v>
      </c>
      <c r="B98" s="313" t="s">
        <v>21</v>
      </c>
      <c r="C98" s="290" t="s">
        <v>25</v>
      </c>
      <c r="D98" s="294"/>
      <c r="E98" s="294"/>
      <c r="F98" s="294"/>
      <c r="G98" s="294"/>
      <c r="H98" s="294"/>
      <c r="I98" s="294"/>
      <c r="J98" s="294"/>
      <c r="K98" s="294"/>
      <c r="L98" s="294"/>
      <c r="M98" s="294"/>
      <c r="N98" s="294">
        <v>0</v>
      </c>
      <c r="O98" s="294"/>
      <c r="P98" s="294"/>
      <c r="Q98" s="294"/>
      <c r="R98" s="294"/>
      <c r="S98" s="294"/>
      <c r="T98" s="294"/>
      <c r="U98" s="294"/>
      <c r="V98" s="294"/>
      <c r="W98" s="294"/>
      <c r="X98" s="294"/>
      <c r="Y98" s="414"/>
      <c r="Z98" s="414"/>
      <c r="AA98" s="414"/>
      <c r="AB98" s="414"/>
      <c r="AC98" s="414"/>
      <c r="AD98" s="414"/>
      <c r="AE98" s="414"/>
      <c r="AF98" s="414"/>
      <c r="AG98" s="414"/>
      <c r="AH98" s="414"/>
      <c r="AI98" s="414"/>
      <c r="AJ98" s="414"/>
      <c r="AK98" s="414"/>
      <c r="AL98" s="414"/>
      <c r="AM98" s="295">
        <f>SUM(Y98:AL98)</f>
        <v>0</v>
      </c>
    </row>
    <row r="99" spans="1:39" s="282" customFormat="1" ht="15" outlineLevel="1">
      <c r="A99" s="507"/>
      <c r="B99" s="314" t="s">
        <v>215</v>
      </c>
      <c r="C99" s="290" t="s">
        <v>164</v>
      </c>
      <c r="D99" s="294"/>
      <c r="E99" s="294"/>
      <c r="F99" s="294"/>
      <c r="G99" s="294"/>
      <c r="H99" s="294"/>
      <c r="I99" s="294"/>
      <c r="J99" s="294"/>
      <c r="K99" s="294"/>
      <c r="L99" s="294"/>
      <c r="M99" s="294"/>
      <c r="N99" s="294">
        <f>N98</f>
        <v>0</v>
      </c>
      <c r="O99" s="294"/>
      <c r="P99" s="294"/>
      <c r="Q99" s="294"/>
      <c r="R99" s="294"/>
      <c r="S99" s="294"/>
      <c r="T99" s="294"/>
      <c r="U99" s="294"/>
      <c r="V99" s="294"/>
      <c r="W99" s="294"/>
      <c r="X99" s="294"/>
      <c r="Y99" s="410">
        <f>Y98</f>
        <v>0</v>
      </c>
      <c r="Z99" s="410">
        <f>Z98</f>
        <v>0</v>
      </c>
      <c r="AA99" s="410">
        <f t="shared" ref="AA99:AL99" si="24">AA98</f>
        <v>0</v>
      </c>
      <c r="AB99" s="410">
        <f t="shared" si="24"/>
        <v>0</v>
      </c>
      <c r="AC99" s="410">
        <f t="shared" si="24"/>
        <v>0</v>
      </c>
      <c r="AD99" s="410">
        <f t="shared" si="24"/>
        <v>0</v>
      </c>
      <c r="AE99" s="410">
        <f t="shared" si="24"/>
        <v>0</v>
      </c>
      <c r="AF99" s="410">
        <f t="shared" si="24"/>
        <v>0</v>
      </c>
      <c r="AG99" s="410">
        <f t="shared" si="24"/>
        <v>0</v>
      </c>
      <c r="AH99" s="410">
        <f t="shared" si="24"/>
        <v>0</v>
      </c>
      <c r="AI99" s="410">
        <f t="shared" si="24"/>
        <v>0</v>
      </c>
      <c r="AJ99" s="410">
        <f t="shared" si="24"/>
        <v>0</v>
      </c>
      <c r="AK99" s="410">
        <f t="shared" si="24"/>
        <v>0</v>
      </c>
      <c r="AL99" s="410">
        <f t="shared" si="24"/>
        <v>0</v>
      </c>
      <c r="AM99" s="310"/>
    </row>
    <row r="100" spans="1:39" s="282" customFormat="1" ht="15" outlineLevel="1">
      <c r="A100" s="507"/>
      <c r="B100" s="313"/>
      <c r="C100" s="311"/>
      <c r="D100" s="290"/>
      <c r="E100" s="290"/>
      <c r="F100" s="290"/>
      <c r="G100" s="290"/>
      <c r="H100" s="290"/>
      <c r="I100" s="290"/>
      <c r="J100" s="290"/>
      <c r="K100" s="290"/>
      <c r="L100" s="290"/>
      <c r="M100" s="290"/>
      <c r="N100" s="290"/>
      <c r="O100" s="290"/>
      <c r="P100" s="290"/>
      <c r="Q100" s="290"/>
      <c r="R100" s="290"/>
      <c r="S100" s="290"/>
      <c r="T100" s="290"/>
      <c r="U100" s="290"/>
      <c r="V100" s="290"/>
      <c r="W100" s="290"/>
      <c r="X100" s="290"/>
      <c r="Y100" s="415"/>
      <c r="Z100" s="416"/>
      <c r="AA100" s="415"/>
      <c r="AB100" s="415"/>
      <c r="AC100" s="415"/>
      <c r="AD100" s="415"/>
      <c r="AE100" s="415"/>
      <c r="AF100" s="415"/>
      <c r="AG100" s="415"/>
      <c r="AH100" s="415"/>
      <c r="AI100" s="415"/>
      <c r="AJ100" s="415"/>
      <c r="AK100" s="415"/>
      <c r="AL100" s="415"/>
      <c r="AM100" s="312"/>
    </row>
    <row r="101" spans="1:39" s="292" customFormat="1" ht="15.75" outlineLevel="1">
      <c r="A101" s="508"/>
      <c r="B101" s="287" t="s">
        <v>15</v>
      </c>
      <c r="C101" s="319"/>
      <c r="D101" s="289"/>
      <c r="E101" s="288"/>
      <c r="F101" s="288"/>
      <c r="G101" s="288"/>
      <c r="H101" s="288"/>
      <c r="I101" s="288"/>
      <c r="J101" s="288"/>
      <c r="K101" s="288"/>
      <c r="L101" s="288"/>
      <c r="M101" s="288"/>
      <c r="N101" s="290"/>
      <c r="O101" s="288"/>
      <c r="P101" s="288"/>
      <c r="Q101" s="288"/>
      <c r="R101" s="288"/>
      <c r="S101" s="288"/>
      <c r="T101" s="288"/>
      <c r="U101" s="288"/>
      <c r="V101" s="288"/>
      <c r="W101" s="288"/>
      <c r="X101" s="288"/>
      <c r="Y101" s="413"/>
      <c r="Z101" s="413"/>
      <c r="AA101" s="413"/>
      <c r="AB101" s="413"/>
      <c r="AC101" s="413"/>
      <c r="AD101" s="413"/>
      <c r="AE101" s="413"/>
      <c r="AF101" s="413"/>
      <c r="AG101" s="413"/>
      <c r="AH101" s="413"/>
      <c r="AI101" s="413"/>
      <c r="AJ101" s="413"/>
      <c r="AK101" s="413"/>
      <c r="AL101" s="413"/>
      <c r="AM101" s="291"/>
    </row>
    <row r="102" spans="1:39" s="282" customFormat="1" ht="15" outlineLevel="1">
      <c r="A102" s="507">
        <v>26</v>
      </c>
      <c r="B102" s="320" t="s">
        <v>16</v>
      </c>
      <c r="C102" s="290" t="s">
        <v>25</v>
      </c>
      <c r="D102" s="294">
        <v>662465.43999999994</v>
      </c>
      <c r="E102" s="294">
        <v>117589.22092890725</v>
      </c>
      <c r="F102" s="294">
        <v>117589.22092890725</v>
      </c>
      <c r="G102" s="294">
        <v>87207.976315980894</v>
      </c>
      <c r="H102" s="294">
        <v>87207.976315980894</v>
      </c>
      <c r="I102" s="294">
        <v>87207.976315980894</v>
      </c>
      <c r="J102" s="294">
        <v>17906.476511905996</v>
      </c>
      <c r="K102" s="294">
        <v>17906.476511905996</v>
      </c>
      <c r="L102" s="294">
        <v>17906.476511905996</v>
      </c>
      <c r="M102" s="294">
        <v>17906.476511905996</v>
      </c>
      <c r="N102" s="294">
        <v>12</v>
      </c>
      <c r="O102" s="294">
        <v>2.8904876000000006</v>
      </c>
      <c r="P102" s="294">
        <v>2.8904876000000006</v>
      </c>
      <c r="Q102" s="294">
        <v>2.8904876000000006</v>
      </c>
      <c r="R102" s="294">
        <v>2.8904876000000006</v>
      </c>
      <c r="S102" s="294">
        <v>2.8904876000000006</v>
      </c>
      <c r="T102" s="294">
        <v>2.8904876000000006</v>
      </c>
      <c r="U102" s="294">
        <v>2.8904876000000006</v>
      </c>
      <c r="V102" s="294">
        <v>2.8904876000000006</v>
      </c>
      <c r="W102" s="294">
        <v>2.8904876000000006</v>
      </c>
      <c r="X102" s="294">
        <v>2.8904876000000006</v>
      </c>
      <c r="Y102" s="409"/>
      <c r="Z102" s="409"/>
      <c r="AA102" s="409">
        <v>0.97</v>
      </c>
      <c r="AB102" s="409">
        <v>0.03</v>
      </c>
      <c r="AC102" s="409"/>
      <c r="AD102" s="409"/>
      <c r="AE102" s="414"/>
      <c r="AF102" s="414"/>
      <c r="AG102" s="414"/>
      <c r="AH102" s="414"/>
      <c r="AI102" s="414"/>
      <c r="AJ102" s="414"/>
      <c r="AK102" s="414"/>
      <c r="AL102" s="414"/>
      <c r="AM102" s="295">
        <f>SUM(Y102:AL102)</f>
        <v>1</v>
      </c>
    </row>
    <row r="103" spans="1:39" s="282" customFormat="1" ht="15" outlineLevel="1">
      <c r="A103" s="507"/>
      <c r="B103" s="314" t="s">
        <v>215</v>
      </c>
      <c r="C103" s="290" t="s">
        <v>164</v>
      </c>
      <c r="D103" s="294"/>
      <c r="E103" s="294"/>
      <c r="F103" s="294"/>
      <c r="G103" s="294"/>
      <c r="H103" s="294"/>
      <c r="I103" s="294"/>
      <c r="J103" s="294"/>
      <c r="K103" s="294"/>
      <c r="L103" s="294"/>
      <c r="M103" s="294"/>
      <c r="N103" s="294">
        <f>N102</f>
        <v>12</v>
      </c>
      <c r="O103" s="294"/>
      <c r="P103" s="294"/>
      <c r="Q103" s="294"/>
      <c r="R103" s="294"/>
      <c r="S103" s="294"/>
      <c r="T103" s="294"/>
      <c r="U103" s="294"/>
      <c r="V103" s="294"/>
      <c r="W103" s="294"/>
      <c r="X103" s="294"/>
      <c r="Y103" s="410">
        <f>Y102</f>
        <v>0</v>
      </c>
      <c r="Z103" s="410">
        <f>Z102</f>
        <v>0</v>
      </c>
      <c r="AA103" s="410">
        <f t="shared" ref="AA103:AL103" si="25">AA102</f>
        <v>0.97</v>
      </c>
      <c r="AB103" s="410">
        <f t="shared" si="25"/>
        <v>0.03</v>
      </c>
      <c r="AC103" s="410">
        <f t="shared" si="25"/>
        <v>0</v>
      </c>
      <c r="AD103" s="410">
        <f t="shared" si="25"/>
        <v>0</v>
      </c>
      <c r="AE103" s="410">
        <f t="shared" si="25"/>
        <v>0</v>
      </c>
      <c r="AF103" s="410">
        <f t="shared" si="25"/>
        <v>0</v>
      </c>
      <c r="AG103" s="410">
        <f t="shared" si="25"/>
        <v>0</v>
      </c>
      <c r="AH103" s="410">
        <f t="shared" si="25"/>
        <v>0</v>
      </c>
      <c r="AI103" s="410">
        <f t="shared" si="25"/>
        <v>0</v>
      </c>
      <c r="AJ103" s="410">
        <f t="shared" si="25"/>
        <v>0</v>
      </c>
      <c r="AK103" s="410">
        <f t="shared" si="25"/>
        <v>0</v>
      </c>
      <c r="AL103" s="410">
        <f t="shared" si="25"/>
        <v>0</v>
      </c>
      <c r="AM103" s="305"/>
    </row>
    <row r="104" spans="1:39" s="308" customFormat="1" ht="15" outlineLevel="1">
      <c r="A104" s="510"/>
      <c r="B104" s="321"/>
      <c r="C104" s="290"/>
      <c r="D104" s="290"/>
      <c r="E104" s="290"/>
      <c r="F104" s="290"/>
      <c r="G104" s="290"/>
      <c r="H104" s="290"/>
      <c r="I104" s="290"/>
      <c r="J104" s="290"/>
      <c r="K104" s="290"/>
      <c r="L104" s="290"/>
      <c r="M104" s="290"/>
      <c r="N104" s="290"/>
      <c r="O104" s="290"/>
      <c r="P104" s="290"/>
      <c r="Q104" s="290"/>
      <c r="R104" s="290"/>
      <c r="S104" s="290"/>
      <c r="T104" s="290"/>
      <c r="U104" s="290"/>
      <c r="V104" s="290"/>
      <c r="W104" s="290"/>
      <c r="X104" s="290"/>
      <c r="Y104" s="422"/>
      <c r="Z104" s="423"/>
      <c r="AA104" s="423"/>
      <c r="AB104" s="423"/>
      <c r="AC104" s="423"/>
      <c r="AD104" s="423"/>
      <c r="AE104" s="423"/>
      <c r="AF104" s="423"/>
      <c r="AG104" s="423"/>
      <c r="AH104" s="423"/>
      <c r="AI104" s="423"/>
      <c r="AJ104" s="423"/>
      <c r="AK104" s="423"/>
      <c r="AL104" s="423"/>
      <c r="AM104" s="296"/>
    </row>
    <row r="105" spans="1:39" s="282" customFormat="1" ht="15" outlineLevel="1">
      <c r="A105" s="507">
        <v>27</v>
      </c>
      <c r="B105" s="320" t="s">
        <v>17</v>
      </c>
      <c r="C105" s="290" t="s">
        <v>25</v>
      </c>
      <c r="D105" s="294">
        <v>475.38900000000001</v>
      </c>
      <c r="E105" s="294">
        <v>475.389209560035</v>
      </c>
      <c r="F105" s="294">
        <v>475.389209560035</v>
      </c>
      <c r="G105" s="294">
        <v>475.389209560035</v>
      </c>
      <c r="H105" s="294">
        <v>475.389209560035</v>
      </c>
      <c r="I105" s="294">
        <v>475.389209560035</v>
      </c>
      <c r="J105" s="294">
        <v>475.389209560035</v>
      </c>
      <c r="K105" s="294">
        <v>475.389209560035</v>
      </c>
      <c r="L105" s="294">
        <v>475.389209560035</v>
      </c>
      <c r="M105" s="294">
        <v>475.389209560035</v>
      </c>
      <c r="N105" s="294">
        <v>12</v>
      </c>
      <c r="O105" s="294">
        <v>9.2560204353589373E-2</v>
      </c>
      <c r="P105" s="294">
        <v>9.2560204353589373E-2</v>
      </c>
      <c r="Q105" s="294">
        <v>9.2560204353589373E-2</v>
      </c>
      <c r="R105" s="294">
        <v>9.2560204353589373E-2</v>
      </c>
      <c r="S105" s="294">
        <v>9.2560204353589373E-2</v>
      </c>
      <c r="T105" s="294">
        <v>9.2560204353589373E-2</v>
      </c>
      <c r="U105" s="294">
        <v>9.2560204353589373E-2</v>
      </c>
      <c r="V105" s="294">
        <v>9.2560204353589373E-2</v>
      </c>
      <c r="W105" s="294">
        <v>9.2560204353589373E-2</v>
      </c>
      <c r="X105" s="294">
        <v>9.2560204353589373E-2</v>
      </c>
      <c r="Y105" s="409"/>
      <c r="Z105" s="409">
        <v>1</v>
      </c>
      <c r="AA105" s="409"/>
      <c r="AB105" s="409"/>
      <c r="AC105" s="409"/>
      <c r="AD105" s="409"/>
      <c r="AE105" s="414"/>
      <c r="AF105" s="414"/>
      <c r="AG105" s="414"/>
      <c r="AH105" s="414"/>
      <c r="AI105" s="414"/>
      <c r="AJ105" s="414"/>
      <c r="AK105" s="414"/>
      <c r="AL105" s="414"/>
      <c r="AM105" s="295">
        <f>SUM(Y105:AL105)</f>
        <v>1</v>
      </c>
    </row>
    <row r="106" spans="1:39" s="282" customFormat="1" ht="15" outlineLevel="1">
      <c r="A106" s="507"/>
      <c r="B106" s="314" t="s">
        <v>215</v>
      </c>
      <c r="C106" s="290" t="s">
        <v>164</v>
      </c>
      <c r="D106" s="294"/>
      <c r="E106" s="294"/>
      <c r="F106" s="294"/>
      <c r="G106" s="294"/>
      <c r="H106" s="294"/>
      <c r="I106" s="294"/>
      <c r="J106" s="294"/>
      <c r="K106" s="294"/>
      <c r="L106" s="294"/>
      <c r="M106" s="294" t="s">
        <v>693</v>
      </c>
      <c r="N106" s="294">
        <f>N105</f>
        <v>12</v>
      </c>
      <c r="O106" s="294"/>
      <c r="P106" s="294"/>
      <c r="Q106" s="294"/>
      <c r="R106" s="294"/>
      <c r="S106" s="294"/>
      <c r="T106" s="294"/>
      <c r="U106" s="294"/>
      <c r="V106" s="294"/>
      <c r="W106" s="294"/>
      <c r="X106" s="294"/>
      <c r="Y106" s="410">
        <f>Y105</f>
        <v>0</v>
      </c>
      <c r="Z106" s="410">
        <f>Z105</f>
        <v>1</v>
      </c>
      <c r="AA106" s="410">
        <f>AA105</f>
        <v>0</v>
      </c>
      <c r="AB106" s="410">
        <f>AB105</f>
        <v>0</v>
      </c>
      <c r="AC106" s="410">
        <f t="shared" ref="AC106:AL106" si="26">AC105</f>
        <v>0</v>
      </c>
      <c r="AD106" s="410">
        <f t="shared" si="26"/>
        <v>0</v>
      </c>
      <c r="AE106" s="410">
        <f t="shared" si="26"/>
        <v>0</v>
      </c>
      <c r="AF106" s="410">
        <f t="shared" si="26"/>
        <v>0</v>
      </c>
      <c r="AG106" s="410">
        <f t="shared" si="26"/>
        <v>0</v>
      </c>
      <c r="AH106" s="410">
        <f t="shared" si="26"/>
        <v>0</v>
      </c>
      <c r="AI106" s="410">
        <f t="shared" si="26"/>
        <v>0</v>
      </c>
      <c r="AJ106" s="410">
        <f t="shared" si="26"/>
        <v>0</v>
      </c>
      <c r="AK106" s="410">
        <f t="shared" si="26"/>
        <v>0</v>
      </c>
      <c r="AL106" s="410">
        <f t="shared" si="26"/>
        <v>0</v>
      </c>
      <c r="AM106" s="305"/>
    </row>
    <row r="107" spans="1:39" s="308" customFormat="1" ht="15.75" outlineLevel="1">
      <c r="A107" s="510"/>
      <c r="B107" s="322"/>
      <c r="C107" s="299"/>
      <c r="D107" s="290"/>
      <c r="E107" s="290"/>
      <c r="F107" s="290"/>
      <c r="G107" s="290"/>
      <c r="H107" s="290"/>
      <c r="I107" s="290"/>
      <c r="J107" s="290"/>
      <c r="K107" s="290"/>
      <c r="L107" s="290"/>
      <c r="M107" s="290"/>
      <c r="N107" s="299"/>
      <c r="O107" s="290"/>
      <c r="P107" s="290"/>
      <c r="Q107" s="290"/>
      <c r="R107" s="290"/>
      <c r="S107" s="290"/>
      <c r="T107" s="290"/>
      <c r="U107" s="290"/>
      <c r="V107" s="290"/>
      <c r="W107" s="290"/>
      <c r="X107" s="290"/>
      <c r="Y107" s="411"/>
      <c r="Z107" s="411"/>
      <c r="AA107" s="411"/>
      <c r="AB107" s="411"/>
      <c r="AC107" s="411"/>
      <c r="AD107" s="411"/>
      <c r="AE107" s="411"/>
      <c r="AF107" s="411"/>
      <c r="AG107" s="411"/>
      <c r="AH107" s="411"/>
      <c r="AI107" s="411"/>
      <c r="AJ107" s="411"/>
      <c r="AK107" s="411"/>
      <c r="AL107" s="411"/>
      <c r="AM107" s="305"/>
    </row>
    <row r="108" spans="1:39" s="282" customFormat="1" ht="15" outlineLevel="1">
      <c r="A108" s="507">
        <v>28</v>
      </c>
      <c r="B108" s="320" t="s">
        <v>18</v>
      </c>
      <c r="C108" s="290" t="s">
        <v>25</v>
      </c>
      <c r="D108" s="294"/>
      <c r="E108" s="294"/>
      <c r="F108" s="294"/>
      <c r="G108" s="294"/>
      <c r="H108" s="294"/>
      <c r="I108" s="294"/>
      <c r="J108" s="294"/>
      <c r="K108" s="294"/>
      <c r="L108" s="294"/>
      <c r="M108" s="294"/>
      <c r="N108" s="294">
        <v>0</v>
      </c>
      <c r="O108" s="294"/>
      <c r="P108" s="294"/>
      <c r="Q108" s="294"/>
      <c r="R108" s="294"/>
      <c r="S108" s="294"/>
      <c r="T108" s="294"/>
      <c r="U108" s="294"/>
      <c r="V108" s="294"/>
      <c r="W108" s="294"/>
      <c r="X108" s="294"/>
      <c r="Y108" s="409"/>
      <c r="Z108" s="409"/>
      <c r="AA108" s="409"/>
      <c r="AB108" s="409"/>
      <c r="AC108" s="409"/>
      <c r="AD108" s="409"/>
      <c r="AE108" s="414"/>
      <c r="AF108" s="414"/>
      <c r="AG108" s="414"/>
      <c r="AH108" s="414"/>
      <c r="AI108" s="414"/>
      <c r="AJ108" s="414"/>
      <c r="AK108" s="414"/>
      <c r="AL108" s="414"/>
      <c r="AM108" s="295">
        <f>SUM(Y108:AL108)</f>
        <v>0</v>
      </c>
    </row>
    <row r="109" spans="1:39" s="282" customFormat="1" ht="15" outlineLevel="1">
      <c r="A109" s="507"/>
      <c r="B109" s="314" t="s">
        <v>215</v>
      </c>
      <c r="C109" s="290" t="s">
        <v>164</v>
      </c>
      <c r="D109" s="294"/>
      <c r="E109" s="294"/>
      <c r="F109" s="294"/>
      <c r="G109" s="294"/>
      <c r="H109" s="294"/>
      <c r="I109" s="294"/>
      <c r="J109" s="294"/>
      <c r="K109" s="294"/>
      <c r="L109" s="294"/>
      <c r="M109" s="294"/>
      <c r="N109" s="294">
        <f>N108</f>
        <v>0</v>
      </c>
      <c r="O109" s="294"/>
      <c r="P109" s="294"/>
      <c r="Q109" s="294"/>
      <c r="R109" s="294"/>
      <c r="S109" s="294"/>
      <c r="T109" s="294"/>
      <c r="U109" s="294"/>
      <c r="V109" s="294"/>
      <c r="W109" s="294"/>
      <c r="X109" s="294"/>
      <c r="Y109" s="410">
        <f>Y108</f>
        <v>0</v>
      </c>
      <c r="Z109" s="410">
        <f>Z108</f>
        <v>0</v>
      </c>
      <c r="AA109" s="410">
        <f t="shared" ref="AA109:AK109" si="27">AA108</f>
        <v>0</v>
      </c>
      <c r="AB109" s="410">
        <f t="shared" si="27"/>
        <v>0</v>
      </c>
      <c r="AC109" s="410">
        <f t="shared" si="27"/>
        <v>0</v>
      </c>
      <c r="AD109" s="410">
        <f t="shared" si="27"/>
        <v>0</v>
      </c>
      <c r="AE109" s="410">
        <f t="shared" si="27"/>
        <v>0</v>
      </c>
      <c r="AF109" s="410">
        <f t="shared" si="27"/>
        <v>0</v>
      </c>
      <c r="AG109" s="410">
        <f t="shared" si="27"/>
        <v>0</v>
      </c>
      <c r="AH109" s="410">
        <f t="shared" si="27"/>
        <v>0</v>
      </c>
      <c r="AI109" s="410">
        <f t="shared" si="27"/>
        <v>0</v>
      </c>
      <c r="AJ109" s="410">
        <f t="shared" si="27"/>
        <v>0</v>
      </c>
      <c r="AK109" s="410">
        <f t="shared" si="27"/>
        <v>0</v>
      </c>
      <c r="AL109" s="410">
        <f>AL108</f>
        <v>0</v>
      </c>
      <c r="AM109" s="296"/>
    </row>
    <row r="110" spans="1:39" s="308" customFormat="1" ht="15" outlineLevel="1">
      <c r="A110" s="510"/>
      <c r="B110" s="321"/>
      <c r="C110" s="290"/>
      <c r="D110" s="290"/>
      <c r="E110" s="290"/>
      <c r="F110" s="290"/>
      <c r="G110" s="290"/>
      <c r="H110" s="290"/>
      <c r="I110" s="290"/>
      <c r="J110" s="290"/>
      <c r="K110" s="290"/>
      <c r="L110" s="290"/>
      <c r="M110" s="290"/>
      <c r="N110" s="290"/>
      <c r="O110" s="290"/>
      <c r="P110" s="290"/>
      <c r="Q110" s="290"/>
      <c r="R110" s="290"/>
      <c r="S110" s="290"/>
      <c r="T110" s="290"/>
      <c r="U110" s="290"/>
      <c r="V110" s="290"/>
      <c r="W110" s="290"/>
      <c r="X110" s="290"/>
      <c r="Y110" s="411"/>
      <c r="Z110" s="411"/>
      <c r="AA110" s="411"/>
      <c r="AB110" s="411"/>
      <c r="AC110" s="411"/>
      <c r="AD110" s="411"/>
      <c r="AE110" s="411"/>
      <c r="AF110" s="411"/>
      <c r="AG110" s="411"/>
      <c r="AH110" s="411"/>
      <c r="AI110" s="411"/>
      <c r="AJ110" s="411"/>
      <c r="AK110" s="411"/>
      <c r="AL110" s="411"/>
      <c r="AM110" s="305"/>
    </row>
    <row r="111" spans="1:39" s="282" customFormat="1" ht="15" outlineLevel="1">
      <c r="A111" s="507">
        <v>29</v>
      </c>
      <c r="B111" s="323" t="s">
        <v>19</v>
      </c>
      <c r="C111" s="290" t="s">
        <v>25</v>
      </c>
      <c r="D111" s="294"/>
      <c r="E111" s="294"/>
      <c r="F111" s="294"/>
      <c r="G111" s="294"/>
      <c r="H111" s="294"/>
      <c r="I111" s="294"/>
      <c r="J111" s="294"/>
      <c r="K111" s="294"/>
      <c r="L111" s="294"/>
      <c r="M111" s="294"/>
      <c r="N111" s="294">
        <v>0</v>
      </c>
      <c r="O111" s="294"/>
      <c r="P111" s="294"/>
      <c r="Q111" s="294"/>
      <c r="R111" s="294"/>
      <c r="S111" s="294"/>
      <c r="T111" s="294"/>
      <c r="U111" s="294"/>
      <c r="V111" s="294"/>
      <c r="W111" s="294"/>
      <c r="X111" s="294"/>
      <c r="Y111" s="409"/>
      <c r="Z111" s="409"/>
      <c r="AA111" s="409"/>
      <c r="AB111" s="409"/>
      <c r="AC111" s="409"/>
      <c r="AD111" s="409"/>
      <c r="AE111" s="414"/>
      <c r="AF111" s="414"/>
      <c r="AG111" s="414"/>
      <c r="AH111" s="414"/>
      <c r="AI111" s="414"/>
      <c r="AJ111" s="414"/>
      <c r="AK111" s="414"/>
      <c r="AL111" s="414"/>
      <c r="AM111" s="295">
        <f>SUM(Y111:AL111)</f>
        <v>0</v>
      </c>
    </row>
    <row r="112" spans="1:39" s="282" customFormat="1" ht="15" outlineLevel="1">
      <c r="A112" s="507"/>
      <c r="B112" s="323" t="s">
        <v>215</v>
      </c>
      <c r="C112" s="290" t="s">
        <v>164</v>
      </c>
      <c r="D112" s="294"/>
      <c r="E112" s="294"/>
      <c r="F112" s="294"/>
      <c r="G112" s="294"/>
      <c r="H112" s="294"/>
      <c r="I112" s="294"/>
      <c r="J112" s="294"/>
      <c r="K112" s="294"/>
      <c r="L112" s="294"/>
      <c r="M112" s="294"/>
      <c r="N112" s="294">
        <f>N111</f>
        <v>0</v>
      </c>
      <c r="O112" s="294"/>
      <c r="P112" s="294"/>
      <c r="Q112" s="294"/>
      <c r="R112" s="294"/>
      <c r="S112" s="294"/>
      <c r="T112" s="294"/>
      <c r="U112" s="294"/>
      <c r="V112" s="294"/>
      <c r="W112" s="294"/>
      <c r="X112" s="294"/>
      <c r="Y112" s="410">
        <f>Y111</f>
        <v>0</v>
      </c>
      <c r="Z112" s="410">
        <f t="shared" ref="Z112:AK112" si="28">Z111</f>
        <v>0</v>
      </c>
      <c r="AA112" s="410">
        <f t="shared" si="28"/>
        <v>0</v>
      </c>
      <c r="AB112" s="410">
        <f t="shared" si="28"/>
        <v>0</v>
      </c>
      <c r="AC112" s="410">
        <f t="shared" si="28"/>
        <v>0</v>
      </c>
      <c r="AD112" s="410">
        <f t="shared" si="28"/>
        <v>0</v>
      </c>
      <c r="AE112" s="410">
        <f t="shared" si="28"/>
        <v>0</v>
      </c>
      <c r="AF112" s="410">
        <f t="shared" si="28"/>
        <v>0</v>
      </c>
      <c r="AG112" s="410">
        <f t="shared" si="28"/>
        <v>0</v>
      </c>
      <c r="AH112" s="410">
        <f t="shared" si="28"/>
        <v>0</v>
      </c>
      <c r="AI112" s="410">
        <f t="shared" si="28"/>
        <v>0</v>
      </c>
      <c r="AJ112" s="410">
        <f t="shared" si="28"/>
        <v>0</v>
      </c>
      <c r="AK112" s="410">
        <f t="shared" si="28"/>
        <v>0</v>
      </c>
      <c r="AL112" s="410">
        <f>AL111</f>
        <v>0</v>
      </c>
      <c r="AM112" s="503"/>
    </row>
    <row r="113" spans="1:39" s="282" customFormat="1" ht="15" outlineLevel="1">
      <c r="A113" s="507"/>
      <c r="B113" s="323"/>
      <c r="C113" s="290"/>
      <c r="D113" s="290"/>
      <c r="E113" s="290"/>
      <c r="F113" s="290"/>
      <c r="G113" s="290"/>
      <c r="H113" s="290"/>
      <c r="I113" s="290"/>
      <c r="J113" s="290"/>
      <c r="K113" s="290"/>
      <c r="L113" s="290"/>
      <c r="M113" s="290"/>
      <c r="N113" s="290"/>
      <c r="O113" s="290"/>
      <c r="P113" s="290"/>
      <c r="Q113" s="290"/>
      <c r="R113" s="290"/>
      <c r="S113" s="290"/>
      <c r="T113" s="290"/>
      <c r="U113" s="290"/>
      <c r="V113" s="290"/>
      <c r="W113" s="290"/>
      <c r="X113" s="290"/>
      <c r="Y113" s="290"/>
      <c r="Z113" s="411"/>
      <c r="AA113" s="411"/>
      <c r="AB113" s="411"/>
      <c r="AC113" s="411"/>
      <c r="AD113" s="411"/>
      <c r="AE113" s="415"/>
      <c r="AF113" s="415"/>
      <c r="AG113" s="415"/>
      <c r="AH113" s="415"/>
      <c r="AI113" s="415"/>
      <c r="AJ113" s="415"/>
      <c r="AK113" s="415"/>
      <c r="AL113" s="415"/>
      <c r="AM113" s="312"/>
    </row>
    <row r="114" spans="1:39" s="282" customFormat="1" ht="15" outlineLevel="1">
      <c r="A114" s="507">
        <v>30</v>
      </c>
      <c r="B114" s="323" t="s">
        <v>490</v>
      </c>
      <c r="C114" s="290" t="s">
        <v>25</v>
      </c>
      <c r="D114" s="294"/>
      <c r="E114" s="294"/>
      <c r="F114" s="294"/>
      <c r="G114" s="294"/>
      <c r="H114" s="294"/>
      <c r="I114" s="294"/>
      <c r="J114" s="294"/>
      <c r="K114" s="294"/>
      <c r="L114" s="294"/>
      <c r="M114" s="294"/>
      <c r="N114" s="294">
        <v>0</v>
      </c>
      <c r="O114" s="294"/>
      <c r="P114" s="294"/>
      <c r="Q114" s="294"/>
      <c r="R114" s="294"/>
      <c r="S114" s="294"/>
      <c r="T114" s="294"/>
      <c r="U114" s="294"/>
      <c r="V114" s="294"/>
      <c r="W114" s="294"/>
      <c r="X114" s="294"/>
      <c r="Y114" s="409"/>
      <c r="Z114" s="409"/>
      <c r="AA114" s="409"/>
      <c r="AB114" s="409"/>
      <c r="AC114" s="409"/>
      <c r="AD114" s="409"/>
      <c r="AE114" s="414"/>
      <c r="AF114" s="414"/>
      <c r="AG114" s="414"/>
      <c r="AH114" s="414"/>
      <c r="AI114" s="414"/>
      <c r="AJ114" s="414"/>
      <c r="AK114" s="414"/>
      <c r="AL114" s="414"/>
      <c r="AM114" s="295">
        <f>SUM(Y114:AL114)</f>
        <v>0</v>
      </c>
    </row>
    <row r="115" spans="1:39" s="282" customFormat="1" ht="15" outlineLevel="1">
      <c r="A115" s="507"/>
      <c r="B115" s="323" t="s">
        <v>215</v>
      </c>
      <c r="C115" s="290" t="s">
        <v>164</v>
      </c>
      <c r="D115" s="294"/>
      <c r="E115" s="294"/>
      <c r="F115" s="294"/>
      <c r="G115" s="294"/>
      <c r="H115" s="294"/>
      <c r="I115" s="294"/>
      <c r="J115" s="294"/>
      <c r="K115" s="294"/>
      <c r="L115" s="294"/>
      <c r="M115" s="294"/>
      <c r="N115" s="294">
        <f>N114</f>
        <v>0</v>
      </c>
      <c r="O115" s="294"/>
      <c r="P115" s="294"/>
      <c r="Q115" s="294"/>
      <c r="R115" s="294"/>
      <c r="S115" s="294"/>
      <c r="T115" s="294"/>
      <c r="U115" s="294"/>
      <c r="V115" s="294"/>
      <c r="W115" s="294"/>
      <c r="X115" s="294"/>
      <c r="Y115" s="410">
        <f>Y114</f>
        <v>0</v>
      </c>
      <c r="Z115" s="410">
        <f t="shared" ref="Z115:AL115" si="29">Z114</f>
        <v>0</v>
      </c>
      <c r="AA115" s="410">
        <f t="shared" si="29"/>
        <v>0</v>
      </c>
      <c r="AB115" s="410">
        <f t="shared" si="29"/>
        <v>0</v>
      </c>
      <c r="AC115" s="410">
        <f t="shared" si="29"/>
        <v>0</v>
      </c>
      <c r="AD115" s="410">
        <f t="shared" si="29"/>
        <v>0</v>
      </c>
      <c r="AE115" s="410">
        <f t="shared" si="29"/>
        <v>0</v>
      </c>
      <c r="AF115" s="410">
        <f t="shared" si="29"/>
        <v>0</v>
      </c>
      <c r="AG115" s="410">
        <f t="shared" si="29"/>
        <v>0</v>
      </c>
      <c r="AH115" s="410">
        <f t="shared" si="29"/>
        <v>0</v>
      </c>
      <c r="AI115" s="410">
        <f t="shared" si="29"/>
        <v>0</v>
      </c>
      <c r="AJ115" s="410">
        <f t="shared" si="29"/>
        <v>0</v>
      </c>
      <c r="AK115" s="410">
        <f t="shared" si="29"/>
        <v>0</v>
      </c>
      <c r="AL115" s="410">
        <f t="shared" si="29"/>
        <v>0</v>
      </c>
      <c r="AM115" s="503"/>
    </row>
    <row r="116" spans="1:39" s="282" customFormat="1" ht="15" outlineLevel="1">
      <c r="A116" s="507"/>
      <c r="B116" s="323"/>
      <c r="C116" s="290"/>
      <c r="D116" s="290"/>
      <c r="E116" s="290"/>
      <c r="F116" s="290"/>
      <c r="G116" s="290"/>
      <c r="H116" s="290"/>
      <c r="I116" s="290"/>
      <c r="J116" s="290"/>
      <c r="K116" s="290"/>
      <c r="L116" s="290"/>
      <c r="M116" s="290"/>
      <c r="N116" s="290"/>
      <c r="O116" s="290"/>
      <c r="P116" s="290"/>
      <c r="Q116" s="290"/>
      <c r="R116" s="290"/>
      <c r="S116" s="290"/>
      <c r="T116" s="290"/>
      <c r="U116" s="290"/>
      <c r="V116" s="290"/>
      <c r="W116" s="290"/>
      <c r="X116" s="290"/>
      <c r="Y116" s="290"/>
      <c r="Z116" s="411"/>
      <c r="AA116" s="411"/>
      <c r="AB116" s="411"/>
      <c r="AC116" s="411"/>
      <c r="AD116" s="411"/>
      <c r="AE116" s="415"/>
      <c r="AF116" s="415"/>
      <c r="AG116" s="415"/>
      <c r="AH116" s="415"/>
      <c r="AI116" s="415"/>
      <c r="AJ116" s="415"/>
      <c r="AK116" s="415"/>
      <c r="AL116" s="415"/>
      <c r="AM116" s="312"/>
    </row>
    <row r="117" spans="1:39" s="282" customFormat="1" ht="15.75" outlineLevel="1">
      <c r="A117" s="507"/>
      <c r="B117" s="287" t="s">
        <v>491</v>
      </c>
      <c r="C117" s="290"/>
      <c r="D117" s="290"/>
      <c r="E117" s="290"/>
      <c r="F117" s="290"/>
      <c r="G117" s="290"/>
      <c r="H117" s="290"/>
      <c r="I117" s="290"/>
      <c r="J117" s="290"/>
      <c r="K117" s="290"/>
      <c r="L117" s="290"/>
      <c r="M117" s="290"/>
      <c r="N117" s="290"/>
      <c r="O117" s="290"/>
      <c r="P117" s="290"/>
      <c r="Q117" s="290"/>
      <c r="R117" s="290"/>
      <c r="S117" s="290"/>
      <c r="T117" s="290"/>
      <c r="U117" s="290"/>
      <c r="V117" s="290"/>
      <c r="W117" s="290"/>
      <c r="X117" s="290"/>
      <c r="Y117" s="290"/>
      <c r="Z117" s="411"/>
      <c r="AA117" s="411"/>
      <c r="AB117" s="411"/>
      <c r="AC117" s="411"/>
      <c r="AD117" s="411"/>
      <c r="AE117" s="415"/>
      <c r="AF117" s="415"/>
      <c r="AG117" s="415"/>
      <c r="AH117" s="415"/>
      <c r="AI117" s="415"/>
      <c r="AJ117" s="415"/>
      <c r="AK117" s="415"/>
      <c r="AL117" s="415"/>
      <c r="AM117" s="312"/>
    </row>
    <row r="118" spans="1:39" s="282" customFormat="1" ht="15" outlineLevel="1">
      <c r="A118" s="507">
        <v>31</v>
      </c>
      <c r="B118" s="323" t="s">
        <v>492</v>
      </c>
      <c r="C118" s="290" t="s">
        <v>25</v>
      </c>
      <c r="D118" s="294"/>
      <c r="E118" s="294"/>
      <c r="F118" s="294"/>
      <c r="G118" s="294"/>
      <c r="H118" s="294"/>
      <c r="I118" s="294"/>
      <c r="J118" s="294"/>
      <c r="K118" s="294"/>
      <c r="L118" s="294"/>
      <c r="M118" s="294"/>
      <c r="N118" s="294">
        <v>0</v>
      </c>
      <c r="O118" s="294"/>
      <c r="P118" s="294"/>
      <c r="Q118" s="294"/>
      <c r="R118" s="294"/>
      <c r="S118" s="294"/>
      <c r="T118" s="294"/>
      <c r="U118" s="294"/>
      <c r="V118" s="294"/>
      <c r="W118" s="294"/>
      <c r="X118" s="294"/>
      <c r="Y118" s="409"/>
      <c r="Z118" s="409"/>
      <c r="AA118" s="409"/>
      <c r="AB118" s="409"/>
      <c r="AC118" s="409"/>
      <c r="AD118" s="409"/>
      <c r="AE118" s="414"/>
      <c r="AF118" s="414"/>
      <c r="AG118" s="414"/>
      <c r="AH118" s="414"/>
      <c r="AI118" s="414"/>
      <c r="AJ118" s="414"/>
      <c r="AK118" s="414"/>
      <c r="AL118" s="414"/>
      <c r="AM118" s="295">
        <f>SUM(Y118:AL118)</f>
        <v>0</v>
      </c>
    </row>
    <row r="119" spans="1:39" s="282" customFormat="1" ht="15" outlineLevel="1">
      <c r="A119" s="507"/>
      <c r="B119" s="323" t="s">
        <v>215</v>
      </c>
      <c r="C119" s="290" t="s">
        <v>164</v>
      </c>
      <c r="D119" s="294"/>
      <c r="E119" s="294"/>
      <c r="F119" s="294"/>
      <c r="G119" s="294"/>
      <c r="H119" s="294"/>
      <c r="I119" s="294"/>
      <c r="J119" s="294"/>
      <c r="K119" s="294"/>
      <c r="L119" s="294"/>
      <c r="M119" s="294"/>
      <c r="N119" s="294">
        <f>N118</f>
        <v>0</v>
      </c>
      <c r="O119" s="294"/>
      <c r="P119" s="294"/>
      <c r="Q119" s="294"/>
      <c r="R119" s="294"/>
      <c r="S119" s="294"/>
      <c r="T119" s="294"/>
      <c r="U119" s="294"/>
      <c r="V119" s="294"/>
      <c r="W119" s="294"/>
      <c r="X119" s="294"/>
      <c r="Y119" s="410">
        <f>Y118</f>
        <v>0</v>
      </c>
      <c r="Z119" s="410">
        <f t="shared" ref="Z119:AL119" si="30">Z118</f>
        <v>0</v>
      </c>
      <c r="AA119" s="410">
        <f t="shared" si="30"/>
        <v>0</v>
      </c>
      <c r="AB119" s="410">
        <f t="shared" si="30"/>
        <v>0</v>
      </c>
      <c r="AC119" s="410">
        <f t="shared" si="30"/>
        <v>0</v>
      </c>
      <c r="AD119" s="410">
        <f t="shared" si="30"/>
        <v>0</v>
      </c>
      <c r="AE119" s="410">
        <f t="shared" si="30"/>
        <v>0</v>
      </c>
      <c r="AF119" s="410">
        <f t="shared" si="30"/>
        <v>0</v>
      </c>
      <c r="AG119" s="410">
        <f t="shared" si="30"/>
        <v>0</v>
      </c>
      <c r="AH119" s="410">
        <f t="shared" si="30"/>
        <v>0</v>
      </c>
      <c r="AI119" s="410">
        <f t="shared" si="30"/>
        <v>0</v>
      </c>
      <c r="AJ119" s="410">
        <f t="shared" si="30"/>
        <v>0</v>
      </c>
      <c r="AK119" s="410">
        <f t="shared" si="30"/>
        <v>0</v>
      </c>
      <c r="AL119" s="410">
        <f t="shared" si="30"/>
        <v>0</v>
      </c>
      <c r="AM119" s="503"/>
    </row>
    <row r="120" spans="1:39" s="282" customFormat="1" ht="15" outlineLevel="1">
      <c r="A120" s="507"/>
      <c r="B120" s="323"/>
      <c r="C120" s="290"/>
      <c r="D120" s="290"/>
      <c r="E120" s="290"/>
      <c r="F120" s="290"/>
      <c r="G120" s="290"/>
      <c r="H120" s="290"/>
      <c r="I120" s="290"/>
      <c r="J120" s="290"/>
      <c r="K120" s="290"/>
      <c r="L120" s="290"/>
      <c r="M120" s="290"/>
      <c r="N120" s="290"/>
      <c r="O120" s="290"/>
      <c r="P120" s="290"/>
      <c r="Q120" s="290"/>
      <c r="R120" s="290"/>
      <c r="S120" s="290"/>
      <c r="T120" s="290"/>
      <c r="U120" s="290"/>
      <c r="V120" s="290"/>
      <c r="W120" s="290"/>
      <c r="X120" s="290"/>
      <c r="Y120" s="411"/>
      <c r="Z120" s="411"/>
      <c r="AA120" s="411"/>
      <c r="AB120" s="411"/>
      <c r="AC120" s="411"/>
      <c r="AD120" s="411"/>
      <c r="AE120" s="415"/>
      <c r="AF120" s="415"/>
      <c r="AG120" s="415"/>
      <c r="AH120" s="415"/>
      <c r="AI120" s="415"/>
      <c r="AJ120" s="415"/>
      <c r="AK120" s="415"/>
      <c r="AL120" s="415"/>
      <c r="AM120" s="312"/>
    </row>
    <row r="121" spans="1:39" s="282" customFormat="1" ht="15" outlineLevel="1">
      <c r="A121" s="507">
        <v>32</v>
      </c>
      <c r="B121" s="323" t="s">
        <v>493</v>
      </c>
      <c r="C121" s="290" t="s">
        <v>25</v>
      </c>
      <c r="D121" s="294"/>
      <c r="E121" s="294"/>
      <c r="F121" s="294"/>
      <c r="G121" s="294"/>
      <c r="H121" s="294"/>
      <c r="I121" s="294"/>
      <c r="J121" s="294"/>
      <c r="K121" s="294"/>
      <c r="L121" s="294"/>
      <c r="M121" s="294"/>
      <c r="N121" s="294">
        <v>0</v>
      </c>
      <c r="O121" s="294"/>
      <c r="P121" s="294"/>
      <c r="Q121" s="294"/>
      <c r="R121" s="294"/>
      <c r="S121" s="294"/>
      <c r="T121" s="294"/>
      <c r="U121" s="294"/>
      <c r="V121" s="294"/>
      <c r="W121" s="294"/>
      <c r="X121" s="294"/>
      <c r="Y121" s="409"/>
      <c r="Z121" s="409"/>
      <c r="AA121" s="409"/>
      <c r="AB121" s="409"/>
      <c r="AC121" s="409"/>
      <c r="AD121" s="409"/>
      <c r="AE121" s="414"/>
      <c r="AF121" s="414"/>
      <c r="AG121" s="414"/>
      <c r="AH121" s="414"/>
      <c r="AI121" s="414"/>
      <c r="AJ121" s="414"/>
      <c r="AK121" s="414"/>
      <c r="AL121" s="414"/>
      <c r="AM121" s="295">
        <f>SUM(Y121:AL121)</f>
        <v>0</v>
      </c>
    </row>
    <row r="122" spans="1:39" s="282" customFormat="1" ht="15" outlineLevel="1">
      <c r="A122" s="507"/>
      <c r="B122" s="323" t="s">
        <v>215</v>
      </c>
      <c r="C122" s="290" t="s">
        <v>164</v>
      </c>
      <c r="D122" s="294"/>
      <c r="E122" s="294"/>
      <c r="F122" s="294"/>
      <c r="G122" s="294"/>
      <c r="H122" s="294"/>
      <c r="I122" s="294"/>
      <c r="J122" s="294"/>
      <c r="K122" s="294"/>
      <c r="L122" s="294"/>
      <c r="M122" s="294"/>
      <c r="N122" s="294">
        <f>N121</f>
        <v>0</v>
      </c>
      <c r="O122" s="294"/>
      <c r="P122" s="294"/>
      <c r="Q122" s="294"/>
      <c r="R122" s="294"/>
      <c r="S122" s="294"/>
      <c r="T122" s="294"/>
      <c r="U122" s="294"/>
      <c r="V122" s="294"/>
      <c r="W122" s="294"/>
      <c r="X122" s="294"/>
      <c r="Y122" s="410">
        <f>Y121</f>
        <v>0</v>
      </c>
      <c r="Z122" s="410">
        <f t="shared" ref="Z122:AL122" si="31">Z121</f>
        <v>0</v>
      </c>
      <c r="AA122" s="410">
        <f t="shared" si="31"/>
        <v>0</v>
      </c>
      <c r="AB122" s="410">
        <f t="shared" si="31"/>
        <v>0</v>
      </c>
      <c r="AC122" s="410">
        <f t="shared" si="31"/>
        <v>0</v>
      </c>
      <c r="AD122" s="410">
        <f t="shared" si="31"/>
        <v>0</v>
      </c>
      <c r="AE122" s="410">
        <f t="shared" si="31"/>
        <v>0</v>
      </c>
      <c r="AF122" s="410">
        <f t="shared" si="31"/>
        <v>0</v>
      </c>
      <c r="AG122" s="410">
        <f t="shared" si="31"/>
        <v>0</v>
      </c>
      <c r="AH122" s="410">
        <f t="shared" si="31"/>
        <v>0</v>
      </c>
      <c r="AI122" s="410">
        <f t="shared" si="31"/>
        <v>0</v>
      </c>
      <c r="AJ122" s="410">
        <f t="shared" si="31"/>
        <v>0</v>
      </c>
      <c r="AK122" s="410">
        <f t="shared" si="31"/>
        <v>0</v>
      </c>
      <c r="AL122" s="410">
        <f t="shared" si="31"/>
        <v>0</v>
      </c>
      <c r="AM122" s="503"/>
    </row>
    <row r="123" spans="1:39" s="282" customFormat="1" ht="15" outlineLevel="1">
      <c r="A123" s="507"/>
      <c r="B123" s="323"/>
      <c r="C123" s="290"/>
      <c r="D123" s="290"/>
      <c r="E123" s="290"/>
      <c r="F123" s="290"/>
      <c r="G123" s="290"/>
      <c r="H123" s="290"/>
      <c r="I123" s="290"/>
      <c r="J123" s="290"/>
      <c r="K123" s="290"/>
      <c r="L123" s="290"/>
      <c r="M123" s="290"/>
      <c r="N123" s="290"/>
      <c r="O123" s="290"/>
      <c r="P123" s="290"/>
      <c r="Q123" s="290"/>
      <c r="R123" s="290"/>
      <c r="S123" s="290"/>
      <c r="T123" s="290"/>
      <c r="U123" s="290"/>
      <c r="V123" s="290"/>
      <c r="W123" s="290"/>
      <c r="X123" s="290"/>
      <c r="Y123" s="411"/>
      <c r="Z123" s="411"/>
      <c r="AA123" s="411"/>
      <c r="AB123" s="411"/>
      <c r="AC123" s="411"/>
      <c r="AD123" s="411"/>
      <c r="AE123" s="415"/>
      <c r="AF123" s="415"/>
      <c r="AG123" s="415"/>
      <c r="AH123" s="415"/>
      <c r="AI123" s="415"/>
      <c r="AJ123" s="415"/>
      <c r="AK123" s="415"/>
      <c r="AL123" s="415"/>
      <c r="AM123" s="312"/>
    </row>
    <row r="124" spans="1:39" s="282" customFormat="1" ht="15" outlineLevel="1">
      <c r="A124" s="507">
        <v>33</v>
      </c>
      <c r="B124" s="323" t="s">
        <v>494</v>
      </c>
      <c r="C124" s="290" t="s">
        <v>25</v>
      </c>
      <c r="D124" s="294"/>
      <c r="E124" s="294"/>
      <c r="F124" s="294"/>
      <c r="G124" s="294"/>
      <c r="H124" s="294"/>
      <c r="I124" s="294"/>
      <c r="J124" s="294"/>
      <c r="K124" s="294"/>
      <c r="L124" s="294"/>
      <c r="M124" s="294"/>
      <c r="N124" s="294">
        <v>0</v>
      </c>
      <c r="O124" s="294"/>
      <c r="P124" s="294"/>
      <c r="Q124" s="294"/>
      <c r="R124" s="294"/>
      <c r="S124" s="294"/>
      <c r="T124" s="294"/>
      <c r="U124" s="294"/>
      <c r="V124" s="294"/>
      <c r="W124" s="294"/>
      <c r="X124" s="294"/>
      <c r="Y124" s="409"/>
      <c r="Z124" s="409"/>
      <c r="AA124" s="409"/>
      <c r="AB124" s="409"/>
      <c r="AC124" s="409"/>
      <c r="AD124" s="409"/>
      <c r="AE124" s="414"/>
      <c r="AF124" s="414"/>
      <c r="AG124" s="414"/>
      <c r="AH124" s="414"/>
      <c r="AI124" s="414"/>
      <c r="AJ124" s="414"/>
      <c r="AK124" s="414"/>
      <c r="AL124" s="414"/>
      <c r="AM124" s="295">
        <f>SUM(Y124:AL124)</f>
        <v>0</v>
      </c>
    </row>
    <row r="125" spans="1:39" s="282" customFormat="1" ht="15" outlineLevel="1">
      <c r="A125" s="507"/>
      <c r="B125" s="323" t="s">
        <v>215</v>
      </c>
      <c r="C125" s="290" t="s">
        <v>164</v>
      </c>
      <c r="D125" s="294"/>
      <c r="E125" s="294"/>
      <c r="F125" s="294"/>
      <c r="G125" s="294"/>
      <c r="H125" s="294"/>
      <c r="I125" s="294"/>
      <c r="J125" s="294"/>
      <c r="K125" s="294"/>
      <c r="L125" s="294"/>
      <c r="M125" s="294"/>
      <c r="N125" s="294">
        <f>N124</f>
        <v>0</v>
      </c>
      <c r="O125" s="294"/>
      <c r="P125" s="294"/>
      <c r="Q125" s="294"/>
      <c r="R125" s="294"/>
      <c r="S125" s="294"/>
      <c r="T125" s="294"/>
      <c r="U125" s="294"/>
      <c r="V125" s="294"/>
      <c r="W125" s="294"/>
      <c r="X125" s="294"/>
      <c r="Y125" s="410">
        <f>Y124</f>
        <v>0</v>
      </c>
      <c r="Z125" s="410">
        <f t="shared" ref="Z125:AL125" si="32">Z124</f>
        <v>0</v>
      </c>
      <c r="AA125" s="410">
        <f t="shared" si="32"/>
        <v>0</v>
      </c>
      <c r="AB125" s="410">
        <f t="shared" si="32"/>
        <v>0</v>
      </c>
      <c r="AC125" s="410">
        <f t="shared" si="32"/>
        <v>0</v>
      </c>
      <c r="AD125" s="410">
        <f t="shared" si="32"/>
        <v>0</v>
      </c>
      <c r="AE125" s="410">
        <f t="shared" si="32"/>
        <v>0</v>
      </c>
      <c r="AF125" s="410">
        <f t="shared" si="32"/>
        <v>0</v>
      </c>
      <c r="AG125" s="410">
        <f t="shared" si="32"/>
        <v>0</v>
      </c>
      <c r="AH125" s="410">
        <f t="shared" si="32"/>
        <v>0</v>
      </c>
      <c r="AI125" s="410">
        <f t="shared" si="32"/>
        <v>0</v>
      </c>
      <c r="AJ125" s="410">
        <f t="shared" si="32"/>
        <v>0</v>
      </c>
      <c r="AK125" s="410">
        <f t="shared" si="32"/>
        <v>0</v>
      </c>
      <c r="AL125" s="410">
        <f t="shared" si="32"/>
        <v>0</v>
      </c>
      <c r="AM125" s="503"/>
    </row>
    <row r="126" spans="1:39" s="282" customFormat="1" ht="15" outlineLevel="1">
      <c r="A126" s="507"/>
      <c r="B126" s="314"/>
      <c r="C126" s="324"/>
      <c r="D126" s="325"/>
      <c r="E126" s="325"/>
      <c r="F126" s="325"/>
      <c r="G126" s="325"/>
      <c r="H126" s="325"/>
      <c r="I126" s="325"/>
      <c r="J126" s="325"/>
      <c r="K126" s="325"/>
      <c r="L126" s="325"/>
      <c r="M126" s="325"/>
      <c r="N126" s="325"/>
      <c r="O126" s="325"/>
      <c r="P126" s="325"/>
      <c r="Q126" s="325"/>
      <c r="R126" s="325"/>
      <c r="S126" s="325"/>
      <c r="T126" s="325"/>
      <c r="U126" s="325"/>
      <c r="V126" s="325"/>
      <c r="W126" s="325"/>
      <c r="X126" s="325"/>
      <c r="Y126" s="411"/>
      <c r="Z126" s="411"/>
      <c r="AA126" s="411"/>
      <c r="AB126" s="411"/>
      <c r="AC126" s="411"/>
      <c r="AD126" s="411"/>
      <c r="AE126" s="411"/>
      <c r="AF126" s="411"/>
      <c r="AG126" s="411"/>
      <c r="AH126" s="411"/>
      <c r="AI126" s="411"/>
      <c r="AJ126" s="411"/>
      <c r="AK126" s="411"/>
      <c r="AL126" s="411"/>
      <c r="AM126" s="305"/>
    </row>
    <row r="127" spans="1:39" s="282" customFormat="1" ht="15.75">
      <c r="A127" s="507"/>
      <c r="B127" s="326" t="s">
        <v>238</v>
      </c>
      <c r="C127" s="327"/>
      <c r="D127" s="327">
        <f>SUM(D22:D125)</f>
        <v>1243555.9443534531</v>
      </c>
      <c r="E127" s="327"/>
      <c r="F127" s="327"/>
      <c r="G127" s="327"/>
      <c r="H127" s="327"/>
      <c r="I127" s="327"/>
      <c r="J127" s="327"/>
      <c r="K127" s="327"/>
      <c r="L127" s="327"/>
      <c r="M127" s="327"/>
      <c r="N127" s="327"/>
      <c r="O127" s="327">
        <f>SUM(O22:O125)</f>
        <v>150.51537485988064</v>
      </c>
      <c r="P127" s="327">
        <f t="shared" ref="P127:X127" si="33">SUM(P22:P125)</f>
        <v>134.51508915244045</v>
      </c>
      <c r="Q127" s="327">
        <f t="shared" si="33"/>
        <v>134.51508915244045</v>
      </c>
      <c r="R127" s="327">
        <f t="shared" si="33"/>
        <v>124.21814422171073</v>
      </c>
      <c r="S127" s="327">
        <f t="shared" si="33"/>
        <v>122.41478261600511</v>
      </c>
      <c r="T127" s="327">
        <f t="shared" si="33"/>
        <v>117.84285865537296</v>
      </c>
      <c r="U127" s="327">
        <f t="shared" si="33"/>
        <v>90.019226651236181</v>
      </c>
      <c r="V127" s="327">
        <f t="shared" si="33"/>
        <v>90.000568997388285</v>
      </c>
      <c r="W127" s="327">
        <f t="shared" si="33"/>
        <v>90.393217967492944</v>
      </c>
      <c r="X127" s="327">
        <f t="shared" si="33"/>
        <v>89.050678183542317</v>
      </c>
      <c r="Y127" s="328">
        <f>IF(Y21="kWh",SUMPRODUCT(D22:D125,Y22:Y125))</f>
        <v>163318.21311655303</v>
      </c>
      <c r="Z127" s="328">
        <f>IF(Z21="kWh",SUMPRODUCT(D22:D125,Z22:Z125))</f>
        <v>417772.29123690026</v>
      </c>
      <c r="AA127" s="328">
        <f>IF(AA21="kW",SUMPRODUCT(N22:N125,O22:O125,AA22:AA125),SUMPRODUCT(D22:D125,AA22:AA125))</f>
        <v>33.64527566400001</v>
      </c>
      <c r="AB127" s="328">
        <f>IF(AB21="kW",SUMPRODUCT(N22:N125,O22:O125,AB22:AB125),SUMPRODUCT(D22:D125,AB22:AB125))</f>
        <v>1.0405755360000002</v>
      </c>
      <c r="AC127" s="328">
        <f>IF(AC21="kW",SUMPRODUCT(N22:N125,O22:O125,AC22:AC125),SUMPRODUCT(D22:D125,AC22:AC125))</f>
        <v>0</v>
      </c>
      <c r="AD127" s="328">
        <f>IF(AD21="kW",SUMPRODUCT(N22:N125,O22:O125,AD22:AD125),SUMPRODUCT(D22:D125,AD22:AD125))</f>
        <v>0</v>
      </c>
      <c r="AE127" s="328">
        <f>IF(AE21="kW",SUMPRODUCT(N22:N125,O22:O125,AE22:AE125),SUMPRODUCT(D22:D125,AE22:AE125))</f>
        <v>0</v>
      </c>
      <c r="AF127" s="328">
        <f>IF(AF21="kW",SUMPRODUCT(N22:N125,O22:O125,AF22:AF125),SUMPRODUCT(D22:D125,AF22:AF125))</f>
        <v>0</v>
      </c>
      <c r="AG127" s="328">
        <f>IF(AG21="kW",SUMPRODUCT(N22:N125,O22:O125,AG22:AG125),SUMPRODUCT(D22:D125,AG22:AG125))</f>
        <v>0</v>
      </c>
      <c r="AH127" s="328">
        <f>IF(AH21="kW",SUMPRODUCT(N22:N125,O22:O125,AH22:AH125),SUMPRODUCT(D22:D125,AH22:AH125))</f>
        <v>0</v>
      </c>
      <c r="AI127" s="328">
        <f>IF(AI21="kW",SUMPRODUCT(N22:N125,O22:O125,AI22:AI125),SUMPRODUCT(D22:D125,AI22:AI125))</f>
        <v>0</v>
      </c>
      <c r="AJ127" s="328">
        <f>IF(AJ21="kW",SUMPRODUCT(N22:N125,O22:O125,AJ22:AJ125),SUMPRODUCT(D22:D125,AJ22:AJ125))</f>
        <v>0</v>
      </c>
      <c r="AK127" s="328">
        <f>IF(AK21="kW",SUMPRODUCT(N22:N125,O22:O125,AK22:AK125),SUMPRODUCT(D22:D125,AK22:AK125))</f>
        <v>0</v>
      </c>
      <c r="AL127" s="328">
        <f>IF(AL21="kW",SUMPRODUCT(N22:N125,O22:O125,AL22:AL125),SUMPRODUCT(D22:D125,AL22:AL125))</f>
        <v>0</v>
      </c>
      <c r="AM127" s="329"/>
    </row>
    <row r="128" spans="1:39" s="282" customFormat="1" ht="15.75">
      <c r="A128" s="507"/>
      <c r="B128" s="330" t="s">
        <v>239</v>
      </c>
      <c r="C128" s="327"/>
      <c r="D128" s="327"/>
      <c r="E128" s="327"/>
      <c r="F128" s="327"/>
      <c r="G128" s="327"/>
      <c r="H128" s="327"/>
      <c r="I128" s="327"/>
      <c r="J128" s="327"/>
      <c r="K128" s="327"/>
      <c r="L128" s="327"/>
      <c r="M128" s="327"/>
      <c r="N128" s="327"/>
      <c r="O128" s="327"/>
      <c r="P128" s="327"/>
      <c r="Q128" s="327"/>
      <c r="R128" s="327"/>
      <c r="S128" s="327"/>
      <c r="T128" s="327"/>
      <c r="U128" s="327"/>
      <c r="V128" s="327"/>
      <c r="W128" s="327"/>
      <c r="X128" s="327"/>
      <c r="Y128" s="327">
        <f>HLOOKUP(Y20,'2. LRAMVA Threshold'!$B$42:$Q$53,3,FALSE)</f>
        <v>0</v>
      </c>
      <c r="Z128" s="327">
        <f>HLOOKUP(Z20,'2. LRAMVA Threshold'!$B$42:$Q$53,3,FALSE)</f>
        <v>0</v>
      </c>
      <c r="AA128" s="327">
        <f>HLOOKUP(AA20,'2. LRAMVA Threshold'!$B$42:$Q$53,3,FALSE)</f>
        <v>0</v>
      </c>
      <c r="AB128" s="327">
        <f>HLOOKUP(AB20,'2. LRAMVA Threshold'!$B$42:$Q$53,3,FALSE)</f>
        <v>0</v>
      </c>
      <c r="AC128" s="327">
        <f>HLOOKUP(AC20,'2. LRAMVA Threshold'!$B$42:$Q$53,3,FALSE)</f>
        <v>0</v>
      </c>
      <c r="AD128" s="327">
        <f>HLOOKUP(AD20,'2. LRAMVA Threshold'!$B$42:$Q$53,3,FALSE)</f>
        <v>0</v>
      </c>
      <c r="AE128" s="327">
        <f>HLOOKUP(AE20,'2. LRAMVA Threshold'!$B$42:$Q$53,3,FALSE)</f>
        <v>0</v>
      </c>
      <c r="AF128" s="327">
        <f>HLOOKUP(AF20,'2. LRAMVA Threshold'!$B$42:$Q$53,3,FALSE)</f>
        <v>0</v>
      </c>
      <c r="AG128" s="327">
        <f>HLOOKUP(AG20,'2. LRAMVA Threshold'!$B$42:$Q$53,3,FALSE)</f>
        <v>0</v>
      </c>
      <c r="AH128" s="327">
        <f>HLOOKUP(AH20,'2. LRAMVA Threshold'!$B$42:$Q$53,3,FALSE)</f>
        <v>0</v>
      </c>
      <c r="AI128" s="327">
        <f>HLOOKUP(AI20,'2. LRAMVA Threshold'!$B$42:$Q$53,3,FALSE)</f>
        <v>0</v>
      </c>
      <c r="AJ128" s="327">
        <f>HLOOKUP(AJ20,'2. LRAMVA Threshold'!$B$42:$Q$53,3,FALSE)</f>
        <v>0</v>
      </c>
      <c r="AK128" s="327">
        <f>HLOOKUP(AK20,'2. LRAMVA Threshold'!$B$42:$Q$53,3,FALSE)</f>
        <v>0</v>
      </c>
      <c r="AL128" s="327">
        <f>HLOOKUP(AL20,'2. LRAMVA Threshold'!$B$42:$Q$53,3,FALSE)</f>
        <v>0</v>
      </c>
      <c r="AM128" s="331"/>
    </row>
    <row r="129" spans="1:40" s="302" customFormat="1" ht="15">
      <c r="A129" s="509"/>
      <c r="B129" s="323"/>
      <c r="C129" s="332"/>
      <c r="D129" s="333"/>
      <c r="E129" s="333"/>
      <c r="F129" s="333"/>
      <c r="G129" s="333"/>
      <c r="H129" s="333"/>
      <c r="I129" s="333"/>
      <c r="J129" s="333"/>
      <c r="K129" s="333"/>
      <c r="L129" s="333"/>
      <c r="M129" s="333"/>
      <c r="N129" s="333"/>
      <c r="O129" s="334"/>
      <c r="P129" s="333"/>
      <c r="Q129" s="333"/>
      <c r="R129" s="333"/>
      <c r="S129" s="335"/>
      <c r="T129" s="335"/>
      <c r="U129" s="335"/>
      <c r="V129" s="335"/>
      <c r="W129" s="333"/>
      <c r="X129" s="333"/>
      <c r="Y129" s="299"/>
      <c r="Z129" s="299"/>
      <c r="AA129" s="299"/>
      <c r="AB129" s="299"/>
      <c r="AC129" s="299"/>
      <c r="AD129" s="299"/>
      <c r="AE129" s="299"/>
      <c r="AF129" s="299"/>
      <c r="AG129" s="299"/>
      <c r="AH129" s="299"/>
      <c r="AI129" s="299"/>
      <c r="AJ129" s="299"/>
      <c r="AK129" s="299"/>
      <c r="AL129" s="299"/>
      <c r="AM129" s="336"/>
    </row>
    <row r="130" spans="1:40" s="343" customFormat="1" ht="15">
      <c r="A130" s="506"/>
      <c r="B130" s="323" t="s">
        <v>165</v>
      </c>
      <c r="C130" s="337"/>
      <c r="D130" s="337"/>
      <c r="E130" s="337"/>
      <c r="F130" s="337"/>
      <c r="G130" s="337"/>
      <c r="H130" s="337"/>
      <c r="I130" s="337"/>
      <c r="J130" s="337"/>
      <c r="K130" s="337"/>
      <c r="L130" s="337"/>
      <c r="M130" s="337"/>
      <c r="N130" s="337"/>
      <c r="O130" s="337"/>
      <c r="P130" s="337"/>
      <c r="Q130" s="337"/>
      <c r="R130" s="337"/>
      <c r="S130" s="337"/>
      <c r="T130" s="338"/>
      <c r="U130" s="338"/>
      <c r="V130" s="338"/>
      <c r="W130" s="339"/>
      <c r="X130" s="339"/>
      <c r="Y130" s="340">
        <f>HLOOKUP(Y$20,'3.  Distribution Rates'!$C$122:$P$133,3,FALSE)</f>
        <v>0</v>
      </c>
      <c r="Z130" s="340">
        <f>HLOOKUP(Z$20,'3.  Distribution Rates'!$C$122:$P$133,3,FALSE)</f>
        <v>0</v>
      </c>
      <c r="AA130" s="340">
        <f>HLOOKUP(AA$20,'3.  Distribution Rates'!$C$122:$P$133,3,FALSE)</f>
        <v>0</v>
      </c>
      <c r="AB130" s="340">
        <f>HLOOKUP(AB$20,'3.  Distribution Rates'!$C$122:$P$133,3,FALSE)</f>
        <v>0</v>
      </c>
      <c r="AC130" s="340">
        <f>HLOOKUP(AC$20,'3.  Distribution Rates'!$C$122:$P$133,3,FALSE)</f>
        <v>0</v>
      </c>
      <c r="AD130" s="340">
        <f>HLOOKUP(AD$20,'3.  Distribution Rates'!$C$122:$P$133,3,FALSE)</f>
        <v>0</v>
      </c>
      <c r="AE130" s="340">
        <f>HLOOKUP(AE$20,'3.  Distribution Rates'!$C$122:$P$133,3,FALSE)</f>
        <v>0</v>
      </c>
      <c r="AF130" s="340">
        <f>HLOOKUP(AF$20,'3.  Distribution Rates'!$C$122:$P$133,3,FALSE)</f>
        <v>0</v>
      </c>
      <c r="AG130" s="340">
        <f>HLOOKUP(AG$20,'3.  Distribution Rates'!$C$122:$P$133,3,FALSE)</f>
        <v>0</v>
      </c>
      <c r="AH130" s="340">
        <f>HLOOKUP(AH$20,'3.  Distribution Rates'!$C$122:$P$133,3,FALSE)</f>
        <v>0</v>
      </c>
      <c r="AI130" s="340">
        <f>HLOOKUP(AI$20,'3.  Distribution Rates'!$C$122:$P$133,3,FALSE)</f>
        <v>0</v>
      </c>
      <c r="AJ130" s="340">
        <f>HLOOKUP(AJ$20,'3.  Distribution Rates'!$C$122:$P$133,3,FALSE)</f>
        <v>0</v>
      </c>
      <c r="AK130" s="340">
        <f>HLOOKUP(AK$20,'3.  Distribution Rates'!$C$122:$P$133,3,FALSE)</f>
        <v>0</v>
      </c>
      <c r="AL130" s="340">
        <f>HLOOKUP(AL$20,'3.  Distribution Rates'!$C$122:$P$133,3,FALSE)</f>
        <v>0</v>
      </c>
      <c r="AM130" s="341"/>
      <c r="AN130" s="342"/>
    </row>
    <row r="131" spans="1:40" s="302" customFormat="1" ht="15.75">
      <c r="A131" s="509"/>
      <c r="B131" s="297" t="s">
        <v>254</v>
      </c>
      <c r="C131" s="344"/>
      <c r="D131" s="335"/>
      <c r="E131" s="333"/>
      <c r="F131" s="333"/>
      <c r="G131" s="333"/>
      <c r="H131" s="333"/>
      <c r="I131" s="333"/>
      <c r="J131" s="333"/>
      <c r="K131" s="333"/>
      <c r="L131" s="333"/>
      <c r="M131" s="333"/>
      <c r="N131" s="333"/>
      <c r="O131" s="299"/>
      <c r="P131" s="333"/>
      <c r="Q131" s="333"/>
      <c r="R131" s="333"/>
      <c r="S131" s="335"/>
      <c r="T131" s="335"/>
      <c r="U131" s="335"/>
      <c r="V131" s="335"/>
      <c r="W131" s="333"/>
      <c r="X131" s="333"/>
      <c r="Y131" s="345">
        <f t="shared" ref="Y131:AD131" si="34">Y127*Y130</f>
        <v>0</v>
      </c>
      <c r="Z131" s="345">
        <f t="shared" si="34"/>
        <v>0</v>
      </c>
      <c r="AA131" s="346">
        <f t="shared" si="34"/>
        <v>0</v>
      </c>
      <c r="AB131" s="346">
        <f t="shared" si="34"/>
        <v>0</v>
      </c>
      <c r="AC131" s="346">
        <f t="shared" si="34"/>
        <v>0</v>
      </c>
      <c r="AD131" s="346">
        <f t="shared" si="34"/>
        <v>0</v>
      </c>
      <c r="AE131" s="346">
        <f>AE127*AE130</f>
        <v>0</v>
      </c>
      <c r="AF131" s="346">
        <f t="shared" ref="AF131:AL131" si="35">AF127*AF130</f>
        <v>0</v>
      </c>
      <c r="AG131" s="346">
        <f t="shared" si="35"/>
        <v>0</v>
      </c>
      <c r="AH131" s="346">
        <f t="shared" si="35"/>
        <v>0</v>
      </c>
      <c r="AI131" s="346">
        <f t="shared" si="35"/>
        <v>0</v>
      </c>
      <c r="AJ131" s="346">
        <f t="shared" si="35"/>
        <v>0</v>
      </c>
      <c r="AK131" s="346">
        <f t="shared" si="35"/>
        <v>0</v>
      </c>
      <c r="AL131" s="346">
        <f t="shared" si="35"/>
        <v>0</v>
      </c>
      <c r="AM131" s="406">
        <f>SUM(Y131:AL131)</f>
        <v>0</v>
      </c>
    </row>
    <row r="132" spans="1:40" s="302" customFormat="1" ht="15.75">
      <c r="A132" s="509"/>
      <c r="B132" s="348" t="s">
        <v>211</v>
      </c>
      <c r="C132" s="344"/>
      <c r="D132" s="349"/>
      <c r="E132" s="333"/>
      <c r="F132" s="333"/>
      <c r="G132" s="333"/>
      <c r="H132" s="333"/>
      <c r="I132" s="333"/>
      <c r="J132" s="333"/>
      <c r="K132" s="333"/>
      <c r="L132" s="333"/>
      <c r="M132" s="333"/>
      <c r="N132" s="333"/>
      <c r="O132" s="299"/>
      <c r="P132" s="333"/>
      <c r="Q132" s="333"/>
      <c r="R132" s="333"/>
      <c r="S132" s="335"/>
      <c r="T132" s="335"/>
      <c r="U132" s="335"/>
      <c r="V132" s="335"/>
      <c r="W132" s="333"/>
      <c r="X132" s="333"/>
      <c r="Y132" s="346">
        <f t="shared" ref="Y132:AD132" si="36">Y128*Y130</f>
        <v>0</v>
      </c>
      <c r="Z132" s="346">
        <f t="shared" si="36"/>
        <v>0</v>
      </c>
      <c r="AA132" s="346">
        <f t="shared" si="36"/>
        <v>0</v>
      </c>
      <c r="AB132" s="346">
        <f t="shared" si="36"/>
        <v>0</v>
      </c>
      <c r="AC132" s="346">
        <f t="shared" si="36"/>
        <v>0</v>
      </c>
      <c r="AD132" s="346">
        <f t="shared" si="36"/>
        <v>0</v>
      </c>
      <c r="AE132" s="346">
        <f>AE128*AE130</f>
        <v>0</v>
      </c>
      <c r="AF132" s="346">
        <f t="shared" ref="AF132:AL132" si="37">AF128*AF130</f>
        <v>0</v>
      </c>
      <c r="AG132" s="346">
        <f t="shared" si="37"/>
        <v>0</v>
      </c>
      <c r="AH132" s="346">
        <f t="shared" si="37"/>
        <v>0</v>
      </c>
      <c r="AI132" s="346">
        <f t="shared" si="37"/>
        <v>0</v>
      </c>
      <c r="AJ132" s="346">
        <f t="shared" si="37"/>
        <v>0</v>
      </c>
      <c r="AK132" s="346">
        <f t="shared" si="37"/>
        <v>0</v>
      </c>
      <c r="AL132" s="346">
        <f t="shared" si="37"/>
        <v>0</v>
      </c>
      <c r="AM132" s="406">
        <f>SUM(Y132:AL132)</f>
        <v>0</v>
      </c>
    </row>
    <row r="133" spans="1:40" s="349" customFormat="1" ht="17.25" customHeight="1">
      <c r="A133" s="511"/>
      <c r="B133" s="348" t="s">
        <v>257</v>
      </c>
      <c r="C133" s="344"/>
      <c r="E133" s="333"/>
      <c r="F133" s="333"/>
      <c r="G133" s="333"/>
      <c r="H133" s="333"/>
      <c r="I133" s="333"/>
      <c r="J133" s="333"/>
      <c r="K133" s="333"/>
      <c r="L133" s="333"/>
      <c r="M133" s="333"/>
      <c r="N133" s="333"/>
      <c r="O133" s="299"/>
      <c r="P133" s="333"/>
      <c r="Q133" s="333"/>
      <c r="R133" s="333"/>
      <c r="W133" s="333"/>
      <c r="X133" s="333"/>
      <c r="Y133" s="350"/>
      <c r="Z133" s="350"/>
      <c r="AA133" s="350"/>
      <c r="AB133" s="350"/>
      <c r="AC133" s="350"/>
      <c r="AD133" s="350"/>
      <c r="AE133" s="350"/>
      <c r="AF133" s="350"/>
      <c r="AG133" s="350"/>
      <c r="AH133" s="350"/>
      <c r="AI133" s="350"/>
      <c r="AJ133" s="350"/>
      <c r="AK133" s="350"/>
      <c r="AL133" s="350"/>
      <c r="AM133" s="406">
        <f>AM131-AM132</f>
        <v>0</v>
      </c>
    </row>
    <row r="134" spans="1:40" s="353" customFormat="1" ht="19.5" customHeight="1">
      <c r="A134" s="506"/>
      <c r="B134" s="323"/>
      <c r="C134" s="349"/>
      <c r="D134" s="349"/>
      <c r="E134" s="333"/>
      <c r="F134" s="333"/>
      <c r="G134" s="333"/>
      <c r="H134" s="333"/>
      <c r="I134" s="333"/>
      <c r="J134" s="333"/>
      <c r="K134" s="333"/>
      <c r="L134" s="333"/>
      <c r="M134" s="333"/>
      <c r="N134" s="333"/>
      <c r="O134" s="299"/>
      <c r="P134" s="333"/>
      <c r="Q134" s="333"/>
      <c r="R134" s="333"/>
      <c r="S134" s="349"/>
      <c r="T134" s="344"/>
      <c r="U134" s="349"/>
      <c r="V134" s="349"/>
      <c r="W134" s="333"/>
      <c r="X134" s="333"/>
      <c r="Y134" s="351"/>
      <c r="Z134" s="351"/>
      <c r="AA134" s="351"/>
      <c r="AB134" s="351"/>
      <c r="AC134" s="351"/>
      <c r="AD134" s="351"/>
      <c r="AE134" s="351"/>
      <c r="AF134" s="351"/>
      <c r="AG134" s="351"/>
      <c r="AH134" s="351"/>
      <c r="AI134" s="351"/>
      <c r="AJ134" s="351"/>
      <c r="AK134" s="351"/>
      <c r="AL134" s="351"/>
      <c r="AM134" s="352"/>
    </row>
    <row r="135" spans="1:40" s="282" customFormat="1" ht="15">
      <c r="A135" s="507"/>
      <c r="B135" s="354" t="s">
        <v>216</v>
      </c>
      <c r="C135" s="355"/>
      <c r="D135" s="278"/>
      <c r="E135" s="278"/>
      <c r="F135" s="278"/>
      <c r="G135" s="278"/>
      <c r="H135" s="278"/>
      <c r="I135" s="278"/>
      <c r="J135" s="278"/>
      <c r="K135" s="278"/>
      <c r="L135" s="278"/>
      <c r="M135" s="278"/>
      <c r="N135" s="278"/>
      <c r="O135" s="356"/>
      <c r="P135" s="278"/>
      <c r="Q135" s="278"/>
      <c r="R135" s="278"/>
      <c r="S135" s="303"/>
      <c r="T135" s="308"/>
      <c r="U135" s="308"/>
      <c r="V135" s="278"/>
      <c r="W135" s="278"/>
      <c r="X135" s="308"/>
      <c r="Y135" s="290">
        <f>SUMPRODUCT(E22:E125,Y22:Y125)</f>
        <v>163318.21356382268</v>
      </c>
      <c r="Z135" s="290">
        <f>SUMPRODUCT(E22:E125,Z22:Z125)</f>
        <v>417150.29126912268</v>
      </c>
      <c r="AA135" s="290">
        <f>IF(AA21="kW",SUMPRODUCT(N22:N125,P22:P125,AA22:AA125),SUMPRODUCT(E22:E125,AA22:AA125))</f>
        <v>33.64527566400001</v>
      </c>
      <c r="AB135" s="290">
        <f>IF(AB21="kW",SUMPRODUCT(N22:N125,P22:P125,AB22:AB125),SUMPRODUCT(E22:E125,AB22:AB125))</f>
        <v>1.0405755360000002</v>
      </c>
      <c r="AC135" s="290">
        <f>IF(AC21="kW",SUMPRODUCT(N22:N125,P22:P125,AC22:AC125),SUMPRODUCT(E22:E125,AC22:AC125))</f>
        <v>0</v>
      </c>
      <c r="AD135" s="290">
        <f>IF(AD21="kW",SUMPRODUCT(N22:N125,P22:P125,AD22:AD125),SUMPRODUCT(E22:E125, AD22:AD125))</f>
        <v>0</v>
      </c>
      <c r="AE135" s="290">
        <f>IF(AE21="kW",SUMPRODUCT(N22:N125,P22:P125,AE22:AE125),SUMPRODUCT(E22:E125,AE22:AE125))</f>
        <v>0</v>
      </c>
      <c r="AF135" s="290">
        <f>IF(AF21="kW",SUMPRODUCT(N22:N125,P22:P125,AF22:AF125),SUMPRODUCT(E22:E125,AF22:AF125))</f>
        <v>0</v>
      </c>
      <c r="AG135" s="290">
        <f>IF(AG21="kW",SUMPRODUCT(N22:N125,P22:P125,AG22:AG125),SUMPRODUCT(E22:E125,AG22:AG125))</f>
        <v>0</v>
      </c>
      <c r="AH135" s="290">
        <f>IF(AH21="kW",SUMPRODUCT(N22:N125,P22:P125,AH22:AH125),SUMPRODUCT(E22:E125,AH22:AH125))</f>
        <v>0</v>
      </c>
      <c r="AI135" s="290">
        <f>IF(AI21="kW",SUMPRODUCT(N22:N125,P22:P125,AI22:AI125),SUMPRODUCT(E22:E125,AI22:AI125))</f>
        <v>0</v>
      </c>
      <c r="AJ135" s="290">
        <f>IF(AJ21="kW",SUMPRODUCT(N22:N125,P22:P125,AJ22:AJ125),SUMPRODUCT(E22:E125,AJ22:AJ125))</f>
        <v>0</v>
      </c>
      <c r="AK135" s="290">
        <f>IF(AK21="kW",SUMPRODUCT(N22:N125,P22:P125,AK22:AK125),SUMPRODUCT(E22:E125,AK22:AK125))</f>
        <v>0</v>
      </c>
      <c r="AL135" s="290">
        <f>IF(AL21="kW",SUMPRODUCT(N22:N125,P22:P125,AL22:AL125),SUMPRODUCT(E22:E125,AL22:AL125))</f>
        <v>0</v>
      </c>
      <c r="AM135" s="336"/>
    </row>
    <row r="136" spans="1:40" s="282" customFormat="1" ht="15">
      <c r="A136" s="507"/>
      <c r="B136" s="354" t="s">
        <v>217</v>
      </c>
      <c r="C136" s="355"/>
      <c r="D136" s="278"/>
      <c r="E136" s="278"/>
      <c r="F136" s="278"/>
      <c r="G136" s="278"/>
      <c r="H136" s="278"/>
      <c r="I136" s="278"/>
      <c r="J136" s="278"/>
      <c r="K136" s="278"/>
      <c r="L136" s="278"/>
      <c r="M136" s="278"/>
      <c r="N136" s="278"/>
      <c r="O136" s="356"/>
      <c r="P136" s="278"/>
      <c r="Q136" s="278"/>
      <c r="R136" s="278"/>
      <c r="S136" s="303"/>
      <c r="T136" s="308"/>
      <c r="U136" s="308"/>
      <c r="V136" s="278"/>
      <c r="W136" s="278"/>
      <c r="X136" s="308"/>
      <c r="Y136" s="290">
        <f>SUMPRODUCT(F22:F125,Y22:Y125)</f>
        <v>163318.21356382268</v>
      </c>
      <c r="Z136" s="290">
        <f>SUMPRODUCT(F22:F125,Z22:Z125)</f>
        <v>417150.29126912268</v>
      </c>
      <c r="AA136" s="290">
        <f>IF(AA21="kW",SUMPRODUCT(N22:N125,Q22:Q125,AA22:AA125),SUMPRODUCT(F22:F125,AA22:AA125))</f>
        <v>33.64527566400001</v>
      </c>
      <c r="AB136" s="290">
        <f>IF(AB21="kW",SUMPRODUCT(N22:N125,Q22:Q125,AB22:AB125),SUMPRODUCT(F22:F125,AB22:AB125))</f>
        <v>1.0405755360000002</v>
      </c>
      <c r="AC136" s="290">
        <f>IF(AC21="kW",SUMPRODUCT(N22:N125,Q22:Q125,AC22:AC125),SUMPRODUCT(F22:F125, AC22:AC125))</f>
        <v>0</v>
      </c>
      <c r="AD136" s="290">
        <f>IF(AD21="kW",SUMPRODUCT(N22:N125,Q22:Q125,AD22:AD125),SUMPRODUCT(F22:F125, AD22:AD125))</f>
        <v>0</v>
      </c>
      <c r="AE136" s="290">
        <f>IF(AE21="kW",SUMPRODUCT(N22:N125,Q22:Q125,AE22:AE125),SUMPRODUCT(F22:F125,AE22:AE125))</f>
        <v>0</v>
      </c>
      <c r="AF136" s="290">
        <f>IF(AF21="kW",SUMPRODUCT(N22:N125,Q22:Q125,AF22:AF125),SUMPRODUCT(F22:F125,AF22:AF125))</f>
        <v>0</v>
      </c>
      <c r="AG136" s="290">
        <f>IF(AG21="kW",SUMPRODUCT(N22:N125,Q22:Q125,AG22:AG125),SUMPRODUCT(F22:F125,AG22:AG125))</f>
        <v>0</v>
      </c>
      <c r="AH136" s="290">
        <f>IF(AH21="kW",SUMPRODUCT(N22:N125,Q22:Q125,AH22:AH125),SUMPRODUCT(F22:F125,AH22:AH125))</f>
        <v>0</v>
      </c>
      <c r="AI136" s="290">
        <f>IF(AI21="kW",SUMPRODUCT(N22:N125,Q22:Q125,AI22:AI125),SUMPRODUCT(F22:F125,AI22:AI125))</f>
        <v>0</v>
      </c>
      <c r="AJ136" s="290">
        <f>IF(AJ21="kW",SUMPRODUCT(N22:N125,Q22:Q125,AJ22:AJ125),SUMPRODUCT(F22:F125,AJ22:AJ125))</f>
        <v>0</v>
      </c>
      <c r="AK136" s="290">
        <f>IF(AK21="kW",SUMPRODUCT(N22:N125,Q22:Q125,AK22:AK125),SUMPRODUCT(F22:F125,AK22:AK125))</f>
        <v>0</v>
      </c>
      <c r="AL136" s="290">
        <f>IF(AL21="kW",SUMPRODUCT(N22:N125,Q22:Q125,AL22:AL125),SUMPRODUCT(F22:F125,AL22:AL125))</f>
        <v>0</v>
      </c>
      <c r="AM136" s="336"/>
    </row>
    <row r="137" spans="1:40" s="282" customFormat="1" ht="15">
      <c r="A137" s="507"/>
      <c r="B137" s="354" t="s">
        <v>218</v>
      </c>
      <c r="C137" s="355"/>
      <c r="D137" s="278"/>
      <c r="E137" s="278"/>
      <c r="F137" s="278"/>
      <c r="G137" s="278"/>
      <c r="H137" s="278"/>
      <c r="I137" s="278"/>
      <c r="J137" s="278"/>
      <c r="K137" s="278"/>
      <c r="L137" s="278"/>
      <c r="M137" s="278"/>
      <c r="N137" s="278"/>
      <c r="O137" s="356"/>
      <c r="P137" s="278"/>
      <c r="Q137" s="278"/>
      <c r="R137" s="278"/>
      <c r="S137" s="303"/>
      <c r="T137" s="308"/>
      <c r="U137" s="308"/>
      <c r="V137" s="278"/>
      <c r="W137" s="278"/>
      <c r="X137" s="308"/>
      <c r="Y137" s="290">
        <f>SUMPRODUCT(G22:G125,Y22:Y125)</f>
        <v>163318.21356382268</v>
      </c>
      <c r="Z137" s="290">
        <f>SUMPRODUCT(G22:G125,Z22:Z125)</f>
        <v>386769.04665619635</v>
      </c>
      <c r="AA137" s="290">
        <f>IF(AA21="kW",SUMPRODUCT(N22:N125,R22:R125,AA22:AA125),SUMPRODUCT(G22:G125,AA22:AA125))</f>
        <v>33.64527566400001</v>
      </c>
      <c r="AB137" s="290">
        <f>IF(AB21="kW",SUMPRODUCT(N22:N125,R22:R125,AB22:AB125),SUMPRODUCT(G22:G125,AB22:AB125))</f>
        <v>1.0405755360000002</v>
      </c>
      <c r="AC137" s="290">
        <f>IF(AC21="kW",SUMPRODUCT(N22:N125,R22:R125,AC22:AC125),SUMPRODUCT(G22:G125, AC22:AC125))</f>
        <v>0</v>
      </c>
      <c r="AD137" s="290">
        <f>IF(AD21="kW",SUMPRODUCT(N22:N125,R22:R125,AD22:AD125),SUMPRODUCT(G22:G125, AD22:AD125))</f>
        <v>0</v>
      </c>
      <c r="AE137" s="290">
        <f>IF(AE21="kW",SUMPRODUCT(N22:N125,R22:R125,AE22:AE125),SUMPRODUCT(G22:G125,AE22:AE125))</f>
        <v>0</v>
      </c>
      <c r="AF137" s="290">
        <f>IF(AF21="kW",SUMPRODUCT(N22:N125,R22:R125,AF22:AF125),SUMPRODUCT(G22:G125,AF22:AF125))</f>
        <v>0</v>
      </c>
      <c r="AG137" s="290">
        <f>IF(AG21="kW",SUMPRODUCT(N22:N125,R22:R125,AG22:AG125),SUMPRODUCT(G22:G125,AG22:AG125))</f>
        <v>0</v>
      </c>
      <c r="AH137" s="290">
        <f>IF(AH21="kW",SUMPRODUCT(N22:N125,R22:R125,AH22:AH125),SUMPRODUCT(G22:G125,AH22:AH125))</f>
        <v>0</v>
      </c>
      <c r="AI137" s="290">
        <f>IF(AI21="kW",SUMPRODUCT(N22:N125,R22:R125,AI22:AI125),SUMPRODUCT(G22:G125,AI22:AI125))</f>
        <v>0</v>
      </c>
      <c r="AJ137" s="290">
        <f>IF(AJ21="kW",SUMPRODUCT(N22:N125,R22:R125,AJ22:AJ125),SUMPRODUCT(G22:G125,AJ22:AJ125))</f>
        <v>0</v>
      </c>
      <c r="AK137" s="290">
        <f>IF(AK21="kW",SUMPRODUCT(N22:N125,R22:R125,AK22:AK125),SUMPRODUCT(G22:G125,AK22:AK125))</f>
        <v>0</v>
      </c>
      <c r="AL137" s="290">
        <f>IF(AL21="kW",SUMPRODUCT(N22:N125,R22:R125,AL22:AL125),SUMPRODUCT(G22:G125,AL22:AL125))</f>
        <v>0</v>
      </c>
      <c r="AM137" s="336"/>
    </row>
    <row r="138" spans="1:40" s="282" customFormat="1" ht="15">
      <c r="A138" s="507"/>
      <c r="B138" s="354" t="s">
        <v>219</v>
      </c>
      <c r="C138" s="355"/>
      <c r="D138" s="278"/>
      <c r="E138" s="278"/>
      <c r="F138" s="278"/>
      <c r="G138" s="278"/>
      <c r="H138" s="278"/>
      <c r="I138" s="278"/>
      <c r="J138" s="278"/>
      <c r="K138" s="278"/>
      <c r="L138" s="278"/>
      <c r="M138" s="278"/>
      <c r="N138" s="278"/>
      <c r="O138" s="356"/>
      <c r="P138" s="278"/>
      <c r="Q138" s="278"/>
      <c r="R138" s="278"/>
      <c r="S138" s="303"/>
      <c r="T138" s="308"/>
      <c r="U138" s="308"/>
      <c r="V138" s="278"/>
      <c r="W138" s="278"/>
      <c r="X138" s="308"/>
      <c r="Y138" s="290">
        <f>SUMPRODUCT(H22:H125,Y22:Y125)</f>
        <v>162472.69709911093</v>
      </c>
      <c r="Z138" s="290">
        <f>SUMPRODUCT(H22:H125,Z22:Z125)</f>
        <v>386769.04665619635</v>
      </c>
      <c r="AA138" s="290">
        <f>IF(AA21="kW",SUMPRODUCT(N22:N125,S22:S125,AA22:AA125),SUMPRODUCT(H22:H125,AA22:AA125))</f>
        <v>33.64527566400001</v>
      </c>
      <c r="AB138" s="290">
        <f>IF(AB21="kW",SUMPRODUCT(N22:N125,S22:S125,AB22:AB125),SUMPRODUCT(H22:H125,AB22:AB125))</f>
        <v>1.0405755360000002</v>
      </c>
      <c r="AC138" s="290">
        <f>IF(AC21="kW",SUMPRODUCT(N22:N125,S22:S125,AC22:AC125),SUMPRODUCT(H22:H125, AC22:AC125))</f>
        <v>0</v>
      </c>
      <c r="AD138" s="290">
        <f>IF(AD21="kW",SUMPRODUCT(N22:N125,S22:S125,AD22:AD125),SUMPRODUCT(H22:H125, AD22:AD125))</f>
        <v>0</v>
      </c>
      <c r="AE138" s="290">
        <f>IF(AE21="kW",SUMPRODUCT(N22:N125,S22:S125,AE22:AE125),SUMPRODUCT(H22:H125,AE22:AE125))</f>
        <v>0</v>
      </c>
      <c r="AF138" s="290">
        <f>IF(AF21="kW",SUMPRODUCT(N22:N125,S22:S125,AF22:AF125),SUMPRODUCT(H22:H125,AF22:AF125))</f>
        <v>0</v>
      </c>
      <c r="AG138" s="290">
        <f>IF(AG21="kW",SUMPRODUCT(N22:N125,S22:S125,AG22:AG125),SUMPRODUCT(H22:H125,AG22:AG125))</f>
        <v>0</v>
      </c>
      <c r="AH138" s="290">
        <f>IF(AH21="kW",SUMPRODUCT(N22:N125,S22:S125,AH22:AH125),SUMPRODUCT(H22:H125,AH22:AH125))</f>
        <v>0</v>
      </c>
      <c r="AI138" s="290">
        <f>IF(AI21="kW",SUMPRODUCT(N22:N125,S22:S125,AI22:AI125),SUMPRODUCT(H22:H125,AI22:AI125))</f>
        <v>0</v>
      </c>
      <c r="AJ138" s="290">
        <f>IF(AJ21="kW",SUMPRODUCT(N22:N125,S22:S125,AJ22:AJ125),SUMPRODUCT(H22:H125,AJ22:AJ125))</f>
        <v>0</v>
      </c>
      <c r="AK138" s="290">
        <f>IF(AK21="kW",SUMPRODUCT(N22:N125,S22:S125,AK22:AK125),SUMPRODUCT(H22:H125,AK22:AK125))</f>
        <v>0</v>
      </c>
      <c r="AL138" s="290">
        <f>IF(AL21="kW",SUMPRODUCT(N22:N125,S22:S125,AL22:AL125),SUMPRODUCT(H22:H125,AL22:AL125))</f>
        <v>0</v>
      </c>
      <c r="AM138" s="336"/>
    </row>
    <row r="139" spans="1:40" s="282" customFormat="1" ht="15">
      <c r="A139" s="507"/>
      <c r="B139" s="354" t="s">
        <v>220</v>
      </c>
      <c r="C139" s="355"/>
      <c r="D139" s="278"/>
      <c r="E139" s="278"/>
      <c r="F139" s="278"/>
      <c r="G139" s="278"/>
      <c r="H139" s="278"/>
      <c r="I139" s="278"/>
      <c r="J139" s="278"/>
      <c r="K139" s="278"/>
      <c r="L139" s="278"/>
      <c r="M139" s="278"/>
      <c r="N139" s="278"/>
      <c r="O139" s="356"/>
      <c r="P139" s="278"/>
      <c r="Q139" s="278"/>
      <c r="R139" s="278"/>
      <c r="S139" s="303"/>
      <c r="T139" s="308"/>
      <c r="U139" s="308"/>
      <c r="V139" s="278"/>
      <c r="W139" s="278"/>
      <c r="X139" s="308"/>
      <c r="Y139" s="290">
        <f>SUMPRODUCT(I22:I125,Y22:Y125)</f>
        <v>148644.28313470868</v>
      </c>
      <c r="Z139" s="290">
        <f>SUMPRODUCT(I22:I125,Z22:Z125)</f>
        <v>384139.00474078197</v>
      </c>
      <c r="AA139" s="290">
        <f>IF(AA21="kW",SUMPRODUCT(N22:N125,T22:T125,AA22:AA125),SUMPRODUCT(I22:I125,AA22:AA125))</f>
        <v>33.64527566400001</v>
      </c>
      <c r="AB139" s="290">
        <f>IF(AB21="kW",SUMPRODUCT(N22:N125,T22:T125,AB22:AB125),SUMPRODUCT(I22:I125,AB22:AB125))</f>
        <v>1.0405755360000002</v>
      </c>
      <c r="AC139" s="290">
        <f>IF(AC21="kW",SUMPRODUCT(N22:N125,T22:T125,AC22:AC125),SUMPRODUCT(I22:I125, AC22:AC125))</f>
        <v>0</v>
      </c>
      <c r="AD139" s="290">
        <f>IF(AD21="kW",SUMPRODUCT(N22:N125,T22:T125,AD22:AD125),SUMPRODUCT(I22:I125, AD22:AD125))</f>
        <v>0</v>
      </c>
      <c r="AE139" s="290">
        <f>IF(AE21="kW",SUMPRODUCT(N22:N125,T22:T125,AE22:AE125),SUMPRODUCT(I22:I125,AE22:AE125))</f>
        <v>0</v>
      </c>
      <c r="AF139" s="290">
        <f>IF(AF21="kW",SUMPRODUCT(N22:N125,T22:T125,AF22:AF125),SUMPRODUCT(I22:I125,AF22:AF125))</f>
        <v>0</v>
      </c>
      <c r="AG139" s="290">
        <f>IF(AG21="kW",SUMPRODUCT(N22:N125,T22:T125,AG22:AG125),SUMPRODUCT(I22:I125,AG22:AG125))</f>
        <v>0</v>
      </c>
      <c r="AH139" s="290">
        <f>IF(AH21="kW",SUMPRODUCT(N22:N125,T22:T125,AH22:AH125),SUMPRODUCT(I22:I125,AH22:AH125))</f>
        <v>0</v>
      </c>
      <c r="AI139" s="290">
        <f>IF(AI21="kW",SUMPRODUCT(N22:N125,T22:T125,AI22:AI125),SUMPRODUCT(I22:I125,AI22:AI125))</f>
        <v>0</v>
      </c>
      <c r="AJ139" s="290">
        <f>IF(AJ21="kW",SUMPRODUCT(N22:N125,T22:T125,AJ22:AJ125),SUMPRODUCT(I22:I125,AJ22:AJ125))</f>
        <v>0</v>
      </c>
      <c r="AK139" s="290">
        <f>IF(AK21="kW",SUMPRODUCT(N22:N125,T22:T125,AK22:AK125),SUMPRODUCT(I22:I125,AK22:AK125))</f>
        <v>0</v>
      </c>
      <c r="AL139" s="290">
        <f>IF(AL21="kW",SUMPRODUCT(N22:N125,T22:T125,AL22:AL125),SUMPRODUCT(I22:I125,AL22:AL125))</f>
        <v>0</v>
      </c>
      <c r="AM139" s="336"/>
    </row>
    <row r="140" spans="1:40" s="282" customFormat="1" ht="15">
      <c r="A140" s="507"/>
      <c r="B140" s="354" t="s">
        <v>221</v>
      </c>
      <c r="C140" s="355"/>
      <c r="D140" s="308"/>
      <c r="E140" s="308"/>
      <c r="F140" s="308"/>
      <c r="G140" s="308"/>
      <c r="H140" s="308"/>
      <c r="I140" s="308"/>
      <c r="J140" s="308"/>
      <c r="K140" s="308"/>
      <c r="L140" s="308"/>
      <c r="M140" s="308"/>
      <c r="N140" s="308"/>
      <c r="O140" s="356"/>
      <c r="P140" s="308"/>
      <c r="Q140" s="308"/>
      <c r="R140" s="308"/>
      <c r="S140" s="303"/>
      <c r="T140" s="308"/>
      <c r="U140" s="308"/>
      <c r="V140" s="308"/>
      <c r="W140" s="308"/>
      <c r="X140" s="308"/>
      <c r="Y140" s="290">
        <f>SUMPRODUCT(J22:J125,Y22:Y125)</f>
        <v>116215.77689842884</v>
      </c>
      <c r="Z140" s="290">
        <f>SUMPRODUCT(J22:J125,Z22:Z125)</f>
        <v>314837.50493670709</v>
      </c>
      <c r="AA140" s="290">
        <f>IF(AA21="kW",SUMPRODUCT(N22:N125,U22:U125,AA22:AA125),SUMPRODUCT(J22:J125,AA22:AA125))</f>
        <v>33.64527566400001</v>
      </c>
      <c r="AB140" s="290">
        <f>IF(AB21="kW",SUMPRODUCT(N22:N125,U22:U125,AB22:AB125),SUMPRODUCT(J22:J125,AB22:AB125))</f>
        <v>1.0405755360000002</v>
      </c>
      <c r="AC140" s="290">
        <f>IF(AC21="kW",SUMPRODUCT(N22:N125,U22:U125,AC22:AC125),SUMPRODUCT(J22:J125, AC22:AC125))</f>
        <v>0</v>
      </c>
      <c r="AD140" s="290">
        <f>IF(AD21="kW",SUMPRODUCT(N22:N125,U22:U125,AD22:AD125),SUMPRODUCT(J22:J125, AD22:AD125))</f>
        <v>0</v>
      </c>
      <c r="AE140" s="290">
        <f>IF(AE21="kW",SUMPRODUCT(N22:N125,U22:U125,AE22:AE125),SUMPRODUCT(J22:J125,AE22:AE125))</f>
        <v>0</v>
      </c>
      <c r="AF140" s="290">
        <f>IF(AF21="kW",SUMPRODUCT(N22:N125,U22:U125,AF22:AF125),SUMPRODUCT(J22:J125,AF22:AF125))</f>
        <v>0</v>
      </c>
      <c r="AG140" s="290">
        <f>IF(AG21="kW",SUMPRODUCT(N22:N125,U22:U125,AG22:AG125),SUMPRODUCT(J22:J125,AG22:AG125))</f>
        <v>0</v>
      </c>
      <c r="AH140" s="290">
        <f>IF(AH21="kW",SUMPRODUCT(N22:N125,U22:U125,AH22:AH125),SUMPRODUCT(J22:J125,AH22:AH125))</f>
        <v>0</v>
      </c>
      <c r="AI140" s="290">
        <f>IF(AI21="kW",SUMPRODUCT(N22:N125,U22:U125,AI22:AI125),SUMPRODUCT(J22:J125,AI22:AI125))</f>
        <v>0</v>
      </c>
      <c r="AJ140" s="290">
        <f>IF(AJ21="kW",SUMPRODUCT(N22:N125,U22:U125,AJ22:AJ125),SUMPRODUCT(J22:J125,AJ22:AJ125))</f>
        <v>0</v>
      </c>
      <c r="AK140" s="290">
        <f>IF(AK21="kW",SUMPRODUCT(N22:N125,U22:U125,AK22:AK125),SUMPRODUCT(J22:J125,AK22:AK125))</f>
        <v>0</v>
      </c>
      <c r="AL140" s="290">
        <f>IF(AL21="kW",SUMPRODUCT(N22:N125,U22:U125,AL22:AL125),SUMPRODUCT(J22:J125,AL22:AL125))</f>
        <v>0</v>
      </c>
      <c r="AM140" s="336"/>
    </row>
    <row r="141" spans="1:40" s="282" customFormat="1" ht="15">
      <c r="A141" s="507"/>
      <c r="B141" s="354" t="s">
        <v>222</v>
      </c>
      <c r="C141" s="355"/>
      <c r="D141" s="334"/>
      <c r="E141" s="334"/>
      <c r="F141" s="334"/>
      <c r="G141" s="334"/>
      <c r="H141" s="334"/>
      <c r="I141" s="334"/>
      <c r="J141" s="334"/>
      <c r="K141" s="334"/>
      <c r="L141" s="334"/>
      <c r="M141" s="334"/>
      <c r="N141" s="334"/>
      <c r="O141" s="308"/>
      <c r="P141" s="278"/>
      <c r="Q141" s="278"/>
      <c r="R141" s="308"/>
      <c r="S141" s="303"/>
      <c r="T141" s="308"/>
      <c r="U141" s="308"/>
      <c r="V141" s="356"/>
      <c r="W141" s="356"/>
      <c r="X141" s="308"/>
      <c r="Y141" s="290">
        <f>SUMPRODUCT(K22:K125,Y22:Y125)</f>
        <v>105711.68685423801</v>
      </c>
      <c r="Z141" s="290">
        <f>SUMPRODUCT(K22:K125,Z22:Z125)</f>
        <v>314837.50493670709</v>
      </c>
      <c r="AA141" s="290">
        <f>IF(AA21="kW",SUMPRODUCT(N22:N125,V22:V125,AA22:AA125),SUMPRODUCT(K22:K125,AA22:AA125))</f>
        <v>33.64527566400001</v>
      </c>
      <c r="AB141" s="290">
        <f>IF(AB21="kW",SUMPRODUCT(N22:N125,V22:V125,AB22:AB125),SUMPRODUCT(K22:K125,AB22:AB125))</f>
        <v>1.0405755360000002</v>
      </c>
      <c r="AC141" s="290">
        <f>IF(AC21="kW",SUMPRODUCT(N22:N125,V22:V125,AC22:AC125),SUMPRODUCT(K22:K125, AC22:AC125))</f>
        <v>0</v>
      </c>
      <c r="AD141" s="290">
        <f>IF(AD21="kW",SUMPRODUCT(N22:N125,V22:V125,AD22:AD125),SUMPRODUCT(K22:K125, AD22:AD125))</f>
        <v>0</v>
      </c>
      <c r="AE141" s="290">
        <f>IF(AE21="kW",SUMPRODUCT(N22:N125,V22:V125,AE22:AE125),SUMPRODUCT(K22:K125,AE22:AE125))</f>
        <v>0</v>
      </c>
      <c r="AF141" s="290">
        <f>IF(AF21="kW",SUMPRODUCT(N22:N125,V22:V125,AF22:AF125),SUMPRODUCT(K22:K125,AF22:AF125))</f>
        <v>0</v>
      </c>
      <c r="AG141" s="290">
        <f>IF(AG21="kW",SUMPRODUCT(N22:N125,V22:V125,AG22:AG125),SUMPRODUCT(K22:K125,AG22:AG125))</f>
        <v>0</v>
      </c>
      <c r="AH141" s="290">
        <f>IF(AH21="kW",SUMPRODUCT(N22:N125,V22:V125,AH22:AH125),SUMPRODUCT(K22:K125,AH22:AH125))</f>
        <v>0</v>
      </c>
      <c r="AI141" s="290">
        <f>IF(AI21="kW",SUMPRODUCT(N22:N125,V22:V125,AI22:AI125),SUMPRODUCT(K22:K125,AI22:AI125))</f>
        <v>0</v>
      </c>
      <c r="AJ141" s="290">
        <f>IF(AJ21="kW",SUMPRODUCT(N22:N125,V22:V125,AJ22:AJ125),SUMPRODUCT(K22:K125,AJ22:AJ125))</f>
        <v>0</v>
      </c>
      <c r="AK141" s="290">
        <f>IF(AK21="kW",SUMPRODUCT(N22:N125,V22:V125,AK22:AK125),SUMPRODUCT(K22:K125,AK22:AK125))</f>
        <v>0</v>
      </c>
      <c r="AL141" s="290">
        <f>IF(AL21="kW",SUMPRODUCT(N22:N125,V22:V125,AL22:AL125),SUMPRODUCT(K22:K125,AL22:AL125))</f>
        <v>0</v>
      </c>
      <c r="AM141" s="336"/>
    </row>
    <row r="142" spans="1:40" s="282" customFormat="1" ht="15">
      <c r="A142" s="507"/>
      <c r="B142" s="354" t="s">
        <v>223</v>
      </c>
      <c r="C142" s="355"/>
      <c r="D142" s="334"/>
      <c r="E142" s="334"/>
      <c r="F142" s="334"/>
      <c r="G142" s="334"/>
      <c r="H142" s="334"/>
      <c r="I142" s="334"/>
      <c r="J142" s="334"/>
      <c r="K142" s="334"/>
      <c r="L142" s="334"/>
      <c r="M142" s="334"/>
      <c r="N142" s="334"/>
      <c r="O142" s="356"/>
      <c r="P142" s="278"/>
      <c r="Q142" s="278"/>
      <c r="R142" s="308"/>
      <c r="S142" s="303"/>
      <c r="T142" s="308"/>
      <c r="U142" s="308"/>
      <c r="V142" s="356"/>
      <c r="W142" s="356"/>
      <c r="X142" s="308"/>
      <c r="Y142" s="290">
        <f>SUMPRODUCT(L22:L125,Y22:Y125)</f>
        <v>104493.16213423536</v>
      </c>
      <c r="Z142" s="290">
        <f>SUMPRODUCT(L22:L125,Z22:Z125)</f>
        <v>314837.50493670709</v>
      </c>
      <c r="AA142" s="290">
        <f>IF(AA21="kW",SUMPRODUCT(N22:N125,W22:W125,AA22:AA125),SUMPRODUCT(L22:L125,AA22:AA125))</f>
        <v>33.64527566400001</v>
      </c>
      <c r="AB142" s="290">
        <f>IF(AB21="kW",SUMPRODUCT(N22:N125,W22:W125,AB22:AB125),SUMPRODUCT(L22:L125,AB22:AB125))</f>
        <v>1.0405755360000002</v>
      </c>
      <c r="AC142" s="290">
        <f>IF(AC21="kW",SUMPRODUCT(N22:N125,W22:W125,AC22:AC125),SUMPRODUCT(L22:L125, AC22:AC125))</f>
        <v>0</v>
      </c>
      <c r="AD142" s="290">
        <f>IF(AD21="kW",SUMPRODUCT(N22:N125,W22:W125,AD22:AD125),SUMPRODUCT(L22:L125, AD22:AD125))</f>
        <v>0</v>
      </c>
      <c r="AE142" s="290">
        <f>IF(AE21="kW",SUMPRODUCT(N22:N125,W22:W125,AE22:AE125),SUMPRODUCT(L22:L125,AE22:AE125))</f>
        <v>0</v>
      </c>
      <c r="AF142" s="290">
        <f>IF(AF21="kW",SUMPRODUCT(N22:N125,W22:W125,AF22:AF125),SUMPRODUCT(L22:L125,AF22:AF125))</f>
        <v>0</v>
      </c>
      <c r="AG142" s="290">
        <f>IF(AG21="kW",SUMPRODUCT(N22:N125,W22:W125,AG22:AG125),SUMPRODUCT(L22:L125,AG22:AG125))</f>
        <v>0</v>
      </c>
      <c r="AH142" s="290">
        <f>IF(AH21="kW",SUMPRODUCT(N22:N125,W22:W125,AH22:AH125),SUMPRODUCT(L22:L125,AH22:AH125))</f>
        <v>0</v>
      </c>
      <c r="AI142" s="290">
        <f>IF(AI21="kW",SUMPRODUCT(N22:N125,W22:W125,AI22:AI125),SUMPRODUCT(L22:L125,AI22:AI125))</f>
        <v>0</v>
      </c>
      <c r="AJ142" s="290">
        <f>IF(AJ21="kW",SUMPRODUCT(N22:N125,W22:W125,AJ22:AJ125),SUMPRODUCT(L22:L125,AJ22:AJ125))</f>
        <v>0</v>
      </c>
      <c r="AK142" s="290">
        <f>IF(AK21="kW",SUMPRODUCT(N22:N125,W22:W125,AK22:AK125),SUMPRODUCT(L22:L125,AK22:AK125))</f>
        <v>0</v>
      </c>
      <c r="AL142" s="290">
        <f>IF(AL21="kW",SUMPRODUCT(N22:N125,W22:W125,AL22:AL125),SUMPRODUCT(L22:L125,AL22:AL125))</f>
        <v>0</v>
      </c>
      <c r="AM142" s="336"/>
    </row>
    <row r="143" spans="1:40" ht="15">
      <c r="B143" s="357" t="s">
        <v>224</v>
      </c>
      <c r="C143" s="358"/>
      <c r="D143" s="359"/>
      <c r="E143" s="359"/>
      <c r="F143" s="359"/>
      <c r="G143" s="359"/>
      <c r="H143" s="359"/>
      <c r="I143" s="359"/>
      <c r="J143" s="359"/>
      <c r="K143" s="359"/>
      <c r="L143" s="359"/>
      <c r="M143" s="359"/>
      <c r="N143" s="359"/>
      <c r="O143" s="360"/>
      <c r="P143" s="361"/>
      <c r="Q143" s="362"/>
      <c r="R143" s="360"/>
      <c r="S143" s="363"/>
      <c r="T143" s="364"/>
      <c r="U143" s="364"/>
      <c r="V143" s="360"/>
      <c r="W143" s="360"/>
      <c r="X143" s="364"/>
      <c r="Y143" s="325">
        <f>SUMPRODUCT(M22:M125,Y22:Y125)</f>
        <v>113951.74329056974</v>
      </c>
      <c r="Z143" s="325">
        <f>SUMPRODUCT(M22:M125,Z22:Z125)</f>
        <v>314837.50493670709</v>
      </c>
      <c r="AA143" s="325">
        <f>IF(AA21="kW",SUMPRODUCT(N22:N125,X22:X125,AA22:AA125),SUMPRODUCT(M22:M125,AA22:AA125))</f>
        <v>33.64527566400001</v>
      </c>
      <c r="AB143" s="325">
        <f>IF(AB21="kW",SUMPRODUCT(N22:N125,X22:X125,AB22:AB125),SUMPRODUCT(M22:M125, AB22:AB125))</f>
        <v>1.0405755360000002</v>
      </c>
      <c r="AC143" s="325">
        <f>IF(AC21="kW",SUMPRODUCT(N22:N125,X22:X125,AC22:AC125),SUMPRODUCT(M22:M125, AC22:AC125))</f>
        <v>0</v>
      </c>
      <c r="AD143" s="325">
        <f>IF(AD21="kW",SUMPRODUCT(N22:N125,X22:X125,AD22:AD125),SUMPRODUCT(M22:M125, AD22:AD125))</f>
        <v>0</v>
      </c>
      <c r="AE143" s="325">
        <f>IF(AE21="kW",SUMPRODUCT(N22:N125,X22:X125, AE22:AE125),SUMPRODUCT(M22:M125,AE22:AE125))</f>
        <v>0</v>
      </c>
      <c r="AF143" s="325">
        <f>IF(AF21="kW",SUMPRODUCT(N22:N125,X22:X125, AF22:AF125),SUMPRODUCT(M22:M125,AF22:AF125))</f>
        <v>0</v>
      </c>
      <c r="AG143" s="325">
        <f>IF(AG21="kW",SUMPRODUCT(N22:N125,X22:X125, AG22:AG125),SUMPRODUCT(M22:M125,AG22:AG125))</f>
        <v>0</v>
      </c>
      <c r="AH143" s="325">
        <f>IF(AH21="kW",SUMPRODUCT(N22:N125,X22:X125, AH22:AH125),SUMPRODUCT(M22:M125,AH22:AH125))</f>
        <v>0</v>
      </c>
      <c r="AI143" s="325">
        <f>IF(AI21="kW",SUMPRODUCT(N22:N125,X22:X125, AI22:AI125),SUMPRODUCT(M22:M125,AI22:AI125))</f>
        <v>0</v>
      </c>
      <c r="AJ143" s="325">
        <f>IF(AJ21="kW",SUMPRODUCT(N22:N125,X22:X125, AJ22:AJ125),SUMPRODUCT(M22:M125,AJ22:AJ125))</f>
        <v>0</v>
      </c>
      <c r="AK143" s="325">
        <f>IF(AK21="kW",SUMPRODUCT(N22:N125,X22:X125, AK22:AK125),SUMPRODUCT(M22:M125,AK22:AK125))</f>
        <v>0</v>
      </c>
      <c r="AL143" s="325">
        <f>IF(AL21="kW",SUMPRODUCT(N22:N125,X22:X125, AL22:AL125),SUMPRODUCT(M22:M125,AL22:AL125))</f>
        <v>0</v>
      </c>
      <c r="AM143" s="365"/>
      <c r="AN143" s="366"/>
    </row>
    <row r="144" spans="1:40" ht="21.75" customHeight="1">
      <c r="B144" s="367" t="s">
        <v>592</v>
      </c>
      <c r="C144" s="368"/>
      <c r="D144" s="369"/>
      <c r="E144" s="369"/>
      <c r="F144" s="369"/>
      <c r="G144" s="369"/>
      <c r="H144" s="369"/>
      <c r="I144" s="369"/>
      <c r="J144" s="369"/>
      <c r="K144" s="369"/>
      <c r="L144" s="369"/>
      <c r="M144" s="369"/>
      <c r="N144" s="369"/>
      <c r="O144" s="369"/>
      <c r="P144" s="369"/>
      <c r="Q144" s="369"/>
      <c r="R144" s="369"/>
      <c r="S144" s="370"/>
      <c r="T144" s="371"/>
      <c r="U144" s="369"/>
      <c r="V144" s="369"/>
      <c r="W144" s="369"/>
      <c r="X144" s="369"/>
      <c r="Y144" s="372"/>
      <c r="Z144" s="372"/>
      <c r="AA144" s="372"/>
      <c r="AB144" s="372"/>
      <c r="AC144" s="372"/>
      <c r="AD144" s="372"/>
      <c r="AE144" s="372"/>
      <c r="AF144" s="372"/>
      <c r="AG144" s="372"/>
      <c r="AH144" s="372"/>
      <c r="AI144" s="372"/>
      <c r="AJ144" s="372"/>
      <c r="AK144" s="372"/>
      <c r="AL144" s="372"/>
      <c r="AM144" s="373"/>
      <c r="AN144" s="366"/>
    </row>
    <row r="145" spans="1:39">
      <c r="D145" s="252">
        <v>0.94796594134342482</v>
      </c>
      <c r="E145" s="252">
        <v>0.91769157994323558</v>
      </c>
    </row>
    <row r="146" spans="1:39" ht="15.75">
      <c r="B146" s="279" t="s">
        <v>243</v>
      </c>
      <c r="C146" s="280"/>
      <c r="D146" s="588" t="s">
        <v>527</v>
      </c>
      <c r="F146" s="588"/>
      <c r="O146" s="280"/>
      <c r="Y146" s="269"/>
      <c r="Z146" s="266"/>
      <c r="AA146" s="266"/>
      <c r="AB146" s="266"/>
      <c r="AC146" s="266"/>
      <c r="AD146" s="266"/>
      <c r="AE146" s="266"/>
      <c r="AF146" s="266"/>
      <c r="AG146" s="266"/>
      <c r="AH146" s="266"/>
      <c r="AI146" s="266"/>
      <c r="AJ146" s="266"/>
      <c r="AK146" s="266"/>
      <c r="AL146" s="266"/>
      <c r="AM146" s="281"/>
    </row>
    <row r="147" spans="1:39" ht="34.5" customHeight="1">
      <c r="B147" s="807" t="s">
        <v>212</v>
      </c>
      <c r="C147" s="809" t="s">
        <v>33</v>
      </c>
      <c r="D147" s="283" t="s">
        <v>423</v>
      </c>
      <c r="E147" s="811" t="s">
        <v>210</v>
      </c>
      <c r="F147" s="812"/>
      <c r="G147" s="812"/>
      <c r="H147" s="812"/>
      <c r="I147" s="812"/>
      <c r="J147" s="812"/>
      <c r="K147" s="812"/>
      <c r="L147" s="812"/>
      <c r="M147" s="813"/>
      <c r="N147" s="817" t="s">
        <v>214</v>
      </c>
      <c r="O147" s="283" t="s">
        <v>424</v>
      </c>
      <c r="P147" s="811" t="s">
        <v>213</v>
      </c>
      <c r="Q147" s="812"/>
      <c r="R147" s="812"/>
      <c r="S147" s="812"/>
      <c r="T147" s="812"/>
      <c r="U147" s="812"/>
      <c r="V147" s="812"/>
      <c r="W147" s="812"/>
      <c r="X147" s="813"/>
      <c r="Y147" s="814" t="s">
        <v>244</v>
      </c>
      <c r="Z147" s="815"/>
      <c r="AA147" s="815"/>
      <c r="AB147" s="815"/>
      <c r="AC147" s="815"/>
      <c r="AD147" s="815"/>
      <c r="AE147" s="815"/>
      <c r="AF147" s="815"/>
      <c r="AG147" s="815"/>
      <c r="AH147" s="815"/>
      <c r="AI147" s="815"/>
      <c r="AJ147" s="815"/>
      <c r="AK147" s="815"/>
      <c r="AL147" s="815"/>
      <c r="AM147" s="816"/>
    </row>
    <row r="148" spans="1:39" ht="60.75" customHeight="1">
      <c r="B148" s="808"/>
      <c r="C148" s="810"/>
      <c r="D148" s="284">
        <v>2012</v>
      </c>
      <c r="E148" s="284">
        <v>2013</v>
      </c>
      <c r="F148" s="284">
        <v>2014</v>
      </c>
      <c r="G148" s="284">
        <v>2015</v>
      </c>
      <c r="H148" s="284">
        <v>2016</v>
      </c>
      <c r="I148" s="284">
        <v>2017</v>
      </c>
      <c r="J148" s="284">
        <v>2018</v>
      </c>
      <c r="K148" s="284">
        <v>2019</v>
      </c>
      <c r="L148" s="284">
        <v>2020</v>
      </c>
      <c r="M148" s="284">
        <v>2021</v>
      </c>
      <c r="N148" s="818"/>
      <c r="O148" s="284">
        <v>2012</v>
      </c>
      <c r="P148" s="284">
        <v>2013</v>
      </c>
      <c r="Q148" s="284">
        <v>2014</v>
      </c>
      <c r="R148" s="284">
        <v>2015</v>
      </c>
      <c r="S148" s="284">
        <v>2016</v>
      </c>
      <c r="T148" s="284">
        <v>2017</v>
      </c>
      <c r="U148" s="284">
        <v>2018</v>
      </c>
      <c r="V148" s="284">
        <v>2019</v>
      </c>
      <c r="W148" s="284">
        <v>2020</v>
      </c>
      <c r="X148" s="284">
        <v>2021</v>
      </c>
      <c r="Y148" s="284" t="str">
        <f>'1.  LRAMVA Summary'!D50</f>
        <v>Residential</v>
      </c>
      <c r="Z148" s="284" t="str">
        <f>'1.  LRAMVA Summary'!E50</f>
        <v>General Service &lt; 50 kW</v>
      </c>
      <c r="AA148" s="284" t="str">
        <f>'1.  LRAMVA Summary'!F50</f>
        <v>General Service 50 to 2999 kW</v>
      </c>
      <c r="AB148" s="284" t="str">
        <f>'1.  LRAMVA Summary'!G50</f>
        <v>General Service 3000-4999 kW</v>
      </c>
      <c r="AC148" s="284" t="str">
        <f>'1.  LRAMVA Summary'!H50</f>
        <v>Unmetered Scattered Load</v>
      </c>
      <c r="AD148" s="284" t="str">
        <f>'1.  LRAMVA Summary'!I50</f>
        <v>Sentinel Lighting</v>
      </c>
      <c r="AE148" s="284" t="str">
        <f>'1.  LRAMVA Summary'!J50</f>
        <v xml:space="preserve">Street Lighting </v>
      </c>
      <c r="AF148" s="284" t="str">
        <f>'1.  LRAMVA Summary'!K50</f>
        <v/>
      </c>
      <c r="AG148" s="284" t="str">
        <f>'1.  LRAMVA Summary'!L50</f>
        <v/>
      </c>
      <c r="AH148" s="284" t="str">
        <f>'1.  LRAMVA Summary'!M50</f>
        <v/>
      </c>
      <c r="AI148" s="284" t="str">
        <f>'1.  LRAMVA Summary'!N50</f>
        <v/>
      </c>
      <c r="AJ148" s="284" t="str">
        <f>'1.  LRAMVA Summary'!O50</f>
        <v/>
      </c>
      <c r="AK148" s="284" t="str">
        <f>'1.  LRAMVA Summary'!P50</f>
        <v/>
      </c>
      <c r="AL148" s="284" t="str">
        <f>'1.  LRAMVA Summary'!Q50</f>
        <v/>
      </c>
      <c r="AM148" s="286" t="str">
        <f>'1.  LRAMVA Summary'!R50</f>
        <v>Total</v>
      </c>
    </row>
    <row r="149" spans="1:39" ht="15.75" customHeight="1">
      <c r="A149" s="508"/>
      <c r="B149" s="287" t="s">
        <v>0</v>
      </c>
      <c r="C149" s="288"/>
      <c r="D149" s="288"/>
      <c r="E149" s="288"/>
      <c r="F149" s="288"/>
      <c r="G149" s="288"/>
      <c r="H149" s="288"/>
      <c r="I149" s="288"/>
      <c r="J149" s="288"/>
      <c r="K149" s="288"/>
      <c r="L149" s="288"/>
      <c r="M149" s="288"/>
      <c r="N149" s="289"/>
      <c r="O149" s="288"/>
      <c r="P149" s="288"/>
      <c r="Q149" s="288"/>
      <c r="R149" s="288"/>
      <c r="S149" s="288"/>
      <c r="T149" s="288"/>
      <c r="U149" s="288"/>
      <c r="V149" s="288"/>
      <c r="W149" s="288"/>
      <c r="X149" s="288"/>
      <c r="Y149" s="290" t="str">
        <f>'1.  LRAMVA Summary'!D51</f>
        <v>kWh</v>
      </c>
      <c r="Z149" s="290" t="str">
        <f>'1.  LRAMVA Summary'!E51</f>
        <v>kWh</v>
      </c>
      <c r="AA149" s="290" t="str">
        <f>'1.  LRAMVA Summary'!F51</f>
        <v>kW</v>
      </c>
      <c r="AB149" s="290" t="str">
        <f>'1.  LRAMVA Summary'!G51</f>
        <v>kW</v>
      </c>
      <c r="AC149" s="290" t="str">
        <f>'1.  LRAMVA Summary'!H51</f>
        <v>kWh</v>
      </c>
      <c r="AD149" s="290" t="str">
        <f>'1.  LRAMVA Summary'!I51</f>
        <v>kW</v>
      </c>
      <c r="AE149" s="290" t="str">
        <f>'1.  LRAMVA Summary'!J51</f>
        <v>kW</v>
      </c>
      <c r="AF149" s="290">
        <f>'1.  LRAMVA Summary'!K51</f>
        <v>0</v>
      </c>
      <c r="AG149" s="290">
        <f>'1.  LRAMVA Summary'!L51</f>
        <v>0</v>
      </c>
      <c r="AH149" s="290">
        <f>'1.  LRAMVA Summary'!M51</f>
        <v>0</v>
      </c>
      <c r="AI149" s="290">
        <f>'1.  LRAMVA Summary'!N51</f>
        <v>0</v>
      </c>
      <c r="AJ149" s="290">
        <f>'1.  LRAMVA Summary'!O51</f>
        <v>0</v>
      </c>
      <c r="AK149" s="290">
        <f>'1.  LRAMVA Summary'!P51</f>
        <v>0</v>
      </c>
      <c r="AL149" s="290">
        <f>'1.  LRAMVA Summary'!Q51</f>
        <v>0</v>
      </c>
      <c r="AM149" s="374"/>
    </row>
    <row r="150" spans="1:39" ht="15" outlineLevel="1">
      <c r="A150" s="507">
        <v>1</v>
      </c>
      <c r="B150" s="293" t="s">
        <v>1</v>
      </c>
      <c r="C150" s="290" t="s">
        <v>25</v>
      </c>
      <c r="D150" s="294">
        <v>29799.859107336903</v>
      </c>
      <c r="E150" s="294">
        <v>29799.859107336903</v>
      </c>
      <c r="F150" s="294">
        <v>29799.859107336903</v>
      </c>
      <c r="G150" s="294">
        <v>29594.888997336904</v>
      </c>
      <c r="H150" s="294">
        <v>17191.476653999976</v>
      </c>
      <c r="I150" s="294">
        <v>0</v>
      </c>
      <c r="J150" s="294">
        <v>0</v>
      </c>
      <c r="K150" s="294">
        <v>0</v>
      </c>
      <c r="L150" s="294">
        <v>0</v>
      </c>
      <c r="M150" s="294">
        <v>0</v>
      </c>
      <c r="N150" s="290"/>
      <c r="O150" s="294">
        <v>4.6747701263870791</v>
      </c>
      <c r="P150" s="294">
        <v>4.6747701263870791</v>
      </c>
      <c r="Q150" s="294">
        <v>4.6747701263870791</v>
      </c>
      <c r="R150" s="294">
        <v>4.4455623021455004</v>
      </c>
      <c r="S150" s="294">
        <v>2.2603305944096865</v>
      </c>
      <c r="T150" s="294">
        <v>0</v>
      </c>
      <c r="U150" s="294">
        <v>0</v>
      </c>
      <c r="V150" s="294">
        <v>0</v>
      </c>
      <c r="W150" s="294">
        <v>0</v>
      </c>
      <c r="X150" s="294">
        <v>0</v>
      </c>
      <c r="Y150" s="468">
        <v>1</v>
      </c>
      <c r="Z150" s="409"/>
      <c r="AA150" s="409"/>
      <c r="AB150" s="409"/>
      <c r="AC150" s="409"/>
      <c r="AD150" s="409"/>
      <c r="AE150" s="409"/>
      <c r="AF150" s="409"/>
      <c r="AG150" s="409"/>
      <c r="AH150" s="409"/>
      <c r="AI150" s="409"/>
      <c r="AJ150" s="409"/>
      <c r="AK150" s="409"/>
      <c r="AL150" s="409"/>
      <c r="AM150" s="295">
        <f>SUM(Y150:AL150)</f>
        <v>1</v>
      </c>
    </row>
    <row r="151" spans="1:39" ht="15" outlineLevel="1">
      <c r="B151" s="293" t="s">
        <v>245</v>
      </c>
      <c r="C151" s="290" t="s">
        <v>164</v>
      </c>
      <c r="D151" s="294"/>
      <c r="E151" s="294"/>
      <c r="F151" s="294"/>
      <c r="G151" s="294"/>
      <c r="H151" s="294"/>
      <c r="I151" s="294"/>
      <c r="J151" s="294"/>
      <c r="K151" s="294"/>
      <c r="L151" s="294"/>
      <c r="M151" s="294"/>
      <c r="N151" s="466"/>
      <c r="O151" s="294"/>
      <c r="P151" s="294"/>
      <c r="Q151" s="294"/>
      <c r="R151" s="294"/>
      <c r="S151" s="294"/>
      <c r="T151" s="294"/>
      <c r="U151" s="294"/>
      <c r="V151" s="294"/>
      <c r="W151" s="294"/>
      <c r="X151" s="294"/>
      <c r="Y151" s="410">
        <f>Y150</f>
        <v>1</v>
      </c>
      <c r="Z151" s="410">
        <f>Z150</f>
        <v>0</v>
      </c>
      <c r="AA151" s="410">
        <f t="shared" ref="AA151:AL151" si="38">AA150</f>
        <v>0</v>
      </c>
      <c r="AB151" s="410">
        <f t="shared" si="38"/>
        <v>0</v>
      </c>
      <c r="AC151" s="410">
        <f t="shared" si="38"/>
        <v>0</v>
      </c>
      <c r="AD151" s="410">
        <f t="shared" si="38"/>
        <v>0</v>
      </c>
      <c r="AE151" s="410">
        <f t="shared" si="38"/>
        <v>0</v>
      </c>
      <c r="AF151" s="410">
        <f t="shared" si="38"/>
        <v>0</v>
      </c>
      <c r="AG151" s="410">
        <f t="shared" si="38"/>
        <v>0</v>
      </c>
      <c r="AH151" s="410">
        <f t="shared" si="38"/>
        <v>0</v>
      </c>
      <c r="AI151" s="410">
        <f t="shared" si="38"/>
        <v>0</v>
      </c>
      <c r="AJ151" s="410">
        <f t="shared" si="38"/>
        <v>0</v>
      </c>
      <c r="AK151" s="410">
        <f t="shared" si="38"/>
        <v>0</v>
      </c>
      <c r="AL151" s="410">
        <f t="shared" si="38"/>
        <v>0</v>
      </c>
      <c r="AM151" s="503"/>
    </row>
    <row r="152" spans="1:39" ht="15.75" outlineLevel="1">
      <c r="A152" s="509"/>
      <c r="B152" s="297"/>
      <c r="C152" s="298"/>
      <c r="D152" s="298"/>
      <c r="E152" s="298"/>
      <c r="F152" s="298"/>
      <c r="G152" s="298"/>
      <c r="H152" s="298"/>
      <c r="I152" s="298"/>
      <c r="J152" s="298"/>
      <c r="K152" s="298"/>
      <c r="L152" s="298"/>
      <c r="M152" s="298"/>
      <c r="N152" s="302"/>
      <c r="O152" s="298"/>
      <c r="P152" s="298"/>
      <c r="Q152" s="298"/>
      <c r="R152" s="298"/>
      <c r="S152" s="298"/>
      <c r="T152" s="298"/>
      <c r="U152" s="298"/>
      <c r="V152" s="298"/>
      <c r="W152" s="298"/>
      <c r="X152" s="298"/>
      <c r="Y152" s="411"/>
      <c r="Z152" s="412"/>
      <c r="AA152" s="412"/>
      <c r="AB152" s="412"/>
      <c r="AC152" s="412"/>
      <c r="AD152" s="412"/>
      <c r="AE152" s="412"/>
      <c r="AF152" s="412"/>
      <c r="AG152" s="412"/>
      <c r="AH152" s="412"/>
      <c r="AI152" s="412"/>
      <c r="AJ152" s="412"/>
      <c r="AK152" s="412"/>
      <c r="AL152" s="412"/>
      <c r="AM152" s="301"/>
    </row>
    <row r="153" spans="1:39" ht="15" outlineLevel="1">
      <c r="A153" s="507">
        <v>2</v>
      </c>
      <c r="B153" s="293" t="s">
        <v>2</v>
      </c>
      <c r="C153" s="290" t="s">
        <v>25</v>
      </c>
      <c r="D153" s="294">
        <v>10401.994531489752</v>
      </c>
      <c r="E153" s="294">
        <v>10401.994531489752</v>
      </c>
      <c r="F153" s="294">
        <v>10401.994531489752</v>
      </c>
      <c r="G153" s="294">
        <v>10171.71651026311</v>
      </c>
      <c r="H153" s="294">
        <v>0</v>
      </c>
      <c r="I153" s="294">
        <v>0</v>
      </c>
      <c r="J153" s="294">
        <v>0</v>
      </c>
      <c r="K153" s="294">
        <v>0</v>
      </c>
      <c r="L153" s="294">
        <v>0</v>
      </c>
      <c r="M153" s="294">
        <v>0</v>
      </c>
      <c r="N153" s="290"/>
      <c r="O153" s="294">
        <v>5.9621433412411822</v>
      </c>
      <c r="P153" s="294">
        <v>5.9621433412411822</v>
      </c>
      <c r="Q153" s="294">
        <v>5.9621433412411822</v>
      </c>
      <c r="R153" s="294">
        <v>5.7046349454267133</v>
      </c>
      <c r="S153" s="294">
        <v>0</v>
      </c>
      <c r="T153" s="294">
        <v>0</v>
      </c>
      <c r="U153" s="294">
        <v>0</v>
      </c>
      <c r="V153" s="294">
        <v>0</v>
      </c>
      <c r="W153" s="294">
        <v>0</v>
      </c>
      <c r="X153" s="294">
        <v>0</v>
      </c>
      <c r="Y153" s="468">
        <v>1</v>
      </c>
      <c r="Z153" s="409"/>
      <c r="AA153" s="409"/>
      <c r="AB153" s="409"/>
      <c r="AC153" s="409"/>
      <c r="AD153" s="409"/>
      <c r="AE153" s="409"/>
      <c r="AF153" s="409"/>
      <c r="AG153" s="409"/>
      <c r="AH153" s="409"/>
      <c r="AI153" s="409"/>
      <c r="AJ153" s="409"/>
      <c r="AK153" s="409"/>
      <c r="AL153" s="409"/>
      <c r="AM153" s="295">
        <f>SUM(Y153:AL153)</f>
        <v>1</v>
      </c>
    </row>
    <row r="154" spans="1:39" ht="15" outlineLevel="1">
      <c r="B154" s="293" t="s">
        <v>245</v>
      </c>
      <c r="C154" s="290" t="s">
        <v>164</v>
      </c>
      <c r="D154" s="294"/>
      <c r="E154" s="294"/>
      <c r="F154" s="294"/>
      <c r="G154" s="294"/>
      <c r="H154" s="294"/>
      <c r="I154" s="294"/>
      <c r="J154" s="294"/>
      <c r="K154" s="294"/>
      <c r="L154" s="294"/>
      <c r="M154" s="294"/>
      <c r="N154" s="466"/>
      <c r="O154" s="294"/>
      <c r="P154" s="294"/>
      <c r="Q154" s="294"/>
      <c r="R154" s="294"/>
      <c r="S154" s="294"/>
      <c r="T154" s="294"/>
      <c r="U154" s="294"/>
      <c r="V154" s="294"/>
      <c r="W154" s="294"/>
      <c r="X154" s="294"/>
      <c r="Y154" s="410">
        <f>Y153</f>
        <v>1</v>
      </c>
      <c r="Z154" s="410">
        <f>Z153</f>
        <v>0</v>
      </c>
      <c r="AA154" s="410">
        <f t="shared" ref="AA154:AL154" si="39">AA153</f>
        <v>0</v>
      </c>
      <c r="AB154" s="410">
        <f t="shared" si="39"/>
        <v>0</v>
      </c>
      <c r="AC154" s="410">
        <f t="shared" si="39"/>
        <v>0</v>
      </c>
      <c r="AD154" s="410">
        <f t="shared" si="39"/>
        <v>0</v>
      </c>
      <c r="AE154" s="410">
        <f t="shared" si="39"/>
        <v>0</v>
      </c>
      <c r="AF154" s="410">
        <f t="shared" si="39"/>
        <v>0</v>
      </c>
      <c r="AG154" s="410">
        <f t="shared" si="39"/>
        <v>0</v>
      </c>
      <c r="AH154" s="410">
        <f t="shared" si="39"/>
        <v>0</v>
      </c>
      <c r="AI154" s="410">
        <f t="shared" si="39"/>
        <v>0</v>
      </c>
      <c r="AJ154" s="410">
        <f t="shared" si="39"/>
        <v>0</v>
      </c>
      <c r="AK154" s="410">
        <f t="shared" si="39"/>
        <v>0</v>
      </c>
      <c r="AL154" s="410">
        <f t="shared" si="39"/>
        <v>0</v>
      </c>
      <c r="AM154" s="503"/>
    </row>
    <row r="155" spans="1:39" ht="15.75" outlineLevel="1">
      <c r="A155" s="509"/>
      <c r="B155" s="297"/>
      <c r="C155" s="298"/>
      <c r="D155" s="303"/>
      <c r="E155" s="303"/>
      <c r="F155" s="303"/>
      <c r="G155" s="303"/>
      <c r="H155" s="303"/>
      <c r="I155" s="303"/>
      <c r="J155" s="303"/>
      <c r="K155" s="303"/>
      <c r="L155" s="303"/>
      <c r="M155" s="303"/>
      <c r="N155" s="302"/>
      <c r="O155" s="303"/>
      <c r="P155" s="303"/>
      <c r="Q155" s="303"/>
      <c r="R155" s="303"/>
      <c r="S155" s="303"/>
      <c r="T155" s="303"/>
      <c r="U155" s="303"/>
      <c r="V155" s="303"/>
      <c r="W155" s="303"/>
      <c r="X155" s="303"/>
      <c r="Y155" s="411"/>
      <c r="Z155" s="412"/>
      <c r="AA155" s="412"/>
      <c r="AB155" s="412"/>
      <c r="AC155" s="412"/>
      <c r="AD155" s="412"/>
      <c r="AE155" s="412"/>
      <c r="AF155" s="412"/>
      <c r="AG155" s="412"/>
      <c r="AH155" s="412"/>
      <c r="AI155" s="412"/>
      <c r="AJ155" s="412"/>
      <c r="AK155" s="412"/>
      <c r="AL155" s="412"/>
      <c r="AM155" s="301"/>
    </row>
    <row r="156" spans="1:39" ht="15" outlineLevel="1">
      <c r="A156" s="507">
        <v>3</v>
      </c>
      <c r="B156" s="293" t="s">
        <v>3</v>
      </c>
      <c r="C156" s="290" t="s">
        <v>25</v>
      </c>
      <c r="D156" s="294">
        <v>51118.478322377516</v>
      </c>
      <c r="E156" s="294">
        <v>51118.478322377516</v>
      </c>
      <c r="F156" s="294">
        <v>51118.478322377516</v>
      </c>
      <c r="G156" s="294">
        <v>51118.478322377516</v>
      </c>
      <c r="H156" s="294">
        <v>51118.478322377516</v>
      </c>
      <c r="I156" s="294">
        <v>51118.478322377516</v>
      </c>
      <c r="J156" s="294">
        <v>51118.478322377516</v>
      </c>
      <c r="K156" s="294">
        <v>51118.478322377516</v>
      </c>
      <c r="L156" s="294">
        <v>51118.478322377516</v>
      </c>
      <c r="M156" s="294">
        <v>51118.478322377516</v>
      </c>
      <c r="N156" s="290"/>
      <c r="O156" s="294">
        <v>27.831462150652541</v>
      </c>
      <c r="P156" s="294">
        <v>27.831462150652541</v>
      </c>
      <c r="Q156" s="294">
        <v>27.831462150652541</v>
      </c>
      <c r="R156" s="294">
        <v>27.831462150652541</v>
      </c>
      <c r="S156" s="294">
        <v>27.831462150652541</v>
      </c>
      <c r="T156" s="294">
        <v>27.831462150652541</v>
      </c>
      <c r="U156" s="294">
        <v>27.831462150652541</v>
      </c>
      <c r="V156" s="294">
        <v>27.831462150652541</v>
      </c>
      <c r="W156" s="294">
        <v>27.831462150652541</v>
      </c>
      <c r="X156" s="294">
        <v>27.831462150652541</v>
      </c>
      <c r="Y156" s="468">
        <v>1</v>
      </c>
      <c r="Z156" s="409"/>
      <c r="AA156" s="409"/>
      <c r="AB156" s="409"/>
      <c r="AC156" s="409"/>
      <c r="AD156" s="409"/>
      <c r="AE156" s="409"/>
      <c r="AF156" s="409"/>
      <c r="AG156" s="409"/>
      <c r="AH156" s="409"/>
      <c r="AI156" s="409"/>
      <c r="AJ156" s="409"/>
      <c r="AK156" s="409"/>
      <c r="AL156" s="409"/>
      <c r="AM156" s="295">
        <f>SUM(Y156:AL156)</f>
        <v>1</v>
      </c>
    </row>
    <row r="157" spans="1:39" ht="15" outlineLevel="1">
      <c r="B157" s="293" t="s">
        <v>245</v>
      </c>
      <c r="C157" s="290" t="s">
        <v>164</v>
      </c>
      <c r="D157" s="294">
        <v>1103.586749091</v>
      </c>
      <c r="E157" s="294">
        <v>1103.586749091</v>
      </c>
      <c r="F157" s="294">
        <v>1103.586749091</v>
      </c>
      <c r="G157" s="294">
        <v>1103.586749091</v>
      </c>
      <c r="H157" s="294">
        <v>1103.586749091</v>
      </c>
      <c r="I157" s="294">
        <v>1103.586749091</v>
      </c>
      <c r="J157" s="294">
        <v>1103.586749091</v>
      </c>
      <c r="K157" s="294">
        <v>1103.586749091</v>
      </c>
      <c r="L157" s="294">
        <v>1103.586749091</v>
      </c>
      <c r="M157" s="294">
        <v>1103.586749091</v>
      </c>
      <c r="N157" s="466"/>
      <c r="O157" s="294">
        <v>0.50126279100000004</v>
      </c>
      <c r="P157" s="294">
        <v>0.50126279100000004</v>
      </c>
      <c r="Q157" s="294">
        <v>0.50126279100000004</v>
      </c>
      <c r="R157" s="294">
        <v>0.50126279100000004</v>
      </c>
      <c r="S157" s="294">
        <v>0.50126279100000004</v>
      </c>
      <c r="T157" s="294">
        <v>0.50126279100000004</v>
      </c>
      <c r="U157" s="294">
        <v>0.50126279100000004</v>
      </c>
      <c r="V157" s="294">
        <v>0.50126279100000004</v>
      </c>
      <c r="W157" s="294">
        <v>0.50126279100000004</v>
      </c>
      <c r="X157" s="294">
        <v>0.50126279100000004</v>
      </c>
      <c r="Y157" s="410">
        <f>Y156</f>
        <v>1</v>
      </c>
      <c r="Z157" s="410">
        <f>Z156</f>
        <v>0</v>
      </c>
      <c r="AA157" s="410">
        <f t="shared" ref="AA157:AL157" si="40">AA156</f>
        <v>0</v>
      </c>
      <c r="AB157" s="410">
        <f t="shared" si="40"/>
        <v>0</v>
      </c>
      <c r="AC157" s="410">
        <f t="shared" si="40"/>
        <v>0</v>
      </c>
      <c r="AD157" s="410">
        <f t="shared" si="40"/>
        <v>0</v>
      </c>
      <c r="AE157" s="410">
        <f t="shared" si="40"/>
        <v>0</v>
      </c>
      <c r="AF157" s="410">
        <f t="shared" si="40"/>
        <v>0</v>
      </c>
      <c r="AG157" s="410">
        <f t="shared" si="40"/>
        <v>0</v>
      </c>
      <c r="AH157" s="410">
        <f t="shared" si="40"/>
        <v>0</v>
      </c>
      <c r="AI157" s="410">
        <f t="shared" si="40"/>
        <v>0</v>
      </c>
      <c r="AJ157" s="410">
        <f t="shared" si="40"/>
        <v>0</v>
      </c>
      <c r="AK157" s="410">
        <f t="shared" si="40"/>
        <v>0</v>
      </c>
      <c r="AL157" s="410">
        <f t="shared" si="40"/>
        <v>0</v>
      </c>
      <c r="AM157" s="503"/>
    </row>
    <row r="158" spans="1:39" ht="15" outlineLevel="1">
      <c r="B158" s="293"/>
      <c r="C158" s="304"/>
      <c r="D158" s="290"/>
      <c r="E158" s="290"/>
      <c r="F158" s="290"/>
      <c r="G158" s="290"/>
      <c r="H158" s="290"/>
      <c r="I158" s="290"/>
      <c r="J158" s="290"/>
      <c r="K158" s="290"/>
      <c r="L158" s="290"/>
      <c r="M158" s="290"/>
      <c r="N158" s="282"/>
      <c r="O158" s="290"/>
      <c r="P158" s="290"/>
      <c r="Q158" s="290"/>
      <c r="R158" s="290"/>
      <c r="S158" s="290"/>
      <c r="T158" s="290"/>
      <c r="U158" s="290"/>
      <c r="V158" s="290"/>
      <c r="W158" s="290"/>
      <c r="X158" s="290"/>
      <c r="Y158" s="411"/>
      <c r="Z158" s="411"/>
      <c r="AA158" s="411"/>
      <c r="AB158" s="411"/>
      <c r="AC158" s="411"/>
      <c r="AD158" s="411"/>
      <c r="AE158" s="411"/>
      <c r="AF158" s="411"/>
      <c r="AG158" s="411"/>
      <c r="AH158" s="411"/>
      <c r="AI158" s="411"/>
      <c r="AJ158" s="411"/>
      <c r="AK158" s="411"/>
      <c r="AL158" s="411"/>
      <c r="AM158" s="305"/>
    </row>
    <row r="159" spans="1:39" ht="15" outlineLevel="1">
      <c r="A159" s="507">
        <v>4</v>
      </c>
      <c r="B159" s="293" t="s">
        <v>4</v>
      </c>
      <c r="C159" s="290" t="s">
        <v>25</v>
      </c>
      <c r="D159" s="294">
        <v>1578.8769418256752</v>
      </c>
      <c r="E159" s="294">
        <v>1578.8769418256752</v>
      </c>
      <c r="F159" s="294">
        <v>1578.8769418256752</v>
      </c>
      <c r="G159" s="294">
        <v>1578.8769418256752</v>
      </c>
      <c r="H159" s="294">
        <v>1555.1567007781414</v>
      </c>
      <c r="I159" s="294">
        <v>1555.1567007781414</v>
      </c>
      <c r="J159" s="294">
        <v>732.31800376811714</v>
      </c>
      <c r="K159" s="294">
        <v>728.27631850581042</v>
      </c>
      <c r="L159" s="294">
        <v>728.27631850581042</v>
      </c>
      <c r="M159" s="294">
        <v>728.27631850581042</v>
      </c>
      <c r="N159" s="290"/>
      <c r="O159" s="294">
        <v>0.26018977357492912</v>
      </c>
      <c r="P159" s="294">
        <v>0.26018977357492912</v>
      </c>
      <c r="Q159" s="294">
        <v>0.26018977357492912</v>
      </c>
      <c r="R159" s="294">
        <v>0.26018977357492912</v>
      </c>
      <c r="S159" s="294">
        <v>0.25909145643727438</v>
      </c>
      <c r="T159" s="294">
        <v>0.25909145643727438</v>
      </c>
      <c r="U159" s="294">
        <v>0.22099159730681431</v>
      </c>
      <c r="V159" s="294">
        <v>0.22053021771066059</v>
      </c>
      <c r="W159" s="294">
        <v>0.22053021771066059</v>
      </c>
      <c r="X159" s="294">
        <v>0.22053021771066059</v>
      </c>
      <c r="Y159" s="468">
        <v>1</v>
      </c>
      <c r="Z159" s="409"/>
      <c r="AA159" s="409"/>
      <c r="AB159" s="409"/>
      <c r="AC159" s="409"/>
      <c r="AD159" s="409"/>
      <c r="AE159" s="409"/>
      <c r="AF159" s="409"/>
      <c r="AG159" s="409"/>
      <c r="AH159" s="409"/>
      <c r="AI159" s="409"/>
      <c r="AJ159" s="409"/>
      <c r="AK159" s="409"/>
      <c r="AL159" s="409"/>
      <c r="AM159" s="295">
        <f>SUM(Y159:AL159)</f>
        <v>1</v>
      </c>
    </row>
    <row r="160" spans="1:39" ht="15" outlineLevel="1">
      <c r="B160" s="293" t="s">
        <v>245</v>
      </c>
      <c r="C160" s="290" t="s">
        <v>164</v>
      </c>
      <c r="D160" s="294"/>
      <c r="E160" s="294"/>
      <c r="F160" s="294"/>
      <c r="G160" s="294"/>
      <c r="H160" s="294"/>
      <c r="I160" s="294"/>
      <c r="J160" s="294"/>
      <c r="K160" s="294"/>
      <c r="L160" s="294"/>
      <c r="M160" s="294"/>
      <c r="N160" s="466"/>
      <c r="O160" s="294"/>
      <c r="P160" s="294"/>
      <c r="Q160" s="294"/>
      <c r="R160" s="294"/>
      <c r="S160" s="294"/>
      <c r="T160" s="294"/>
      <c r="U160" s="294"/>
      <c r="V160" s="294"/>
      <c r="W160" s="294"/>
      <c r="X160" s="294"/>
      <c r="Y160" s="410">
        <f>Y159</f>
        <v>1</v>
      </c>
      <c r="Z160" s="410">
        <f>Z159</f>
        <v>0</v>
      </c>
      <c r="AA160" s="410">
        <f t="shared" ref="AA160:AL160" si="41">AA159</f>
        <v>0</v>
      </c>
      <c r="AB160" s="410">
        <f t="shared" si="41"/>
        <v>0</v>
      </c>
      <c r="AC160" s="410">
        <f t="shared" si="41"/>
        <v>0</v>
      </c>
      <c r="AD160" s="410">
        <f t="shared" si="41"/>
        <v>0</v>
      </c>
      <c r="AE160" s="410">
        <f t="shared" si="41"/>
        <v>0</v>
      </c>
      <c r="AF160" s="410">
        <f t="shared" si="41"/>
        <v>0</v>
      </c>
      <c r="AG160" s="410">
        <f t="shared" si="41"/>
        <v>0</v>
      </c>
      <c r="AH160" s="410">
        <f t="shared" si="41"/>
        <v>0</v>
      </c>
      <c r="AI160" s="410">
        <f t="shared" si="41"/>
        <v>0</v>
      </c>
      <c r="AJ160" s="410">
        <f t="shared" si="41"/>
        <v>0</v>
      </c>
      <c r="AK160" s="410">
        <f t="shared" si="41"/>
        <v>0</v>
      </c>
      <c r="AL160" s="410">
        <f t="shared" si="41"/>
        <v>0</v>
      </c>
      <c r="AM160" s="503"/>
    </row>
    <row r="161" spans="1:39" ht="15" outlineLevel="1">
      <c r="B161" s="293"/>
      <c r="C161" s="304"/>
      <c r="D161" s="303"/>
      <c r="E161" s="303"/>
      <c r="F161" s="303"/>
      <c r="G161" s="303"/>
      <c r="H161" s="303"/>
      <c r="I161" s="303"/>
      <c r="J161" s="303"/>
      <c r="K161" s="303"/>
      <c r="L161" s="303"/>
      <c r="M161" s="303"/>
      <c r="N161" s="290"/>
      <c r="O161" s="303"/>
      <c r="P161" s="303"/>
      <c r="Q161" s="303"/>
      <c r="R161" s="303"/>
      <c r="S161" s="303"/>
      <c r="T161" s="303"/>
      <c r="U161" s="303"/>
      <c r="V161" s="303"/>
      <c r="W161" s="303"/>
      <c r="X161" s="303"/>
      <c r="Y161" s="411"/>
      <c r="Z161" s="411"/>
      <c r="AA161" s="411"/>
      <c r="AB161" s="411"/>
      <c r="AC161" s="411"/>
      <c r="AD161" s="411"/>
      <c r="AE161" s="411"/>
      <c r="AF161" s="411"/>
      <c r="AG161" s="411"/>
      <c r="AH161" s="411"/>
      <c r="AI161" s="411"/>
      <c r="AJ161" s="411"/>
      <c r="AK161" s="411"/>
      <c r="AL161" s="411"/>
      <c r="AM161" s="305"/>
    </row>
    <row r="162" spans="1:39" ht="15" outlineLevel="1">
      <c r="A162" s="507">
        <v>5</v>
      </c>
      <c r="B162" s="293" t="s">
        <v>5</v>
      </c>
      <c r="C162" s="290" t="s">
        <v>25</v>
      </c>
      <c r="D162" s="294">
        <v>30242.391579478168</v>
      </c>
      <c r="E162" s="294">
        <v>30242.391579478168</v>
      </c>
      <c r="F162" s="294">
        <v>30242.391579478168</v>
      </c>
      <c r="G162" s="294">
        <v>30242.391579478168</v>
      </c>
      <c r="H162" s="294">
        <v>27185.986143470735</v>
      </c>
      <c r="I162" s="294">
        <v>22106.089822136713</v>
      </c>
      <c r="J162" s="294">
        <v>15078.620536396817</v>
      </c>
      <c r="K162" s="294">
        <v>15047.276854770762</v>
      </c>
      <c r="L162" s="294">
        <v>15047.276854770762</v>
      </c>
      <c r="M162" s="294">
        <v>7642.8715906810685</v>
      </c>
      <c r="N162" s="290"/>
      <c r="O162" s="294">
        <v>1.6712262382713652</v>
      </c>
      <c r="P162" s="294">
        <v>1.6712262382713652</v>
      </c>
      <c r="Q162" s="294">
        <v>1.6712262382713652</v>
      </c>
      <c r="R162" s="294">
        <v>1.6712262382713652</v>
      </c>
      <c r="S162" s="294">
        <v>1.5297056498734216</v>
      </c>
      <c r="T162" s="294">
        <v>1.2944914639783567</v>
      </c>
      <c r="U162" s="294">
        <v>0.96909890429048406</v>
      </c>
      <c r="V162" s="294">
        <v>0.96552085844276125</v>
      </c>
      <c r="W162" s="294">
        <v>0.96552085844276125</v>
      </c>
      <c r="X162" s="294">
        <v>0.62267505095733922</v>
      </c>
      <c r="Y162" s="468">
        <v>1</v>
      </c>
      <c r="Z162" s="409"/>
      <c r="AA162" s="409"/>
      <c r="AB162" s="409"/>
      <c r="AC162" s="409"/>
      <c r="AD162" s="409"/>
      <c r="AE162" s="409"/>
      <c r="AF162" s="409"/>
      <c r="AG162" s="409"/>
      <c r="AH162" s="409"/>
      <c r="AI162" s="409"/>
      <c r="AJ162" s="409"/>
      <c r="AK162" s="409"/>
      <c r="AL162" s="409"/>
      <c r="AM162" s="295">
        <f>SUM(Y162:AL162)</f>
        <v>1</v>
      </c>
    </row>
    <row r="163" spans="1:39" ht="15" outlineLevel="1">
      <c r="B163" s="293" t="s">
        <v>245</v>
      </c>
      <c r="C163" s="290" t="s">
        <v>164</v>
      </c>
      <c r="D163" s="294"/>
      <c r="E163" s="294"/>
      <c r="F163" s="294"/>
      <c r="G163" s="294"/>
      <c r="H163" s="294"/>
      <c r="I163" s="294"/>
      <c r="J163" s="294"/>
      <c r="K163" s="294"/>
      <c r="L163" s="294"/>
      <c r="M163" s="294"/>
      <c r="N163" s="466"/>
      <c r="O163" s="294"/>
      <c r="P163" s="294"/>
      <c r="Q163" s="294"/>
      <c r="R163" s="294"/>
      <c r="S163" s="294"/>
      <c r="T163" s="294"/>
      <c r="U163" s="294"/>
      <c r="V163" s="294"/>
      <c r="W163" s="294"/>
      <c r="X163" s="294"/>
      <c r="Y163" s="410">
        <f>Y162</f>
        <v>1</v>
      </c>
      <c r="Z163" s="410">
        <f>Z162</f>
        <v>0</v>
      </c>
      <c r="AA163" s="410">
        <f t="shared" ref="AA163:AL163" si="42">AA162</f>
        <v>0</v>
      </c>
      <c r="AB163" s="410">
        <f t="shared" si="42"/>
        <v>0</v>
      </c>
      <c r="AC163" s="410">
        <f t="shared" si="42"/>
        <v>0</v>
      </c>
      <c r="AD163" s="410">
        <f t="shared" si="42"/>
        <v>0</v>
      </c>
      <c r="AE163" s="410">
        <f t="shared" si="42"/>
        <v>0</v>
      </c>
      <c r="AF163" s="410">
        <f t="shared" si="42"/>
        <v>0</v>
      </c>
      <c r="AG163" s="410">
        <f t="shared" si="42"/>
        <v>0</v>
      </c>
      <c r="AH163" s="410">
        <f t="shared" si="42"/>
        <v>0</v>
      </c>
      <c r="AI163" s="410">
        <f t="shared" si="42"/>
        <v>0</v>
      </c>
      <c r="AJ163" s="410">
        <f t="shared" si="42"/>
        <v>0</v>
      </c>
      <c r="AK163" s="410">
        <f t="shared" si="42"/>
        <v>0</v>
      </c>
      <c r="AL163" s="410">
        <f t="shared" si="42"/>
        <v>0</v>
      </c>
      <c r="AM163" s="503"/>
    </row>
    <row r="164" spans="1:39" ht="15" outlineLevel="1">
      <c r="B164" s="293"/>
      <c r="C164" s="304"/>
      <c r="D164" s="303"/>
      <c r="E164" s="303"/>
      <c r="F164" s="303"/>
      <c r="G164" s="303"/>
      <c r="H164" s="303"/>
      <c r="I164" s="303"/>
      <c r="J164" s="303"/>
      <c r="K164" s="303"/>
      <c r="L164" s="303"/>
      <c r="M164" s="303"/>
      <c r="N164" s="290"/>
      <c r="O164" s="303"/>
      <c r="P164" s="303"/>
      <c r="Q164" s="303"/>
      <c r="R164" s="303"/>
      <c r="S164" s="303"/>
      <c r="T164" s="303"/>
      <c r="U164" s="303"/>
      <c r="V164" s="303"/>
      <c r="W164" s="303"/>
      <c r="X164" s="303"/>
      <c r="Y164" s="411"/>
      <c r="Z164" s="411"/>
      <c r="AA164" s="411"/>
      <c r="AB164" s="411"/>
      <c r="AC164" s="411"/>
      <c r="AD164" s="411"/>
      <c r="AE164" s="411"/>
      <c r="AF164" s="411"/>
      <c r="AG164" s="411"/>
      <c r="AH164" s="411"/>
      <c r="AI164" s="411"/>
      <c r="AJ164" s="411"/>
      <c r="AK164" s="411"/>
      <c r="AL164" s="411"/>
      <c r="AM164" s="305"/>
    </row>
    <row r="165" spans="1:39" ht="15" outlineLevel="1">
      <c r="A165" s="507">
        <v>6</v>
      </c>
      <c r="B165" s="293" t="s">
        <v>6</v>
      </c>
      <c r="C165" s="290" t="s">
        <v>25</v>
      </c>
      <c r="D165" s="294"/>
      <c r="E165" s="294"/>
      <c r="F165" s="294"/>
      <c r="G165" s="294"/>
      <c r="H165" s="294"/>
      <c r="I165" s="294"/>
      <c r="J165" s="294"/>
      <c r="K165" s="294"/>
      <c r="L165" s="294"/>
      <c r="M165" s="294"/>
      <c r="N165" s="290"/>
      <c r="O165" s="294"/>
      <c r="P165" s="294"/>
      <c r="Q165" s="294"/>
      <c r="R165" s="294"/>
      <c r="S165" s="294"/>
      <c r="T165" s="294"/>
      <c r="U165" s="294"/>
      <c r="V165" s="294"/>
      <c r="W165" s="294"/>
      <c r="X165" s="294"/>
      <c r="Y165" s="409"/>
      <c r="Z165" s="409"/>
      <c r="AA165" s="409"/>
      <c r="AB165" s="409"/>
      <c r="AC165" s="409"/>
      <c r="AD165" s="409"/>
      <c r="AE165" s="409"/>
      <c r="AF165" s="409"/>
      <c r="AG165" s="409"/>
      <c r="AH165" s="409"/>
      <c r="AI165" s="409"/>
      <c r="AJ165" s="409"/>
      <c r="AK165" s="409"/>
      <c r="AL165" s="409"/>
      <c r="AM165" s="295">
        <f>SUM(Y165:AL165)</f>
        <v>0</v>
      </c>
    </row>
    <row r="166" spans="1:39" ht="15" outlineLevel="1">
      <c r="B166" s="293" t="s">
        <v>245</v>
      </c>
      <c r="C166" s="290" t="s">
        <v>164</v>
      </c>
      <c r="D166" s="294"/>
      <c r="E166" s="294"/>
      <c r="F166" s="294"/>
      <c r="G166" s="294"/>
      <c r="H166" s="294"/>
      <c r="I166" s="294"/>
      <c r="J166" s="294"/>
      <c r="K166" s="294"/>
      <c r="L166" s="294"/>
      <c r="M166" s="294"/>
      <c r="N166" s="466"/>
      <c r="O166" s="294"/>
      <c r="P166" s="294"/>
      <c r="Q166" s="294"/>
      <c r="R166" s="294"/>
      <c r="S166" s="294"/>
      <c r="T166" s="294"/>
      <c r="U166" s="294"/>
      <c r="V166" s="294"/>
      <c r="W166" s="294"/>
      <c r="X166" s="294"/>
      <c r="Y166" s="410">
        <f>Y165</f>
        <v>0</v>
      </c>
      <c r="Z166" s="410">
        <f>Z165</f>
        <v>0</v>
      </c>
      <c r="AA166" s="410">
        <f t="shared" ref="AA166:AL166" si="43">AA165</f>
        <v>0</v>
      </c>
      <c r="AB166" s="410">
        <f t="shared" si="43"/>
        <v>0</v>
      </c>
      <c r="AC166" s="410">
        <f t="shared" si="43"/>
        <v>0</v>
      </c>
      <c r="AD166" s="410">
        <f t="shared" si="43"/>
        <v>0</v>
      </c>
      <c r="AE166" s="410">
        <f t="shared" si="43"/>
        <v>0</v>
      </c>
      <c r="AF166" s="410">
        <f t="shared" si="43"/>
        <v>0</v>
      </c>
      <c r="AG166" s="410">
        <f t="shared" si="43"/>
        <v>0</v>
      </c>
      <c r="AH166" s="410">
        <f t="shared" si="43"/>
        <v>0</v>
      </c>
      <c r="AI166" s="410">
        <f t="shared" si="43"/>
        <v>0</v>
      </c>
      <c r="AJ166" s="410">
        <f t="shared" si="43"/>
        <v>0</v>
      </c>
      <c r="AK166" s="410">
        <f t="shared" si="43"/>
        <v>0</v>
      </c>
      <c r="AL166" s="410">
        <f t="shared" si="43"/>
        <v>0</v>
      </c>
      <c r="AM166" s="503"/>
    </row>
    <row r="167" spans="1:39" ht="15" outlineLevel="1">
      <c r="B167" s="293"/>
      <c r="C167" s="304"/>
      <c r="D167" s="303"/>
      <c r="E167" s="303"/>
      <c r="F167" s="303"/>
      <c r="G167" s="303"/>
      <c r="H167" s="303"/>
      <c r="I167" s="303"/>
      <c r="J167" s="303"/>
      <c r="K167" s="303"/>
      <c r="L167" s="303"/>
      <c r="M167" s="303"/>
      <c r="N167" s="290"/>
      <c r="O167" s="303"/>
      <c r="P167" s="303"/>
      <c r="Q167" s="303"/>
      <c r="R167" s="303"/>
      <c r="S167" s="303"/>
      <c r="T167" s="303"/>
      <c r="U167" s="303"/>
      <c r="V167" s="303"/>
      <c r="W167" s="303"/>
      <c r="X167" s="303"/>
      <c r="Y167" s="411"/>
      <c r="Z167" s="411"/>
      <c r="AA167" s="411"/>
      <c r="AB167" s="411"/>
      <c r="AC167" s="411"/>
      <c r="AD167" s="411"/>
      <c r="AE167" s="411"/>
      <c r="AF167" s="411"/>
      <c r="AG167" s="411"/>
      <c r="AH167" s="411"/>
      <c r="AI167" s="411"/>
      <c r="AJ167" s="411"/>
      <c r="AK167" s="411"/>
      <c r="AL167" s="411"/>
      <c r="AM167" s="305"/>
    </row>
    <row r="168" spans="1:39" ht="15" outlineLevel="1">
      <c r="A168" s="507">
        <v>7</v>
      </c>
      <c r="B168" s="293" t="s">
        <v>42</v>
      </c>
      <c r="C168" s="290" t="s">
        <v>25</v>
      </c>
      <c r="D168" s="294"/>
      <c r="E168" s="294"/>
      <c r="F168" s="294"/>
      <c r="G168" s="294"/>
      <c r="H168" s="294"/>
      <c r="I168" s="294"/>
      <c r="J168" s="294"/>
      <c r="K168" s="294"/>
      <c r="L168" s="294"/>
      <c r="M168" s="294"/>
      <c r="N168" s="290"/>
      <c r="O168" s="294"/>
      <c r="P168" s="294"/>
      <c r="Q168" s="294"/>
      <c r="R168" s="294"/>
      <c r="S168" s="294"/>
      <c r="T168" s="294"/>
      <c r="U168" s="294"/>
      <c r="V168" s="294"/>
      <c r="W168" s="294"/>
      <c r="X168" s="294"/>
      <c r="Y168" s="409"/>
      <c r="Z168" s="409"/>
      <c r="AA168" s="409"/>
      <c r="AB168" s="409"/>
      <c r="AC168" s="409"/>
      <c r="AD168" s="409"/>
      <c r="AE168" s="409"/>
      <c r="AF168" s="409"/>
      <c r="AG168" s="409"/>
      <c r="AH168" s="409"/>
      <c r="AI168" s="409"/>
      <c r="AJ168" s="409"/>
      <c r="AK168" s="409"/>
      <c r="AL168" s="409"/>
      <c r="AM168" s="295">
        <f>SUM(Y168:AL168)</f>
        <v>0</v>
      </c>
    </row>
    <row r="169" spans="1:39" ht="15" outlineLevel="1">
      <c r="B169" s="293" t="s">
        <v>245</v>
      </c>
      <c r="C169" s="290" t="s">
        <v>164</v>
      </c>
      <c r="D169" s="294"/>
      <c r="E169" s="294"/>
      <c r="F169" s="294"/>
      <c r="G169" s="294"/>
      <c r="H169" s="294"/>
      <c r="I169" s="294"/>
      <c r="J169" s="294"/>
      <c r="K169" s="294"/>
      <c r="L169" s="294"/>
      <c r="M169" s="294"/>
      <c r="N169" s="290"/>
      <c r="O169" s="294"/>
      <c r="P169" s="294"/>
      <c r="Q169" s="294"/>
      <c r="R169" s="294"/>
      <c r="S169" s="294"/>
      <c r="T169" s="294"/>
      <c r="U169" s="294"/>
      <c r="V169" s="294"/>
      <c r="W169" s="294"/>
      <c r="X169" s="294"/>
      <c r="Y169" s="410">
        <f>Y168</f>
        <v>0</v>
      </c>
      <c r="Z169" s="410">
        <f>Z168</f>
        <v>0</v>
      </c>
      <c r="AA169" s="410">
        <f t="shared" ref="AA169:AL169" si="44">AA168</f>
        <v>0</v>
      </c>
      <c r="AB169" s="410">
        <f t="shared" si="44"/>
        <v>0</v>
      </c>
      <c r="AC169" s="410">
        <f t="shared" si="44"/>
        <v>0</v>
      </c>
      <c r="AD169" s="410">
        <f t="shared" si="44"/>
        <v>0</v>
      </c>
      <c r="AE169" s="410">
        <f t="shared" si="44"/>
        <v>0</v>
      </c>
      <c r="AF169" s="410">
        <f t="shared" si="44"/>
        <v>0</v>
      </c>
      <c r="AG169" s="410">
        <f t="shared" si="44"/>
        <v>0</v>
      </c>
      <c r="AH169" s="410">
        <f t="shared" si="44"/>
        <v>0</v>
      </c>
      <c r="AI169" s="410">
        <f t="shared" si="44"/>
        <v>0</v>
      </c>
      <c r="AJ169" s="410">
        <f t="shared" si="44"/>
        <v>0</v>
      </c>
      <c r="AK169" s="410">
        <f t="shared" si="44"/>
        <v>0</v>
      </c>
      <c r="AL169" s="410">
        <f t="shared" si="44"/>
        <v>0</v>
      </c>
      <c r="AM169" s="503"/>
    </row>
    <row r="170" spans="1:39" ht="15" outlineLevel="1">
      <c r="B170" s="293"/>
      <c r="C170" s="304"/>
      <c r="D170" s="303"/>
      <c r="E170" s="303"/>
      <c r="F170" s="303"/>
      <c r="G170" s="303"/>
      <c r="H170" s="303"/>
      <c r="I170" s="303"/>
      <c r="J170" s="303"/>
      <c r="K170" s="303"/>
      <c r="L170" s="303"/>
      <c r="M170" s="303"/>
      <c r="N170" s="290"/>
      <c r="O170" s="303"/>
      <c r="P170" s="303"/>
      <c r="Q170" s="303"/>
      <c r="R170" s="303"/>
      <c r="S170" s="303"/>
      <c r="T170" s="303"/>
      <c r="U170" s="303"/>
      <c r="V170" s="303"/>
      <c r="W170" s="303"/>
      <c r="X170" s="303"/>
      <c r="Y170" s="411"/>
      <c r="Z170" s="411"/>
      <c r="AA170" s="411"/>
      <c r="AB170" s="411"/>
      <c r="AC170" s="411"/>
      <c r="AD170" s="411"/>
      <c r="AE170" s="411"/>
      <c r="AF170" s="411"/>
      <c r="AG170" s="411"/>
      <c r="AH170" s="411"/>
      <c r="AI170" s="411"/>
      <c r="AJ170" s="411"/>
      <c r="AK170" s="411"/>
      <c r="AL170" s="411"/>
      <c r="AM170" s="305"/>
    </row>
    <row r="171" spans="1:39" s="282" customFormat="1" ht="15" outlineLevel="1">
      <c r="A171" s="507">
        <v>8</v>
      </c>
      <c r="B171" s="293" t="s">
        <v>486</v>
      </c>
      <c r="C171" s="290" t="s">
        <v>25</v>
      </c>
      <c r="D171" s="294"/>
      <c r="E171" s="294"/>
      <c r="F171" s="294"/>
      <c r="G171" s="294"/>
      <c r="H171" s="294"/>
      <c r="I171" s="294"/>
      <c r="J171" s="294"/>
      <c r="K171" s="294"/>
      <c r="L171" s="294"/>
      <c r="M171" s="294"/>
      <c r="N171" s="290"/>
      <c r="O171" s="294"/>
      <c r="P171" s="294"/>
      <c r="Q171" s="294"/>
      <c r="R171" s="294"/>
      <c r="S171" s="294"/>
      <c r="T171" s="294"/>
      <c r="U171" s="294"/>
      <c r="V171" s="294"/>
      <c r="W171" s="294"/>
      <c r="X171" s="294"/>
      <c r="Y171" s="409"/>
      <c r="Z171" s="409"/>
      <c r="AA171" s="409"/>
      <c r="AB171" s="409"/>
      <c r="AC171" s="409"/>
      <c r="AD171" s="409"/>
      <c r="AE171" s="409"/>
      <c r="AF171" s="409"/>
      <c r="AG171" s="409"/>
      <c r="AH171" s="409"/>
      <c r="AI171" s="409"/>
      <c r="AJ171" s="409"/>
      <c r="AK171" s="409"/>
      <c r="AL171" s="409"/>
      <c r="AM171" s="295">
        <f>SUM(Y171:AL171)</f>
        <v>0</v>
      </c>
    </row>
    <row r="172" spans="1:39" s="282" customFormat="1" ht="15" outlineLevel="1">
      <c r="A172" s="507"/>
      <c r="B172" s="293" t="s">
        <v>245</v>
      </c>
      <c r="C172" s="290" t="s">
        <v>164</v>
      </c>
      <c r="D172" s="294"/>
      <c r="E172" s="294"/>
      <c r="F172" s="294"/>
      <c r="G172" s="294"/>
      <c r="H172" s="294"/>
      <c r="I172" s="294"/>
      <c r="J172" s="294"/>
      <c r="K172" s="294"/>
      <c r="L172" s="294"/>
      <c r="M172" s="294"/>
      <c r="N172" s="290"/>
      <c r="O172" s="294"/>
      <c r="P172" s="294"/>
      <c r="Q172" s="294"/>
      <c r="R172" s="294"/>
      <c r="S172" s="294"/>
      <c r="T172" s="294"/>
      <c r="U172" s="294"/>
      <c r="V172" s="294"/>
      <c r="W172" s="294"/>
      <c r="X172" s="294"/>
      <c r="Y172" s="410">
        <f>Y171</f>
        <v>0</v>
      </c>
      <c r="Z172" s="410">
        <f>Z171</f>
        <v>0</v>
      </c>
      <c r="AA172" s="410">
        <f t="shared" ref="AA172:AL172" si="45">AA171</f>
        <v>0</v>
      </c>
      <c r="AB172" s="410">
        <f t="shared" si="45"/>
        <v>0</v>
      </c>
      <c r="AC172" s="410">
        <f t="shared" si="45"/>
        <v>0</v>
      </c>
      <c r="AD172" s="410">
        <f t="shared" si="45"/>
        <v>0</v>
      </c>
      <c r="AE172" s="410">
        <f t="shared" si="45"/>
        <v>0</v>
      </c>
      <c r="AF172" s="410">
        <f t="shared" si="45"/>
        <v>0</v>
      </c>
      <c r="AG172" s="410">
        <f t="shared" si="45"/>
        <v>0</v>
      </c>
      <c r="AH172" s="410">
        <f t="shared" si="45"/>
        <v>0</v>
      </c>
      <c r="AI172" s="410">
        <f t="shared" si="45"/>
        <v>0</v>
      </c>
      <c r="AJ172" s="410">
        <f t="shared" si="45"/>
        <v>0</v>
      </c>
      <c r="AK172" s="410">
        <f t="shared" si="45"/>
        <v>0</v>
      </c>
      <c r="AL172" s="410">
        <f t="shared" si="45"/>
        <v>0</v>
      </c>
      <c r="AM172" s="503"/>
    </row>
    <row r="173" spans="1:39" s="282" customFormat="1" ht="15" outlineLevel="1">
      <c r="A173" s="507"/>
      <c r="B173" s="293"/>
      <c r="C173" s="304"/>
      <c r="D173" s="303"/>
      <c r="E173" s="303"/>
      <c r="F173" s="303"/>
      <c r="G173" s="303"/>
      <c r="H173" s="303"/>
      <c r="I173" s="303"/>
      <c r="J173" s="303"/>
      <c r="K173" s="303"/>
      <c r="L173" s="303"/>
      <c r="M173" s="303"/>
      <c r="N173" s="290"/>
      <c r="O173" s="303"/>
      <c r="P173" s="303"/>
      <c r="Q173" s="303"/>
      <c r="R173" s="303"/>
      <c r="S173" s="303"/>
      <c r="T173" s="303"/>
      <c r="U173" s="303"/>
      <c r="V173" s="303"/>
      <c r="W173" s="303"/>
      <c r="X173" s="303"/>
      <c r="Y173" s="411"/>
      <c r="Z173" s="411"/>
      <c r="AA173" s="411"/>
      <c r="AB173" s="411"/>
      <c r="AC173" s="411"/>
      <c r="AD173" s="411"/>
      <c r="AE173" s="411"/>
      <c r="AF173" s="411"/>
      <c r="AG173" s="411"/>
      <c r="AH173" s="411"/>
      <c r="AI173" s="411"/>
      <c r="AJ173" s="411"/>
      <c r="AK173" s="411"/>
      <c r="AL173" s="411"/>
      <c r="AM173" s="305"/>
    </row>
    <row r="174" spans="1:39" ht="15" outlineLevel="1">
      <c r="A174" s="507">
        <v>9</v>
      </c>
      <c r="B174" s="293" t="s">
        <v>7</v>
      </c>
      <c r="C174" s="290" t="s">
        <v>25</v>
      </c>
      <c r="D174" s="294"/>
      <c r="E174" s="294"/>
      <c r="F174" s="294"/>
      <c r="G174" s="294"/>
      <c r="H174" s="294"/>
      <c r="I174" s="294"/>
      <c r="J174" s="294"/>
      <c r="K174" s="294"/>
      <c r="L174" s="294"/>
      <c r="M174" s="294"/>
      <c r="N174" s="290"/>
      <c r="O174" s="294"/>
      <c r="P174" s="294"/>
      <c r="Q174" s="294"/>
      <c r="R174" s="294"/>
      <c r="S174" s="294"/>
      <c r="T174" s="294"/>
      <c r="U174" s="294"/>
      <c r="V174" s="294"/>
      <c r="W174" s="294"/>
      <c r="X174" s="294"/>
      <c r="Y174" s="409"/>
      <c r="Z174" s="409"/>
      <c r="AA174" s="409"/>
      <c r="AB174" s="409"/>
      <c r="AC174" s="409"/>
      <c r="AD174" s="409"/>
      <c r="AE174" s="409"/>
      <c r="AF174" s="409"/>
      <c r="AG174" s="409"/>
      <c r="AH174" s="409"/>
      <c r="AI174" s="409"/>
      <c r="AJ174" s="409"/>
      <c r="AK174" s="409"/>
      <c r="AL174" s="409"/>
      <c r="AM174" s="295">
        <f>SUM(Y174:AL174)</f>
        <v>0</v>
      </c>
    </row>
    <row r="175" spans="1:39" ht="15" outlineLevel="1">
      <c r="B175" s="293" t="s">
        <v>245</v>
      </c>
      <c r="C175" s="290" t="s">
        <v>164</v>
      </c>
      <c r="D175" s="294"/>
      <c r="E175" s="294"/>
      <c r="F175" s="294"/>
      <c r="G175" s="294"/>
      <c r="H175" s="294"/>
      <c r="I175" s="294"/>
      <c r="J175" s="294"/>
      <c r="K175" s="294"/>
      <c r="L175" s="294"/>
      <c r="M175" s="294"/>
      <c r="N175" s="290"/>
      <c r="O175" s="294"/>
      <c r="P175" s="294"/>
      <c r="Q175" s="294"/>
      <c r="R175" s="294"/>
      <c r="S175" s="294"/>
      <c r="T175" s="294"/>
      <c r="U175" s="294"/>
      <c r="V175" s="294"/>
      <c r="W175" s="294"/>
      <c r="X175" s="294"/>
      <c r="Y175" s="410">
        <f>Y174</f>
        <v>0</v>
      </c>
      <c r="Z175" s="410">
        <f>Z174</f>
        <v>0</v>
      </c>
      <c r="AA175" s="410">
        <f t="shared" ref="AA175:AL175" si="46">AA174</f>
        <v>0</v>
      </c>
      <c r="AB175" s="410">
        <f t="shared" si="46"/>
        <v>0</v>
      </c>
      <c r="AC175" s="410">
        <f t="shared" si="46"/>
        <v>0</v>
      </c>
      <c r="AD175" s="410">
        <f t="shared" si="46"/>
        <v>0</v>
      </c>
      <c r="AE175" s="410">
        <f t="shared" si="46"/>
        <v>0</v>
      </c>
      <c r="AF175" s="410">
        <f t="shared" si="46"/>
        <v>0</v>
      </c>
      <c r="AG175" s="410">
        <f t="shared" si="46"/>
        <v>0</v>
      </c>
      <c r="AH175" s="410">
        <f t="shared" si="46"/>
        <v>0</v>
      </c>
      <c r="AI175" s="410">
        <f t="shared" si="46"/>
        <v>0</v>
      </c>
      <c r="AJ175" s="410">
        <f t="shared" si="46"/>
        <v>0</v>
      </c>
      <c r="AK175" s="410">
        <f t="shared" si="46"/>
        <v>0</v>
      </c>
      <c r="AL175" s="410">
        <f t="shared" si="46"/>
        <v>0</v>
      </c>
      <c r="AM175" s="503"/>
    </row>
    <row r="176" spans="1:39" ht="15" outlineLevel="1">
      <c r="B176" s="306"/>
      <c r="C176" s="307"/>
      <c r="D176" s="290"/>
      <c r="E176" s="290"/>
      <c r="F176" s="290"/>
      <c r="G176" s="290"/>
      <c r="H176" s="290"/>
      <c r="I176" s="290"/>
      <c r="J176" s="290"/>
      <c r="K176" s="290"/>
      <c r="L176" s="290"/>
      <c r="M176" s="290"/>
      <c r="N176" s="290"/>
      <c r="O176" s="290"/>
      <c r="P176" s="290"/>
      <c r="Q176" s="290"/>
      <c r="R176" s="290"/>
      <c r="S176" s="290"/>
      <c r="T176" s="290"/>
      <c r="U176" s="290"/>
      <c r="V176" s="290"/>
      <c r="W176" s="290"/>
      <c r="X176" s="290"/>
      <c r="Y176" s="411"/>
      <c r="Z176" s="411"/>
      <c r="AA176" s="411"/>
      <c r="AB176" s="411"/>
      <c r="AC176" s="411"/>
      <c r="AD176" s="411"/>
      <c r="AE176" s="411"/>
      <c r="AF176" s="411"/>
      <c r="AG176" s="411"/>
      <c r="AH176" s="411"/>
      <c r="AI176" s="411"/>
      <c r="AJ176" s="411"/>
      <c r="AK176" s="411"/>
      <c r="AL176" s="411"/>
      <c r="AM176" s="305"/>
    </row>
    <row r="177" spans="1:39" ht="15.75" outlineLevel="1">
      <c r="A177" s="508"/>
      <c r="B177" s="287" t="s">
        <v>8</v>
      </c>
      <c r="C177" s="288"/>
      <c r="D177" s="288"/>
      <c r="E177" s="288"/>
      <c r="F177" s="288"/>
      <c r="G177" s="288"/>
      <c r="H177" s="288"/>
      <c r="I177" s="288"/>
      <c r="J177" s="288"/>
      <c r="K177" s="288"/>
      <c r="L177" s="288"/>
      <c r="M177" s="288"/>
      <c r="N177" s="290"/>
      <c r="O177" s="288"/>
      <c r="P177" s="288"/>
      <c r="Q177" s="288"/>
      <c r="R177" s="288"/>
      <c r="S177" s="288"/>
      <c r="T177" s="288"/>
      <c r="U177" s="288"/>
      <c r="V177" s="288"/>
      <c r="W177" s="288"/>
      <c r="X177" s="288"/>
      <c r="Y177" s="413"/>
      <c r="Z177" s="413"/>
      <c r="AA177" s="413"/>
      <c r="AB177" s="413"/>
      <c r="AC177" s="413"/>
      <c r="AD177" s="413"/>
      <c r="AE177" s="413"/>
      <c r="AF177" s="413"/>
      <c r="AG177" s="413"/>
      <c r="AH177" s="413"/>
      <c r="AI177" s="413"/>
      <c r="AJ177" s="413"/>
      <c r="AK177" s="413"/>
      <c r="AL177" s="413"/>
      <c r="AM177" s="291"/>
    </row>
    <row r="178" spans="1:39" ht="15" outlineLevel="1">
      <c r="A178" s="507">
        <v>10</v>
      </c>
      <c r="B178" s="309" t="s">
        <v>22</v>
      </c>
      <c r="C178" s="290" t="s">
        <v>25</v>
      </c>
      <c r="D178" s="294">
        <v>446895.0903469022</v>
      </c>
      <c r="E178" s="294">
        <v>392068.9569381926</v>
      </c>
      <c r="F178" s="294">
        <v>359802.09452725895</v>
      </c>
      <c r="G178" s="294">
        <v>220986.84811764886</v>
      </c>
      <c r="H178" s="294">
        <v>220986.84811764886</v>
      </c>
      <c r="I178" s="294">
        <v>212008.93936106437</v>
      </c>
      <c r="J178" s="294">
        <v>211680.12689116967</v>
      </c>
      <c r="K178" s="294">
        <v>211680.12689116967</v>
      </c>
      <c r="L178" s="294">
        <v>209995.76640378186</v>
      </c>
      <c r="M178" s="294">
        <v>205561.77044741344</v>
      </c>
      <c r="N178" s="294">
        <v>12</v>
      </c>
      <c r="O178" s="294">
        <v>132.98825537286092</v>
      </c>
      <c r="P178" s="294">
        <v>116.15077671298987</v>
      </c>
      <c r="Q178" s="294">
        <v>106.24140369164198</v>
      </c>
      <c r="R178" s="294">
        <v>64.101827696446364</v>
      </c>
      <c r="S178" s="294">
        <v>64.101827696446364</v>
      </c>
      <c r="T178" s="294">
        <v>61.38768796469931</v>
      </c>
      <c r="U178" s="294">
        <v>61.292286722161798</v>
      </c>
      <c r="V178" s="294">
        <v>61.292286722161798</v>
      </c>
      <c r="W178" s="294">
        <v>60.783082424663085</v>
      </c>
      <c r="X178" s="294">
        <v>59.496608332669901</v>
      </c>
      <c r="Y178" s="465"/>
      <c r="Z178" s="467">
        <v>0.79</v>
      </c>
      <c r="AA178" s="467">
        <v>0.21</v>
      </c>
      <c r="AB178" s="414"/>
      <c r="AC178" s="414"/>
      <c r="AD178" s="414"/>
      <c r="AE178" s="414"/>
      <c r="AF178" s="414"/>
      <c r="AG178" s="414"/>
      <c r="AH178" s="414"/>
      <c r="AI178" s="414"/>
      <c r="AJ178" s="414"/>
      <c r="AK178" s="414"/>
      <c r="AL178" s="414"/>
      <c r="AM178" s="295">
        <f>SUM(Y178:AL178)</f>
        <v>1</v>
      </c>
    </row>
    <row r="179" spans="1:39" ht="15" outlineLevel="1">
      <c r="B179" s="293" t="s">
        <v>245</v>
      </c>
      <c r="C179" s="290" t="s">
        <v>164</v>
      </c>
      <c r="D179" s="294">
        <v>23905</v>
      </c>
      <c r="E179" s="294"/>
      <c r="F179" s="294"/>
      <c r="G179" s="294"/>
      <c r="H179" s="294"/>
      <c r="I179" s="294"/>
      <c r="J179" s="294"/>
      <c r="K179" s="294"/>
      <c r="L179" s="294"/>
      <c r="M179" s="294"/>
      <c r="N179" s="294">
        <f>N178</f>
        <v>12</v>
      </c>
      <c r="O179" s="294">
        <v>2</v>
      </c>
      <c r="P179" s="294"/>
      <c r="Q179" s="294"/>
      <c r="R179" s="294"/>
      <c r="S179" s="294"/>
      <c r="T179" s="294"/>
      <c r="U179" s="294"/>
      <c r="V179" s="294"/>
      <c r="W179" s="294"/>
      <c r="X179" s="294"/>
      <c r="Y179" s="410">
        <f>Y178</f>
        <v>0</v>
      </c>
      <c r="Z179" s="410">
        <f>Z178</f>
        <v>0.79</v>
      </c>
      <c r="AA179" s="410">
        <f t="shared" ref="AA179:AL179" si="47">AA178</f>
        <v>0.21</v>
      </c>
      <c r="AB179" s="410">
        <f t="shared" si="47"/>
        <v>0</v>
      </c>
      <c r="AC179" s="410">
        <f t="shared" si="47"/>
        <v>0</v>
      </c>
      <c r="AD179" s="410">
        <f t="shared" si="47"/>
        <v>0</v>
      </c>
      <c r="AE179" s="410">
        <f t="shared" si="47"/>
        <v>0</v>
      </c>
      <c r="AF179" s="410">
        <f t="shared" si="47"/>
        <v>0</v>
      </c>
      <c r="AG179" s="410">
        <f t="shared" si="47"/>
        <v>0</v>
      </c>
      <c r="AH179" s="410">
        <f t="shared" si="47"/>
        <v>0</v>
      </c>
      <c r="AI179" s="410">
        <f t="shared" si="47"/>
        <v>0</v>
      </c>
      <c r="AJ179" s="410">
        <f t="shared" si="47"/>
        <v>0</v>
      </c>
      <c r="AK179" s="410">
        <f t="shared" si="47"/>
        <v>0</v>
      </c>
      <c r="AL179" s="410">
        <f t="shared" si="47"/>
        <v>0</v>
      </c>
      <c r="AM179" s="503"/>
    </row>
    <row r="180" spans="1:39" ht="15" outlineLevel="1">
      <c r="B180" s="309"/>
      <c r="C180" s="311"/>
      <c r="D180" s="290"/>
      <c r="E180" s="290"/>
      <c r="F180" s="290"/>
      <c r="G180" s="290"/>
      <c r="H180" s="290"/>
      <c r="I180" s="290"/>
      <c r="J180" s="290"/>
      <c r="K180" s="290"/>
      <c r="L180" s="290"/>
      <c r="M180" s="290"/>
      <c r="N180" s="290"/>
      <c r="O180" s="290"/>
      <c r="P180" s="290"/>
      <c r="Q180" s="290"/>
      <c r="R180" s="290"/>
      <c r="S180" s="290"/>
      <c r="T180" s="290"/>
      <c r="U180" s="290"/>
      <c r="V180" s="290"/>
      <c r="W180" s="290"/>
      <c r="X180" s="290"/>
      <c r="Y180" s="415"/>
      <c r="Z180" s="415"/>
      <c r="AA180" s="415"/>
      <c r="AB180" s="415"/>
      <c r="AC180" s="415"/>
      <c r="AD180" s="415"/>
      <c r="AE180" s="415"/>
      <c r="AF180" s="415"/>
      <c r="AG180" s="415"/>
      <c r="AH180" s="415"/>
      <c r="AI180" s="415"/>
      <c r="AJ180" s="415"/>
      <c r="AK180" s="415"/>
      <c r="AL180" s="415"/>
      <c r="AM180" s="312"/>
    </row>
    <row r="181" spans="1:39" ht="15" outlineLevel="1">
      <c r="A181" s="507">
        <v>11</v>
      </c>
      <c r="B181" s="313" t="s">
        <v>21</v>
      </c>
      <c r="C181" s="290" t="s">
        <v>25</v>
      </c>
      <c r="D181" s="747">
        <v>217952.96565182056</v>
      </c>
      <c r="E181" s="294">
        <v>217952.96565182033</v>
      </c>
      <c r="F181" s="294">
        <v>217952.96565182033</v>
      </c>
      <c r="G181" s="294">
        <v>129041.33292760338</v>
      </c>
      <c r="H181" s="294">
        <v>128750.75130022148</v>
      </c>
      <c r="I181" s="294">
        <v>22887.643729032225</v>
      </c>
      <c r="J181" s="294">
        <v>22887.643729032225</v>
      </c>
      <c r="K181" s="294">
        <v>22887.643729032225</v>
      </c>
      <c r="L181" s="294">
        <v>22887.643729032225</v>
      </c>
      <c r="M181" s="294">
        <v>22887.643729032225</v>
      </c>
      <c r="N181" s="294">
        <v>12</v>
      </c>
      <c r="O181" s="294">
        <v>56.344428164709662</v>
      </c>
      <c r="P181" s="294">
        <v>56.344428164709662</v>
      </c>
      <c r="Q181" s="294">
        <v>56.344428164709662</v>
      </c>
      <c r="R181" s="294">
        <v>35.267132128002928</v>
      </c>
      <c r="S181" s="294">
        <v>35.213215369312806</v>
      </c>
      <c r="T181" s="294">
        <v>5.6110153218480816</v>
      </c>
      <c r="U181" s="294">
        <v>5.6110153218480816</v>
      </c>
      <c r="V181" s="294">
        <v>5.6110153218480816</v>
      </c>
      <c r="W181" s="294">
        <v>5.6110153218480816</v>
      </c>
      <c r="X181" s="294">
        <v>5.6110153218480816</v>
      </c>
      <c r="Y181" s="414"/>
      <c r="Z181" s="467">
        <v>1</v>
      </c>
      <c r="AA181" s="414"/>
      <c r="AB181" s="414"/>
      <c r="AC181" s="414"/>
      <c r="AD181" s="414"/>
      <c r="AE181" s="414"/>
      <c r="AF181" s="414"/>
      <c r="AG181" s="414"/>
      <c r="AH181" s="414"/>
      <c r="AI181" s="414"/>
      <c r="AJ181" s="414"/>
      <c r="AK181" s="414"/>
      <c r="AL181" s="414"/>
      <c r="AM181" s="295">
        <f>SUM(Y181:AL181)</f>
        <v>1</v>
      </c>
    </row>
    <row r="182" spans="1:39" ht="15" outlineLevel="1">
      <c r="B182" s="293" t="s">
        <v>245</v>
      </c>
      <c r="C182" s="290" t="s">
        <v>164</v>
      </c>
      <c r="D182" s="294">
        <v>8562.6149561130005</v>
      </c>
      <c r="E182" s="294">
        <v>8562.6149561130005</v>
      </c>
      <c r="F182" s="294">
        <v>8562.6149561130005</v>
      </c>
      <c r="G182" s="294">
        <v>8562.6149561130005</v>
      </c>
      <c r="H182" s="294">
        <v>2835.784259866</v>
      </c>
      <c r="I182" s="294">
        <v>2835.784259866</v>
      </c>
      <c r="J182" s="294">
        <v>2835.784259866</v>
      </c>
      <c r="K182" s="294">
        <v>2835.784259866</v>
      </c>
      <c r="L182" s="294">
        <v>2835.784259866</v>
      </c>
      <c r="M182" s="294">
        <v>1458.200020213</v>
      </c>
      <c r="N182" s="294">
        <f>N181</f>
        <v>12</v>
      </c>
      <c r="O182" s="294">
        <v>2.377760345</v>
      </c>
      <c r="P182" s="294">
        <v>2.377760345</v>
      </c>
      <c r="Q182" s="294">
        <v>2.377760345</v>
      </c>
      <c r="R182" s="294">
        <v>2.377760345</v>
      </c>
      <c r="S182" s="294">
        <v>0.60638028700000002</v>
      </c>
      <c r="T182" s="294">
        <v>0.60638028700000002</v>
      </c>
      <c r="U182" s="294">
        <v>0.60638028700000002</v>
      </c>
      <c r="V182" s="294">
        <v>0.60638028700000002</v>
      </c>
      <c r="W182" s="294">
        <v>0.60638028700000002</v>
      </c>
      <c r="X182" s="294">
        <v>0.465591845</v>
      </c>
      <c r="Y182" s="410">
        <f>Y181</f>
        <v>0</v>
      </c>
      <c r="Z182" s="410">
        <f>Z181</f>
        <v>1</v>
      </c>
      <c r="AA182" s="410">
        <f t="shared" ref="AA182:AL182" si="48">AA181</f>
        <v>0</v>
      </c>
      <c r="AB182" s="410">
        <f t="shared" si="48"/>
        <v>0</v>
      </c>
      <c r="AC182" s="410">
        <f t="shared" si="48"/>
        <v>0</v>
      </c>
      <c r="AD182" s="410">
        <f t="shared" si="48"/>
        <v>0</v>
      </c>
      <c r="AE182" s="410">
        <f t="shared" si="48"/>
        <v>0</v>
      </c>
      <c r="AF182" s="410">
        <f t="shared" si="48"/>
        <v>0</v>
      </c>
      <c r="AG182" s="410">
        <f t="shared" si="48"/>
        <v>0</v>
      </c>
      <c r="AH182" s="410">
        <f t="shared" si="48"/>
        <v>0</v>
      </c>
      <c r="AI182" s="410">
        <f t="shared" si="48"/>
        <v>0</v>
      </c>
      <c r="AJ182" s="410">
        <f t="shared" si="48"/>
        <v>0</v>
      </c>
      <c r="AK182" s="410">
        <f t="shared" si="48"/>
        <v>0</v>
      </c>
      <c r="AL182" s="410">
        <f t="shared" si="48"/>
        <v>0</v>
      </c>
      <c r="AM182" s="503"/>
    </row>
    <row r="183" spans="1:39" ht="15" outlineLevel="1">
      <c r="B183" s="313"/>
      <c r="C183" s="311"/>
      <c r="D183" s="290"/>
      <c r="E183" s="290"/>
      <c r="F183" s="290"/>
      <c r="G183" s="290"/>
      <c r="H183" s="290"/>
      <c r="I183" s="290"/>
      <c r="J183" s="290"/>
      <c r="K183" s="290"/>
      <c r="L183" s="290"/>
      <c r="M183" s="290"/>
      <c r="N183" s="290"/>
      <c r="O183" s="290"/>
      <c r="P183" s="290"/>
      <c r="Q183" s="290"/>
      <c r="R183" s="290"/>
      <c r="S183" s="290"/>
      <c r="T183" s="290"/>
      <c r="U183" s="290"/>
      <c r="V183" s="290"/>
      <c r="W183" s="290"/>
      <c r="X183" s="290"/>
      <c r="Y183" s="415"/>
      <c r="Z183" s="416"/>
      <c r="AA183" s="415"/>
      <c r="AB183" s="415"/>
      <c r="AC183" s="415"/>
      <c r="AD183" s="415"/>
      <c r="AE183" s="415"/>
      <c r="AF183" s="415"/>
      <c r="AG183" s="415"/>
      <c r="AH183" s="415"/>
      <c r="AI183" s="415"/>
      <c r="AJ183" s="415"/>
      <c r="AK183" s="415"/>
      <c r="AL183" s="415"/>
      <c r="AM183" s="312"/>
    </row>
    <row r="184" spans="1:39" ht="15" outlineLevel="1">
      <c r="A184" s="507">
        <v>12</v>
      </c>
      <c r="B184" s="313" t="s">
        <v>23</v>
      </c>
      <c r="C184" s="290" t="s">
        <v>25</v>
      </c>
      <c r="D184" s="294"/>
      <c r="E184" s="294"/>
      <c r="F184" s="294"/>
      <c r="G184" s="294"/>
      <c r="H184" s="294"/>
      <c r="I184" s="294"/>
      <c r="J184" s="294"/>
      <c r="K184" s="294"/>
      <c r="L184" s="294"/>
      <c r="M184" s="294"/>
      <c r="N184" s="294">
        <v>3</v>
      </c>
      <c r="O184" s="294"/>
      <c r="P184" s="294"/>
      <c r="Q184" s="294"/>
      <c r="R184" s="294"/>
      <c r="S184" s="294"/>
      <c r="T184" s="294"/>
      <c r="U184" s="294"/>
      <c r="V184" s="294"/>
      <c r="W184" s="294"/>
      <c r="X184" s="294"/>
      <c r="Y184" s="414"/>
      <c r="Z184" s="414"/>
      <c r="AA184" s="414"/>
      <c r="AB184" s="414"/>
      <c r="AC184" s="414"/>
      <c r="AD184" s="414"/>
      <c r="AE184" s="414"/>
      <c r="AF184" s="414"/>
      <c r="AG184" s="414"/>
      <c r="AH184" s="414"/>
      <c r="AI184" s="414"/>
      <c r="AJ184" s="414"/>
      <c r="AK184" s="414"/>
      <c r="AL184" s="414"/>
      <c r="AM184" s="295">
        <f>SUM(Y184:AL184)</f>
        <v>0</v>
      </c>
    </row>
    <row r="185" spans="1:39" ht="15" outlineLevel="1">
      <c r="B185" s="293" t="s">
        <v>245</v>
      </c>
      <c r="C185" s="290" t="s">
        <v>164</v>
      </c>
      <c r="D185" s="294"/>
      <c r="E185" s="294"/>
      <c r="F185" s="294"/>
      <c r="G185" s="294"/>
      <c r="H185" s="294"/>
      <c r="I185" s="294"/>
      <c r="J185" s="294"/>
      <c r="K185" s="294"/>
      <c r="L185" s="294"/>
      <c r="M185" s="294"/>
      <c r="N185" s="294">
        <f>N184</f>
        <v>3</v>
      </c>
      <c r="O185" s="294"/>
      <c r="P185" s="294"/>
      <c r="Q185" s="294"/>
      <c r="R185" s="294"/>
      <c r="S185" s="294"/>
      <c r="T185" s="294"/>
      <c r="U185" s="294"/>
      <c r="V185" s="294"/>
      <c r="W185" s="294"/>
      <c r="X185" s="294"/>
      <c r="Y185" s="410">
        <f>Y184</f>
        <v>0</v>
      </c>
      <c r="Z185" s="410">
        <f>Z184</f>
        <v>0</v>
      </c>
      <c r="AA185" s="410">
        <f t="shared" ref="AA185:AL185" si="49">AA184</f>
        <v>0</v>
      </c>
      <c r="AB185" s="410">
        <f t="shared" si="49"/>
        <v>0</v>
      </c>
      <c r="AC185" s="410">
        <f t="shared" si="49"/>
        <v>0</v>
      </c>
      <c r="AD185" s="410">
        <f t="shared" si="49"/>
        <v>0</v>
      </c>
      <c r="AE185" s="410">
        <f t="shared" si="49"/>
        <v>0</v>
      </c>
      <c r="AF185" s="410">
        <f t="shared" si="49"/>
        <v>0</v>
      </c>
      <c r="AG185" s="410">
        <f t="shared" si="49"/>
        <v>0</v>
      </c>
      <c r="AH185" s="410">
        <f t="shared" si="49"/>
        <v>0</v>
      </c>
      <c r="AI185" s="410">
        <f t="shared" si="49"/>
        <v>0</v>
      </c>
      <c r="AJ185" s="410">
        <f t="shared" si="49"/>
        <v>0</v>
      </c>
      <c r="AK185" s="410">
        <f t="shared" si="49"/>
        <v>0</v>
      </c>
      <c r="AL185" s="410">
        <f t="shared" si="49"/>
        <v>0</v>
      </c>
      <c r="AM185" s="503"/>
    </row>
    <row r="186" spans="1:39" ht="15" outlineLevel="1">
      <c r="B186" s="313"/>
      <c r="C186" s="311"/>
      <c r="D186" s="315"/>
      <c r="E186" s="315"/>
      <c r="F186" s="315"/>
      <c r="G186" s="315"/>
      <c r="H186" s="315"/>
      <c r="I186" s="315"/>
      <c r="J186" s="315"/>
      <c r="K186" s="315"/>
      <c r="L186" s="315"/>
      <c r="M186" s="315"/>
      <c r="N186" s="290"/>
      <c r="O186" s="315"/>
      <c r="P186" s="315"/>
      <c r="Q186" s="315"/>
      <c r="R186" s="315"/>
      <c r="S186" s="315"/>
      <c r="T186" s="315"/>
      <c r="U186" s="315"/>
      <c r="V186" s="315"/>
      <c r="W186" s="315"/>
      <c r="X186" s="315"/>
      <c r="Y186" s="415"/>
      <c r="Z186" s="416"/>
      <c r="AA186" s="415"/>
      <c r="AB186" s="415"/>
      <c r="AC186" s="415"/>
      <c r="AD186" s="415"/>
      <c r="AE186" s="415"/>
      <c r="AF186" s="415"/>
      <c r="AG186" s="415"/>
      <c r="AH186" s="415"/>
      <c r="AI186" s="415"/>
      <c r="AJ186" s="415"/>
      <c r="AK186" s="415"/>
      <c r="AL186" s="415"/>
      <c r="AM186" s="312"/>
    </row>
    <row r="187" spans="1:39" ht="15" outlineLevel="1">
      <c r="A187" s="507">
        <v>13</v>
      </c>
      <c r="B187" s="313" t="s">
        <v>24</v>
      </c>
      <c r="C187" s="290" t="s">
        <v>25</v>
      </c>
      <c r="D187" s="294"/>
      <c r="E187" s="294"/>
      <c r="F187" s="294"/>
      <c r="G187" s="294"/>
      <c r="H187" s="294"/>
      <c r="I187" s="294"/>
      <c r="J187" s="294"/>
      <c r="K187" s="294"/>
      <c r="L187" s="294"/>
      <c r="M187" s="294"/>
      <c r="N187" s="294">
        <v>12</v>
      </c>
      <c r="O187" s="294"/>
      <c r="P187" s="294"/>
      <c r="Q187" s="294"/>
      <c r="R187" s="294"/>
      <c r="S187" s="294"/>
      <c r="T187" s="294"/>
      <c r="U187" s="294"/>
      <c r="V187" s="294"/>
      <c r="W187" s="294"/>
      <c r="X187" s="294"/>
      <c r="Y187" s="414"/>
      <c r="Z187" s="414"/>
      <c r="AA187" s="414"/>
      <c r="AB187" s="414"/>
      <c r="AC187" s="414"/>
      <c r="AD187" s="414"/>
      <c r="AE187" s="414"/>
      <c r="AF187" s="414"/>
      <c r="AG187" s="414"/>
      <c r="AH187" s="414"/>
      <c r="AI187" s="414"/>
      <c r="AJ187" s="414"/>
      <c r="AK187" s="414"/>
      <c r="AL187" s="414"/>
      <c r="AM187" s="295">
        <f>SUM(Y187:AL187)</f>
        <v>0</v>
      </c>
    </row>
    <row r="188" spans="1:39" ht="15" outlineLevel="1">
      <c r="B188" s="293" t="s">
        <v>245</v>
      </c>
      <c r="C188" s="290" t="s">
        <v>164</v>
      </c>
      <c r="D188" s="294"/>
      <c r="E188" s="294"/>
      <c r="F188" s="294"/>
      <c r="G188" s="294"/>
      <c r="H188" s="294"/>
      <c r="I188" s="294"/>
      <c r="J188" s="294"/>
      <c r="K188" s="294"/>
      <c r="L188" s="294"/>
      <c r="M188" s="294"/>
      <c r="N188" s="294">
        <f>N187</f>
        <v>12</v>
      </c>
      <c r="O188" s="294"/>
      <c r="P188" s="294"/>
      <c r="Q188" s="294"/>
      <c r="R188" s="294"/>
      <c r="S188" s="294"/>
      <c r="T188" s="294"/>
      <c r="U188" s="294"/>
      <c r="V188" s="294"/>
      <c r="W188" s="294"/>
      <c r="X188" s="294"/>
      <c r="Y188" s="410">
        <f>Y187</f>
        <v>0</v>
      </c>
      <c r="Z188" s="410">
        <f>Z187</f>
        <v>0</v>
      </c>
      <c r="AA188" s="410">
        <f t="shared" ref="AA188:AL188" si="50">AA187</f>
        <v>0</v>
      </c>
      <c r="AB188" s="410">
        <f t="shared" si="50"/>
        <v>0</v>
      </c>
      <c r="AC188" s="410">
        <f t="shared" si="50"/>
        <v>0</v>
      </c>
      <c r="AD188" s="410">
        <f t="shared" si="50"/>
        <v>0</v>
      </c>
      <c r="AE188" s="410">
        <f t="shared" si="50"/>
        <v>0</v>
      </c>
      <c r="AF188" s="410">
        <f t="shared" si="50"/>
        <v>0</v>
      </c>
      <c r="AG188" s="410">
        <f t="shared" si="50"/>
        <v>0</v>
      </c>
      <c r="AH188" s="410">
        <f t="shared" si="50"/>
        <v>0</v>
      </c>
      <c r="AI188" s="410">
        <f t="shared" si="50"/>
        <v>0</v>
      </c>
      <c r="AJ188" s="410">
        <f t="shared" si="50"/>
        <v>0</v>
      </c>
      <c r="AK188" s="410">
        <f t="shared" si="50"/>
        <v>0</v>
      </c>
      <c r="AL188" s="410">
        <f t="shared" si="50"/>
        <v>0</v>
      </c>
      <c r="AM188" s="503"/>
    </row>
    <row r="189" spans="1:39" ht="15" outlineLevel="1">
      <c r="B189" s="313"/>
      <c r="C189" s="311"/>
      <c r="D189" s="315"/>
      <c r="E189" s="315"/>
      <c r="F189" s="315"/>
      <c r="G189" s="315"/>
      <c r="H189" s="315"/>
      <c r="I189" s="315"/>
      <c r="J189" s="315"/>
      <c r="K189" s="315"/>
      <c r="L189" s="315"/>
      <c r="M189" s="315"/>
      <c r="N189" s="290"/>
      <c r="O189" s="315"/>
      <c r="P189" s="315"/>
      <c r="Q189" s="315"/>
      <c r="R189" s="315"/>
      <c r="S189" s="315"/>
      <c r="T189" s="315"/>
      <c r="U189" s="315"/>
      <c r="V189" s="315"/>
      <c r="W189" s="315"/>
      <c r="X189" s="315"/>
      <c r="Y189" s="415"/>
      <c r="Z189" s="415"/>
      <c r="AA189" s="415"/>
      <c r="AB189" s="415"/>
      <c r="AC189" s="415"/>
      <c r="AD189" s="415"/>
      <c r="AE189" s="415"/>
      <c r="AF189" s="415"/>
      <c r="AG189" s="415"/>
      <c r="AH189" s="415"/>
      <c r="AI189" s="415"/>
      <c r="AJ189" s="415"/>
      <c r="AK189" s="415"/>
      <c r="AL189" s="415"/>
      <c r="AM189" s="312"/>
    </row>
    <row r="190" spans="1:39" ht="15" outlineLevel="1">
      <c r="A190" s="507">
        <v>14</v>
      </c>
      <c r="B190" s="313" t="s">
        <v>20</v>
      </c>
      <c r="C190" s="290" t="s">
        <v>25</v>
      </c>
      <c r="D190" s="294"/>
      <c r="E190" s="294"/>
      <c r="F190" s="294"/>
      <c r="G190" s="294"/>
      <c r="H190" s="294"/>
      <c r="I190" s="294"/>
      <c r="J190" s="294"/>
      <c r="K190" s="294"/>
      <c r="L190" s="294"/>
      <c r="M190" s="294"/>
      <c r="N190" s="294">
        <v>12</v>
      </c>
      <c r="O190" s="294"/>
      <c r="P190" s="294"/>
      <c r="Q190" s="294"/>
      <c r="R190" s="294"/>
      <c r="S190" s="294"/>
      <c r="T190" s="294"/>
      <c r="U190" s="294"/>
      <c r="V190" s="294"/>
      <c r="W190" s="294"/>
      <c r="X190" s="294"/>
      <c r="Y190" s="414"/>
      <c r="Z190" s="414"/>
      <c r="AA190" s="414"/>
      <c r="AB190" s="414"/>
      <c r="AC190" s="414"/>
      <c r="AD190" s="414"/>
      <c r="AE190" s="414"/>
      <c r="AF190" s="414"/>
      <c r="AG190" s="414"/>
      <c r="AH190" s="414"/>
      <c r="AI190" s="414"/>
      <c r="AJ190" s="414"/>
      <c r="AK190" s="414"/>
      <c r="AL190" s="414"/>
      <c r="AM190" s="295">
        <f>SUM(Y190:AL190)</f>
        <v>0</v>
      </c>
    </row>
    <row r="191" spans="1:39" ht="15" outlineLevel="1">
      <c r="B191" s="293" t="s">
        <v>245</v>
      </c>
      <c r="C191" s="290" t="s">
        <v>164</v>
      </c>
      <c r="D191" s="294"/>
      <c r="E191" s="294"/>
      <c r="F191" s="294"/>
      <c r="G191" s="294"/>
      <c r="H191" s="294"/>
      <c r="I191" s="294"/>
      <c r="J191" s="294"/>
      <c r="K191" s="294"/>
      <c r="L191" s="294"/>
      <c r="M191" s="294"/>
      <c r="N191" s="294">
        <f>N190</f>
        <v>12</v>
      </c>
      <c r="O191" s="294"/>
      <c r="P191" s="294"/>
      <c r="Q191" s="294"/>
      <c r="R191" s="294"/>
      <c r="S191" s="294"/>
      <c r="T191" s="294"/>
      <c r="U191" s="294"/>
      <c r="V191" s="294"/>
      <c r="W191" s="294"/>
      <c r="X191" s="294"/>
      <c r="Y191" s="410">
        <f>Y190</f>
        <v>0</v>
      </c>
      <c r="Z191" s="410">
        <f>Z190</f>
        <v>0</v>
      </c>
      <c r="AA191" s="410">
        <f t="shared" ref="AA191:AL191" si="51">AA190</f>
        <v>0</v>
      </c>
      <c r="AB191" s="410">
        <f t="shared" si="51"/>
        <v>0</v>
      </c>
      <c r="AC191" s="410">
        <f t="shared" si="51"/>
        <v>0</v>
      </c>
      <c r="AD191" s="410">
        <f t="shared" si="51"/>
        <v>0</v>
      </c>
      <c r="AE191" s="410">
        <f t="shared" si="51"/>
        <v>0</v>
      </c>
      <c r="AF191" s="410">
        <f t="shared" si="51"/>
        <v>0</v>
      </c>
      <c r="AG191" s="410">
        <f t="shared" si="51"/>
        <v>0</v>
      </c>
      <c r="AH191" s="410">
        <f t="shared" si="51"/>
        <v>0</v>
      </c>
      <c r="AI191" s="410">
        <f t="shared" si="51"/>
        <v>0</v>
      </c>
      <c r="AJ191" s="410">
        <f t="shared" si="51"/>
        <v>0</v>
      </c>
      <c r="AK191" s="410">
        <f t="shared" si="51"/>
        <v>0</v>
      </c>
      <c r="AL191" s="410">
        <f t="shared" si="51"/>
        <v>0</v>
      </c>
      <c r="AM191" s="503"/>
    </row>
    <row r="192" spans="1:39" ht="15" outlineLevel="1">
      <c r="B192" s="313"/>
      <c r="C192" s="311"/>
      <c r="D192" s="315"/>
      <c r="E192" s="315"/>
      <c r="F192" s="315"/>
      <c r="G192" s="315"/>
      <c r="H192" s="315"/>
      <c r="I192" s="315"/>
      <c r="J192" s="315"/>
      <c r="K192" s="315"/>
      <c r="L192" s="315"/>
      <c r="M192" s="315"/>
      <c r="N192" s="290"/>
      <c r="O192" s="315"/>
      <c r="P192" s="315"/>
      <c r="Q192" s="315"/>
      <c r="R192" s="315"/>
      <c r="S192" s="315"/>
      <c r="T192" s="315"/>
      <c r="U192" s="315"/>
      <c r="V192" s="315"/>
      <c r="W192" s="315"/>
      <c r="X192" s="315"/>
      <c r="Y192" s="415"/>
      <c r="Z192" s="416"/>
      <c r="AA192" s="415"/>
      <c r="AB192" s="415"/>
      <c r="AC192" s="415"/>
      <c r="AD192" s="415"/>
      <c r="AE192" s="415"/>
      <c r="AF192" s="415"/>
      <c r="AG192" s="415"/>
      <c r="AH192" s="415"/>
      <c r="AI192" s="415"/>
      <c r="AJ192" s="415"/>
      <c r="AK192" s="415"/>
      <c r="AL192" s="415"/>
      <c r="AM192" s="312"/>
    </row>
    <row r="193" spans="1:39" s="282" customFormat="1" ht="15" outlineLevel="1">
      <c r="A193" s="507">
        <v>15</v>
      </c>
      <c r="B193" s="313" t="s">
        <v>487</v>
      </c>
      <c r="C193" s="290" t="s">
        <v>25</v>
      </c>
      <c r="D193" s="294"/>
      <c r="E193" s="294"/>
      <c r="F193" s="294"/>
      <c r="G193" s="294"/>
      <c r="H193" s="294"/>
      <c r="I193" s="294"/>
      <c r="J193" s="294"/>
      <c r="K193" s="294"/>
      <c r="L193" s="294"/>
      <c r="M193" s="294"/>
      <c r="N193" s="290"/>
      <c r="O193" s="294"/>
      <c r="P193" s="294"/>
      <c r="Q193" s="294"/>
      <c r="R193" s="294"/>
      <c r="S193" s="294"/>
      <c r="T193" s="294"/>
      <c r="U193" s="294"/>
      <c r="V193" s="294"/>
      <c r="W193" s="294"/>
      <c r="X193" s="294"/>
      <c r="Y193" s="414"/>
      <c r="Z193" s="414"/>
      <c r="AA193" s="414"/>
      <c r="AB193" s="414"/>
      <c r="AC193" s="414"/>
      <c r="AD193" s="414"/>
      <c r="AE193" s="414"/>
      <c r="AF193" s="414"/>
      <c r="AG193" s="414"/>
      <c r="AH193" s="414"/>
      <c r="AI193" s="414"/>
      <c r="AJ193" s="414"/>
      <c r="AK193" s="414"/>
      <c r="AL193" s="414"/>
      <c r="AM193" s="295">
        <f>SUM(Y193:AL193)</f>
        <v>0</v>
      </c>
    </row>
    <row r="194" spans="1:39" s="282" customFormat="1" ht="15" outlineLevel="1">
      <c r="A194" s="507"/>
      <c r="B194" s="314" t="s">
        <v>245</v>
      </c>
      <c r="C194" s="290" t="s">
        <v>164</v>
      </c>
      <c r="D194" s="294"/>
      <c r="E194" s="294"/>
      <c r="F194" s="294"/>
      <c r="G194" s="294"/>
      <c r="H194" s="294"/>
      <c r="I194" s="294"/>
      <c r="J194" s="294"/>
      <c r="K194" s="294"/>
      <c r="L194" s="294"/>
      <c r="M194" s="294"/>
      <c r="N194" s="290"/>
      <c r="O194" s="294"/>
      <c r="P194" s="294"/>
      <c r="Q194" s="294"/>
      <c r="R194" s="294"/>
      <c r="S194" s="294"/>
      <c r="T194" s="294"/>
      <c r="U194" s="294"/>
      <c r="V194" s="294"/>
      <c r="W194" s="294"/>
      <c r="X194" s="294"/>
      <c r="Y194" s="410">
        <f>Y193</f>
        <v>0</v>
      </c>
      <c r="Z194" s="410">
        <f>Z193</f>
        <v>0</v>
      </c>
      <c r="AA194" s="410">
        <f t="shared" ref="AA194:AL194" si="52">AA193</f>
        <v>0</v>
      </c>
      <c r="AB194" s="410">
        <f t="shared" si="52"/>
        <v>0</v>
      </c>
      <c r="AC194" s="410">
        <f t="shared" si="52"/>
        <v>0</v>
      </c>
      <c r="AD194" s="410">
        <f t="shared" si="52"/>
        <v>0</v>
      </c>
      <c r="AE194" s="410">
        <f t="shared" si="52"/>
        <v>0</v>
      </c>
      <c r="AF194" s="410">
        <f t="shared" si="52"/>
        <v>0</v>
      </c>
      <c r="AG194" s="410">
        <f t="shared" si="52"/>
        <v>0</v>
      </c>
      <c r="AH194" s="410">
        <f t="shared" si="52"/>
        <v>0</v>
      </c>
      <c r="AI194" s="410">
        <f t="shared" si="52"/>
        <v>0</v>
      </c>
      <c r="AJ194" s="410">
        <f t="shared" si="52"/>
        <v>0</v>
      </c>
      <c r="AK194" s="410">
        <f t="shared" si="52"/>
        <v>0</v>
      </c>
      <c r="AL194" s="410">
        <f t="shared" si="52"/>
        <v>0</v>
      </c>
      <c r="AM194" s="503"/>
    </row>
    <row r="195" spans="1:39" s="282" customFormat="1" ht="15" outlineLevel="1">
      <c r="A195" s="507"/>
      <c r="B195" s="313"/>
      <c r="C195" s="311"/>
      <c r="D195" s="315"/>
      <c r="E195" s="315"/>
      <c r="F195" s="315"/>
      <c r="G195" s="315"/>
      <c r="H195" s="315"/>
      <c r="I195" s="315"/>
      <c r="J195" s="315"/>
      <c r="K195" s="315"/>
      <c r="L195" s="315"/>
      <c r="M195" s="315"/>
      <c r="N195" s="290"/>
      <c r="O195" s="315"/>
      <c r="P195" s="315"/>
      <c r="Q195" s="315"/>
      <c r="R195" s="315"/>
      <c r="S195" s="315"/>
      <c r="T195" s="315"/>
      <c r="U195" s="315"/>
      <c r="V195" s="315"/>
      <c r="W195" s="315"/>
      <c r="X195" s="315"/>
      <c r="Y195" s="417"/>
      <c r="Z195" s="415"/>
      <c r="AA195" s="415"/>
      <c r="AB195" s="415"/>
      <c r="AC195" s="415"/>
      <c r="AD195" s="415"/>
      <c r="AE195" s="415"/>
      <c r="AF195" s="415"/>
      <c r="AG195" s="415"/>
      <c r="AH195" s="415"/>
      <c r="AI195" s="415"/>
      <c r="AJ195" s="415"/>
      <c r="AK195" s="415"/>
      <c r="AL195" s="415"/>
      <c r="AM195" s="312"/>
    </row>
    <row r="196" spans="1:39" s="282" customFormat="1" ht="30" outlineLevel="1">
      <c r="A196" s="507">
        <v>16</v>
      </c>
      <c r="B196" s="313" t="s">
        <v>488</v>
      </c>
      <c r="C196" s="290" t="s">
        <v>25</v>
      </c>
      <c r="D196" s="294"/>
      <c r="E196" s="294"/>
      <c r="F196" s="294"/>
      <c r="G196" s="294"/>
      <c r="H196" s="294"/>
      <c r="I196" s="294"/>
      <c r="J196" s="294"/>
      <c r="K196" s="294"/>
      <c r="L196" s="294"/>
      <c r="M196" s="294"/>
      <c r="N196" s="290"/>
      <c r="O196" s="294"/>
      <c r="P196" s="294"/>
      <c r="Q196" s="294"/>
      <c r="R196" s="294"/>
      <c r="S196" s="294"/>
      <c r="T196" s="294"/>
      <c r="U196" s="294"/>
      <c r="V196" s="294"/>
      <c r="W196" s="294"/>
      <c r="X196" s="294"/>
      <c r="Y196" s="414"/>
      <c r="Z196" s="414"/>
      <c r="AA196" s="414"/>
      <c r="AB196" s="414"/>
      <c r="AC196" s="414"/>
      <c r="AD196" s="414"/>
      <c r="AE196" s="414"/>
      <c r="AF196" s="414"/>
      <c r="AG196" s="414"/>
      <c r="AH196" s="414"/>
      <c r="AI196" s="414"/>
      <c r="AJ196" s="414"/>
      <c r="AK196" s="414"/>
      <c r="AL196" s="414"/>
      <c r="AM196" s="295">
        <f>SUM(Y196:AL196)</f>
        <v>0</v>
      </c>
    </row>
    <row r="197" spans="1:39" s="282" customFormat="1" ht="15" outlineLevel="1">
      <c r="A197" s="507"/>
      <c r="B197" s="314" t="s">
        <v>245</v>
      </c>
      <c r="C197" s="290" t="s">
        <v>164</v>
      </c>
      <c r="D197" s="294"/>
      <c r="E197" s="294"/>
      <c r="F197" s="294"/>
      <c r="G197" s="294"/>
      <c r="H197" s="294"/>
      <c r="I197" s="294"/>
      <c r="J197" s="294"/>
      <c r="K197" s="294"/>
      <c r="L197" s="294"/>
      <c r="M197" s="294"/>
      <c r="N197" s="290"/>
      <c r="O197" s="294"/>
      <c r="P197" s="294"/>
      <c r="Q197" s="294"/>
      <c r="R197" s="294"/>
      <c r="S197" s="294"/>
      <c r="T197" s="294"/>
      <c r="U197" s="294"/>
      <c r="V197" s="294"/>
      <c r="W197" s="294"/>
      <c r="X197" s="294"/>
      <c r="Y197" s="410">
        <f>Y196</f>
        <v>0</v>
      </c>
      <c r="Z197" s="410">
        <f>Z196</f>
        <v>0</v>
      </c>
      <c r="AA197" s="410">
        <f t="shared" ref="AA197:AL197" si="53">AA196</f>
        <v>0</v>
      </c>
      <c r="AB197" s="410">
        <f t="shared" si="53"/>
        <v>0</v>
      </c>
      <c r="AC197" s="410">
        <f t="shared" si="53"/>
        <v>0</v>
      </c>
      <c r="AD197" s="410">
        <f t="shared" si="53"/>
        <v>0</v>
      </c>
      <c r="AE197" s="410">
        <f t="shared" si="53"/>
        <v>0</v>
      </c>
      <c r="AF197" s="410">
        <f t="shared" si="53"/>
        <v>0</v>
      </c>
      <c r="AG197" s="410">
        <f t="shared" si="53"/>
        <v>0</v>
      </c>
      <c r="AH197" s="410">
        <f t="shared" si="53"/>
        <v>0</v>
      </c>
      <c r="AI197" s="410">
        <f t="shared" si="53"/>
        <v>0</v>
      </c>
      <c r="AJ197" s="410">
        <f t="shared" si="53"/>
        <v>0</v>
      </c>
      <c r="AK197" s="410">
        <f t="shared" si="53"/>
        <v>0</v>
      </c>
      <c r="AL197" s="410">
        <f t="shared" si="53"/>
        <v>0</v>
      </c>
      <c r="AM197" s="503"/>
    </row>
    <row r="198" spans="1:39" s="282" customFormat="1" ht="15" outlineLevel="1">
      <c r="A198" s="507"/>
      <c r="B198" s="313"/>
      <c r="C198" s="311"/>
      <c r="D198" s="315"/>
      <c r="E198" s="315"/>
      <c r="F198" s="315"/>
      <c r="G198" s="315"/>
      <c r="H198" s="315"/>
      <c r="I198" s="315"/>
      <c r="J198" s="315"/>
      <c r="K198" s="315"/>
      <c r="L198" s="315"/>
      <c r="M198" s="315"/>
      <c r="N198" s="290"/>
      <c r="O198" s="315"/>
      <c r="P198" s="315"/>
      <c r="Q198" s="315"/>
      <c r="R198" s="315"/>
      <c r="S198" s="315"/>
      <c r="T198" s="315"/>
      <c r="U198" s="315"/>
      <c r="V198" s="315"/>
      <c r="W198" s="315"/>
      <c r="X198" s="315"/>
      <c r="Y198" s="417"/>
      <c r="Z198" s="415"/>
      <c r="AA198" s="415"/>
      <c r="AB198" s="415"/>
      <c r="AC198" s="415"/>
      <c r="AD198" s="415"/>
      <c r="AE198" s="415"/>
      <c r="AF198" s="415"/>
      <c r="AG198" s="415"/>
      <c r="AH198" s="415"/>
      <c r="AI198" s="415"/>
      <c r="AJ198" s="415"/>
      <c r="AK198" s="415"/>
      <c r="AL198" s="415"/>
      <c r="AM198" s="312"/>
    </row>
    <row r="199" spans="1:39" ht="15" outlineLevel="1">
      <c r="A199" s="507">
        <v>17</v>
      </c>
      <c r="B199" s="313" t="s">
        <v>9</v>
      </c>
      <c r="C199" s="290" t="s">
        <v>25</v>
      </c>
      <c r="D199" s="294">
        <v>254.31320000000002</v>
      </c>
      <c r="E199" s="294">
        <v>0</v>
      </c>
      <c r="F199" s="294">
        <v>0</v>
      </c>
      <c r="G199" s="294">
        <v>0</v>
      </c>
      <c r="H199" s="294">
        <v>0</v>
      </c>
      <c r="I199" s="294">
        <v>0</v>
      </c>
      <c r="J199" s="294">
        <v>0</v>
      </c>
      <c r="K199" s="294">
        <v>0</v>
      </c>
      <c r="L199" s="294">
        <v>0</v>
      </c>
      <c r="M199" s="294">
        <v>0</v>
      </c>
      <c r="N199" s="290"/>
      <c r="O199" s="294">
        <v>17.495999999999999</v>
      </c>
      <c r="P199" s="294">
        <v>0</v>
      </c>
      <c r="Q199" s="294">
        <v>0</v>
      </c>
      <c r="R199" s="294">
        <v>0</v>
      </c>
      <c r="S199" s="294">
        <v>0</v>
      </c>
      <c r="T199" s="294">
        <v>0</v>
      </c>
      <c r="U199" s="294">
        <v>0</v>
      </c>
      <c r="V199" s="294">
        <v>0</v>
      </c>
      <c r="W199" s="294">
        <v>0</v>
      </c>
      <c r="X199" s="294">
        <v>0</v>
      </c>
      <c r="Y199" s="414"/>
      <c r="Z199" s="414"/>
      <c r="AA199" s="414">
        <v>1</v>
      </c>
      <c r="AB199" s="414"/>
      <c r="AC199" s="414"/>
      <c r="AD199" s="414"/>
      <c r="AE199" s="414"/>
      <c r="AF199" s="414"/>
      <c r="AG199" s="414"/>
      <c r="AH199" s="414"/>
      <c r="AI199" s="414"/>
      <c r="AJ199" s="414"/>
      <c r="AK199" s="414"/>
      <c r="AL199" s="414"/>
      <c r="AM199" s="295">
        <f>SUM(Y199:AL199)</f>
        <v>1</v>
      </c>
    </row>
    <row r="200" spans="1:39" ht="15" outlineLevel="1">
      <c r="B200" s="293" t="s">
        <v>245</v>
      </c>
      <c r="C200" s="290" t="s">
        <v>164</v>
      </c>
      <c r="D200" s="294"/>
      <c r="E200" s="294"/>
      <c r="F200" s="294"/>
      <c r="G200" s="294"/>
      <c r="H200" s="294"/>
      <c r="I200" s="294"/>
      <c r="J200" s="294"/>
      <c r="K200" s="294"/>
      <c r="L200" s="294"/>
      <c r="M200" s="294"/>
      <c r="N200" s="290"/>
      <c r="O200" s="294"/>
      <c r="P200" s="294"/>
      <c r="Q200" s="294"/>
      <c r="R200" s="294"/>
      <c r="S200" s="294"/>
      <c r="T200" s="294"/>
      <c r="U200" s="294"/>
      <c r="V200" s="294"/>
      <c r="W200" s="294"/>
      <c r="X200" s="294"/>
      <c r="Y200" s="410">
        <f>Y199</f>
        <v>0</v>
      </c>
      <c r="Z200" s="410">
        <f>Z199</f>
        <v>0</v>
      </c>
      <c r="AA200" s="410">
        <f t="shared" ref="AA200:AL200" si="54">AA199</f>
        <v>1</v>
      </c>
      <c r="AB200" s="410">
        <f t="shared" si="54"/>
        <v>0</v>
      </c>
      <c r="AC200" s="410">
        <f t="shared" si="54"/>
        <v>0</v>
      </c>
      <c r="AD200" s="410">
        <f t="shared" si="54"/>
        <v>0</v>
      </c>
      <c r="AE200" s="410">
        <f t="shared" si="54"/>
        <v>0</v>
      </c>
      <c r="AF200" s="410">
        <f t="shared" si="54"/>
        <v>0</v>
      </c>
      <c r="AG200" s="410">
        <f t="shared" si="54"/>
        <v>0</v>
      </c>
      <c r="AH200" s="410">
        <f t="shared" si="54"/>
        <v>0</v>
      </c>
      <c r="AI200" s="410">
        <f t="shared" si="54"/>
        <v>0</v>
      </c>
      <c r="AJ200" s="410">
        <f t="shared" si="54"/>
        <v>0</v>
      </c>
      <c r="AK200" s="410">
        <f t="shared" si="54"/>
        <v>0</v>
      </c>
      <c r="AL200" s="410">
        <f t="shared" si="54"/>
        <v>0</v>
      </c>
      <c r="AM200" s="503"/>
    </row>
    <row r="201" spans="1:39" ht="15" outlineLevel="1">
      <c r="B201" s="314"/>
      <c r="C201" s="304"/>
      <c r="D201" s="290"/>
      <c r="E201" s="290"/>
      <c r="F201" s="290"/>
      <c r="G201" s="290"/>
      <c r="H201" s="290"/>
      <c r="I201" s="290"/>
      <c r="J201" s="290"/>
      <c r="K201" s="290"/>
      <c r="L201" s="290"/>
      <c r="M201" s="290"/>
      <c r="N201" s="290"/>
      <c r="O201" s="290"/>
      <c r="P201" s="290"/>
      <c r="Q201" s="290"/>
      <c r="R201" s="290"/>
      <c r="S201" s="290"/>
      <c r="T201" s="290"/>
      <c r="U201" s="290"/>
      <c r="V201" s="290"/>
      <c r="W201" s="290"/>
      <c r="X201" s="290"/>
      <c r="Y201" s="418"/>
      <c r="Z201" s="419"/>
      <c r="AA201" s="419"/>
      <c r="AB201" s="419"/>
      <c r="AC201" s="419"/>
      <c r="AD201" s="419"/>
      <c r="AE201" s="419"/>
      <c r="AF201" s="419"/>
      <c r="AG201" s="419"/>
      <c r="AH201" s="419"/>
      <c r="AI201" s="419"/>
      <c r="AJ201" s="419"/>
      <c r="AK201" s="419"/>
      <c r="AL201" s="419"/>
      <c r="AM201" s="316"/>
    </row>
    <row r="202" spans="1:39" ht="15.75" outlineLevel="1">
      <c r="A202" s="508"/>
      <c r="B202" s="287" t="s">
        <v>10</v>
      </c>
      <c r="C202" s="288"/>
      <c r="D202" s="288"/>
      <c r="E202" s="288"/>
      <c r="F202" s="288"/>
      <c r="G202" s="288"/>
      <c r="H202" s="288"/>
      <c r="I202" s="288"/>
      <c r="J202" s="288"/>
      <c r="K202" s="288"/>
      <c r="L202" s="288"/>
      <c r="M202" s="288"/>
      <c r="N202" s="289"/>
      <c r="O202" s="288"/>
      <c r="P202" s="288"/>
      <c r="Q202" s="288"/>
      <c r="R202" s="288"/>
      <c r="S202" s="288"/>
      <c r="T202" s="288"/>
      <c r="U202" s="288"/>
      <c r="V202" s="288"/>
      <c r="W202" s="288"/>
      <c r="X202" s="288"/>
      <c r="Y202" s="413"/>
      <c r="Z202" s="413"/>
      <c r="AA202" s="413"/>
      <c r="AB202" s="413"/>
      <c r="AC202" s="413"/>
      <c r="AD202" s="413"/>
      <c r="AE202" s="413"/>
      <c r="AF202" s="413"/>
      <c r="AG202" s="413"/>
      <c r="AH202" s="413"/>
      <c r="AI202" s="413"/>
      <c r="AJ202" s="413"/>
      <c r="AK202" s="413"/>
      <c r="AL202" s="413"/>
      <c r="AM202" s="291"/>
    </row>
    <row r="203" spans="1:39" ht="15" outlineLevel="1">
      <c r="A203" s="507">
        <v>18</v>
      </c>
      <c r="B203" s="314" t="s">
        <v>11</v>
      </c>
      <c r="C203" s="290" t="s">
        <v>25</v>
      </c>
      <c r="D203" s="294"/>
      <c r="E203" s="294"/>
      <c r="F203" s="294"/>
      <c r="G203" s="294"/>
      <c r="H203" s="294"/>
      <c r="I203" s="294"/>
      <c r="J203" s="294"/>
      <c r="K203" s="294"/>
      <c r="L203" s="294"/>
      <c r="M203" s="294"/>
      <c r="N203" s="294">
        <v>12</v>
      </c>
      <c r="O203" s="294"/>
      <c r="P203" s="294"/>
      <c r="Q203" s="294"/>
      <c r="R203" s="294"/>
      <c r="S203" s="294"/>
      <c r="T203" s="294"/>
      <c r="U203" s="294"/>
      <c r="V203" s="294"/>
      <c r="W203" s="294"/>
      <c r="X203" s="294"/>
      <c r="Y203" s="425"/>
      <c r="Z203" s="414"/>
      <c r="AA203" s="414"/>
      <c r="AB203" s="414"/>
      <c r="AC203" s="414"/>
      <c r="AD203" s="414"/>
      <c r="AE203" s="414"/>
      <c r="AF203" s="414"/>
      <c r="AG203" s="414"/>
      <c r="AH203" s="414"/>
      <c r="AI203" s="414"/>
      <c r="AJ203" s="414"/>
      <c r="AK203" s="414"/>
      <c r="AL203" s="414"/>
      <c r="AM203" s="295">
        <f>SUM(Y203:AL203)</f>
        <v>0</v>
      </c>
    </row>
    <row r="204" spans="1:39" ht="15" outlineLevel="1">
      <c r="B204" s="293" t="s">
        <v>245</v>
      </c>
      <c r="C204" s="290" t="s">
        <v>164</v>
      </c>
      <c r="D204" s="294"/>
      <c r="E204" s="294"/>
      <c r="F204" s="294"/>
      <c r="G204" s="294"/>
      <c r="H204" s="294"/>
      <c r="I204" s="294"/>
      <c r="J204" s="294"/>
      <c r="K204" s="294"/>
      <c r="L204" s="294"/>
      <c r="M204" s="294"/>
      <c r="N204" s="294">
        <f>N203</f>
        <v>12</v>
      </c>
      <c r="O204" s="294"/>
      <c r="P204" s="294"/>
      <c r="Q204" s="294"/>
      <c r="R204" s="294"/>
      <c r="S204" s="294"/>
      <c r="T204" s="294"/>
      <c r="U204" s="294"/>
      <c r="V204" s="294"/>
      <c r="W204" s="294"/>
      <c r="X204" s="294"/>
      <c r="Y204" s="410">
        <f>Y203</f>
        <v>0</v>
      </c>
      <c r="Z204" s="410">
        <f>Z203</f>
        <v>0</v>
      </c>
      <c r="AA204" s="410">
        <f t="shared" ref="AA204:AL204" si="55">AA203</f>
        <v>0</v>
      </c>
      <c r="AB204" s="410">
        <f t="shared" si="55"/>
        <v>0</v>
      </c>
      <c r="AC204" s="410">
        <f t="shared" si="55"/>
        <v>0</v>
      </c>
      <c r="AD204" s="410">
        <f t="shared" si="55"/>
        <v>0</v>
      </c>
      <c r="AE204" s="410">
        <f t="shared" si="55"/>
        <v>0</v>
      </c>
      <c r="AF204" s="410">
        <f t="shared" si="55"/>
        <v>0</v>
      </c>
      <c r="AG204" s="410">
        <f t="shared" si="55"/>
        <v>0</v>
      </c>
      <c r="AH204" s="410">
        <f t="shared" si="55"/>
        <v>0</v>
      </c>
      <c r="AI204" s="410">
        <f t="shared" si="55"/>
        <v>0</v>
      </c>
      <c r="AJ204" s="410">
        <f t="shared" si="55"/>
        <v>0</v>
      </c>
      <c r="AK204" s="410">
        <f t="shared" si="55"/>
        <v>0</v>
      </c>
      <c r="AL204" s="410">
        <f t="shared" si="55"/>
        <v>0</v>
      </c>
      <c r="AM204" s="503"/>
    </row>
    <row r="205" spans="1:39" ht="15" outlineLevel="1">
      <c r="A205" s="510"/>
      <c r="B205" s="314"/>
      <c r="C205" s="304"/>
      <c r="D205" s="290"/>
      <c r="E205" s="290"/>
      <c r="F205" s="290"/>
      <c r="G205" s="290"/>
      <c r="H205" s="290"/>
      <c r="I205" s="290"/>
      <c r="J205" s="290"/>
      <c r="K205" s="290"/>
      <c r="L205" s="290"/>
      <c r="M205" s="290"/>
      <c r="N205" s="290"/>
      <c r="O205" s="290"/>
      <c r="P205" s="290"/>
      <c r="Q205" s="290"/>
      <c r="R205" s="290"/>
      <c r="S205" s="290"/>
      <c r="T205" s="290"/>
      <c r="U205" s="290"/>
      <c r="V205" s="290"/>
      <c r="W205" s="290"/>
      <c r="X205" s="290"/>
      <c r="Y205" s="411"/>
      <c r="Z205" s="420"/>
      <c r="AA205" s="420"/>
      <c r="AB205" s="420"/>
      <c r="AC205" s="420"/>
      <c r="AD205" s="420"/>
      <c r="AE205" s="420"/>
      <c r="AF205" s="420"/>
      <c r="AG205" s="420"/>
      <c r="AH205" s="420"/>
      <c r="AI205" s="420"/>
      <c r="AJ205" s="420"/>
      <c r="AK205" s="420"/>
      <c r="AL205" s="420"/>
      <c r="AM205" s="305"/>
    </row>
    <row r="206" spans="1:39" ht="15" outlineLevel="1">
      <c r="A206" s="507">
        <v>19</v>
      </c>
      <c r="B206" s="314" t="s">
        <v>12</v>
      </c>
      <c r="C206" s="290" t="s">
        <v>25</v>
      </c>
      <c r="D206" s="294"/>
      <c r="E206" s="294"/>
      <c r="F206" s="294"/>
      <c r="G206" s="294"/>
      <c r="H206" s="294"/>
      <c r="I206" s="294"/>
      <c r="J206" s="294"/>
      <c r="K206" s="294"/>
      <c r="L206" s="294"/>
      <c r="M206" s="294"/>
      <c r="N206" s="294">
        <v>12</v>
      </c>
      <c r="O206" s="294"/>
      <c r="P206" s="294"/>
      <c r="Q206" s="294"/>
      <c r="R206" s="294"/>
      <c r="S206" s="294"/>
      <c r="T206" s="294"/>
      <c r="U206" s="294"/>
      <c r="V206" s="294"/>
      <c r="W206" s="294"/>
      <c r="X206" s="294"/>
      <c r="Y206" s="409"/>
      <c r="Z206" s="414"/>
      <c r="AA206" s="414"/>
      <c r="AB206" s="414"/>
      <c r="AC206" s="414"/>
      <c r="AD206" s="414"/>
      <c r="AE206" s="414"/>
      <c r="AF206" s="414"/>
      <c r="AG206" s="414"/>
      <c r="AH206" s="414"/>
      <c r="AI206" s="414"/>
      <c r="AJ206" s="414"/>
      <c r="AK206" s="414"/>
      <c r="AL206" s="414"/>
      <c r="AM206" s="295">
        <f>SUM(Y206:AL206)</f>
        <v>0</v>
      </c>
    </row>
    <row r="207" spans="1:39" ht="15" outlineLevel="1">
      <c r="B207" s="293" t="s">
        <v>245</v>
      </c>
      <c r="C207" s="290" t="s">
        <v>164</v>
      </c>
      <c r="D207" s="294"/>
      <c r="E207" s="294"/>
      <c r="F207" s="294"/>
      <c r="G207" s="294"/>
      <c r="H207" s="294"/>
      <c r="I207" s="294"/>
      <c r="J207" s="294"/>
      <c r="K207" s="294"/>
      <c r="L207" s="294"/>
      <c r="M207" s="294"/>
      <c r="N207" s="294">
        <f>N206</f>
        <v>12</v>
      </c>
      <c r="O207" s="294"/>
      <c r="P207" s="294"/>
      <c r="Q207" s="294"/>
      <c r="R207" s="294"/>
      <c r="S207" s="294"/>
      <c r="T207" s="294"/>
      <c r="U207" s="294"/>
      <c r="V207" s="294"/>
      <c r="W207" s="294"/>
      <c r="X207" s="294"/>
      <c r="Y207" s="410">
        <f>Y206</f>
        <v>0</v>
      </c>
      <c r="Z207" s="410">
        <f>Z206</f>
        <v>0</v>
      </c>
      <c r="AA207" s="410">
        <f t="shared" ref="AA207:AL207" si="56">AA206</f>
        <v>0</v>
      </c>
      <c r="AB207" s="410">
        <f t="shared" si="56"/>
        <v>0</v>
      </c>
      <c r="AC207" s="410">
        <f t="shared" si="56"/>
        <v>0</v>
      </c>
      <c r="AD207" s="410">
        <f t="shared" si="56"/>
        <v>0</v>
      </c>
      <c r="AE207" s="410">
        <f t="shared" si="56"/>
        <v>0</v>
      </c>
      <c r="AF207" s="410">
        <f t="shared" si="56"/>
        <v>0</v>
      </c>
      <c r="AG207" s="410">
        <f t="shared" si="56"/>
        <v>0</v>
      </c>
      <c r="AH207" s="410">
        <f t="shared" si="56"/>
        <v>0</v>
      </c>
      <c r="AI207" s="410">
        <f t="shared" si="56"/>
        <v>0</v>
      </c>
      <c r="AJ207" s="410">
        <f t="shared" si="56"/>
        <v>0</v>
      </c>
      <c r="AK207" s="410">
        <f t="shared" si="56"/>
        <v>0</v>
      </c>
      <c r="AL207" s="410">
        <f t="shared" si="56"/>
        <v>0</v>
      </c>
      <c r="AM207" s="503"/>
    </row>
    <row r="208" spans="1:39" ht="15" outlineLevel="1">
      <c r="B208" s="314"/>
      <c r="C208" s="304"/>
      <c r="D208" s="290"/>
      <c r="E208" s="290"/>
      <c r="F208" s="290"/>
      <c r="G208" s="290"/>
      <c r="H208" s="290"/>
      <c r="I208" s="290"/>
      <c r="J208" s="290"/>
      <c r="K208" s="290"/>
      <c r="L208" s="290"/>
      <c r="M208" s="290"/>
      <c r="N208" s="290"/>
      <c r="O208" s="290"/>
      <c r="P208" s="290"/>
      <c r="Q208" s="290"/>
      <c r="R208" s="290"/>
      <c r="S208" s="290"/>
      <c r="T208" s="290"/>
      <c r="U208" s="290"/>
      <c r="V208" s="290"/>
      <c r="W208" s="290"/>
      <c r="X208" s="290"/>
      <c r="Y208" s="421"/>
      <c r="Z208" s="421"/>
      <c r="AA208" s="411"/>
      <c r="AB208" s="411"/>
      <c r="AC208" s="411"/>
      <c r="AD208" s="411"/>
      <c r="AE208" s="411"/>
      <c r="AF208" s="411"/>
      <c r="AG208" s="411"/>
      <c r="AH208" s="411"/>
      <c r="AI208" s="411"/>
      <c r="AJ208" s="411"/>
      <c r="AK208" s="411"/>
      <c r="AL208" s="411"/>
      <c r="AM208" s="305"/>
    </row>
    <row r="209" spans="1:39" ht="15" outlineLevel="1">
      <c r="A209" s="507">
        <v>20</v>
      </c>
      <c r="B209" s="314" t="s">
        <v>13</v>
      </c>
      <c r="C209" s="290" t="s">
        <v>25</v>
      </c>
      <c r="D209" s="294"/>
      <c r="E209" s="294"/>
      <c r="F209" s="294"/>
      <c r="G209" s="294"/>
      <c r="H209" s="294"/>
      <c r="I209" s="294"/>
      <c r="J209" s="294"/>
      <c r="K209" s="294"/>
      <c r="L209" s="294"/>
      <c r="M209" s="294"/>
      <c r="N209" s="294">
        <v>12</v>
      </c>
      <c r="O209" s="294"/>
      <c r="P209" s="294"/>
      <c r="Q209" s="294"/>
      <c r="R209" s="294"/>
      <c r="S209" s="294"/>
      <c r="T209" s="294"/>
      <c r="U209" s="294"/>
      <c r="V209" s="294"/>
      <c r="W209" s="294"/>
      <c r="X209" s="294"/>
      <c r="Y209" s="409"/>
      <c r="Z209" s="414"/>
      <c r="AA209" s="414"/>
      <c r="AB209" s="414"/>
      <c r="AC209" s="414"/>
      <c r="AD209" s="414"/>
      <c r="AE209" s="414"/>
      <c r="AF209" s="414"/>
      <c r="AG209" s="414"/>
      <c r="AH209" s="414"/>
      <c r="AI209" s="414"/>
      <c r="AJ209" s="414"/>
      <c r="AK209" s="414"/>
      <c r="AL209" s="414"/>
      <c r="AM209" s="295">
        <f>SUM(Y209:AL209)</f>
        <v>0</v>
      </c>
    </row>
    <row r="210" spans="1:39" ht="15" outlineLevel="1">
      <c r="B210" s="293" t="s">
        <v>245</v>
      </c>
      <c r="C210" s="290" t="s">
        <v>164</v>
      </c>
      <c r="D210" s="294"/>
      <c r="E210" s="294"/>
      <c r="F210" s="294"/>
      <c r="G210" s="294"/>
      <c r="H210" s="294"/>
      <c r="I210" s="294"/>
      <c r="J210" s="294"/>
      <c r="K210" s="294"/>
      <c r="L210" s="294"/>
      <c r="M210" s="294"/>
      <c r="N210" s="294">
        <f>N209</f>
        <v>12</v>
      </c>
      <c r="O210" s="294"/>
      <c r="P210" s="294"/>
      <c r="Q210" s="294"/>
      <c r="R210" s="294"/>
      <c r="S210" s="294"/>
      <c r="T210" s="294"/>
      <c r="U210" s="294"/>
      <c r="V210" s="294"/>
      <c r="W210" s="294"/>
      <c r="X210" s="294"/>
      <c r="Y210" s="410">
        <f>Y209</f>
        <v>0</v>
      </c>
      <c r="Z210" s="410">
        <f>Z209</f>
        <v>0</v>
      </c>
      <c r="AA210" s="410">
        <f t="shared" ref="AA210:AL210" si="57">AA209</f>
        <v>0</v>
      </c>
      <c r="AB210" s="410">
        <f t="shared" si="57"/>
        <v>0</v>
      </c>
      <c r="AC210" s="410">
        <f t="shared" si="57"/>
        <v>0</v>
      </c>
      <c r="AD210" s="410">
        <f t="shared" si="57"/>
        <v>0</v>
      </c>
      <c r="AE210" s="410">
        <f t="shared" si="57"/>
        <v>0</v>
      </c>
      <c r="AF210" s="410">
        <f t="shared" si="57"/>
        <v>0</v>
      </c>
      <c r="AG210" s="410">
        <f t="shared" si="57"/>
        <v>0</v>
      </c>
      <c r="AH210" s="410">
        <f t="shared" si="57"/>
        <v>0</v>
      </c>
      <c r="AI210" s="410">
        <f t="shared" si="57"/>
        <v>0</v>
      </c>
      <c r="AJ210" s="410">
        <f t="shared" si="57"/>
        <v>0</v>
      </c>
      <c r="AK210" s="410">
        <f t="shared" si="57"/>
        <v>0</v>
      </c>
      <c r="AL210" s="410">
        <f t="shared" si="57"/>
        <v>0</v>
      </c>
      <c r="AM210" s="503"/>
    </row>
    <row r="211" spans="1:39" ht="15" outlineLevel="1">
      <c r="B211" s="314"/>
      <c r="C211" s="304"/>
      <c r="D211" s="290"/>
      <c r="E211" s="290"/>
      <c r="F211" s="290"/>
      <c r="G211" s="290"/>
      <c r="H211" s="290"/>
      <c r="I211" s="290"/>
      <c r="J211" s="290"/>
      <c r="K211" s="290"/>
      <c r="L211" s="290"/>
      <c r="M211" s="290"/>
      <c r="N211" s="317"/>
      <c r="O211" s="290"/>
      <c r="P211" s="290"/>
      <c r="Q211" s="290"/>
      <c r="R211" s="290"/>
      <c r="S211" s="290"/>
      <c r="T211" s="290"/>
      <c r="U211" s="290"/>
      <c r="V211" s="290"/>
      <c r="W211" s="290"/>
      <c r="X211" s="290"/>
      <c r="Y211" s="411"/>
      <c r="Z211" s="411"/>
      <c r="AA211" s="411"/>
      <c r="AB211" s="411"/>
      <c r="AC211" s="411"/>
      <c r="AD211" s="411"/>
      <c r="AE211" s="411"/>
      <c r="AF211" s="411"/>
      <c r="AG211" s="411"/>
      <c r="AH211" s="411"/>
      <c r="AI211" s="411"/>
      <c r="AJ211" s="411"/>
      <c r="AK211" s="411"/>
      <c r="AL211" s="411"/>
      <c r="AM211" s="305"/>
    </row>
    <row r="212" spans="1:39" ht="15" outlineLevel="1">
      <c r="A212" s="507">
        <v>21</v>
      </c>
      <c r="B212" s="314" t="s">
        <v>22</v>
      </c>
      <c r="C212" s="290" t="s">
        <v>25</v>
      </c>
      <c r="D212" s="294"/>
      <c r="E212" s="294"/>
      <c r="F212" s="294"/>
      <c r="G212" s="294"/>
      <c r="H212" s="294"/>
      <c r="I212" s="294"/>
      <c r="J212" s="294"/>
      <c r="K212" s="294"/>
      <c r="L212" s="294"/>
      <c r="M212" s="294"/>
      <c r="N212" s="294">
        <v>12</v>
      </c>
      <c r="O212" s="294"/>
      <c r="P212" s="294"/>
      <c r="Q212" s="294"/>
      <c r="R212" s="294"/>
      <c r="S212" s="294"/>
      <c r="T212" s="294"/>
      <c r="U212" s="294"/>
      <c r="V212" s="294"/>
      <c r="W212" s="294"/>
      <c r="X212" s="294"/>
      <c r="Y212" s="409"/>
      <c r="Z212" s="414"/>
      <c r="AA212" s="414"/>
      <c r="AB212" s="414"/>
      <c r="AC212" s="414"/>
      <c r="AD212" s="414"/>
      <c r="AE212" s="414"/>
      <c r="AF212" s="414"/>
      <c r="AG212" s="414"/>
      <c r="AH212" s="414"/>
      <c r="AI212" s="414"/>
      <c r="AJ212" s="414"/>
      <c r="AK212" s="414"/>
      <c r="AL212" s="414"/>
      <c r="AM212" s="295">
        <f>SUM(Y212:AL212)</f>
        <v>0</v>
      </c>
    </row>
    <row r="213" spans="1:39" ht="15" outlineLevel="1">
      <c r="B213" s="293" t="s">
        <v>245</v>
      </c>
      <c r="C213" s="290" t="s">
        <v>164</v>
      </c>
      <c r="D213" s="294"/>
      <c r="E213" s="294"/>
      <c r="F213" s="294"/>
      <c r="G213" s="294"/>
      <c r="H213" s="294"/>
      <c r="I213" s="294"/>
      <c r="J213" s="294"/>
      <c r="K213" s="294"/>
      <c r="L213" s="294"/>
      <c r="M213" s="294"/>
      <c r="N213" s="294">
        <f>N212</f>
        <v>12</v>
      </c>
      <c r="O213" s="294"/>
      <c r="P213" s="294"/>
      <c r="Q213" s="294"/>
      <c r="R213" s="294"/>
      <c r="S213" s="294"/>
      <c r="T213" s="294"/>
      <c r="U213" s="294"/>
      <c r="V213" s="294"/>
      <c r="W213" s="294"/>
      <c r="X213" s="294"/>
      <c r="Y213" s="410">
        <f>Y212</f>
        <v>0</v>
      </c>
      <c r="Z213" s="410">
        <f>Z212</f>
        <v>0</v>
      </c>
      <c r="AA213" s="410">
        <f t="shared" ref="AA213:AL213" si="58">AA212</f>
        <v>0</v>
      </c>
      <c r="AB213" s="410">
        <f t="shared" si="58"/>
        <v>0</v>
      </c>
      <c r="AC213" s="410">
        <f t="shared" si="58"/>
        <v>0</v>
      </c>
      <c r="AD213" s="410">
        <f t="shared" si="58"/>
        <v>0</v>
      </c>
      <c r="AE213" s="410">
        <f t="shared" si="58"/>
        <v>0</v>
      </c>
      <c r="AF213" s="410">
        <f t="shared" si="58"/>
        <v>0</v>
      </c>
      <c r="AG213" s="410">
        <f t="shared" si="58"/>
        <v>0</v>
      </c>
      <c r="AH213" s="410">
        <f t="shared" si="58"/>
        <v>0</v>
      </c>
      <c r="AI213" s="410">
        <f t="shared" si="58"/>
        <v>0</v>
      </c>
      <c r="AJ213" s="410">
        <f t="shared" si="58"/>
        <v>0</v>
      </c>
      <c r="AK213" s="410">
        <f t="shared" si="58"/>
        <v>0</v>
      </c>
      <c r="AL213" s="410">
        <f t="shared" si="58"/>
        <v>0</v>
      </c>
      <c r="AM213" s="503"/>
    </row>
    <row r="214" spans="1:39" ht="15" outlineLevel="1">
      <c r="B214" s="314"/>
      <c r="C214" s="304"/>
      <c r="D214" s="290"/>
      <c r="E214" s="290"/>
      <c r="F214" s="290"/>
      <c r="G214" s="290"/>
      <c r="H214" s="290"/>
      <c r="I214" s="290"/>
      <c r="J214" s="290"/>
      <c r="K214" s="290"/>
      <c r="L214" s="290"/>
      <c r="M214" s="290"/>
      <c r="N214" s="290"/>
      <c r="O214" s="290"/>
      <c r="P214" s="290"/>
      <c r="Q214" s="290"/>
      <c r="R214" s="290"/>
      <c r="S214" s="290"/>
      <c r="T214" s="290"/>
      <c r="U214" s="290"/>
      <c r="V214" s="290"/>
      <c r="W214" s="290"/>
      <c r="X214" s="290"/>
      <c r="Y214" s="421"/>
      <c r="Z214" s="411"/>
      <c r="AA214" s="411"/>
      <c r="AB214" s="411"/>
      <c r="AC214" s="411"/>
      <c r="AD214" s="411"/>
      <c r="AE214" s="411"/>
      <c r="AF214" s="411"/>
      <c r="AG214" s="411"/>
      <c r="AH214" s="411"/>
      <c r="AI214" s="411"/>
      <c r="AJ214" s="411"/>
      <c r="AK214" s="411"/>
      <c r="AL214" s="411"/>
      <c r="AM214" s="305"/>
    </row>
    <row r="215" spans="1:39" ht="15" outlineLevel="1">
      <c r="A215" s="507">
        <v>22</v>
      </c>
      <c r="B215" s="314" t="s">
        <v>9</v>
      </c>
      <c r="C215" s="290" t="s">
        <v>25</v>
      </c>
      <c r="D215" s="294"/>
      <c r="E215" s="294"/>
      <c r="F215" s="294"/>
      <c r="G215" s="294"/>
      <c r="H215" s="294"/>
      <c r="I215" s="294"/>
      <c r="J215" s="294"/>
      <c r="K215" s="294"/>
      <c r="L215" s="294"/>
      <c r="M215" s="294"/>
      <c r="N215" s="290"/>
      <c r="O215" s="294"/>
      <c r="P215" s="294"/>
      <c r="Q215" s="294"/>
      <c r="R215" s="294"/>
      <c r="S215" s="294"/>
      <c r="T215" s="294"/>
      <c r="U215" s="294"/>
      <c r="V215" s="294"/>
      <c r="W215" s="294"/>
      <c r="X215" s="294"/>
      <c r="Y215" s="409"/>
      <c r="Z215" s="414"/>
      <c r="AA215" s="414"/>
      <c r="AB215" s="414"/>
      <c r="AC215" s="414"/>
      <c r="AD215" s="414"/>
      <c r="AE215" s="414"/>
      <c r="AF215" s="414"/>
      <c r="AG215" s="414"/>
      <c r="AH215" s="414"/>
      <c r="AI215" s="414"/>
      <c r="AJ215" s="414"/>
      <c r="AK215" s="414"/>
      <c r="AL215" s="414"/>
      <c r="AM215" s="295">
        <f>SUM(Y215:AL215)</f>
        <v>0</v>
      </c>
    </row>
    <row r="216" spans="1:39" ht="15" outlineLevel="1">
      <c r="B216" s="293" t="s">
        <v>245</v>
      </c>
      <c r="C216" s="290" t="s">
        <v>164</v>
      </c>
      <c r="D216" s="294"/>
      <c r="E216" s="294"/>
      <c r="F216" s="294"/>
      <c r="G216" s="294"/>
      <c r="H216" s="294"/>
      <c r="I216" s="294"/>
      <c r="J216" s="294"/>
      <c r="K216" s="294"/>
      <c r="L216" s="294"/>
      <c r="M216" s="294"/>
      <c r="N216" s="290"/>
      <c r="O216" s="294"/>
      <c r="P216" s="294"/>
      <c r="Q216" s="294"/>
      <c r="R216" s="294"/>
      <c r="S216" s="294"/>
      <c r="T216" s="294"/>
      <c r="U216" s="294"/>
      <c r="V216" s="294"/>
      <c r="W216" s="294"/>
      <c r="X216" s="294"/>
      <c r="Y216" s="410">
        <f>Y215</f>
        <v>0</v>
      </c>
      <c r="Z216" s="410">
        <f>Z215</f>
        <v>0</v>
      </c>
      <c r="AA216" s="410">
        <f t="shared" ref="AA216:AL216" si="59">AA215</f>
        <v>0</v>
      </c>
      <c r="AB216" s="410">
        <f t="shared" si="59"/>
        <v>0</v>
      </c>
      <c r="AC216" s="410">
        <f t="shared" si="59"/>
        <v>0</v>
      </c>
      <c r="AD216" s="410">
        <f t="shared" si="59"/>
        <v>0</v>
      </c>
      <c r="AE216" s="410">
        <f t="shared" si="59"/>
        <v>0</v>
      </c>
      <c r="AF216" s="410">
        <f t="shared" si="59"/>
        <v>0</v>
      </c>
      <c r="AG216" s="410">
        <f t="shared" si="59"/>
        <v>0</v>
      </c>
      <c r="AH216" s="410">
        <f t="shared" si="59"/>
        <v>0</v>
      </c>
      <c r="AI216" s="410">
        <f t="shared" si="59"/>
        <v>0</v>
      </c>
      <c r="AJ216" s="410">
        <f t="shared" si="59"/>
        <v>0</v>
      </c>
      <c r="AK216" s="410">
        <f t="shared" si="59"/>
        <v>0</v>
      </c>
      <c r="AL216" s="410">
        <f t="shared" si="59"/>
        <v>0</v>
      </c>
      <c r="AM216" s="503"/>
    </row>
    <row r="217" spans="1:39" ht="15" outlineLevel="1">
      <c r="B217" s="314"/>
      <c r="C217" s="304"/>
      <c r="D217" s="290"/>
      <c r="E217" s="290"/>
      <c r="F217" s="290"/>
      <c r="G217" s="290"/>
      <c r="H217" s="290"/>
      <c r="I217" s="290"/>
      <c r="J217" s="290"/>
      <c r="K217" s="290"/>
      <c r="L217" s="290"/>
      <c r="M217" s="290"/>
      <c r="N217" s="290"/>
      <c r="O217" s="290"/>
      <c r="P217" s="290"/>
      <c r="Q217" s="290"/>
      <c r="R217" s="290"/>
      <c r="S217" s="290"/>
      <c r="T217" s="290"/>
      <c r="U217" s="290"/>
      <c r="V217" s="290"/>
      <c r="W217" s="290"/>
      <c r="X217" s="290"/>
      <c r="Y217" s="411"/>
      <c r="Z217" s="411"/>
      <c r="AA217" s="411"/>
      <c r="AB217" s="411"/>
      <c r="AC217" s="411"/>
      <c r="AD217" s="411"/>
      <c r="AE217" s="411"/>
      <c r="AF217" s="411"/>
      <c r="AG217" s="411"/>
      <c r="AH217" s="411"/>
      <c r="AI217" s="411"/>
      <c r="AJ217" s="411"/>
      <c r="AK217" s="411"/>
      <c r="AL217" s="411"/>
      <c r="AM217" s="305"/>
    </row>
    <row r="218" spans="1:39" ht="15.75" outlineLevel="1">
      <c r="A218" s="508"/>
      <c r="B218" s="287" t="s">
        <v>14</v>
      </c>
      <c r="C218" s="288"/>
      <c r="D218" s="289"/>
      <c r="E218" s="289"/>
      <c r="F218" s="289"/>
      <c r="G218" s="289"/>
      <c r="H218" s="289"/>
      <c r="I218" s="289"/>
      <c r="J218" s="289"/>
      <c r="K218" s="289"/>
      <c r="L218" s="289"/>
      <c r="M218" s="289"/>
      <c r="N218" s="289"/>
      <c r="O218" s="289"/>
      <c r="P218" s="288"/>
      <c r="Q218" s="288"/>
      <c r="R218" s="288"/>
      <c r="S218" s="288"/>
      <c r="T218" s="288"/>
      <c r="U218" s="288"/>
      <c r="V218" s="288"/>
      <c r="W218" s="288"/>
      <c r="X218" s="288"/>
      <c r="Y218" s="413"/>
      <c r="Z218" s="413"/>
      <c r="AA218" s="413"/>
      <c r="AB218" s="413"/>
      <c r="AC218" s="413"/>
      <c r="AD218" s="413"/>
      <c r="AE218" s="413"/>
      <c r="AF218" s="413"/>
      <c r="AG218" s="413"/>
      <c r="AH218" s="413"/>
      <c r="AI218" s="413"/>
      <c r="AJ218" s="413"/>
      <c r="AK218" s="413"/>
      <c r="AL218" s="413"/>
      <c r="AM218" s="291"/>
    </row>
    <row r="219" spans="1:39" ht="15" outlineLevel="1">
      <c r="A219" s="507">
        <v>23</v>
      </c>
      <c r="B219" s="314" t="s">
        <v>14</v>
      </c>
      <c r="C219" s="290" t="s">
        <v>25</v>
      </c>
      <c r="D219" s="294">
        <v>2924</v>
      </c>
      <c r="E219" s="294"/>
      <c r="F219" s="294"/>
      <c r="G219" s="294"/>
      <c r="H219" s="294"/>
      <c r="I219" s="294"/>
      <c r="J219" s="294"/>
      <c r="K219" s="294"/>
      <c r="L219" s="294"/>
      <c r="M219" s="294"/>
      <c r="N219" s="290"/>
      <c r="O219" s="294"/>
      <c r="P219" s="294"/>
      <c r="Q219" s="294"/>
      <c r="R219" s="294"/>
      <c r="S219" s="294"/>
      <c r="T219" s="294"/>
      <c r="U219" s="294"/>
      <c r="V219" s="294"/>
      <c r="W219" s="294"/>
      <c r="X219" s="294"/>
      <c r="Y219" s="468">
        <v>1</v>
      </c>
      <c r="Z219" s="409"/>
      <c r="AA219" s="409"/>
      <c r="AB219" s="409"/>
      <c r="AC219" s="409"/>
      <c r="AD219" s="409"/>
      <c r="AE219" s="409"/>
      <c r="AF219" s="409"/>
      <c r="AG219" s="409"/>
      <c r="AH219" s="409"/>
      <c r="AI219" s="409"/>
      <c r="AJ219" s="409"/>
      <c r="AK219" s="409"/>
      <c r="AL219" s="409"/>
      <c r="AM219" s="295">
        <f>SUM(Y219:AL219)</f>
        <v>1</v>
      </c>
    </row>
    <row r="220" spans="1:39" ht="15" outlineLevel="1">
      <c r="B220" s="293" t="s">
        <v>245</v>
      </c>
      <c r="C220" s="290" t="s">
        <v>164</v>
      </c>
      <c r="D220" s="294"/>
      <c r="E220" s="294"/>
      <c r="F220" s="294"/>
      <c r="G220" s="294"/>
      <c r="H220" s="294"/>
      <c r="I220" s="294"/>
      <c r="J220" s="294"/>
      <c r="K220" s="294"/>
      <c r="L220" s="294"/>
      <c r="M220" s="294"/>
      <c r="N220" s="466"/>
      <c r="O220" s="294"/>
      <c r="P220" s="294"/>
      <c r="Q220" s="294"/>
      <c r="R220" s="294"/>
      <c r="S220" s="294"/>
      <c r="T220" s="294"/>
      <c r="U220" s="294"/>
      <c r="V220" s="294"/>
      <c r="W220" s="294"/>
      <c r="X220" s="294"/>
      <c r="Y220" s="410">
        <f>Y219</f>
        <v>1</v>
      </c>
      <c r="Z220" s="410">
        <f>Z219</f>
        <v>0</v>
      </c>
      <c r="AA220" s="410">
        <f t="shared" ref="AA220:AL220" si="60">AA219</f>
        <v>0</v>
      </c>
      <c r="AB220" s="410">
        <f t="shared" si="60"/>
        <v>0</v>
      </c>
      <c r="AC220" s="410">
        <f t="shared" si="60"/>
        <v>0</v>
      </c>
      <c r="AD220" s="410">
        <f t="shared" si="60"/>
        <v>0</v>
      </c>
      <c r="AE220" s="410">
        <f t="shared" si="60"/>
        <v>0</v>
      </c>
      <c r="AF220" s="410">
        <f t="shared" si="60"/>
        <v>0</v>
      </c>
      <c r="AG220" s="410">
        <f t="shared" si="60"/>
        <v>0</v>
      </c>
      <c r="AH220" s="410">
        <f t="shared" si="60"/>
        <v>0</v>
      </c>
      <c r="AI220" s="410">
        <f t="shared" si="60"/>
        <v>0</v>
      </c>
      <c r="AJ220" s="410">
        <f t="shared" si="60"/>
        <v>0</v>
      </c>
      <c r="AK220" s="410">
        <f t="shared" si="60"/>
        <v>0</v>
      </c>
      <c r="AL220" s="410">
        <f t="shared" si="60"/>
        <v>0</v>
      </c>
      <c r="AM220" s="503"/>
    </row>
    <row r="221" spans="1:39" ht="15" outlineLevel="1">
      <c r="B221" s="314"/>
      <c r="C221" s="304"/>
      <c r="D221" s="290"/>
      <c r="E221" s="290"/>
      <c r="F221" s="290"/>
      <c r="G221" s="290"/>
      <c r="H221" s="290"/>
      <c r="I221" s="290"/>
      <c r="J221" s="290"/>
      <c r="K221" s="290"/>
      <c r="L221" s="290"/>
      <c r="M221" s="290"/>
      <c r="N221" s="290"/>
      <c r="O221" s="290"/>
      <c r="P221" s="290"/>
      <c r="Q221" s="290"/>
      <c r="R221" s="290"/>
      <c r="S221" s="290"/>
      <c r="T221" s="290"/>
      <c r="U221" s="290"/>
      <c r="V221" s="290"/>
      <c r="W221" s="290"/>
      <c r="X221" s="290"/>
      <c r="Y221" s="411"/>
      <c r="Z221" s="411"/>
      <c r="AA221" s="411"/>
      <c r="AB221" s="411"/>
      <c r="AC221" s="411"/>
      <c r="AD221" s="411"/>
      <c r="AE221" s="411"/>
      <c r="AF221" s="411"/>
      <c r="AG221" s="411"/>
      <c r="AH221" s="411"/>
      <c r="AI221" s="411"/>
      <c r="AJ221" s="411"/>
      <c r="AK221" s="411"/>
      <c r="AL221" s="411"/>
      <c r="AM221" s="305"/>
    </row>
    <row r="222" spans="1:39" s="292" customFormat="1" ht="15.75" outlineLevel="1">
      <c r="A222" s="508"/>
      <c r="B222" s="287" t="s">
        <v>489</v>
      </c>
      <c r="C222" s="288"/>
      <c r="D222" s="289"/>
      <c r="E222" s="289"/>
      <c r="F222" s="289"/>
      <c r="G222" s="289"/>
      <c r="H222" s="289"/>
      <c r="I222" s="289"/>
      <c r="J222" s="289"/>
      <c r="K222" s="289"/>
      <c r="L222" s="289"/>
      <c r="M222" s="289"/>
      <c r="N222" s="289"/>
      <c r="O222" s="289"/>
      <c r="P222" s="288"/>
      <c r="Q222" s="288"/>
      <c r="R222" s="288"/>
      <c r="S222" s="288"/>
      <c r="T222" s="288"/>
      <c r="U222" s="288"/>
      <c r="V222" s="288"/>
      <c r="W222" s="288"/>
      <c r="X222" s="288"/>
      <c r="Y222" s="413"/>
      <c r="Z222" s="413"/>
      <c r="AA222" s="413"/>
      <c r="AB222" s="413"/>
      <c r="AC222" s="413"/>
      <c r="AD222" s="413"/>
      <c r="AE222" s="413"/>
      <c r="AF222" s="413"/>
      <c r="AG222" s="413"/>
      <c r="AH222" s="413"/>
      <c r="AI222" s="413"/>
      <c r="AJ222" s="413"/>
      <c r="AK222" s="413"/>
      <c r="AL222" s="413"/>
      <c r="AM222" s="291"/>
    </row>
    <row r="223" spans="1:39" s="282" customFormat="1" ht="15" outlineLevel="1">
      <c r="A223" s="507">
        <v>24</v>
      </c>
      <c r="B223" s="314" t="s">
        <v>14</v>
      </c>
      <c r="C223" s="290" t="s">
        <v>25</v>
      </c>
      <c r="D223" s="294"/>
      <c r="E223" s="294"/>
      <c r="F223" s="294"/>
      <c r="G223" s="294"/>
      <c r="H223" s="294"/>
      <c r="I223" s="294"/>
      <c r="J223" s="294"/>
      <c r="K223" s="294"/>
      <c r="L223" s="294"/>
      <c r="M223" s="294"/>
      <c r="N223" s="290"/>
      <c r="O223" s="294"/>
      <c r="P223" s="294"/>
      <c r="Q223" s="294"/>
      <c r="R223" s="294"/>
      <c r="S223" s="294"/>
      <c r="T223" s="294"/>
      <c r="U223" s="294"/>
      <c r="V223" s="294"/>
      <c r="W223" s="294"/>
      <c r="X223" s="294"/>
      <c r="Y223" s="409"/>
      <c r="Z223" s="409"/>
      <c r="AA223" s="409"/>
      <c r="AB223" s="409"/>
      <c r="AC223" s="409"/>
      <c r="AD223" s="409"/>
      <c r="AE223" s="409"/>
      <c r="AF223" s="409"/>
      <c r="AG223" s="409"/>
      <c r="AH223" s="409"/>
      <c r="AI223" s="409"/>
      <c r="AJ223" s="409"/>
      <c r="AK223" s="409"/>
      <c r="AL223" s="409"/>
      <c r="AM223" s="295">
        <f>SUM(Y223:AL223)</f>
        <v>0</v>
      </c>
    </row>
    <row r="224" spans="1:39" s="282" customFormat="1" ht="15" outlineLevel="1">
      <c r="A224" s="507"/>
      <c r="B224" s="314" t="s">
        <v>245</v>
      </c>
      <c r="C224" s="290" t="s">
        <v>164</v>
      </c>
      <c r="D224" s="294"/>
      <c r="E224" s="294"/>
      <c r="F224" s="294"/>
      <c r="G224" s="294"/>
      <c r="H224" s="294"/>
      <c r="I224" s="294"/>
      <c r="J224" s="294"/>
      <c r="K224" s="294"/>
      <c r="L224" s="294"/>
      <c r="M224" s="294"/>
      <c r="N224" s="466"/>
      <c r="O224" s="294"/>
      <c r="P224" s="294"/>
      <c r="Q224" s="294"/>
      <c r="R224" s="294"/>
      <c r="S224" s="294"/>
      <c r="T224" s="294"/>
      <c r="U224" s="294"/>
      <c r="V224" s="294"/>
      <c r="W224" s="294"/>
      <c r="X224" s="294"/>
      <c r="Y224" s="410">
        <f>Y223</f>
        <v>0</v>
      </c>
      <c r="Z224" s="410">
        <f>Z223</f>
        <v>0</v>
      </c>
      <c r="AA224" s="410">
        <f t="shared" ref="AA224:AL224" si="61">AA223</f>
        <v>0</v>
      </c>
      <c r="AB224" s="410">
        <f t="shared" si="61"/>
        <v>0</v>
      </c>
      <c r="AC224" s="410">
        <f t="shared" si="61"/>
        <v>0</v>
      </c>
      <c r="AD224" s="410">
        <f t="shared" si="61"/>
        <v>0</v>
      </c>
      <c r="AE224" s="410">
        <f t="shared" si="61"/>
        <v>0</v>
      </c>
      <c r="AF224" s="410">
        <f t="shared" si="61"/>
        <v>0</v>
      </c>
      <c r="AG224" s="410">
        <f t="shared" si="61"/>
        <v>0</v>
      </c>
      <c r="AH224" s="410">
        <f t="shared" si="61"/>
        <v>0</v>
      </c>
      <c r="AI224" s="410">
        <f t="shared" si="61"/>
        <v>0</v>
      </c>
      <c r="AJ224" s="410">
        <f t="shared" si="61"/>
        <v>0</v>
      </c>
      <c r="AK224" s="410">
        <f t="shared" si="61"/>
        <v>0</v>
      </c>
      <c r="AL224" s="410">
        <f t="shared" si="61"/>
        <v>0</v>
      </c>
      <c r="AM224" s="503"/>
    </row>
    <row r="225" spans="1:39" s="282" customFormat="1" ht="15" outlineLevel="1">
      <c r="A225" s="507"/>
      <c r="B225" s="314"/>
      <c r="C225" s="304"/>
      <c r="D225" s="290"/>
      <c r="E225" s="290"/>
      <c r="F225" s="290"/>
      <c r="G225" s="290"/>
      <c r="H225" s="290"/>
      <c r="I225" s="290"/>
      <c r="J225" s="290"/>
      <c r="K225" s="290"/>
      <c r="L225" s="290"/>
      <c r="M225" s="290"/>
      <c r="N225" s="290"/>
      <c r="O225" s="290"/>
      <c r="P225" s="290"/>
      <c r="Q225" s="290"/>
      <c r="R225" s="290"/>
      <c r="S225" s="290"/>
      <c r="T225" s="290"/>
      <c r="U225" s="290"/>
      <c r="V225" s="290"/>
      <c r="W225" s="290"/>
      <c r="X225" s="290"/>
      <c r="Y225" s="411"/>
      <c r="Z225" s="411"/>
      <c r="AA225" s="411"/>
      <c r="AB225" s="411"/>
      <c r="AC225" s="411"/>
      <c r="AD225" s="411"/>
      <c r="AE225" s="411"/>
      <c r="AF225" s="411"/>
      <c r="AG225" s="411"/>
      <c r="AH225" s="411"/>
      <c r="AI225" s="411"/>
      <c r="AJ225" s="411"/>
      <c r="AK225" s="411"/>
      <c r="AL225" s="411"/>
      <c r="AM225" s="305"/>
    </row>
    <row r="226" spans="1:39" s="282" customFormat="1" ht="15" outlineLevel="1">
      <c r="A226" s="507">
        <v>25</v>
      </c>
      <c r="B226" s="313" t="s">
        <v>21</v>
      </c>
      <c r="C226" s="290" t="s">
        <v>25</v>
      </c>
      <c r="D226" s="294"/>
      <c r="E226" s="294"/>
      <c r="F226" s="294"/>
      <c r="G226" s="294"/>
      <c r="H226" s="294"/>
      <c r="I226" s="294"/>
      <c r="J226" s="294"/>
      <c r="K226" s="294"/>
      <c r="L226" s="294"/>
      <c r="M226" s="294"/>
      <c r="N226" s="294">
        <v>0</v>
      </c>
      <c r="O226" s="294"/>
      <c r="P226" s="294"/>
      <c r="Q226" s="294"/>
      <c r="R226" s="294"/>
      <c r="S226" s="294"/>
      <c r="T226" s="294"/>
      <c r="U226" s="294"/>
      <c r="V226" s="294"/>
      <c r="W226" s="294"/>
      <c r="X226" s="294"/>
      <c r="Y226" s="414"/>
      <c r="Z226" s="414"/>
      <c r="AA226" s="414"/>
      <c r="AB226" s="414"/>
      <c r="AC226" s="414"/>
      <c r="AD226" s="414"/>
      <c r="AE226" s="414"/>
      <c r="AF226" s="414"/>
      <c r="AG226" s="414"/>
      <c r="AH226" s="414"/>
      <c r="AI226" s="414"/>
      <c r="AJ226" s="414"/>
      <c r="AK226" s="414"/>
      <c r="AL226" s="414"/>
      <c r="AM226" s="295">
        <f>SUM(Y226:AL226)</f>
        <v>0</v>
      </c>
    </row>
    <row r="227" spans="1:39" s="282" customFormat="1" ht="15" outlineLevel="1">
      <c r="A227" s="507"/>
      <c r="B227" s="314" t="s">
        <v>245</v>
      </c>
      <c r="C227" s="290" t="s">
        <v>164</v>
      </c>
      <c r="D227" s="294"/>
      <c r="E227" s="294"/>
      <c r="F227" s="294"/>
      <c r="G227" s="294"/>
      <c r="H227" s="294"/>
      <c r="I227" s="294"/>
      <c r="J227" s="294"/>
      <c r="K227" s="294"/>
      <c r="L227" s="294"/>
      <c r="M227" s="294"/>
      <c r="N227" s="294">
        <f>N226</f>
        <v>0</v>
      </c>
      <c r="O227" s="294"/>
      <c r="P227" s="294"/>
      <c r="Q227" s="294"/>
      <c r="R227" s="294"/>
      <c r="S227" s="294"/>
      <c r="T227" s="294"/>
      <c r="U227" s="294"/>
      <c r="V227" s="294"/>
      <c r="W227" s="294"/>
      <c r="X227" s="294"/>
      <c r="Y227" s="410">
        <f>Y226</f>
        <v>0</v>
      </c>
      <c r="Z227" s="410">
        <f>Z226</f>
        <v>0</v>
      </c>
      <c r="AA227" s="410">
        <f t="shared" ref="AA227:AL227" si="62">AA226</f>
        <v>0</v>
      </c>
      <c r="AB227" s="410">
        <f t="shared" si="62"/>
        <v>0</v>
      </c>
      <c r="AC227" s="410">
        <f t="shared" si="62"/>
        <v>0</v>
      </c>
      <c r="AD227" s="410">
        <f t="shared" si="62"/>
        <v>0</v>
      </c>
      <c r="AE227" s="410">
        <f t="shared" si="62"/>
        <v>0</v>
      </c>
      <c r="AF227" s="410">
        <f t="shared" si="62"/>
        <v>0</v>
      </c>
      <c r="AG227" s="410">
        <f t="shared" si="62"/>
        <v>0</v>
      </c>
      <c r="AH227" s="410">
        <f t="shared" si="62"/>
        <v>0</v>
      </c>
      <c r="AI227" s="410">
        <f t="shared" si="62"/>
        <v>0</v>
      </c>
      <c r="AJ227" s="410">
        <f t="shared" si="62"/>
        <v>0</v>
      </c>
      <c r="AK227" s="410">
        <f t="shared" si="62"/>
        <v>0</v>
      </c>
      <c r="AL227" s="410">
        <f t="shared" si="62"/>
        <v>0</v>
      </c>
      <c r="AM227" s="503"/>
    </row>
    <row r="228" spans="1:39" s="282" customFormat="1" ht="15" outlineLevel="1">
      <c r="A228" s="507"/>
      <c r="B228" s="313"/>
      <c r="C228" s="311"/>
      <c r="D228" s="290"/>
      <c r="E228" s="290"/>
      <c r="F228" s="290"/>
      <c r="G228" s="290"/>
      <c r="H228" s="290"/>
      <c r="I228" s="290"/>
      <c r="J228" s="290"/>
      <c r="K228" s="290"/>
      <c r="L228" s="290"/>
      <c r="M228" s="290"/>
      <c r="N228" s="290"/>
      <c r="O228" s="290"/>
      <c r="P228" s="290"/>
      <c r="Q228" s="290"/>
      <c r="R228" s="290"/>
      <c r="S228" s="290"/>
      <c r="T228" s="290"/>
      <c r="U228" s="290"/>
      <c r="V228" s="290"/>
      <c r="W228" s="290"/>
      <c r="X228" s="290"/>
      <c r="Y228" s="415"/>
      <c r="Z228" s="416"/>
      <c r="AA228" s="415"/>
      <c r="AB228" s="415"/>
      <c r="AC228" s="415"/>
      <c r="AD228" s="415"/>
      <c r="AE228" s="415"/>
      <c r="AF228" s="415"/>
      <c r="AG228" s="415"/>
      <c r="AH228" s="415"/>
      <c r="AI228" s="415"/>
      <c r="AJ228" s="415"/>
      <c r="AK228" s="415"/>
      <c r="AL228" s="415"/>
      <c r="AM228" s="312"/>
    </row>
    <row r="229" spans="1:39" ht="15.75" outlineLevel="1">
      <c r="A229" s="508"/>
      <c r="B229" s="287" t="s">
        <v>15</v>
      </c>
      <c r="C229" s="319"/>
      <c r="D229" s="289"/>
      <c r="E229" s="288"/>
      <c r="F229" s="288"/>
      <c r="G229" s="288"/>
      <c r="H229" s="288"/>
      <c r="I229" s="288"/>
      <c r="J229" s="288"/>
      <c r="K229" s="288"/>
      <c r="L229" s="288"/>
      <c r="M229" s="288"/>
      <c r="N229" s="290"/>
      <c r="O229" s="288"/>
      <c r="P229" s="288"/>
      <c r="Q229" s="288"/>
      <c r="R229" s="288"/>
      <c r="S229" s="288"/>
      <c r="T229" s="288"/>
      <c r="U229" s="288"/>
      <c r="V229" s="288"/>
      <c r="W229" s="288"/>
      <c r="X229" s="288"/>
      <c r="Y229" s="413"/>
      <c r="Z229" s="413"/>
      <c r="AA229" s="413"/>
      <c r="AB229" s="413"/>
      <c r="AC229" s="413"/>
      <c r="AD229" s="413"/>
      <c r="AE229" s="413"/>
      <c r="AF229" s="413"/>
      <c r="AG229" s="413"/>
      <c r="AH229" s="413"/>
      <c r="AI229" s="413"/>
      <c r="AJ229" s="413"/>
      <c r="AK229" s="413"/>
      <c r="AL229" s="413"/>
      <c r="AM229" s="291"/>
    </row>
    <row r="230" spans="1:39" ht="15" outlineLevel="1">
      <c r="A230" s="507">
        <v>26</v>
      </c>
      <c r="B230" s="320" t="s">
        <v>16</v>
      </c>
      <c r="C230" s="290" t="s">
        <v>25</v>
      </c>
      <c r="D230" s="294"/>
      <c r="E230" s="294"/>
      <c r="F230" s="294"/>
      <c r="G230" s="294"/>
      <c r="H230" s="294"/>
      <c r="I230" s="294"/>
      <c r="J230" s="294"/>
      <c r="K230" s="294"/>
      <c r="L230" s="294"/>
      <c r="M230" s="294"/>
      <c r="N230" s="294">
        <v>12</v>
      </c>
      <c r="O230" s="294"/>
      <c r="P230" s="294"/>
      <c r="Q230" s="294"/>
      <c r="R230" s="294"/>
      <c r="S230" s="294"/>
      <c r="T230" s="294"/>
      <c r="U230" s="294"/>
      <c r="V230" s="294"/>
      <c r="W230" s="294"/>
      <c r="X230" s="294"/>
      <c r="Y230" s="425"/>
      <c r="Z230" s="414"/>
      <c r="AA230" s="467"/>
      <c r="AB230" s="414"/>
      <c r="AC230" s="414"/>
      <c r="AD230" s="414"/>
      <c r="AE230" s="414"/>
      <c r="AF230" s="414"/>
      <c r="AG230" s="414"/>
      <c r="AH230" s="414"/>
      <c r="AI230" s="414"/>
      <c r="AJ230" s="414"/>
      <c r="AK230" s="414"/>
      <c r="AL230" s="414"/>
      <c r="AM230" s="295">
        <f>SUM(Y230:AL230)</f>
        <v>0</v>
      </c>
    </row>
    <row r="231" spans="1:39" ht="15" outlineLevel="1">
      <c r="B231" s="293" t="s">
        <v>245</v>
      </c>
      <c r="C231" s="290" t="s">
        <v>164</v>
      </c>
      <c r="D231" s="294"/>
      <c r="E231" s="294"/>
      <c r="F231" s="294"/>
      <c r="G231" s="294"/>
      <c r="H231" s="294"/>
      <c r="I231" s="294"/>
      <c r="J231" s="294"/>
      <c r="K231" s="294"/>
      <c r="L231" s="294"/>
      <c r="M231" s="294"/>
      <c r="N231" s="294">
        <f>N230</f>
        <v>12</v>
      </c>
      <c r="O231" s="294"/>
      <c r="P231" s="294"/>
      <c r="Q231" s="294"/>
      <c r="R231" s="294"/>
      <c r="S231" s="294"/>
      <c r="T231" s="294"/>
      <c r="U231" s="294"/>
      <c r="V231" s="294"/>
      <c r="W231" s="294"/>
      <c r="X231" s="294"/>
      <c r="Y231" s="410">
        <f>Y230</f>
        <v>0</v>
      </c>
      <c r="Z231" s="410">
        <f>Z230</f>
        <v>0</v>
      </c>
      <c r="AA231" s="410">
        <f t="shared" ref="AA231:AL231" si="63">AA230</f>
        <v>0</v>
      </c>
      <c r="AB231" s="410">
        <f t="shared" si="63"/>
        <v>0</v>
      </c>
      <c r="AC231" s="410">
        <f t="shared" si="63"/>
        <v>0</v>
      </c>
      <c r="AD231" s="410">
        <f t="shared" si="63"/>
        <v>0</v>
      </c>
      <c r="AE231" s="410">
        <f t="shared" si="63"/>
        <v>0</v>
      </c>
      <c r="AF231" s="410">
        <f t="shared" si="63"/>
        <v>0</v>
      </c>
      <c r="AG231" s="410">
        <f t="shared" si="63"/>
        <v>0</v>
      </c>
      <c r="AH231" s="410">
        <f t="shared" si="63"/>
        <v>0</v>
      </c>
      <c r="AI231" s="410">
        <f t="shared" si="63"/>
        <v>0</v>
      </c>
      <c r="AJ231" s="410">
        <f t="shared" si="63"/>
        <v>0</v>
      </c>
      <c r="AK231" s="410">
        <f t="shared" si="63"/>
        <v>0</v>
      </c>
      <c r="AL231" s="410">
        <f t="shared" si="63"/>
        <v>0</v>
      </c>
      <c r="AM231" s="503"/>
    </row>
    <row r="232" spans="1:39" ht="15" outlineLevel="1">
      <c r="A232" s="510"/>
      <c r="B232" s="321"/>
      <c r="C232" s="290"/>
      <c r="D232" s="290"/>
      <c r="E232" s="290"/>
      <c r="F232" s="290"/>
      <c r="G232" s="290"/>
      <c r="H232" s="290"/>
      <c r="I232" s="290"/>
      <c r="J232" s="290"/>
      <c r="K232" s="290"/>
      <c r="L232" s="290"/>
      <c r="M232" s="290"/>
      <c r="N232" s="290"/>
      <c r="O232" s="290"/>
      <c r="P232" s="290"/>
      <c r="Q232" s="290"/>
      <c r="R232" s="290"/>
      <c r="S232" s="290"/>
      <c r="T232" s="290"/>
      <c r="U232" s="290"/>
      <c r="V232" s="290"/>
      <c r="W232" s="290"/>
      <c r="X232" s="290"/>
      <c r="Y232" s="422"/>
      <c r="Z232" s="423"/>
      <c r="AA232" s="423"/>
      <c r="AB232" s="423"/>
      <c r="AC232" s="423"/>
      <c r="AD232" s="423"/>
      <c r="AE232" s="423"/>
      <c r="AF232" s="423"/>
      <c r="AG232" s="423"/>
      <c r="AH232" s="423"/>
      <c r="AI232" s="423"/>
      <c r="AJ232" s="423"/>
      <c r="AK232" s="423"/>
      <c r="AL232" s="423"/>
      <c r="AM232" s="296"/>
    </row>
    <row r="233" spans="1:39" ht="15" outlineLevel="1">
      <c r="A233" s="507">
        <v>27</v>
      </c>
      <c r="B233" s="320" t="s">
        <v>17</v>
      </c>
      <c r="C233" s="290" t="s">
        <v>25</v>
      </c>
      <c r="D233" s="294">
        <v>123.62526818139661</v>
      </c>
      <c r="E233" s="294">
        <v>123.62526818139661</v>
      </c>
      <c r="F233" s="294">
        <v>123.62526818139661</v>
      </c>
      <c r="G233" s="294">
        <v>123.62526818139661</v>
      </c>
      <c r="H233" s="294">
        <v>123.62526818139661</v>
      </c>
      <c r="I233" s="294">
        <v>123.62526818139661</v>
      </c>
      <c r="J233" s="294">
        <v>123.62526818139661</v>
      </c>
      <c r="K233" s="294">
        <v>123.62526818139661</v>
      </c>
      <c r="L233" s="294">
        <v>123.62526818139661</v>
      </c>
      <c r="M233" s="294">
        <v>123.62526818139661</v>
      </c>
      <c r="N233" s="294">
        <v>12</v>
      </c>
      <c r="O233" s="294"/>
      <c r="P233" s="294"/>
      <c r="Q233" s="294"/>
      <c r="R233" s="294"/>
      <c r="S233" s="294"/>
      <c r="T233" s="294"/>
      <c r="U233" s="294"/>
      <c r="V233" s="294"/>
      <c r="W233" s="294"/>
      <c r="X233" s="294"/>
      <c r="Y233" s="425"/>
      <c r="Z233" s="414"/>
      <c r="AA233" s="414">
        <v>1</v>
      </c>
      <c r="AB233" s="414"/>
      <c r="AC233" s="414"/>
      <c r="AD233" s="414"/>
      <c r="AE233" s="414"/>
      <c r="AF233" s="414"/>
      <c r="AG233" s="414"/>
      <c r="AH233" s="414"/>
      <c r="AI233" s="414"/>
      <c r="AJ233" s="414"/>
      <c r="AK233" s="414"/>
      <c r="AL233" s="414"/>
      <c r="AM233" s="295">
        <f>SUM(Y233:AL233)</f>
        <v>1</v>
      </c>
    </row>
    <row r="234" spans="1:39" ht="15" outlineLevel="1">
      <c r="B234" s="293" t="s">
        <v>245</v>
      </c>
      <c r="C234" s="290" t="s">
        <v>164</v>
      </c>
      <c r="D234" s="294"/>
      <c r="E234" s="294"/>
      <c r="F234" s="294"/>
      <c r="G234" s="294"/>
      <c r="H234" s="294"/>
      <c r="I234" s="294"/>
      <c r="J234" s="294"/>
      <c r="K234" s="294"/>
      <c r="L234" s="294"/>
      <c r="M234" s="294"/>
      <c r="N234" s="294">
        <f>N233</f>
        <v>12</v>
      </c>
      <c r="O234" s="294"/>
      <c r="P234" s="294"/>
      <c r="Q234" s="294"/>
      <c r="R234" s="294"/>
      <c r="S234" s="294"/>
      <c r="T234" s="294"/>
      <c r="U234" s="294"/>
      <c r="V234" s="294"/>
      <c r="W234" s="294"/>
      <c r="X234" s="294"/>
      <c r="Y234" s="410">
        <f>Y233</f>
        <v>0</v>
      </c>
      <c r="Z234" s="410">
        <f>Z233</f>
        <v>0</v>
      </c>
      <c r="AA234" s="410">
        <f t="shared" ref="AA234:AL234" si="64">AA233</f>
        <v>1</v>
      </c>
      <c r="AB234" s="410">
        <f t="shared" si="64"/>
        <v>0</v>
      </c>
      <c r="AC234" s="410">
        <f t="shared" si="64"/>
        <v>0</v>
      </c>
      <c r="AD234" s="410">
        <f t="shared" si="64"/>
        <v>0</v>
      </c>
      <c r="AE234" s="410">
        <f t="shared" si="64"/>
        <v>0</v>
      </c>
      <c r="AF234" s="410">
        <f t="shared" si="64"/>
        <v>0</v>
      </c>
      <c r="AG234" s="410">
        <f t="shared" si="64"/>
        <v>0</v>
      </c>
      <c r="AH234" s="410">
        <f t="shared" si="64"/>
        <v>0</v>
      </c>
      <c r="AI234" s="410">
        <f t="shared" si="64"/>
        <v>0</v>
      </c>
      <c r="AJ234" s="410">
        <f t="shared" si="64"/>
        <v>0</v>
      </c>
      <c r="AK234" s="410">
        <f t="shared" si="64"/>
        <v>0</v>
      </c>
      <c r="AL234" s="410">
        <f t="shared" si="64"/>
        <v>0</v>
      </c>
      <c r="AM234" s="503"/>
    </row>
    <row r="235" spans="1:39" ht="15.75" outlineLevel="1">
      <c r="A235" s="510"/>
      <c r="B235" s="322"/>
      <c r="C235" s="299"/>
      <c r="D235" s="290"/>
      <c r="E235" s="290"/>
      <c r="F235" s="290"/>
      <c r="G235" s="290"/>
      <c r="H235" s="290"/>
      <c r="I235" s="290"/>
      <c r="J235" s="290"/>
      <c r="K235" s="290"/>
      <c r="L235" s="290"/>
      <c r="M235" s="290"/>
      <c r="N235" s="299"/>
      <c r="O235" s="290"/>
      <c r="P235" s="290"/>
      <c r="Q235" s="290"/>
      <c r="R235" s="290"/>
      <c r="S235" s="290"/>
      <c r="T235" s="290"/>
      <c r="U235" s="290"/>
      <c r="V235" s="290"/>
      <c r="W235" s="290"/>
      <c r="X235" s="290"/>
      <c r="Y235" s="411"/>
      <c r="Z235" s="411"/>
      <c r="AA235" s="411"/>
      <c r="AB235" s="411"/>
      <c r="AC235" s="411"/>
      <c r="AD235" s="411"/>
      <c r="AE235" s="411"/>
      <c r="AF235" s="411"/>
      <c r="AG235" s="411"/>
      <c r="AH235" s="411"/>
      <c r="AI235" s="411"/>
      <c r="AJ235" s="411"/>
      <c r="AK235" s="411"/>
      <c r="AL235" s="411"/>
      <c r="AM235" s="305"/>
    </row>
    <row r="236" spans="1:39" ht="15" outlineLevel="1">
      <c r="A236" s="507">
        <v>28</v>
      </c>
      <c r="B236" s="320" t="s">
        <v>18</v>
      </c>
      <c r="C236" s="290" t="s">
        <v>25</v>
      </c>
      <c r="D236" s="294"/>
      <c r="E236" s="294"/>
      <c r="F236" s="294"/>
      <c r="G236" s="294"/>
      <c r="H236" s="294"/>
      <c r="I236" s="294"/>
      <c r="J236" s="294"/>
      <c r="K236" s="294"/>
      <c r="L236" s="294"/>
      <c r="M236" s="294"/>
      <c r="N236" s="294">
        <v>0</v>
      </c>
      <c r="O236" s="294"/>
      <c r="P236" s="294"/>
      <c r="Q236" s="294"/>
      <c r="R236" s="294"/>
      <c r="S236" s="294"/>
      <c r="T236" s="294"/>
      <c r="U236" s="294"/>
      <c r="V236" s="294"/>
      <c r="W236" s="294"/>
      <c r="X236" s="294"/>
      <c r="Y236" s="425"/>
      <c r="Z236" s="414"/>
      <c r="AA236" s="414"/>
      <c r="AB236" s="414"/>
      <c r="AC236" s="414"/>
      <c r="AD236" s="414"/>
      <c r="AE236" s="414"/>
      <c r="AF236" s="414"/>
      <c r="AG236" s="414"/>
      <c r="AH236" s="414"/>
      <c r="AI236" s="414"/>
      <c r="AJ236" s="414"/>
      <c r="AK236" s="414"/>
      <c r="AL236" s="414"/>
      <c r="AM236" s="295">
        <f>SUM(Y236:AL236)</f>
        <v>0</v>
      </c>
    </row>
    <row r="237" spans="1:39" ht="15" outlineLevel="1">
      <c r="B237" s="293" t="s">
        <v>245</v>
      </c>
      <c r="C237" s="290" t="s">
        <v>164</v>
      </c>
      <c r="D237" s="294"/>
      <c r="E237" s="294"/>
      <c r="F237" s="294"/>
      <c r="G237" s="294"/>
      <c r="H237" s="294"/>
      <c r="I237" s="294"/>
      <c r="J237" s="294"/>
      <c r="K237" s="294"/>
      <c r="L237" s="294"/>
      <c r="M237" s="294"/>
      <c r="N237" s="294">
        <f>N236</f>
        <v>0</v>
      </c>
      <c r="O237" s="294"/>
      <c r="P237" s="294"/>
      <c r="Q237" s="294"/>
      <c r="R237" s="294"/>
      <c r="S237" s="294"/>
      <c r="T237" s="294"/>
      <c r="U237" s="294"/>
      <c r="V237" s="294"/>
      <c r="W237" s="294"/>
      <c r="X237" s="294"/>
      <c r="Y237" s="410">
        <f>Y236</f>
        <v>0</v>
      </c>
      <c r="Z237" s="410">
        <f>Z236</f>
        <v>0</v>
      </c>
      <c r="AA237" s="410">
        <f t="shared" ref="AA237:AL237" si="65">AA236</f>
        <v>0</v>
      </c>
      <c r="AB237" s="410">
        <f t="shared" si="65"/>
        <v>0</v>
      </c>
      <c r="AC237" s="410">
        <f t="shared" si="65"/>
        <v>0</v>
      </c>
      <c r="AD237" s="410">
        <f t="shared" si="65"/>
        <v>0</v>
      </c>
      <c r="AE237" s="410">
        <f t="shared" si="65"/>
        <v>0</v>
      </c>
      <c r="AF237" s="410">
        <f t="shared" si="65"/>
        <v>0</v>
      </c>
      <c r="AG237" s="410">
        <f t="shared" si="65"/>
        <v>0</v>
      </c>
      <c r="AH237" s="410">
        <f t="shared" si="65"/>
        <v>0</v>
      </c>
      <c r="AI237" s="410">
        <f t="shared" si="65"/>
        <v>0</v>
      </c>
      <c r="AJ237" s="410">
        <f t="shared" si="65"/>
        <v>0</v>
      </c>
      <c r="AK237" s="410">
        <f t="shared" si="65"/>
        <v>0</v>
      </c>
      <c r="AL237" s="410">
        <f t="shared" si="65"/>
        <v>0</v>
      </c>
      <c r="AM237" s="503"/>
    </row>
    <row r="238" spans="1:39" ht="15" outlineLevel="1">
      <c r="A238" s="510"/>
      <c r="B238" s="321"/>
      <c r="C238" s="290"/>
      <c r="D238" s="290"/>
      <c r="E238" s="290"/>
      <c r="F238" s="290"/>
      <c r="G238" s="290"/>
      <c r="H238" s="290"/>
      <c r="I238" s="290"/>
      <c r="J238" s="290"/>
      <c r="K238" s="290"/>
      <c r="L238" s="290"/>
      <c r="M238" s="290"/>
      <c r="N238" s="290"/>
      <c r="O238" s="290"/>
      <c r="P238" s="290"/>
      <c r="Q238" s="290"/>
      <c r="R238" s="290"/>
      <c r="S238" s="290"/>
      <c r="T238" s="290"/>
      <c r="U238" s="290"/>
      <c r="V238" s="290"/>
      <c r="W238" s="290"/>
      <c r="X238" s="290"/>
      <c r="Y238" s="411"/>
      <c r="Z238" s="411"/>
      <c r="AA238" s="411"/>
      <c r="AB238" s="411"/>
      <c r="AC238" s="411"/>
      <c r="AD238" s="411"/>
      <c r="AE238" s="411"/>
      <c r="AF238" s="411"/>
      <c r="AG238" s="411"/>
      <c r="AH238" s="411"/>
      <c r="AI238" s="411"/>
      <c r="AJ238" s="411"/>
      <c r="AK238" s="411"/>
      <c r="AL238" s="411"/>
      <c r="AM238" s="305"/>
    </row>
    <row r="239" spans="1:39" ht="15" outlineLevel="1">
      <c r="A239" s="507">
        <v>29</v>
      </c>
      <c r="B239" s="323" t="s">
        <v>19</v>
      </c>
      <c r="C239" s="290" t="s">
        <v>25</v>
      </c>
      <c r="D239" s="294"/>
      <c r="E239" s="294"/>
      <c r="F239" s="294"/>
      <c r="G239" s="294"/>
      <c r="H239" s="294"/>
      <c r="I239" s="294"/>
      <c r="J239" s="294"/>
      <c r="K239" s="294"/>
      <c r="L239" s="294"/>
      <c r="M239" s="294"/>
      <c r="N239" s="294">
        <v>0</v>
      </c>
      <c r="O239" s="294"/>
      <c r="P239" s="294"/>
      <c r="Q239" s="294"/>
      <c r="R239" s="294"/>
      <c r="S239" s="294"/>
      <c r="T239" s="294"/>
      <c r="U239" s="294"/>
      <c r="V239" s="294"/>
      <c r="W239" s="294"/>
      <c r="X239" s="294"/>
      <c r="Y239" s="425"/>
      <c r="Z239" s="414"/>
      <c r="AA239" s="414"/>
      <c r="AB239" s="414"/>
      <c r="AC239" s="414"/>
      <c r="AD239" s="414"/>
      <c r="AE239" s="414"/>
      <c r="AF239" s="414"/>
      <c r="AG239" s="414"/>
      <c r="AH239" s="414"/>
      <c r="AI239" s="414"/>
      <c r="AJ239" s="414"/>
      <c r="AK239" s="414"/>
      <c r="AL239" s="414"/>
      <c r="AM239" s="295">
        <f>SUM(Y239:AL239)</f>
        <v>0</v>
      </c>
    </row>
    <row r="240" spans="1:39" ht="15" outlineLevel="1">
      <c r="B240" s="323" t="s">
        <v>245</v>
      </c>
      <c r="C240" s="290" t="s">
        <v>164</v>
      </c>
      <c r="D240" s="294"/>
      <c r="E240" s="294"/>
      <c r="F240" s="294"/>
      <c r="G240" s="294"/>
      <c r="H240" s="294"/>
      <c r="I240" s="294"/>
      <c r="J240" s="294"/>
      <c r="K240" s="294"/>
      <c r="L240" s="294"/>
      <c r="M240" s="294"/>
      <c r="N240" s="294">
        <f>N239</f>
        <v>0</v>
      </c>
      <c r="O240" s="294"/>
      <c r="P240" s="294"/>
      <c r="Q240" s="294"/>
      <c r="R240" s="294"/>
      <c r="S240" s="294"/>
      <c r="T240" s="294"/>
      <c r="U240" s="294"/>
      <c r="V240" s="294"/>
      <c r="W240" s="294"/>
      <c r="X240" s="294"/>
      <c r="Y240" s="410">
        <f>Y239</f>
        <v>0</v>
      </c>
      <c r="Z240" s="410">
        <f t="shared" ref="Z240:AL240" si="66">Z239</f>
        <v>0</v>
      </c>
      <c r="AA240" s="410">
        <f t="shared" si="66"/>
        <v>0</v>
      </c>
      <c r="AB240" s="410">
        <f t="shared" si="66"/>
        <v>0</v>
      </c>
      <c r="AC240" s="410">
        <f t="shared" si="66"/>
        <v>0</v>
      </c>
      <c r="AD240" s="410">
        <f t="shared" si="66"/>
        <v>0</v>
      </c>
      <c r="AE240" s="410">
        <f t="shared" si="66"/>
        <v>0</v>
      </c>
      <c r="AF240" s="410">
        <f t="shared" si="66"/>
        <v>0</v>
      </c>
      <c r="AG240" s="410">
        <f t="shared" si="66"/>
        <v>0</v>
      </c>
      <c r="AH240" s="410">
        <f t="shared" si="66"/>
        <v>0</v>
      </c>
      <c r="AI240" s="410">
        <f t="shared" si="66"/>
        <v>0</v>
      </c>
      <c r="AJ240" s="410">
        <f t="shared" si="66"/>
        <v>0</v>
      </c>
      <c r="AK240" s="410">
        <f t="shared" si="66"/>
        <v>0</v>
      </c>
      <c r="AL240" s="410">
        <f t="shared" si="66"/>
        <v>0</v>
      </c>
      <c r="AM240" s="503"/>
    </row>
    <row r="241" spans="1:39" ht="15" outlineLevel="1">
      <c r="B241" s="323"/>
      <c r="C241" s="290"/>
      <c r="D241" s="290"/>
      <c r="E241" s="290"/>
      <c r="F241" s="290"/>
      <c r="G241" s="290"/>
      <c r="H241" s="290"/>
      <c r="I241" s="290"/>
      <c r="J241" s="290"/>
      <c r="K241" s="290"/>
      <c r="L241" s="290"/>
      <c r="M241" s="290"/>
      <c r="N241" s="290"/>
      <c r="O241" s="290"/>
      <c r="P241" s="290"/>
      <c r="Q241" s="290"/>
      <c r="R241" s="290"/>
      <c r="S241" s="290"/>
      <c r="T241" s="290"/>
      <c r="U241" s="290"/>
      <c r="V241" s="290"/>
      <c r="W241" s="290"/>
      <c r="X241" s="290"/>
      <c r="Y241" s="422"/>
      <c r="Z241" s="422"/>
      <c r="AA241" s="422"/>
      <c r="AB241" s="422"/>
      <c r="AC241" s="422"/>
      <c r="AD241" s="422"/>
      <c r="AE241" s="422"/>
      <c r="AF241" s="422"/>
      <c r="AG241" s="422"/>
      <c r="AH241" s="422"/>
      <c r="AI241" s="422"/>
      <c r="AJ241" s="422"/>
      <c r="AK241" s="422"/>
      <c r="AL241" s="422"/>
      <c r="AM241" s="312"/>
    </row>
    <row r="242" spans="1:39" s="282" customFormat="1" ht="15" outlineLevel="1">
      <c r="A242" s="507">
        <v>30</v>
      </c>
      <c r="B242" s="323" t="s">
        <v>490</v>
      </c>
      <c r="C242" s="290" t="s">
        <v>25</v>
      </c>
      <c r="D242" s="294"/>
      <c r="E242" s="294"/>
      <c r="F242" s="294"/>
      <c r="G242" s="294"/>
      <c r="H242" s="294"/>
      <c r="I242" s="294"/>
      <c r="J242" s="294"/>
      <c r="K242" s="294"/>
      <c r="L242" s="294"/>
      <c r="M242" s="294"/>
      <c r="N242" s="294">
        <v>0</v>
      </c>
      <c r="O242" s="294"/>
      <c r="P242" s="294"/>
      <c r="Q242" s="294"/>
      <c r="R242" s="294"/>
      <c r="S242" s="294"/>
      <c r="T242" s="294"/>
      <c r="U242" s="294"/>
      <c r="V242" s="294"/>
      <c r="W242" s="294"/>
      <c r="X242" s="294"/>
      <c r="Y242" s="409"/>
      <c r="Z242" s="409"/>
      <c r="AA242" s="409"/>
      <c r="AB242" s="409"/>
      <c r="AC242" s="409"/>
      <c r="AD242" s="409"/>
      <c r="AE242" s="409"/>
      <c r="AF242" s="409"/>
      <c r="AG242" s="409"/>
      <c r="AH242" s="409"/>
      <c r="AI242" s="409"/>
      <c r="AJ242" s="409"/>
      <c r="AK242" s="409"/>
      <c r="AL242" s="409"/>
      <c r="AM242" s="295">
        <f>SUM(Y242:AL242)</f>
        <v>0</v>
      </c>
    </row>
    <row r="243" spans="1:39" s="282" customFormat="1" ht="15" outlineLevel="1">
      <c r="A243" s="507"/>
      <c r="B243" s="323" t="s">
        <v>245</v>
      </c>
      <c r="C243" s="290" t="s">
        <v>164</v>
      </c>
      <c r="D243" s="294"/>
      <c r="E243" s="294"/>
      <c r="F243" s="294"/>
      <c r="G243" s="294"/>
      <c r="H243" s="294"/>
      <c r="I243" s="294"/>
      <c r="J243" s="294"/>
      <c r="K243" s="294"/>
      <c r="L243" s="294"/>
      <c r="M243" s="294"/>
      <c r="N243" s="294">
        <f>N242</f>
        <v>0</v>
      </c>
      <c r="O243" s="294"/>
      <c r="P243" s="294"/>
      <c r="Q243" s="294"/>
      <c r="R243" s="294"/>
      <c r="S243" s="294"/>
      <c r="T243" s="294"/>
      <c r="U243" s="294"/>
      <c r="V243" s="294"/>
      <c r="W243" s="294"/>
      <c r="X243" s="294"/>
      <c r="Y243" s="410">
        <f>Y242</f>
        <v>0</v>
      </c>
      <c r="Z243" s="410">
        <f t="shared" ref="Z243:AL243" si="67">Z242</f>
        <v>0</v>
      </c>
      <c r="AA243" s="410">
        <f t="shared" si="67"/>
        <v>0</v>
      </c>
      <c r="AB243" s="410">
        <f t="shared" si="67"/>
        <v>0</v>
      </c>
      <c r="AC243" s="410">
        <f t="shared" si="67"/>
        <v>0</v>
      </c>
      <c r="AD243" s="410">
        <f t="shared" si="67"/>
        <v>0</v>
      </c>
      <c r="AE243" s="410">
        <f t="shared" si="67"/>
        <v>0</v>
      </c>
      <c r="AF243" s="410">
        <f t="shared" si="67"/>
        <v>0</v>
      </c>
      <c r="AG243" s="410">
        <f t="shared" si="67"/>
        <v>0</v>
      </c>
      <c r="AH243" s="410">
        <f t="shared" si="67"/>
        <v>0</v>
      </c>
      <c r="AI243" s="410">
        <f t="shared" si="67"/>
        <v>0</v>
      </c>
      <c r="AJ243" s="410">
        <f t="shared" si="67"/>
        <v>0</v>
      </c>
      <c r="AK243" s="410">
        <f t="shared" si="67"/>
        <v>0</v>
      </c>
      <c r="AL243" s="410">
        <f t="shared" si="67"/>
        <v>0</v>
      </c>
      <c r="AM243" s="503"/>
    </row>
    <row r="244" spans="1:39" s="282" customFormat="1" ht="15" outlineLevel="1">
      <c r="A244" s="507"/>
      <c r="B244" s="323"/>
      <c r="C244" s="290"/>
      <c r="D244" s="290"/>
      <c r="E244" s="290"/>
      <c r="F244" s="290"/>
      <c r="G244" s="290"/>
      <c r="H244" s="290"/>
      <c r="I244" s="290"/>
      <c r="J244" s="290"/>
      <c r="K244" s="290"/>
      <c r="L244" s="290"/>
      <c r="M244" s="290"/>
      <c r="N244" s="290"/>
      <c r="O244" s="290"/>
      <c r="P244" s="290"/>
      <c r="Q244" s="290"/>
      <c r="R244" s="290"/>
      <c r="S244" s="290"/>
      <c r="T244" s="290"/>
      <c r="U244" s="290"/>
      <c r="V244" s="290"/>
      <c r="W244" s="290"/>
      <c r="X244" s="290"/>
      <c r="Y244" s="411"/>
      <c r="Z244" s="411"/>
      <c r="AA244" s="411"/>
      <c r="AB244" s="411"/>
      <c r="AC244" s="411"/>
      <c r="AD244" s="411"/>
      <c r="AE244" s="411"/>
      <c r="AF244" s="411"/>
      <c r="AG244" s="411"/>
      <c r="AH244" s="411"/>
      <c r="AI244" s="411"/>
      <c r="AJ244" s="411"/>
      <c r="AK244" s="411"/>
      <c r="AL244" s="411"/>
      <c r="AM244" s="312"/>
    </row>
    <row r="245" spans="1:39" s="282" customFormat="1" ht="15.75" outlineLevel="1">
      <c r="A245" s="507"/>
      <c r="B245" s="287" t="s">
        <v>491</v>
      </c>
      <c r="C245" s="290"/>
      <c r="D245" s="290"/>
      <c r="E245" s="290"/>
      <c r="F245" s="290"/>
      <c r="G245" s="290"/>
      <c r="H245" s="290"/>
      <c r="I245" s="290"/>
      <c r="J245" s="290"/>
      <c r="K245" s="290"/>
      <c r="L245" s="290"/>
      <c r="M245" s="290"/>
      <c r="N245" s="290"/>
      <c r="O245" s="290"/>
      <c r="P245" s="290"/>
      <c r="Q245" s="290"/>
      <c r="R245" s="290"/>
      <c r="S245" s="290"/>
      <c r="T245" s="290"/>
      <c r="U245" s="290"/>
      <c r="V245" s="290"/>
      <c r="W245" s="290"/>
      <c r="X245" s="290"/>
      <c r="Y245" s="411"/>
      <c r="Z245" s="411"/>
      <c r="AA245" s="411"/>
      <c r="AB245" s="411"/>
      <c r="AC245" s="411"/>
      <c r="AD245" s="411"/>
      <c r="AE245" s="411"/>
      <c r="AF245" s="411"/>
      <c r="AG245" s="411"/>
      <c r="AH245" s="411"/>
      <c r="AI245" s="411"/>
      <c r="AJ245" s="411"/>
      <c r="AK245" s="411"/>
      <c r="AL245" s="411"/>
      <c r="AM245" s="312"/>
    </row>
    <row r="246" spans="1:39" s="282" customFormat="1" ht="15" outlineLevel="1">
      <c r="A246" s="507">
        <v>31</v>
      </c>
      <c r="B246" s="323" t="s">
        <v>492</v>
      </c>
      <c r="C246" s="290" t="s">
        <v>25</v>
      </c>
      <c r="D246" s="294"/>
      <c r="E246" s="294"/>
      <c r="F246" s="294"/>
      <c r="G246" s="294"/>
      <c r="H246" s="294"/>
      <c r="I246" s="294"/>
      <c r="J246" s="294"/>
      <c r="K246" s="294"/>
      <c r="L246" s="294"/>
      <c r="M246" s="294"/>
      <c r="N246" s="294">
        <v>0</v>
      </c>
      <c r="O246" s="294"/>
      <c r="P246" s="294"/>
      <c r="Q246" s="294"/>
      <c r="R246" s="294"/>
      <c r="S246" s="294"/>
      <c r="T246" s="294"/>
      <c r="U246" s="294"/>
      <c r="V246" s="294"/>
      <c r="W246" s="294"/>
      <c r="X246" s="294"/>
      <c r="Y246" s="409"/>
      <c r="Z246" s="409"/>
      <c r="AA246" s="409"/>
      <c r="AB246" s="409"/>
      <c r="AC246" s="409"/>
      <c r="AD246" s="409"/>
      <c r="AE246" s="409"/>
      <c r="AF246" s="409"/>
      <c r="AG246" s="409"/>
      <c r="AH246" s="409"/>
      <c r="AI246" s="409"/>
      <c r="AJ246" s="409"/>
      <c r="AK246" s="409"/>
      <c r="AL246" s="409"/>
      <c r="AM246" s="295">
        <f>SUM(Y246:AL246)</f>
        <v>0</v>
      </c>
    </row>
    <row r="247" spans="1:39" s="282" customFormat="1" ht="15" outlineLevel="1">
      <c r="A247" s="507"/>
      <c r="B247" s="323" t="s">
        <v>245</v>
      </c>
      <c r="C247" s="290" t="s">
        <v>164</v>
      </c>
      <c r="D247" s="294"/>
      <c r="E247" s="294"/>
      <c r="F247" s="294"/>
      <c r="G247" s="294"/>
      <c r="H247" s="294"/>
      <c r="I247" s="294"/>
      <c r="J247" s="294"/>
      <c r="K247" s="294"/>
      <c r="L247" s="294"/>
      <c r="M247" s="294"/>
      <c r="N247" s="294">
        <f>N246</f>
        <v>0</v>
      </c>
      <c r="O247" s="294"/>
      <c r="P247" s="294"/>
      <c r="Q247" s="294"/>
      <c r="R247" s="294"/>
      <c r="S247" s="294"/>
      <c r="T247" s="294"/>
      <c r="U247" s="294"/>
      <c r="V247" s="294"/>
      <c r="W247" s="294"/>
      <c r="X247" s="294"/>
      <c r="Y247" s="410">
        <f>Y246</f>
        <v>0</v>
      </c>
      <c r="Z247" s="410">
        <f t="shared" ref="Z247:AL247" si="68">Z246</f>
        <v>0</v>
      </c>
      <c r="AA247" s="410">
        <f t="shared" si="68"/>
        <v>0</v>
      </c>
      <c r="AB247" s="410">
        <f t="shared" si="68"/>
        <v>0</v>
      </c>
      <c r="AC247" s="410">
        <f t="shared" si="68"/>
        <v>0</v>
      </c>
      <c r="AD247" s="410">
        <f t="shared" si="68"/>
        <v>0</v>
      </c>
      <c r="AE247" s="410">
        <f t="shared" si="68"/>
        <v>0</v>
      </c>
      <c r="AF247" s="410">
        <f t="shared" si="68"/>
        <v>0</v>
      </c>
      <c r="AG247" s="410">
        <f t="shared" si="68"/>
        <v>0</v>
      </c>
      <c r="AH247" s="410">
        <f t="shared" si="68"/>
        <v>0</v>
      </c>
      <c r="AI247" s="410">
        <f t="shared" si="68"/>
        <v>0</v>
      </c>
      <c r="AJ247" s="410">
        <f t="shared" si="68"/>
        <v>0</v>
      </c>
      <c r="AK247" s="410">
        <f t="shared" si="68"/>
        <v>0</v>
      </c>
      <c r="AL247" s="410">
        <f t="shared" si="68"/>
        <v>0</v>
      </c>
      <c r="AM247" s="503"/>
    </row>
    <row r="248" spans="1:39" s="282" customFormat="1" ht="15" outlineLevel="1">
      <c r="A248" s="507"/>
      <c r="B248" s="323"/>
      <c r="C248" s="290"/>
      <c r="D248" s="290"/>
      <c r="E248" s="290"/>
      <c r="F248" s="290"/>
      <c r="G248" s="290"/>
      <c r="H248" s="290"/>
      <c r="I248" s="290"/>
      <c r="J248" s="290"/>
      <c r="K248" s="290"/>
      <c r="L248" s="290"/>
      <c r="M248" s="290"/>
      <c r="N248" s="290"/>
      <c r="O248" s="290"/>
      <c r="P248" s="290"/>
      <c r="Q248" s="290"/>
      <c r="R248" s="290"/>
      <c r="S248" s="290"/>
      <c r="T248" s="290"/>
      <c r="U248" s="290"/>
      <c r="V248" s="290"/>
      <c r="W248" s="290"/>
      <c r="X248" s="290"/>
      <c r="Y248" s="411"/>
      <c r="Z248" s="411"/>
      <c r="AA248" s="411"/>
      <c r="AB248" s="411"/>
      <c r="AC248" s="411"/>
      <c r="AD248" s="411"/>
      <c r="AE248" s="411"/>
      <c r="AF248" s="411"/>
      <c r="AG248" s="411"/>
      <c r="AH248" s="411"/>
      <c r="AI248" s="411"/>
      <c r="AJ248" s="411"/>
      <c r="AK248" s="411"/>
      <c r="AL248" s="411"/>
      <c r="AM248" s="312"/>
    </row>
    <row r="249" spans="1:39" s="282" customFormat="1" ht="15" outlineLevel="1">
      <c r="A249" s="507">
        <v>32</v>
      </c>
      <c r="B249" s="323" t="s">
        <v>493</v>
      </c>
      <c r="C249" s="290" t="s">
        <v>25</v>
      </c>
      <c r="D249" s="294"/>
      <c r="E249" s="294"/>
      <c r="F249" s="294"/>
      <c r="G249" s="294"/>
      <c r="H249" s="294"/>
      <c r="I249" s="294"/>
      <c r="J249" s="294"/>
      <c r="K249" s="294"/>
      <c r="L249" s="294"/>
      <c r="M249" s="294"/>
      <c r="N249" s="294">
        <v>0</v>
      </c>
      <c r="O249" s="294"/>
      <c r="P249" s="294"/>
      <c r="Q249" s="294"/>
      <c r="R249" s="294"/>
      <c r="S249" s="294"/>
      <c r="T249" s="294"/>
      <c r="U249" s="294"/>
      <c r="V249" s="294"/>
      <c r="W249" s="294"/>
      <c r="X249" s="294"/>
      <c r="Y249" s="409"/>
      <c r="Z249" s="409"/>
      <c r="AA249" s="409"/>
      <c r="AB249" s="409"/>
      <c r="AC249" s="409"/>
      <c r="AD249" s="409"/>
      <c r="AE249" s="409"/>
      <c r="AF249" s="409"/>
      <c r="AG249" s="409"/>
      <c r="AH249" s="409"/>
      <c r="AI249" s="409"/>
      <c r="AJ249" s="409"/>
      <c r="AK249" s="409"/>
      <c r="AL249" s="409"/>
      <c r="AM249" s="295">
        <f>SUM(Y249:AL249)</f>
        <v>0</v>
      </c>
    </row>
    <row r="250" spans="1:39" s="282" customFormat="1" ht="15" outlineLevel="1">
      <c r="A250" s="507"/>
      <c r="B250" s="323" t="s">
        <v>245</v>
      </c>
      <c r="C250" s="290" t="s">
        <v>164</v>
      </c>
      <c r="D250" s="294"/>
      <c r="E250" s="294"/>
      <c r="F250" s="294"/>
      <c r="G250" s="294"/>
      <c r="H250" s="294"/>
      <c r="I250" s="294"/>
      <c r="J250" s="294"/>
      <c r="K250" s="294"/>
      <c r="L250" s="294"/>
      <c r="M250" s="294"/>
      <c r="N250" s="294">
        <f>N249</f>
        <v>0</v>
      </c>
      <c r="O250" s="294"/>
      <c r="P250" s="294"/>
      <c r="Q250" s="294"/>
      <c r="R250" s="294"/>
      <c r="S250" s="294"/>
      <c r="T250" s="294"/>
      <c r="U250" s="294"/>
      <c r="V250" s="294"/>
      <c r="W250" s="294"/>
      <c r="X250" s="294"/>
      <c r="Y250" s="410">
        <f>Y249</f>
        <v>0</v>
      </c>
      <c r="Z250" s="410">
        <f t="shared" ref="Z250:AL250" si="69">Z249</f>
        <v>0</v>
      </c>
      <c r="AA250" s="410">
        <f t="shared" si="69"/>
        <v>0</v>
      </c>
      <c r="AB250" s="410">
        <f t="shared" si="69"/>
        <v>0</v>
      </c>
      <c r="AC250" s="410">
        <f t="shared" si="69"/>
        <v>0</v>
      </c>
      <c r="AD250" s="410">
        <f t="shared" si="69"/>
        <v>0</v>
      </c>
      <c r="AE250" s="410">
        <f t="shared" si="69"/>
        <v>0</v>
      </c>
      <c r="AF250" s="410">
        <f t="shared" si="69"/>
        <v>0</v>
      </c>
      <c r="AG250" s="410">
        <f t="shared" si="69"/>
        <v>0</v>
      </c>
      <c r="AH250" s="410">
        <f t="shared" si="69"/>
        <v>0</v>
      </c>
      <c r="AI250" s="410">
        <f t="shared" si="69"/>
        <v>0</v>
      </c>
      <c r="AJ250" s="410">
        <f t="shared" si="69"/>
        <v>0</v>
      </c>
      <c r="AK250" s="410">
        <f t="shared" si="69"/>
        <v>0</v>
      </c>
      <c r="AL250" s="410">
        <f t="shared" si="69"/>
        <v>0</v>
      </c>
      <c r="AM250" s="503"/>
    </row>
    <row r="251" spans="1:39" s="282" customFormat="1" ht="15" outlineLevel="1">
      <c r="A251" s="507"/>
      <c r="B251" s="323"/>
      <c r="C251" s="290"/>
      <c r="D251" s="290"/>
      <c r="E251" s="290"/>
      <c r="F251" s="290"/>
      <c r="G251" s="290"/>
      <c r="H251" s="290"/>
      <c r="I251" s="290"/>
      <c r="J251" s="290"/>
      <c r="K251" s="290"/>
      <c r="L251" s="290"/>
      <c r="M251" s="290"/>
      <c r="N251" s="290"/>
      <c r="O251" s="290"/>
      <c r="P251" s="290"/>
      <c r="Q251" s="290"/>
      <c r="R251" s="290"/>
      <c r="S251" s="290"/>
      <c r="T251" s="290"/>
      <c r="U251" s="290"/>
      <c r="V251" s="290"/>
      <c r="W251" s="290"/>
      <c r="X251" s="290"/>
      <c r="Y251" s="411"/>
      <c r="Z251" s="411"/>
      <c r="AA251" s="411"/>
      <c r="AB251" s="411"/>
      <c r="AC251" s="411"/>
      <c r="AD251" s="411"/>
      <c r="AE251" s="411"/>
      <c r="AF251" s="411"/>
      <c r="AG251" s="411"/>
      <c r="AH251" s="411"/>
      <c r="AI251" s="411"/>
      <c r="AJ251" s="411"/>
      <c r="AK251" s="411"/>
      <c r="AL251" s="411"/>
      <c r="AM251" s="312"/>
    </row>
    <row r="252" spans="1:39" s="282" customFormat="1" ht="15" outlineLevel="1">
      <c r="A252" s="507">
        <v>33</v>
      </c>
      <c r="B252" s="323" t="s">
        <v>494</v>
      </c>
      <c r="C252" s="290" t="s">
        <v>25</v>
      </c>
      <c r="D252" s="294"/>
      <c r="E252" s="294"/>
      <c r="F252" s="294"/>
      <c r="G252" s="294"/>
      <c r="H252" s="294"/>
      <c r="I252" s="294"/>
      <c r="J252" s="294"/>
      <c r="K252" s="294"/>
      <c r="L252" s="294"/>
      <c r="M252" s="294"/>
      <c r="N252" s="294">
        <v>0</v>
      </c>
      <c r="O252" s="294"/>
      <c r="P252" s="294"/>
      <c r="Q252" s="294"/>
      <c r="R252" s="294"/>
      <c r="S252" s="294"/>
      <c r="T252" s="294"/>
      <c r="U252" s="294"/>
      <c r="V252" s="294"/>
      <c r="W252" s="294"/>
      <c r="X252" s="294"/>
      <c r="Y252" s="409"/>
      <c r="Z252" s="409"/>
      <c r="AA252" s="409"/>
      <c r="AB252" s="409"/>
      <c r="AC252" s="409"/>
      <c r="AD252" s="409"/>
      <c r="AE252" s="409"/>
      <c r="AF252" s="409"/>
      <c r="AG252" s="409"/>
      <c r="AH252" s="409"/>
      <c r="AI252" s="409"/>
      <c r="AJ252" s="409"/>
      <c r="AK252" s="409"/>
      <c r="AL252" s="409"/>
      <c r="AM252" s="295">
        <f>SUM(Y252:AL252)</f>
        <v>0</v>
      </c>
    </row>
    <row r="253" spans="1:39" s="282" customFormat="1" ht="15" outlineLevel="1">
      <c r="A253" s="507"/>
      <c r="B253" s="323" t="s">
        <v>245</v>
      </c>
      <c r="C253" s="290" t="s">
        <v>164</v>
      </c>
      <c r="D253" s="294"/>
      <c r="E253" s="294"/>
      <c r="F253" s="294"/>
      <c r="G253" s="294"/>
      <c r="H253" s="294"/>
      <c r="I253" s="294"/>
      <c r="J253" s="294"/>
      <c r="K253" s="294"/>
      <c r="L253" s="294"/>
      <c r="M253" s="294"/>
      <c r="N253" s="294">
        <f>N252</f>
        <v>0</v>
      </c>
      <c r="O253" s="294"/>
      <c r="P253" s="294"/>
      <c r="Q253" s="294"/>
      <c r="R253" s="294"/>
      <c r="S253" s="294"/>
      <c r="T253" s="294"/>
      <c r="U253" s="294"/>
      <c r="V253" s="294"/>
      <c r="W253" s="294"/>
      <c r="X253" s="294"/>
      <c r="Y253" s="410">
        <f>Y252</f>
        <v>0</v>
      </c>
      <c r="Z253" s="410">
        <f t="shared" ref="Z253:AL253" si="70">Z252</f>
        <v>0</v>
      </c>
      <c r="AA253" s="410">
        <f t="shared" si="70"/>
        <v>0</v>
      </c>
      <c r="AB253" s="410">
        <f t="shared" si="70"/>
        <v>0</v>
      </c>
      <c r="AC253" s="410">
        <f t="shared" si="70"/>
        <v>0</v>
      </c>
      <c r="AD253" s="410">
        <f t="shared" si="70"/>
        <v>0</v>
      </c>
      <c r="AE253" s="410">
        <f t="shared" si="70"/>
        <v>0</v>
      </c>
      <c r="AF253" s="410">
        <f t="shared" si="70"/>
        <v>0</v>
      </c>
      <c r="AG253" s="410">
        <f t="shared" si="70"/>
        <v>0</v>
      </c>
      <c r="AH253" s="410">
        <f t="shared" si="70"/>
        <v>0</v>
      </c>
      <c r="AI253" s="410">
        <f t="shared" si="70"/>
        <v>0</v>
      </c>
      <c r="AJ253" s="410">
        <f t="shared" si="70"/>
        <v>0</v>
      </c>
      <c r="AK253" s="410">
        <f t="shared" si="70"/>
        <v>0</v>
      </c>
      <c r="AL253" s="410">
        <f t="shared" si="70"/>
        <v>0</v>
      </c>
      <c r="AM253" s="503"/>
    </row>
    <row r="254" spans="1:39" ht="15" outlineLevel="1">
      <c r="B254" s="314"/>
      <c r="C254" s="324"/>
      <c r="D254" s="325"/>
      <c r="E254" s="325"/>
      <c r="F254" s="325"/>
      <c r="G254" s="325"/>
      <c r="H254" s="325"/>
      <c r="I254" s="325"/>
      <c r="J254" s="325"/>
      <c r="K254" s="325"/>
      <c r="L254" s="325"/>
      <c r="M254" s="325"/>
      <c r="N254" s="325"/>
      <c r="O254" s="325"/>
      <c r="P254" s="325"/>
      <c r="Q254" s="325"/>
      <c r="R254" s="325"/>
      <c r="S254" s="325"/>
      <c r="T254" s="325"/>
      <c r="U254" s="325"/>
      <c r="V254" s="325"/>
      <c r="W254" s="325"/>
      <c r="X254" s="325"/>
      <c r="Y254" s="300"/>
      <c r="Z254" s="300"/>
      <c r="AA254" s="300"/>
      <c r="AB254" s="300"/>
      <c r="AC254" s="300"/>
      <c r="AD254" s="300"/>
      <c r="AE254" s="300"/>
      <c r="AF254" s="300"/>
      <c r="AG254" s="300"/>
      <c r="AH254" s="300"/>
      <c r="AI254" s="300"/>
      <c r="AJ254" s="300"/>
      <c r="AK254" s="300"/>
      <c r="AL254" s="300"/>
      <c r="AM254" s="305"/>
    </row>
    <row r="255" spans="1:39" ht="15.75">
      <c r="B255" s="326" t="s">
        <v>246</v>
      </c>
      <c r="C255" s="328"/>
      <c r="D255" s="328">
        <f>SUM(D150:D253)</f>
        <v>824862.79665461625</v>
      </c>
      <c r="E255" s="328"/>
      <c r="F255" s="328"/>
      <c r="G255" s="328"/>
      <c r="H255" s="328"/>
      <c r="I255" s="328"/>
      <c r="J255" s="328"/>
      <c r="K255" s="328"/>
      <c r="L255" s="328"/>
      <c r="M255" s="328"/>
      <c r="N255" s="328"/>
      <c r="O255" s="328">
        <f>SUM(O150:O253)</f>
        <v>252.1074983036977</v>
      </c>
      <c r="P255" s="328"/>
      <c r="Q255" s="328"/>
      <c r="R255" s="328"/>
      <c r="S255" s="328"/>
      <c r="T255" s="328"/>
      <c r="U255" s="328"/>
      <c r="V255" s="328"/>
      <c r="W255" s="328"/>
      <c r="X255" s="328"/>
      <c r="Y255" s="328">
        <f>IF(Y149="kWh",SUMPRODUCT(D150:D253,Y150:Y253))</f>
        <v>127169.187231599</v>
      </c>
      <c r="Z255" s="328">
        <f>IF(Z149="kWh",SUMPRODUCT(D150:D253,Z150:Z253))</f>
        <v>598447.65198198636</v>
      </c>
      <c r="AA255" s="328">
        <f>IF(AA149="kW",SUMPRODUCT(N150:N253,O150:O253,AA150:AA253),SUMPRODUCT(D150:D253,AA150:AA253))</f>
        <v>340.17040353960954</v>
      </c>
      <c r="AB255" s="328">
        <f>IF(AB149="kW",SUMPRODUCT(N150:N253,O150:O253,AB150:AB253),SUMPRODUCT(D150:D253,AB150:AB253))</f>
        <v>0</v>
      </c>
      <c r="AC255" s="328">
        <f>IF(AC149="kW",SUMPRODUCT(N150:N253,O150:O253,AC150:AC253),SUMPRODUCT(D150:D253,AC150:AC253))</f>
        <v>0</v>
      </c>
      <c r="AD255" s="328">
        <f>IF(AD149="kW",SUMPRODUCT(N150:N253,O150:O253,AD150:AD253),SUMPRODUCT(D150:D253,AD150:AD253))</f>
        <v>0</v>
      </c>
      <c r="AE255" s="328">
        <f>IF(AE149="kW",SUMPRODUCT(N150:N253,O150:O253,AE150:AE253),SUMPRODUCT(D150:D253,AE150:AE253))</f>
        <v>0</v>
      </c>
      <c r="AF255" s="328">
        <f>IF(AF149="kW",SUMPRODUCT(N150:N253,O150:O253,AF150:AF253),SUMPRODUCT(D150:D253,AF150:AF253))</f>
        <v>0</v>
      </c>
      <c r="AG255" s="328">
        <f>IF(AG149="kW",SUMPRODUCT(N150:N253,O150:O253,AG150:AG253),SUMPRODUCT(D150:D253,AG150:AG253))</f>
        <v>0</v>
      </c>
      <c r="AH255" s="328">
        <f>IF(AH149="kW",SUMPRODUCT(N150:N253,O150:O253,AH150:AH253),SUMPRODUCT(D150:D253,AH150:AH253))</f>
        <v>0</v>
      </c>
      <c r="AI255" s="328">
        <f>IF(AI149="kW",SUMPRODUCT(N150:N253,O150:O253,AI150:AI253),SUMPRODUCT(D150:D253,AI150:AI253))</f>
        <v>0</v>
      </c>
      <c r="AJ255" s="328">
        <f>IF(AJ149="kW",SUMPRODUCT(N150:N253,O150:O253,AJ150:AJ253),SUMPRODUCT(D150:D253,AJ150:AJ253))</f>
        <v>0</v>
      </c>
      <c r="AK255" s="328">
        <f>IF(AK149="kW",SUMPRODUCT(N150:N253,O150:O253,AK150:AK253),SUMPRODUCT(D150:D253,AK150:AK253))</f>
        <v>0</v>
      </c>
      <c r="AL255" s="328">
        <f>IF(AL149="kW",SUMPRODUCT(N150:N253,O150:O253,AL150:AL253),SUMPRODUCT(D150:D253,AL150:AL253))</f>
        <v>0</v>
      </c>
      <c r="AM255" s="329"/>
    </row>
    <row r="256" spans="1:39" ht="15.75">
      <c r="B256" s="330" t="s">
        <v>247</v>
      </c>
      <c r="C256" s="327"/>
      <c r="D256" s="327"/>
      <c r="E256" s="327"/>
      <c r="F256" s="327"/>
      <c r="G256" s="327"/>
      <c r="H256" s="327"/>
      <c r="I256" s="327"/>
      <c r="J256" s="327"/>
      <c r="K256" s="327"/>
      <c r="L256" s="327"/>
      <c r="M256" s="327"/>
      <c r="N256" s="327"/>
      <c r="O256" s="327"/>
      <c r="P256" s="327"/>
      <c r="Q256" s="327"/>
      <c r="R256" s="327"/>
      <c r="S256" s="327"/>
      <c r="T256" s="327"/>
      <c r="U256" s="327"/>
      <c r="V256" s="327"/>
      <c r="W256" s="327"/>
      <c r="X256" s="327"/>
      <c r="Y256" s="327">
        <f>HLOOKUP(Y148,'2. LRAMVA Threshold'!$B$42:$Q$53,4,FALSE)</f>
        <v>0</v>
      </c>
      <c r="Z256" s="327">
        <f>HLOOKUP(Z148,'2. LRAMVA Threshold'!$B$42:$Q$53,4,FALSE)</f>
        <v>0</v>
      </c>
      <c r="AA256" s="327">
        <f>HLOOKUP(AA148,'2. LRAMVA Threshold'!$B$42:$Q$53,4,FALSE)</f>
        <v>0</v>
      </c>
      <c r="AB256" s="327">
        <f>HLOOKUP(AB148,'2. LRAMVA Threshold'!$B$42:$Q$53,4,FALSE)</f>
        <v>0</v>
      </c>
      <c r="AC256" s="327">
        <f>HLOOKUP(AC148,'2. LRAMVA Threshold'!$B$42:$Q$53,4,FALSE)</f>
        <v>0</v>
      </c>
      <c r="AD256" s="327">
        <f>HLOOKUP(AD148,'2. LRAMVA Threshold'!$B$42:$Q$53,4,FALSE)</f>
        <v>0</v>
      </c>
      <c r="AE256" s="327">
        <f>HLOOKUP(AE148,'2. LRAMVA Threshold'!$B$42:$Q$53,4,FALSE)</f>
        <v>0</v>
      </c>
      <c r="AF256" s="327">
        <f>HLOOKUP(AF148,'2. LRAMVA Threshold'!$B$42:$Q$53,4,FALSE)</f>
        <v>0</v>
      </c>
      <c r="AG256" s="327">
        <f>HLOOKUP(AG148,'2. LRAMVA Threshold'!$B$42:$Q$53,4,FALSE)</f>
        <v>0</v>
      </c>
      <c r="AH256" s="327">
        <f>HLOOKUP(AH148,'2. LRAMVA Threshold'!$B$42:$Q$53,4,FALSE)</f>
        <v>0</v>
      </c>
      <c r="AI256" s="327">
        <f>HLOOKUP(AI148,'2. LRAMVA Threshold'!$B$42:$Q$53,4,FALSE)</f>
        <v>0</v>
      </c>
      <c r="AJ256" s="327">
        <f>HLOOKUP(AJ148,'2. LRAMVA Threshold'!$B$42:$Q$53,4,FALSE)</f>
        <v>0</v>
      </c>
      <c r="AK256" s="327">
        <f>HLOOKUP(AK148,'2. LRAMVA Threshold'!$B$42:$Q$53,4,FALSE)</f>
        <v>0</v>
      </c>
      <c r="AL256" s="327">
        <f>HLOOKUP(AL148,'2. LRAMVA Threshold'!$B$42:$Q$53,4,FALSE)</f>
        <v>0</v>
      </c>
      <c r="AM256" s="331"/>
    </row>
    <row r="257" spans="1:41" ht="15">
      <c r="B257" s="323"/>
      <c r="C257" s="332"/>
      <c r="D257" s="333"/>
      <c r="E257" s="333"/>
      <c r="F257" s="333"/>
      <c r="G257" s="333"/>
      <c r="H257" s="333"/>
      <c r="I257" s="333"/>
      <c r="J257" s="333"/>
      <c r="K257" s="333"/>
      <c r="L257" s="333"/>
      <c r="M257" s="333"/>
      <c r="N257" s="333"/>
      <c r="O257" s="334"/>
      <c r="P257" s="333"/>
      <c r="Q257" s="333"/>
      <c r="R257" s="333"/>
      <c r="S257" s="335"/>
      <c r="T257" s="335"/>
      <c r="U257" s="335"/>
      <c r="V257" s="335"/>
      <c r="W257" s="333"/>
      <c r="X257" s="333"/>
      <c r="Y257" s="299"/>
      <c r="Z257" s="299"/>
      <c r="AA257" s="299"/>
      <c r="AB257" s="299"/>
      <c r="AC257" s="299"/>
      <c r="AD257" s="299"/>
      <c r="AE257" s="299"/>
      <c r="AF257" s="299"/>
      <c r="AG257" s="299"/>
      <c r="AH257" s="299"/>
      <c r="AI257" s="299"/>
      <c r="AJ257" s="299"/>
      <c r="AK257" s="299"/>
      <c r="AL257" s="299"/>
      <c r="AM257" s="336"/>
    </row>
    <row r="258" spans="1:41" ht="15">
      <c r="B258" s="323" t="s">
        <v>166</v>
      </c>
      <c r="C258" s="337"/>
      <c r="D258" s="337"/>
      <c r="E258" s="375"/>
      <c r="F258" s="375"/>
      <c r="G258" s="375"/>
      <c r="H258" s="375"/>
      <c r="I258" s="375"/>
      <c r="J258" s="375"/>
      <c r="K258" s="375"/>
      <c r="L258" s="375"/>
      <c r="M258" s="375"/>
      <c r="N258" s="375"/>
      <c r="O258" s="290"/>
      <c r="P258" s="339"/>
      <c r="Q258" s="339"/>
      <c r="R258" s="339"/>
      <c r="S258" s="338"/>
      <c r="T258" s="338"/>
      <c r="U258" s="338"/>
      <c r="V258" s="338"/>
      <c r="W258" s="339"/>
      <c r="X258" s="339"/>
      <c r="Y258" s="340">
        <f>HLOOKUP(Y$20,'3.  Distribution Rates'!$C$122:$P$133,4,FALSE)</f>
        <v>0</v>
      </c>
      <c r="Z258" s="340">
        <f>HLOOKUP(Z$20,'3.  Distribution Rates'!$C$122:$P$133,4,FALSE)</f>
        <v>0</v>
      </c>
      <c r="AA258" s="340">
        <f>HLOOKUP(AA$20,'3.  Distribution Rates'!$C$122:$P$133,4,FALSE)</f>
        <v>0</v>
      </c>
      <c r="AB258" s="340">
        <f>HLOOKUP(AB$20,'3.  Distribution Rates'!$C$122:$P$133,4,FALSE)</f>
        <v>0</v>
      </c>
      <c r="AC258" s="340">
        <f>HLOOKUP(AC$20,'3.  Distribution Rates'!$C$122:$P$133,4,FALSE)</f>
        <v>0</v>
      </c>
      <c r="AD258" s="340">
        <f>HLOOKUP(AD$20,'3.  Distribution Rates'!$C$122:$P$133,4,FALSE)</f>
        <v>0</v>
      </c>
      <c r="AE258" s="340">
        <f>HLOOKUP(AE$20,'3.  Distribution Rates'!$C$122:$P$133,4,FALSE)</f>
        <v>0</v>
      </c>
      <c r="AF258" s="340">
        <f>HLOOKUP(AF$20,'3.  Distribution Rates'!$C$122:$P$133,4,FALSE)</f>
        <v>0</v>
      </c>
      <c r="AG258" s="340">
        <f>HLOOKUP(AG$20,'3.  Distribution Rates'!$C$122:$P$133,4,FALSE)</f>
        <v>0</v>
      </c>
      <c r="AH258" s="340">
        <f>HLOOKUP(AH$20,'3.  Distribution Rates'!$C$122:$P$133,4,FALSE)</f>
        <v>0</v>
      </c>
      <c r="AI258" s="340">
        <f>HLOOKUP(AI$20,'3.  Distribution Rates'!$C$122:$P$133,4,FALSE)</f>
        <v>0</v>
      </c>
      <c r="AJ258" s="340">
        <f>HLOOKUP(AJ$20,'3.  Distribution Rates'!$C$122:$P$133,4,FALSE)</f>
        <v>0</v>
      </c>
      <c r="AK258" s="340">
        <f>HLOOKUP(AK$20,'3.  Distribution Rates'!$C$122:$P$133,4,FALSE)</f>
        <v>0</v>
      </c>
      <c r="AL258" s="340">
        <f>HLOOKUP(AL$20,'3.  Distribution Rates'!$C$122:$P$133,4,FALSE)</f>
        <v>0</v>
      </c>
      <c r="AM258" s="376"/>
    </row>
    <row r="259" spans="1:41" ht="15">
      <c r="B259" s="293" t="s">
        <v>155</v>
      </c>
      <c r="C259" s="344"/>
      <c r="D259" s="308"/>
      <c r="E259" s="278"/>
      <c r="F259" s="278"/>
      <c r="G259" s="278"/>
      <c r="H259" s="278"/>
      <c r="I259" s="278"/>
      <c r="J259" s="278"/>
      <c r="K259" s="278"/>
      <c r="L259" s="278"/>
      <c r="M259" s="278"/>
      <c r="N259" s="278"/>
      <c r="O259" s="290"/>
      <c r="P259" s="278"/>
      <c r="Q259" s="278"/>
      <c r="R259" s="278"/>
      <c r="S259" s="308"/>
      <c r="T259" s="308"/>
      <c r="U259" s="308"/>
      <c r="V259" s="308"/>
      <c r="W259" s="278"/>
      <c r="X259" s="278"/>
      <c r="Y259" s="377">
        <f t="shared" ref="Y259:AL259" si="71">Y135*Y258</f>
        <v>0</v>
      </c>
      <c r="Z259" s="377">
        <f t="shared" si="71"/>
        <v>0</v>
      </c>
      <c r="AA259" s="377">
        <f t="shared" si="71"/>
        <v>0</v>
      </c>
      <c r="AB259" s="377">
        <f t="shared" si="71"/>
        <v>0</v>
      </c>
      <c r="AC259" s="377">
        <f t="shared" si="71"/>
        <v>0</v>
      </c>
      <c r="AD259" s="377">
        <f t="shared" si="71"/>
        <v>0</v>
      </c>
      <c r="AE259" s="377">
        <f t="shared" si="71"/>
        <v>0</v>
      </c>
      <c r="AF259" s="377">
        <f t="shared" si="71"/>
        <v>0</v>
      </c>
      <c r="AG259" s="377">
        <f t="shared" si="71"/>
        <v>0</v>
      </c>
      <c r="AH259" s="377">
        <f t="shared" si="71"/>
        <v>0</v>
      </c>
      <c r="AI259" s="377">
        <f t="shared" si="71"/>
        <v>0</v>
      </c>
      <c r="AJ259" s="377">
        <f t="shared" si="71"/>
        <v>0</v>
      </c>
      <c r="AK259" s="377">
        <f t="shared" si="71"/>
        <v>0</v>
      </c>
      <c r="AL259" s="377">
        <f t="shared" si="71"/>
        <v>0</v>
      </c>
      <c r="AM259" s="627">
        <f>SUM(Y259:AL259)</f>
        <v>0</v>
      </c>
    </row>
    <row r="260" spans="1:41" ht="15">
      <c r="B260" s="293" t="s">
        <v>156</v>
      </c>
      <c r="C260" s="344"/>
      <c r="D260" s="308"/>
      <c r="E260" s="278"/>
      <c r="F260" s="278"/>
      <c r="G260" s="278"/>
      <c r="H260" s="278"/>
      <c r="I260" s="278"/>
      <c r="J260" s="278"/>
      <c r="K260" s="278"/>
      <c r="L260" s="278"/>
      <c r="M260" s="278"/>
      <c r="N260" s="278"/>
      <c r="O260" s="290"/>
      <c r="P260" s="278"/>
      <c r="Q260" s="278"/>
      <c r="R260" s="278"/>
      <c r="S260" s="308"/>
      <c r="T260" s="308"/>
      <c r="U260" s="308"/>
      <c r="V260" s="308"/>
      <c r="W260" s="278"/>
      <c r="X260" s="278"/>
      <c r="Y260" s="377">
        <f t="shared" ref="Y260:AE260" si="72">Y255*Y258</f>
        <v>0</v>
      </c>
      <c r="Z260" s="377">
        <f t="shared" si="72"/>
        <v>0</v>
      </c>
      <c r="AA260" s="378">
        <f t="shared" si="72"/>
        <v>0</v>
      </c>
      <c r="AB260" s="378">
        <f t="shared" si="72"/>
        <v>0</v>
      </c>
      <c r="AC260" s="378">
        <f t="shared" si="72"/>
        <v>0</v>
      </c>
      <c r="AD260" s="378">
        <f t="shared" si="72"/>
        <v>0</v>
      </c>
      <c r="AE260" s="378">
        <f t="shared" si="72"/>
        <v>0</v>
      </c>
      <c r="AF260" s="378">
        <f t="shared" ref="AF260:AL260" si="73">AF255*AF258</f>
        <v>0</v>
      </c>
      <c r="AG260" s="378">
        <f t="shared" si="73"/>
        <v>0</v>
      </c>
      <c r="AH260" s="378">
        <f t="shared" si="73"/>
        <v>0</v>
      </c>
      <c r="AI260" s="378">
        <f t="shared" si="73"/>
        <v>0</v>
      </c>
      <c r="AJ260" s="378">
        <f t="shared" si="73"/>
        <v>0</v>
      </c>
      <c r="AK260" s="378">
        <f t="shared" si="73"/>
        <v>0</v>
      </c>
      <c r="AL260" s="378">
        <f t="shared" si="73"/>
        <v>0</v>
      </c>
      <c r="AM260" s="627">
        <f>SUM(Y260:AL260)</f>
        <v>0</v>
      </c>
    </row>
    <row r="261" spans="1:41" s="379" customFormat="1" ht="15.75">
      <c r="A261" s="509"/>
      <c r="B261" s="348" t="s">
        <v>255</v>
      </c>
      <c r="C261" s="344"/>
      <c r="D261" s="335"/>
      <c r="E261" s="333"/>
      <c r="F261" s="333"/>
      <c r="G261" s="333"/>
      <c r="H261" s="333"/>
      <c r="I261" s="333"/>
      <c r="J261" s="333"/>
      <c r="K261" s="333"/>
      <c r="L261" s="333"/>
      <c r="M261" s="333"/>
      <c r="N261" s="333"/>
      <c r="O261" s="299"/>
      <c r="P261" s="333"/>
      <c r="Q261" s="333"/>
      <c r="R261" s="333"/>
      <c r="S261" s="335"/>
      <c r="T261" s="335"/>
      <c r="U261" s="335"/>
      <c r="V261" s="335"/>
      <c r="W261" s="333"/>
      <c r="X261" s="333"/>
      <c r="Y261" s="345">
        <f>SUM(Y259:Y260)</f>
        <v>0</v>
      </c>
      <c r="Z261" s="345">
        <f t="shared" ref="Z261:AE261" si="74">SUM(Z259:Z260)</f>
        <v>0</v>
      </c>
      <c r="AA261" s="345">
        <f t="shared" si="74"/>
        <v>0</v>
      </c>
      <c r="AB261" s="345">
        <f t="shared" si="74"/>
        <v>0</v>
      </c>
      <c r="AC261" s="345">
        <f t="shared" si="74"/>
        <v>0</v>
      </c>
      <c r="AD261" s="345">
        <f t="shared" si="74"/>
        <v>0</v>
      </c>
      <c r="AE261" s="345">
        <f t="shared" si="74"/>
        <v>0</v>
      </c>
      <c r="AF261" s="345">
        <f t="shared" ref="AF261:AL261" si="75">SUM(AF259:AF260)</f>
        <v>0</v>
      </c>
      <c r="AG261" s="345">
        <f t="shared" si="75"/>
        <v>0</v>
      </c>
      <c r="AH261" s="345">
        <f t="shared" si="75"/>
        <v>0</v>
      </c>
      <c r="AI261" s="345">
        <f t="shared" si="75"/>
        <v>0</v>
      </c>
      <c r="AJ261" s="345">
        <f t="shared" si="75"/>
        <v>0</v>
      </c>
      <c r="AK261" s="345">
        <f t="shared" si="75"/>
        <v>0</v>
      </c>
      <c r="AL261" s="345">
        <f t="shared" si="75"/>
        <v>0</v>
      </c>
      <c r="AM261" s="406">
        <f>SUM(AM259:AM260)</f>
        <v>0</v>
      </c>
    </row>
    <row r="262" spans="1:41" s="379" customFormat="1" ht="15.75">
      <c r="A262" s="509"/>
      <c r="B262" s="348" t="s">
        <v>248</v>
      </c>
      <c r="C262" s="344"/>
      <c r="D262" s="349"/>
      <c r="E262" s="333"/>
      <c r="F262" s="333"/>
      <c r="G262" s="333"/>
      <c r="H262" s="333"/>
      <c r="I262" s="333"/>
      <c r="J262" s="333"/>
      <c r="K262" s="333"/>
      <c r="L262" s="333"/>
      <c r="M262" s="333"/>
      <c r="N262" s="333"/>
      <c r="O262" s="299"/>
      <c r="P262" s="333"/>
      <c r="Q262" s="333"/>
      <c r="R262" s="333"/>
      <c r="S262" s="335"/>
      <c r="T262" s="335"/>
      <c r="U262" s="335"/>
      <c r="V262" s="335"/>
      <c r="W262" s="333"/>
      <c r="X262" s="333"/>
      <c r="Y262" s="346">
        <f t="shared" ref="Y262:AE262" si="76">Y256*Y258</f>
        <v>0</v>
      </c>
      <c r="Z262" s="346">
        <f t="shared" si="76"/>
        <v>0</v>
      </c>
      <c r="AA262" s="346">
        <f t="shared" si="76"/>
        <v>0</v>
      </c>
      <c r="AB262" s="346">
        <f t="shared" si="76"/>
        <v>0</v>
      </c>
      <c r="AC262" s="346">
        <f t="shared" si="76"/>
        <v>0</v>
      </c>
      <c r="AD262" s="346">
        <f t="shared" si="76"/>
        <v>0</v>
      </c>
      <c r="AE262" s="346">
        <f t="shared" si="76"/>
        <v>0</v>
      </c>
      <c r="AF262" s="346">
        <f t="shared" ref="AF262:AL262" si="77">AF256*AF258</f>
        <v>0</v>
      </c>
      <c r="AG262" s="346">
        <f t="shared" si="77"/>
        <v>0</v>
      </c>
      <c r="AH262" s="346">
        <f t="shared" si="77"/>
        <v>0</v>
      </c>
      <c r="AI262" s="346">
        <f t="shared" si="77"/>
        <v>0</v>
      </c>
      <c r="AJ262" s="346">
        <f t="shared" si="77"/>
        <v>0</v>
      </c>
      <c r="AK262" s="346">
        <f t="shared" si="77"/>
        <v>0</v>
      </c>
      <c r="AL262" s="346">
        <f t="shared" si="77"/>
        <v>0</v>
      </c>
      <c r="AM262" s="406">
        <f>SUM(Y262:AL262)</f>
        <v>0</v>
      </c>
    </row>
    <row r="263" spans="1:41" s="379" customFormat="1" ht="15.75">
      <c r="A263" s="509"/>
      <c r="B263" s="348" t="s">
        <v>256</v>
      </c>
      <c r="C263" s="344"/>
      <c r="D263" s="349"/>
      <c r="E263" s="333"/>
      <c r="F263" s="333"/>
      <c r="G263" s="333"/>
      <c r="H263" s="333"/>
      <c r="I263" s="333"/>
      <c r="J263" s="333"/>
      <c r="K263" s="333"/>
      <c r="L263" s="333"/>
      <c r="M263" s="333"/>
      <c r="N263" s="333"/>
      <c r="O263" s="299"/>
      <c r="P263" s="333"/>
      <c r="Q263" s="333"/>
      <c r="R263" s="333"/>
      <c r="S263" s="349"/>
      <c r="T263" s="349"/>
      <c r="U263" s="349"/>
      <c r="V263" s="349"/>
      <c r="W263" s="333"/>
      <c r="X263" s="333"/>
      <c r="AM263" s="406">
        <f>AM261-AM262</f>
        <v>0</v>
      </c>
    </row>
    <row r="264" spans="1:41" ht="15">
      <c r="B264" s="323"/>
      <c r="C264" s="349"/>
      <c r="D264" s="349"/>
      <c r="E264" s="333"/>
      <c r="F264" s="333"/>
      <c r="G264" s="333"/>
      <c r="H264" s="333"/>
      <c r="I264" s="333"/>
      <c r="J264" s="333"/>
      <c r="K264" s="333"/>
      <c r="L264" s="333"/>
      <c r="M264" s="333"/>
      <c r="N264" s="333"/>
      <c r="O264" s="299"/>
      <c r="P264" s="333"/>
      <c r="Q264" s="333"/>
      <c r="R264" s="333"/>
      <c r="S264" s="349"/>
      <c r="T264" s="344"/>
      <c r="U264" s="349"/>
      <c r="V264" s="349"/>
      <c r="W264" s="333"/>
      <c r="X264" s="333"/>
      <c r="AM264" s="347"/>
    </row>
    <row r="265" spans="1:41" ht="15">
      <c r="B265" s="293" t="s">
        <v>70</v>
      </c>
      <c r="C265" s="355"/>
      <c r="D265" s="278"/>
      <c r="E265" s="278"/>
      <c r="F265" s="278"/>
      <c r="G265" s="278"/>
      <c r="H265" s="278"/>
      <c r="I265" s="278"/>
      <c r="J265" s="278"/>
      <c r="K265" s="278"/>
      <c r="L265" s="278"/>
      <c r="M265" s="278"/>
      <c r="N265" s="278"/>
      <c r="O265" s="356"/>
      <c r="P265" s="278"/>
      <c r="Q265" s="278"/>
      <c r="R265" s="278"/>
      <c r="S265" s="303"/>
      <c r="T265" s="308"/>
      <c r="U265" s="308"/>
      <c r="V265" s="278"/>
      <c r="W265" s="278"/>
      <c r="X265" s="308"/>
      <c r="Y265" s="290">
        <f>SUMPRODUCT(E150:E253,Y150:Y253)</f>
        <v>124245.187231599</v>
      </c>
      <c r="Z265" s="290">
        <f>SUMPRODUCT(E150:E253,Z150:Z253)</f>
        <v>536250.05658910552</v>
      </c>
      <c r="AA265" s="290">
        <f>IF(AA149="kW",SUMPRODUCT(N150:N253,P150:P253,AA150:AA253),SUMPRODUCT(E150:E253,AA150:AA253))</f>
        <v>292.69995731673447</v>
      </c>
      <c r="AB265" s="290">
        <f>IF(AB149="kW",SUMPRODUCT(N150:N253,P150:P253,AB150:AB253),SUMPRODUCT(E150:E253,AB150:AB253))</f>
        <v>0</v>
      </c>
      <c r="AC265" s="290">
        <f>IF(AC149="kW",SUMPRODUCT(N150:N253,P150:P253,AC150:AC253),SUMPRODUCT(E150:E253,AC150:AC253))</f>
        <v>0</v>
      </c>
      <c r="AD265" s="290">
        <f>IF(AD149="kW",SUMPRODUCT(N150:N253,P150:P253,AD150:AD253),SUMPRODUCT(E150:E253, AD150:AD253))</f>
        <v>0</v>
      </c>
      <c r="AE265" s="290">
        <f>IF(AE149="kW",SUMPRODUCT(N150:N253,P150:P253,AE150:AE253),SUMPRODUCT(E150:E253,AE150:AE253))</f>
        <v>0</v>
      </c>
      <c r="AF265" s="290">
        <f>IF(AF149="kW",SUMPRODUCT(N150:N253,P150:P253,AF150:AF253),SUMPRODUCT(E150:E253,AF150:AF253))</f>
        <v>0</v>
      </c>
      <c r="AG265" s="290">
        <f>IF(AG149="kW",SUMPRODUCT(N150:N253,P150:P253,AG150:AG253),SUMPRODUCT(E150:E253,AG150:AG253))</f>
        <v>0</v>
      </c>
      <c r="AH265" s="290">
        <f>IF(AH149="kW",SUMPRODUCT(N150:N253,P150:P253,AH150:AH253),SUMPRODUCT(E150:E253,AH150:AH253))</f>
        <v>0</v>
      </c>
      <c r="AI265" s="290">
        <f>IF(AI149="kW",SUMPRODUCT(N150:N253,P150:P253,AI150:AI253),SUMPRODUCT(E150:E253,AI150:AI253))</f>
        <v>0</v>
      </c>
      <c r="AJ265" s="290">
        <f>IF(AJ149="kW",SUMPRODUCT(N150:N253,P150:P253,AJ150:AJ253),SUMPRODUCT(E150:E253,AJ150:AJ253))</f>
        <v>0</v>
      </c>
      <c r="AK265" s="290">
        <f>IF(AK149="kW",SUMPRODUCT(N150:N253,P150:P253,AK150:AK253),SUMPRODUCT(E150:E253,AK150:AK253))</f>
        <v>0</v>
      </c>
      <c r="AL265" s="290">
        <f>IF(AL149="kW",SUMPRODUCT(N150:N253,P150:P253,AL150:AL253),SUMPRODUCT(E150:E253,AL150:AL253))</f>
        <v>0</v>
      </c>
      <c r="AM265" s="347"/>
      <c r="AO265" s="282"/>
    </row>
    <row r="266" spans="1:41" ht="15">
      <c r="B266" s="293" t="s">
        <v>71</v>
      </c>
      <c r="C266" s="355"/>
      <c r="D266" s="278"/>
      <c r="E266" s="278"/>
      <c r="F266" s="278"/>
      <c r="G266" s="278"/>
      <c r="H266" s="278"/>
      <c r="I266" s="278"/>
      <c r="J266" s="278"/>
      <c r="K266" s="278"/>
      <c r="L266" s="278"/>
      <c r="M266" s="278"/>
      <c r="N266" s="278"/>
      <c r="O266" s="356"/>
      <c r="P266" s="278"/>
      <c r="Q266" s="278"/>
      <c r="R266" s="278"/>
      <c r="S266" s="303"/>
      <c r="T266" s="308"/>
      <c r="U266" s="308"/>
      <c r="V266" s="278"/>
      <c r="W266" s="278"/>
      <c r="X266" s="308"/>
      <c r="Y266" s="290">
        <f>SUMPRODUCT(F150:F253,Y150:Y253)</f>
        <v>124245.187231599</v>
      </c>
      <c r="Z266" s="290">
        <f>SUMPRODUCT(F150:F253,Z150:Z253)</f>
        <v>510759.23528446787</v>
      </c>
      <c r="AA266" s="290">
        <f>IF(AA149="kW",SUMPRODUCT(N150:N253,Q150:Q253,AA150:AA253),SUMPRODUCT(F150:F253,AA150:AA253))</f>
        <v>267.7283373029378</v>
      </c>
      <c r="AB266" s="290">
        <f>IF(AB149="kW",SUMPRODUCT(N150:N253,Q150:Q253,AB150:AB253),SUMPRODUCT(F150:F253,AB150:AB253))</f>
        <v>0</v>
      </c>
      <c r="AC266" s="290">
        <f>IF(AC149="kW",SUMPRODUCT(N150:N253,Q150:Q253,AC150:AC253),SUMPRODUCT(F150:F253, AC150:AC253))</f>
        <v>0</v>
      </c>
      <c r="AD266" s="290">
        <f>IF(AD149="kW",SUMPRODUCT(N150:N253,Q150:Q253,AD150:AD253),SUMPRODUCT(F150:F253, AD150:AD253))</f>
        <v>0</v>
      </c>
      <c r="AE266" s="290">
        <f>IF(AE149="kW",SUMPRODUCT(N150:N253,Q150:Q253,AE150:AE253),SUMPRODUCT(F150:F253,AE150:AE253))</f>
        <v>0</v>
      </c>
      <c r="AF266" s="290">
        <f>IF(AF149="kW",SUMPRODUCT(N150:N253,Q150:Q253,AF150:AF253),SUMPRODUCT(F150:F253,AF150:AF253))</f>
        <v>0</v>
      </c>
      <c r="AG266" s="290">
        <f>IF(AG149="kW",SUMPRODUCT(N150:N253,Q150:Q253,AG150:AG253),SUMPRODUCT(F150:F253,AG150:AG253))</f>
        <v>0</v>
      </c>
      <c r="AH266" s="290">
        <f>IF(AH149="kW",SUMPRODUCT(N150:N253,Q150:Q253,AH150:AH253),SUMPRODUCT(F150:F253,AH150:AH253))</f>
        <v>0</v>
      </c>
      <c r="AI266" s="290">
        <f>IF(AI149="kW",SUMPRODUCT(N150:N253,Q150:Q253,AI150:AI253),SUMPRODUCT(F150:F253,AI150:AI253))</f>
        <v>0</v>
      </c>
      <c r="AJ266" s="290">
        <f>IF(AJ149="kW",SUMPRODUCT(N150:N253,Q150:Q253,AJ150:AJ253),SUMPRODUCT(F150:F253,AJ150:AJ253))</f>
        <v>0</v>
      </c>
      <c r="AK266" s="290">
        <f>IF(AK149="kW",SUMPRODUCT(N150:N253,Q150:Q253,AK150:AK253),SUMPRODUCT(F150:F253,AK150:AK253))</f>
        <v>0</v>
      </c>
      <c r="AL266" s="290">
        <f>IF(AL149="kW",SUMPRODUCT(N150:N253,Q150:Q253,AL150:AL253),SUMPRODUCT(F150:F253,AL150:AL253))</f>
        <v>0</v>
      </c>
      <c r="AM266" s="336"/>
    </row>
    <row r="267" spans="1:41" ht="15">
      <c r="B267" s="323" t="s">
        <v>190</v>
      </c>
      <c r="C267" s="355"/>
      <c r="D267" s="278"/>
      <c r="E267" s="278"/>
      <c r="F267" s="278"/>
      <c r="G267" s="278"/>
      <c r="H267" s="278"/>
      <c r="I267" s="278"/>
      <c r="J267" s="278"/>
      <c r="K267" s="278"/>
      <c r="L267" s="278"/>
      <c r="M267" s="278"/>
      <c r="N267" s="278"/>
      <c r="O267" s="356"/>
      <c r="P267" s="278"/>
      <c r="Q267" s="278"/>
      <c r="R267" s="278"/>
      <c r="S267" s="303"/>
      <c r="T267" s="308"/>
      <c r="U267" s="308"/>
      <c r="V267" s="278"/>
      <c r="W267" s="278"/>
      <c r="X267" s="308"/>
      <c r="Y267" s="290">
        <f>SUMPRODUCT(G150:G253,Y150:Y253)</f>
        <v>123809.93910037236</v>
      </c>
      <c r="Z267" s="290">
        <f>SUMPRODUCT(G150:G253,Z150:Z253)</f>
        <v>312183.55789665895</v>
      </c>
      <c r="AA267" s="290">
        <f>IF(AA149="kW",SUMPRODUCT(N150:N253,R150:R253,AA150:AA253),SUMPRODUCT(G150:G253,AA150:AA253))</f>
        <v>161.53660579504481</v>
      </c>
      <c r="AB267" s="290">
        <f>IF(AB149="kW",SUMPRODUCT(N150:N253,R150:R253,AB150:AB253),SUMPRODUCT(G150:G253,AB150:AB253))</f>
        <v>0</v>
      </c>
      <c r="AC267" s="290">
        <f>IF(AC149="kW",SUMPRODUCT(N150:N253,R150:R253,AC150:AC253),SUMPRODUCT(G150:G253, AC150:AC253))</f>
        <v>0</v>
      </c>
      <c r="AD267" s="290">
        <f>IF(AD149="kW",SUMPRODUCT(N150:N253,R150:R253,AD150:AD253),SUMPRODUCT(G150:G253, AD150:AD253))</f>
        <v>0</v>
      </c>
      <c r="AE267" s="290">
        <f>IF(AE149="kW",SUMPRODUCT(N150:N253,R150:R253,AE150:AE253),SUMPRODUCT(G150:G253,AE150:AE253))</f>
        <v>0</v>
      </c>
      <c r="AF267" s="290">
        <f>IF(AF149="kW",SUMPRODUCT(N150:N253,R150:R253,AF150:AF253),SUMPRODUCT(G150:G253,AF150:AF253))</f>
        <v>0</v>
      </c>
      <c r="AG267" s="290">
        <f>IF(AG149="kW",SUMPRODUCT(N150:N253,R150:R253,AG150:AG253),SUMPRODUCT(G150:G253,AG150:AG253))</f>
        <v>0</v>
      </c>
      <c r="AH267" s="290">
        <f>IF(AH149="kW",SUMPRODUCT(N150:N253,R150:R253,AH150:AH253),SUMPRODUCT(G150:G253,AH150:AH253))</f>
        <v>0</v>
      </c>
      <c r="AI267" s="290">
        <f>IF(AI149="kW",SUMPRODUCT(N150:N253,R150:R253,AI150:AI253),SUMPRODUCT(G150:G253,AI150:AI253))</f>
        <v>0</v>
      </c>
      <c r="AJ267" s="290">
        <f>IF(AJ149="kW",SUMPRODUCT(N150:N253,R150:R253,AJ150:AJ253),SUMPRODUCT(G150:G253,AJ150:AJ253))</f>
        <v>0</v>
      </c>
      <c r="AK267" s="290">
        <f>IF(AK149="kW",SUMPRODUCT(N150:N253,R150:R253,AK150:AK253),SUMPRODUCT(G150:G253,AK150:AK253))</f>
        <v>0</v>
      </c>
      <c r="AL267" s="290">
        <f>IF(AL149="kW",SUMPRODUCT(N150:N253,R150:R253,AL150:AL253),SUMPRODUCT(G150:G253,AL150:AL253))</f>
        <v>0</v>
      </c>
      <c r="AM267" s="336"/>
    </row>
    <row r="268" spans="1:41" ht="15">
      <c r="B268" s="323" t="s">
        <v>191</v>
      </c>
      <c r="C268" s="355"/>
      <c r="D268" s="278"/>
      <c r="E268" s="278"/>
      <c r="F268" s="278"/>
      <c r="G268" s="278"/>
      <c r="H268" s="278"/>
      <c r="I268" s="278"/>
      <c r="J268" s="278"/>
      <c r="K268" s="278"/>
      <c r="L268" s="278"/>
      <c r="M268" s="278"/>
      <c r="N268" s="278"/>
      <c r="O268" s="356"/>
      <c r="P268" s="278"/>
      <c r="Q268" s="278"/>
      <c r="R268" s="278"/>
      <c r="S268" s="303"/>
      <c r="T268" s="308"/>
      <c r="U268" s="308"/>
      <c r="V268" s="278"/>
      <c r="W268" s="278"/>
      <c r="X268" s="308"/>
      <c r="Y268" s="290">
        <f>SUMPRODUCT(H150:H253,Y150:Y253)</f>
        <v>98154.684569717356</v>
      </c>
      <c r="Z268" s="290">
        <f>SUMPRODUCT(H150:H253,Z150:Z253)</f>
        <v>306166.14557303011</v>
      </c>
      <c r="AA268" s="290">
        <f>IF(AA149="kW",SUMPRODUCT(N150:N253,S150:S253,AA150:AA253),SUMPRODUCT(H150:H253,AA150:AA253))</f>
        <v>161.53660579504481</v>
      </c>
      <c r="AB268" s="290">
        <f>IF(AB149="kW",SUMPRODUCT(N150:N253,S150:S253,AB150:AB253),SUMPRODUCT(H150:H253,AB150:AB253))</f>
        <v>0</v>
      </c>
      <c r="AC268" s="290">
        <f>IF(AC149="kW",SUMPRODUCT(N150:N253,S150:S253,AC150:AC253),SUMPRODUCT(H150:H253, AC150:AC253))</f>
        <v>0</v>
      </c>
      <c r="AD268" s="290">
        <f>IF(AD149="kW",SUMPRODUCT(N150:N253,S150:S253,AD150:AD253),SUMPRODUCT(H150:H253, AD150:AD253))</f>
        <v>0</v>
      </c>
      <c r="AE268" s="290">
        <f>IF(AE149="kW",SUMPRODUCT(N150:N253,S150:S253,AE150:AE253),SUMPRODUCT(H150:H253,AE150:AE253))</f>
        <v>0</v>
      </c>
      <c r="AF268" s="290">
        <f>IF(AF149="kW",SUMPRODUCT(N150:N253,S150:S253,AF150:AF253),SUMPRODUCT(H150:H253,AF150:AF253))</f>
        <v>0</v>
      </c>
      <c r="AG268" s="290">
        <f>IF(AG149="kW",SUMPRODUCT(N150:N253,S150:S253,AG150:AG253),SUMPRODUCT(H150:H253,AG150:AG253))</f>
        <v>0</v>
      </c>
      <c r="AH268" s="290">
        <f>IF(AH149="kW",SUMPRODUCT(N150:N253,S150:S253,AH150:AH253),SUMPRODUCT(H150:H253,AH150:AH253))</f>
        <v>0</v>
      </c>
      <c r="AI268" s="290">
        <f>IF(AI149="kW",SUMPRODUCT(N150:N253,S150:S253,AI150:AI253),SUMPRODUCT(H150:H253,AI150:AI253))</f>
        <v>0</v>
      </c>
      <c r="AJ268" s="290">
        <f>IF(AJ149="kW",SUMPRODUCT(N150:N253,S150:S253,AJ150:AJ253),SUMPRODUCT(H150:H253,AJ150:AJ253))</f>
        <v>0</v>
      </c>
      <c r="AK268" s="290">
        <f>IF(AK149="kW",SUMPRODUCT(N150:N253,S150:S253,AK150:AK253),SUMPRODUCT(H150:H253,AK150:AK253))</f>
        <v>0</v>
      </c>
      <c r="AL268" s="290">
        <f>IF(AL149="kW",SUMPRODUCT(N150:N253,S150:S253,AL150:AL253),SUMPRODUCT(H150:H253,AL150:AL253))</f>
        <v>0</v>
      </c>
      <c r="AM268" s="336"/>
    </row>
    <row r="269" spans="1:41" ht="15">
      <c r="B269" s="323" t="s">
        <v>192</v>
      </c>
      <c r="C269" s="355"/>
      <c r="D269" s="278"/>
      <c r="E269" s="278"/>
      <c r="F269" s="278"/>
      <c r="G269" s="278"/>
      <c r="H269" s="278"/>
      <c r="I269" s="278"/>
      <c r="J269" s="278"/>
      <c r="K269" s="278"/>
      <c r="L269" s="278"/>
      <c r="M269" s="278"/>
      <c r="N269" s="278"/>
      <c r="O269" s="356"/>
      <c r="P269" s="278"/>
      <c r="Q269" s="278"/>
      <c r="R269" s="278"/>
      <c r="S269" s="303"/>
      <c r="T269" s="308"/>
      <c r="U269" s="308"/>
      <c r="V269" s="278"/>
      <c r="W269" s="278"/>
      <c r="X269" s="308"/>
      <c r="Y269" s="290">
        <f>SUMPRODUCT(I150:I253,Y150:Y253)</f>
        <v>75883.311594383369</v>
      </c>
      <c r="Z269" s="290">
        <f>SUMPRODUCT(I150:I253,Z150:Z253)</f>
        <v>193210.49008413908</v>
      </c>
      <c r="AA269" s="290">
        <f>IF(AA149="kW",SUMPRODUCT(N150:N253,T150:T253,AA150:AA253),SUMPRODUCT(I150:I253,AA150:AA253))</f>
        <v>154.69697367104226</v>
      </c>
      <c r="AB269" s="290">
        <f>IF(AB149="kW",SUMPRODUCT(N150:N253,T150:T253,AB150:AB253),SUMPRODUCT(I150:I253,AB150:AB253))</f>
        <v>0</v>
      </c>
      <c r="AC269" s="290">
        <f>IF(AC149="kW",SUMPRODUCT(N150:N253,T150:T253,AC150:AC253),SUMPRODUCT(I150:I253, AC150:AC253))</f>
        <v>0</v>
      </c>
      <c r="AD269" s="290">
        <f>IF(AD149="kW",SUMPRODUCT(N150:N253,T150:T253,AD150:AD253),SUMPRODUCT(I150:I253, AD150:AD253))</f>
        <v>0</v>
      </c>
      <c r="AE269" s="290">
        <f>IF(AE149="kW",SUMPRODUCT(N150:N253,T150:T253,AE150:AE253),SUMPRODUCT(I150:I253,AE150:AE253))</f>
        <v>0</v>
      </c>
      <c r="AF269" s="290">
        <f>IF(AF149="kW",SUMPRODUCT(N150:N253,T150:T253,AF150:AF253),SUMPRODUCT(I150:I253,AF150:AF253))</f>
        <v>0</v>
      </c>
      <c r="AG269" s="290">
        <f>IF(AG149="kW",SUMPRODUCT(N150:N253,T150:T253,AG150:AG253),SUMPRODUCT(I150:I253,AG150:AG253))</f>
        <v>0</v>
      </c>
      <c r="AH269" s="290">
        <f>IF(AH149="kW",SUMPRODUCT(N150:N253,T150:T253,AH150:AH253),SUMPRODUCT(I150:I253,AH150:AH253))</f>
        <v>0</v>
      </c>
      <c r="AI269" s="290">
        <f>IF(AI149="kW",SUMPRODUCT(N150:N253,T150:T253,AI150:AI253),SUMPRODUCT(I150:I253,AI150:AI253))</f>
        <v>0</v>
      </c>
      <c r="AJ269" s="290">
        <f>IF(AJ149="kW",SUMPRODUCT(N150:N253,T150:T253,AJ150:AJ253),SUMPRODUCT(I150:I253,AJ150:AJ253))</f>
        <v>0</v>
      </c>
      <c r="AK269" s="290">
        <f>IF(AK149="kW",SUMPRODUCT(N150:N253,T150:T253,AK150:AK253),SUMPRODUCT(I150:I253,AK150:AK253))</f>
        <v>0</v>
      </c>
      <c r="AL269" s="290">
        <f>IF(AL149="kW",SUMPRODUCT(N150:N253,T150:T253,AL150:AL253),SUMPRODUCT(I150:I253,AL150:AL253))</f>
        <v>0</v>
      </c>
      <c r="AM269" s="336"/>
    </row>
    <row r="270" spans="1:41" ht="15">
      <c r="B270" s="323" t="s">
        <v>193</v>
      </c>
      <c r="C270" s="355"/>
      <c r="D270" s="308"/>
      <c r="E270" s="308"/>
      <c r="F270" s="308"/>
      <c r="G270" s="308"/>
      <c r="H270" s="308"/>
      <c r="I270" s="308"/>
      <c r="J270" s="308"/>
      <c r="K270" s="308"/>
      <c r="L270" s="308"/>
      <c r="M270" s="308"/>
      <c r="N270" s="308"/>
      <c r="O270" s="356"/>
      <c r="P270" s="308"/>
      <c r="Q270" s="308"/>
      <c r="R270" s="308"/>
      <c r="S270" s="303"/>
      <c r="T270" s="308"/>
      <c r="U270" s="308"/>
      <c r="V270" s="308"/>
      <c r="W270" s="308"/>
      <c r="X270" s="308"/>
      <c r="Y270" s="290">
        <f>SUMPRODUCT(J150:J253,Y150:Y253)</f>
        <v>68033.003611633452</v>
      </c>
      <c r="Z270" s="290">
        <f>SUMPRODUCT(J150:J253,Z150:Z253)</f>
        <v>192950.72823292227</v>
      </c>
      <c r="AA270" s="290">
        <f>IF(AA149="kW",SUMPRODUCT(N150:N253,U150:U253,AA150:AA253),SUMPRODUCT(J150:J253,AA150:AA253))</f>
        <v>154.45656253984771</v>
      </c>
      <c r="AB270" s="290">
        <f>IF(AB149="kW",SUMPRODUCT(N150:N253,U150:U253,AB150:AB253),SUMPRODUCT(J150:J253,AB150:AB253))</f>
        <v>0</v>
      </c>
      <c r="AC270" s="290">
        <f>IF(AC149="kW",SUMPRODUCT(N150:N253,U150:U253,AC150:AC253),SUMPRODUCT(J150:J253, AC150:AC253))</f>
        <v>0</v>
      </c>
      <c r="AD270" s="290">
        <f>IF(AD149="kW",SUMPRODUCT(N150:N253,U150:U253,AD150:AD253),SUMPRODUCT(J150:J253, AD150:AD253))</f>
        <v>0</v>
      </c>
      <c r="AE270" s="290">
        <f>IF(AE149="kW",SUMPRODUCT(N150:N253,U150:U253,AE150:AE253),SUMPRODUCT(J150:J253,AE150:AE253))</f>
        <v>0</v>
      </c>
      <c r="AF270" s="290">
        <f>IF(AF149="kW",SUMPRODUCT(N150:N253,U150:U253,AF150:AF253),SUMPRODUCT(J150:J253,AF150:AF253))</f>
        <v>0</v>
      </c>
      <c r="AG270" s="290">
        <f>IF(AG149="kW",SUMPRODUCT(N150:N253,U150:U253,AG150:AG253),SUMPRODUCT(J150:J253,AG150:AG253))</f>
        <v>0</v>
      </c>
      <c r="AH270" s="290">
        <f>IF(AH149="kW",SUMPRODUCT(N150:N253,U150:U253,AH150:AH253),SUMPRODUCT(J150:J253,AH150:AH253))</f>
        <v>0</v>
      </c>
      <c r="AI270" s="290">
        <f>IF(AI149="kW",SUMPRODUCT(N150:N253,U150:U253,AI150:AI253),SUMPRODUCT(J150:J253,AI150:AI253))</f>
        <v>0</v>
      </c>
      <c r="AJ270" s="290">
        <f>IF(AJ149="kW",SUMPRODUCT(N150:N253,U150:U253,AJ150:AJ253),SUMPRODUCT(J150:J253,AJ150:AJ253))</f>
        <v>0</v>
      </c>
      <c r="AK270" s="290">
        <f>IF(AK149="kW",SUMPRODUCT(N150:N253,U150:U253,AK150:AK253),SUMPRODUCT(J150:J253,AK150:AK253))</f>
        <v>0</v>
      </c>
      <c r="AL270" s="290">
        <f>IF(AL149="kW",SUMPRODUCT(N150:N253,U150:U253,AL150:AL253),SUMPRODUCT(J150:J253,AL150:AL253))</f>
        <v>0</v>
      </c>
      <c r="AM270" s="336"/>
    </row>
    <row r="271" spans="1:41" ht="15">
      <c r="B271" s="323" t="s">
        <v>194</v>
      </c>
      <c r="C271" s="355"/>
      <c r="D271" s="334"/>
      <c r="E271" s="334"/>
      <c r="F271" s="334"/>
      <c r="G271" s="334"/>
      <c r="H271" s="334"/>
      <c r="I271" s="334"/>
      <c r="J271" s="334"/>
      <c r="K271" s="334"/>
      <c r="L271" s="334"/>
      <c r="M271" s="334"/>
      <c r="N271" s="334"/>
      <c r="O271" s="308"/>
      <c r="P271" s="278"/>
      <c r="Q271" s="278"/>
      <c r="R271" s="308"/>
      <c r="S271" s="303"/>
      <c r="T271" s="308"/>
      <c r="U271" s="308"/>
      <c r="V271" s="356"/>
      <c r="W271" s="356"/>
      <c r="X271" s="308"/>
      <c r="Y271" s="290">
        <f>SUMPRODUCT(K150:K253,Y150:Y253)</f>
        <v>67997.618244745099</v>
      </c>
      <c r="Z271" s="290">
        <f>SUMPRODUCT(K150:K253,Z150:Z253)</f>
        <v>192950.72823292227</v>
      </c>
      <c r="AA271" s="290">
        <f>IF(AA149="kW",SUMPRODUCT(N150:N253,V150:V253,AA150:AA253),SUMPRODUCT(K150:K253,AA150:AA253))</f>
        <v>154.45656253984771</v>
      </c>
      <c r="AB271" s="290">
        <f>IF(AB149="kW",SUMPRODUCT(N150:N253,V150:V253,AB150:AB253),SUMPRODUCT(K150:K253,AB150:AB253))</f>
        <v>0</v>
      </c>
      <c r="AC271" s="290">
        <f>IF(AC149="kW",SUMPRODUCT(N150:N253,V150:V253,AC150:AC253),SUMPRODUCT(K150:K253, AC150:AC253))</f>
        <v>0</v>
      </c>
      <c r="AD271" s="290">
        <f>IF(AD149="kW",SUMPRODUCT(N150:N253,V150:V253,AD150:AD253),SUMPRODUCT(K150:K253, AD150:AD253))</f>
        <v>0</v>
      </c>
      <c r="AE271" s="290">
        <f>IF(AE149="kW",SUMPRODUCT(N150:N253,V150:V253,AE150:AE253),SUMPRODUCT(K150:K253,AE150:AE253))</f>
        <v>0</v>
      </c>
      <c r="AF271" s="290">
        <f>IF(AF149="kW",SUMPRODUCT(N150:N253,V150:V253,AF150:AF253),SUMPRODUCT(K150:K253,AF150:AF253))</f>
        <v>0</v>
      </c>
      <c r="AG271" s="290">
        <f>IF(AG149="kW",SUMPRODUCT(N150:N253,V150:V253,AG150:AG253),SUMPRODUCT(K150:K253,AG150:AG253))</f>
        <v>0</v>
      </c>
      <c r="AH271" s="290">
        <f>IF(AH149="kW",SUMPRODUCT(N150:N253,V150:V253,AH150:AH253),SUMPRODUCT(K150:K253,AH150:AH253))</f>
        <v>0</v>
      </c>
      <c r="AI271" s="290">
        <f>IF(AI149="kW",SUMPRODUCT(N150:N253,V150:V253,AI150:AI253),SUMPRODUCT(K150:K253,AI150:AI253))</f>
        <v>0</v>
      </c>
      <c r="AJ271" s="290">
        <f>IF(AJ149="kW",SUMPRODUCT(N150:N253,V150:V253,AJ150:AJ253),SUMPRODUCT(K150:K253,AJ150:AJ253))</f>
        <v>0</v>
      </c>
      <c r="AK271" s="290">
        <f>IF(AK149="kW",SUMPRODUCT(N150:N253,V150:V253,AK150:AK253),SUMPRODUCT(K150:K253,AK150:AK253))</f>
        <v>0</v>
      </c>
      <c r="AL271" s="290">
        <f>IF(AL149="kW",SUMPRODUCT(N150:N253,V150:V253,AL150:AL253),SUMPRODUCT(K150:K253,AL150:AL253))</f>
        <v>0</v>
      </c>
      <c r="AM271" s="336"/>
    </row>
    <row r="272" spans="1:41" ht="15">
      <c r="B272" s="380" t="s">
        <v>195</v>
      </c>
      <c r="C272" s="358"/>
      <c r="D272" s="381"/>
      <c r="E272" s="381"/>
      <c r="F272" s="381"/>
      <c r="G272" s="381"/>
      <c r="H272" s="381"/>
      <c r="I272" s="381"/>
      <c r="J272" s="381"/>
      <c r="K272" s="381"/>
      <c r="L272" s="381"/>
      <c r="M272" s="381"/>
      <c r="N272" s="381"/>
      <c r="O272" s="382"/>
      <c r="P272" s="383"/>
      <c r="Q272" s="383"/>
      <c r="R272" s="384"/>
      <c r="S272" s="363"/>
      <c r="T272" s="384"/>
      <c r="U272" s="384"/>
      <c r="V272" s="382"/>
      <c r="W272" s="382"/>
      <c r="X272" s="384"/>
      <c r="Y272" s="325">
        <f>SUMPRODUCT(L150:L253,Y150:Y253)</f>
        <v>67997.618244745099</v>
      </c>
      <c r="Z272" s="325">
        <f>SUMPRODUCT(L150:L253,Z150:Z253)</f>
        <v>191620.0834478859</v>
      </c>
      <c r="AA272" s="325">
        <f>IF(AA149="kW",SUMPRODUCT(N150:N253,W150:W253,AA150:AA253),SUMPRODUCT(L150:L253,AA150:AA253))</f>
        <v>153.17336771015096</v>
      </c>
      <c r="AB272" s="325">
        <f>IF(AB149="kW",SUMPRODUCT(N150:N253,W150:W253,AB150:AB253),SUMPRODUCT(L150:L253,AB150:AB253))</f>
        <v>0</v>
      </c>
      <c r="AC272" s="325">
        <f>IF(AC149="kW",SUMPRODUCT(N150:N253,W150:W253,AC150:AC253),SUMPRODUCT(L150:L253, AC150:AC253))</f>
        <v>0</v>
      </c>
      <c r="AD272" s="325">
        <f>IF(AD149="kW",SUMPRODUCT(N150:N253,W150:W253,AD150:AD253),SUMPRODUCT(L150:L253, AD150:AD253))</f>
        <v>0</v>
      </c>
      <c r="AE272" s="325">
        <f>IF(AE149="kW",SUMPRODUCT(N150:N253,W150:W253,AE150:AE253),SUMPRODUCT(L150:L253,AE150:AE253))</f>
        <v>0</v>
      </c>
      <c r="AF272" s="325">
        <f>IF(AF149="kW",SUMPRODUCT(N150:N253,W150:W253,AF150:AF253),SUMPRODUCT(L150:L253,AF150:AF253))</f>
        <v>0</v>
      </c>
      <c r="AG272" s="325">
        <f>IF(AG149="kW",SUMPRODUCT(N150:N253,W150:W253,AG150:AG253),SUMPRODUCT(L150:L253,AG150:AG253))</f>
        <v>0</v>
      </c>
      <c r="AH272" s="325">
        <f>IF(AH149="kW",SUMPRODUCT(N150:N253,W150:W253,AH150:AH253),SUMPRODUCT(L150:L253,AH150:AH253))</f>
        <v>0</v>
      </c>
      <c r="AI272" s="325">
        <f>IF(AI149="kW",SUMPRODUCT(N150:N253,W150:W253,AI150:AI253),SUMPRODUCT(L150:L253,AI150:AI253))</f>
        <v>0</v>
      </c>
      <c r="AJ272" s="325">
        <f>IF(AJ149="kW",SUMPRODUCT(N150:N253,W150:W253,AJ150:AJ253),SUMPRODUCT(L150:L253,AJ150:AJ253))</f>
        <v>0</v>
      </c>
      <c r="AK272" s="325">
        <f>IF(AK149="kW",SUMPRODUCT(N150:N253,W150:W253,AK150:AK253),SUMPRODUCT(L150:L253,AK150:AK253))</f>
        <v>0</v>
      </c>
      <c r="AL272" s="325">
        <f>IF(AL149="kW",SUMPRODUCT(N150:N253,W150:W253,AL150:AL253),SUMPRODUCT(L150:L253,AL150:AL253))</f>
        <v>0</v>
      </c>
      <c r="AM272" s="385"/>
    </row>
    <row r="273" spans="1:39" ht="18.75" customHeight="1">
      <c r="B273" s="367" t="s">
        <v>592</v>
      </c>
      <c r="C273" s="386"/>
      <c r="D273" s="387"/>
      <c r="E273" s="387"/>
      <c r="F273" s="387"/>
      <c r="G273" s="387"/>
      <c r="H273" s="387"/>
      <c r="I273" s="387"/>
      <c r="J273" s="387"/>
      <c r="K273" s="387"/>
      <c r="L273" s="387"/>
      <c r="M273" s="387"/>
      <c r="N273" s="387"/>
      <c r="O273" s="387"/>
      <c r="P273" s="387"/>
      <c r="Q273" s="387"/>
      <c r="R273" s="387"/>
      <c r="S273" s="370"/>
      <c r="T273" s="371"/>
      <c r="U273" s="387"/>
      <c r="V273" s="387"/>
      <c r="W273" s="387"/>
      <c r="X273" s="387"/>
      <c r="Y273" s="388"/>
      <c r="Z273" s="388"/>
      <c r="AA273" s="388"/>
      <c r="AB273" s="388"/>
      <c r="AC273" s="388"/>
      <c r="AD273" s="388"/>
      <c r="AE273" s="388"/>
      <c r="AF273" s="388"/>
      <c r="AG273" s="388"/>
      <c r="AH273" s="388"/>
      <c r="AI273" s="388"/>
      <c r="AJ273" s="388"/>
      <c r="AK273" s="388"/>
      <c r="AL273" s="388"/>
      <c r="AM273" s="388"/>
    </row>
    <row r="274" spans="1:39">
      <c r="D274" s="252">
        <v>0.98258345428156768</v>
      </c>
      <c r="E274" s="389"/>
      <c r="F274" s="389"/>
      <c r="G274" s="389"/>
      <c r="H274" s="389"/>
      <c r="I274" s="389"/>
      <c r="J274" s="389"/>
      <c r="K274" s="389"/>
      <c r="L274" s="389"/>
      <c r="M274" s="389"/>
      <c r="N274" s="389"/>
      <c r="O274" s="389"/>
      <c r="P274" s="389"/>
      <c r="Q274" s="389"/>
      <c r="R274" s="389"/>
      <c r="S274" s="389"/>
      <c r="T274" s="389"/>
      <c r="U274" s="389"/>
      <c r="V274" s="389"/>
      <c r="W274" s="389"/>
      <c r="X274" s="389"/>
      <c r="Y274" s="255"/>
      <c r="Z274" s="255"/>
      <c r="AA274" s="255"/>
      <c r="AB274" s="255"/>
      <c r="AC274" s="255"/>
      <c r="AD274" s="255"/>
      <c r="AE274" s="255"/>
      <c r="AF274" s="255"/>
      <c r="AG274" s="255"/>
      <c r="AH274" s="255"/>
      <c r="AI274" s="255"/>
      <c r="AJ274" s="255"/>
      <c r="AK274" s="255"/>
      <c r="AL274" s="255"/>
    </row>
    <row r="275" spans="1:39" ht="15.75">
      <c r="B275" s="279" t="s">
        <v>249</v>
      </c>
      <c r="C275" s="280"/>
      <c r="D275" s="590" t="s">
        <v>527</v>
      </c>
      <c r="E275" s="588"/>
      <c r="O275" s="280"/>
      <c r="Y275" s="269"/>
      <c r="Z275" s="266"/>
      <c r="AA275" s="266"/>
      <c r="AB275" s="266"/>
      <c r="AC275" s="266"/>
      <c r="AD275" s="266"/>
      <c r="AE275" s="266"/>
      <c r="AF275" s="266"/>
      <c r="AG275" s="266"/>
      <c r="AH275" s="266"/>
      <c r="AI275" s="266"/>
      <c r="AJ275" s="266"/>
      <c r="AK275" s="266"/>
      <c r="AL275" s="266"/>
      <c r="AM275" s="281"/>
    </row>
    <row r="276" spans="1:39" ht="33" customHeight="1">
      <c r="B276" s="807" t="s">
        <v>212</v>
      </c>
      <c r="C276" s="809" t="s">
        <v>33</v>
      </c>
      <c r="D276" s="283" t="s">
        <v>423</v>
      </c>
      <c r="E276" s="811" t="s">
        <v>210</v>
      </c>
      <c r="F276" s="812"/>
      <c r="G276" s="812"/>
      <c r="H276" s="812"/>
      <c r="I276" s="812"/>
      <c r="J276" s="812"/>
      <c r="K276" s="812"/>
      <c r="L276" s="812"/>
      <c r="M276" s="813"/>
      <c r="N276" s="817" t="s">
        <v>214</v>
      </c>
      <c r="O276" s="283" t="s">
        <v>424</v>
      </c>
      <c r="P276" s="811" t="s">
        <v>213</v>
      </c>
      <c r="Q276" s="812"/>
      <c r="R276" s="812"/>
      <c r="S276" s="812"/>
      <c r="T276" s="812"/>
      <c r="U276" s="812"/>
      <c r="V276" s="812"/>
      <c r="W276" s="812"/>
      <c r="X276" s="813"/>
      <c r="Y276" s="814" t="s">
        <v>244</v>
      </c>
      <c r="Z276" s="815"/>
      <c r="AA276" s="815"/>
      <c r="AB276" s="815"/>
      <c r="AC276" s="815"/>
      <c r="AD276" s="815"/>
      <c r="AE276" s="815"/>
      <c r="AF276" s="815"/>
      <c r="AG276" s="815"/>
      <c r="AH276" s="815"/>
      <c r="AI276" s="815"/>
      <c r="AJ276" s="815"/>
      <c r="AK276" s="815"/>
      <c r="AL276" s="815"/>
      <c r="AM276" s="816"/>
    </row>
    <row r="277" spans="1:39" ht="60.75" customHeight="1">
      <c r="B277" s="808"/>
      <c r="C277" s="810"/>
      <c r="D277" s="284">
        <v>2013</v>
      </c>
      <c r="E277" s="284">
        <v>2014</v>
      </c>
      <c r="F277" s="284">
        <v>2015</v>
      </c>
      <c r="G277" s="284">
        <v>2016</v>
      </c>
      <c r="H277" s="284">
        <v>2017</v>
      </c>
      <c r="I277" s="284">
        <v>2018</v>
      </c>
      <c r="J277" s="284">
        <v>2019</v>
      </c>
      <c r="K277" s="284">
        <v>2020</v>
      </c>
      <c r="L277" s="284">
        <v>2021</v>
      </c>
      <c r="M277" s="284">
        <v>2022</v>
      </c>
      <c r="N277" s="818"/>
      <c r="O277" s="284">
        <v>2013</v>
      </c>
      <c r="P277" s="284">
        <v>2014</v>
      </c>
      <c r="Q277" s="284">
        <v>2015</v>
      </c>
      <c r="R277" s="284">
        <v>2016</v>
      </c>
      <c r="S277" s="284">
        <v>2017</v>
      </c>
      <c r="T277" s="284">
        <v>2018</v>
      </c>
      <c r="U277" s="284">
        <v>2019</v>
      </c>
      <c r="V277" s="284">
        <v>2020</v>
      </c>
      <c r="W277" s="284">
        <v>2021</v>
      </c>
      <c r="X277" s="284">
        <v>2022</v>
      </c>
      <c r="Y277" s="284" t="str">
        <f>'1.  LRAMVA Summary'!D50</f>
        <v>Residential</v>
      </c>
      <c r="Z277" s="284" t="str">
        <f>'1.  LRAMVA Summary'!E50</f>
        <v>General Service &lt; 50 kW</v>
      </c>
      <c r="AA277" s="284" t="str">
        <f>'1.  LRAMVA Summary'!F50</f>
        <v>General Service 50 to 2999 kW</v>
      </c>
      <c r="AB277" s="284" t="str">
        <f>'1.  LRAMVA Summary'!G50</f>
        <v>General Service 3000-4999 kW</v>
      </c>
      <c r="AC277" s="284" t="str">
        <f>'1.  LRAMVA Summary'!H50</f>
        <v>Unmetered Scattered Load</v>
      </c>
      <c r="AD277" s="284" t="str">
        <f>'1.  LRAMVA Summary'!I50</f>
        <v>Sentinel Lighting</v>
      </c>
      <c r="AE277" s="284" t="str">
        <f>'1.  LRAMVA Summary'!J50</f>
        <v xml:space="preserve">Street Lighting </v>
      </c>
      <c r="AF277" s="284" t="str">
        <f>'1.  LRAMVA Summary'!K50</f>
        <v/>
      </c>
      <c r="AG277" s="284" t="str">
        <f>'1.  LRAMVA Summary'!L50</f>
        <v/>
      </c>
      <c r="AH277" s="284" t="str">
        <f>'1.  LRAMVA Summary'!M50</f>
        <v/>
      </c>
      <c r="AI277" s="284" t="str">
        <f>'1.  LRAMVA Summary'!N50</f>
        <v/>
      </c>
      <c r="AJ277" s="284" t="str">
        <f>'1.  LRAMVA Summary'!O50</f>
        <v/>
      </c>
      <c r="AK277" s="284" t="str">
        <f>'1.  LRAMVA Summary'!P50</f>
        <v/>
      </c>
      <c r="AL277" s="284" t="str">
        <f>'1.  LRAMVA Summary'!Q50</f>
        <v/>
      </c>
      <c r="AM277" s="286" t="str">
        <f>'1.  LRAMVA Summary'!R50</f>
        <v>Total</v>
      </c>
    </row>
    <row r="278" spans="1:39" ht="15" customHeight="1">
      <c r="A278" s="508"/>
      <c r="B278" s="287" t="s">
        <v>0</v>
      </c>
      <c r="C278" s="288"/>
      <c r="D278" s="288"/>
      <c r="E278" s="288"/>
      <c r="F278" s="288"/>
      <c r="G278" s="288"/>
      <c r="H278" s="288"/>
      <c r="I278" s="288"/>
      <c r="J278" s="288"/>
      <c r="K278" s="288"/>
      <c r="L278" s="288"/>
      <c r="M278" s="288"/>
      <c r="N278" s="289"/>
      <c r="O278" s="288"/>
      <c r="P278" s="288"/>
      <c r="Q278" s="288"/>
      <c r="R278" s="288"/>
      <c r="S278" s="288"/>
      <c r="T278" s="288"/>
      <c r="U278" s="288"/>
      <c r="V278" s="288"/>
      <c r="W278" s="288"/>
      <c r="X278" s="288"/>
      <c r="Y278" s="290" t="str">
        <f>'1.  LRAMVA Summary'!D51</f>
        <v>kWh</v>
      </c>
      <c r="Z278" s="290" t="str">
        <f>'1.  LRAMVA Summary'!E51</f>
        <v>kWh</v>
      </c>
      <c r="AA278" s="290" t="str">
        <f>'1.  LRAMVA Summary'!F51</f>
        <v>kW</v>
      </c>
      <c r="AB278" s="290" t="str">
        <f>'1.  LRAMVA Summary'!G51</f>
        <v>kW</v>
      </c>
      <c r="AC278" s="290" t="str">
        <f>'1.  LRAMVA Summary'!H51</f>
        <v>kWh</v>
      </c>
      <c r="AD278" s="290" t="str">
        <f>'1.  LRAMVA Summary'!I51</f>
        <v>kW</v>
      </c>
      <c r="AE278" s="290" t="str">
        <f>'1.  LRAMVA Summary'!J51</f>
        <v>kW</v>
      </c>
      <c r="AF278" s="290">
        <f>'1.  LRAMVA Summary'!K51</f>
        <v>0</v>
      </c>
      <c r="AG278" s="290">
        <f>'1.  LRAMVA Summary'!L51</f>
        <v>0</v>
      </c>
      <c r="AH278" s="290">
        <f>'1.  LRAMVA Summary'!M51</f>
        <v>0</v>
      </c>
      <c r="AI278" s="290">
        <f>'1.  LRAMVA Summary'!N51</f>
        <v>0</v>
      </c>
      <c r="AJ278" s="290">
        <f>'1.  LRAMVA Summary'!O51</f>
        <v>0</v>
      </c>
      <c r="AK278" s="290">
        <f>'1.  LRAMVA Summary'!P51</f>
        <v>0</v>
      </c>
      <c r="AL278" s="290">
        <f>'1.  LRAMVA Summary'!Q51</f>
        <v>0</v>
      </c>
      <c r="AM278" s="291"/>
    </row>
    <row r="279" spans="1:39" ht="15" outlineLevel="1">
      <c r="A279" s="507">
        <v>1</v>
      </c>
      <c r="B279" s="293" t="s">
        <v>1</v>
      </c>
      <c r="C279" s="290" t="s">
        <v>25</v>
      </c>
      <c r="D279" s="294">
        <v>21573.802917150999</v>
      </c>
      <c r="E279" s="294">
        <v>21573.802917150999</v>
      </c>
      <c r="F279" s="294">
        <v>21573.802917150999</v>
      </c>
      <c r="G279" s="294">
        <v>21061.080325483999</v>
      </c>
      <c r="H279" s="294">
        <v>9497.1445488059999</v>
      </c>
      <c r="I279" s="294">
        <v>0</v>
      </c>
      <c r="J279" s="294">
        <v>0</v>
      </c>
      <c r="K279" s="294">
        <v>0</v>
      </c>
      <c r="L279" s="294">
        <v>0</v>
      </c>
      <c r="M279" s="294">
        <v>0</v>
      </c>
      <c r="N279" s="290"/>
      <c r="O279" s="294">
        <v>3.6425079169999997</v>
      </c>
      <c r="P279" s="294">
        <v>3.6425079169999997</v>
      </c>
      <c r="Q279" s="294">
        <v>3.6425079169999997</v>
      </c>
      <c r="R279" s="294">
        <v>3.1185877689999999</v>
      </c>
      <c r="S279" s="294">
        <v>1.395783942</v>
      </c>
      <c r="T279" s="294">
        <v>0</v>
      </c>
      <c r="U279" s="294">
        <v>0</v>
      </c>
      <c r="V279" s="294">
        <v>0</v>
      </c>
      <c r="W279" s="294">
        <v>0</v>
      </c>
      <c r="X279" s="294">
        <v>0</v>
      </c>
      <c r="Y279" s="409">
        <v>1</v>
      </c>
      <c r="Z279" s="409"/>
      <c r="AA279" s="409"/>
      <c r="AB279" s="409"/>
      <c r="AC279" s="409"/>
      <c r="AD279" s="409"/>
      <c r="AE279" s="409"/>
      <c r="AF279" s="409"/>
      <c r="AG279" s="409"/>
      <c r="AH279" s="409"/>
      <c r="AI279" s="409"/>
      <c r="AJ279" s="409"/>
      <c r="AK279" s="409"/>
      <c r="AL279" s="409"/>
      <c r="AM279" s="295">
        <f>SUM(Y279:AL279)</f>
        <v>1</v>
      </c>
    </row>
    <row r="280" spans="1:39" ht="15" outlineLevel="1">
      <c r="B280" s="293" t="s">
        <v>250</v>
      </c>
      <c r="C280" s="290" t="s">
        <v>164</v>
      </c>
      <c r="D280" s="294"/>
      <c r="E280" s="294"/>
      <c r="F280" s="294"/>
      <c r="G280" s="294"/>
      <c r="H280" s="294"/>
      <c r="I280" s="294"/>
      <c r="J280" s="294"/>
      <c r="K280" s="294"/>
      <c r="L280" s="294"/>
      <c r="M280" s="294"/>
      <c r="N280" s="466"/>
      <c r="O280" s="294"/>
      <c r="P280" s="294"/>
      <c r="Q280" s="294"/>
      <c r="R280" s="294"/>
      <c r="S280" s="294"/>
      <c r="T280" s="294"/>
      <c r="U280" s="294"/>
      <c r="V280" s="294"/>
      <c r="W280" s="294"/>
      <c r="X280" s="294"/>
      <c r="Y280" s="410">
        <f>Y279</f>
        <v>1</v>
      </c>
      <c r="Z280" s="410">
        <f>Z279</f>
        <v>0</v>
      </c>
      <c r="AA280" s="410">
        <f t="shared" ref="AA280:AL280" si="78">AA279</f>
        <v>0</v>
      </c>
      <c r="AB280" s="410">
        <f t="shared" si="78"/>
        <v>0</v>
      </c>
      <c r="AC280" s="410">
        <f t="shared" si="78"/>
        <v>0</v>
      </c>
      <c r="AD280" s="410">
        <f t="shared" si="78"/>
        <v>0</v>
      </c>
      <c r="AE280" s="410">
        <f t="shared" si="78"/>
        <v>0</v>
      </c>
      <c r="AF280" s="410">
        <f t="shared" si="78"/>
        <v>0</v>
      </c>
      <c r="AG280" s="410">
        <f t="shared" si="78"/>
        <v>0</v>
      </c>
      <c r="AH280" s="410">
        <f t="shared" si="78"/>
        <v>0</v>
      </c>
      <c r="AI280" s="410">
        <f t="shared" si="78"/>
        <v>0</v>
      </c>
      <c r="AJ280" s="410">
        <f t="shared" si="78"/>
        <v>0</v>
      </c>
      <c r="AK280" s="410">
        <f t="shared" si="78"/>
        <v>0</v>
      </c>
      <c r="AL280" s="410">
        <f t="shared" si="78"/>
        <v>0</v>
      </c>
      <c r="AM280" s="296"/>
    </row>
    <row r="281" spans="1:39" ht="15.75" outlineLevel="1">
      <c r="A281" s="509"/>
      <c r="B281" s="297"/>
      <c r="C281" s="298"/>
      <c r="D281" s="298"/>
      <c r="E281" s="298"/>
      <c r="F281" s="298"/>
      <c r="G281" s="298"/>
      <c r="H281" s="298"/>
      <c r="I281" s="298"/>
      <c r="J281" s="298"/>
      <c r="K281" s="298"/>
      <c r="L281" s="298"/>
      <c r="M281" s="298"/>
      <c r="N281" s="302"/>
      <c r="O281" s="298"/>
      <c r="P281" s="298"/>
      <c r="Q281" s="298"/>
      <c r="R281" s="298"/>
      <c r="S281" s="298"/>
      <c r="T281" s="298"/>
      <c r="U281" s="298"/>
      <c r="V281" s="298"/>
      <c r="W281" s="298"/>
      <c r="X281" s="298"/>
      <c r="Y281" s="411"/>
      <c r="Z281" s="412"/>
      <c r="AA281" s="412"/>
      <c r="AB281" s="412"/>
      <c r="AC281" s="412"/>
      <c r="AD281" s="412"/>
      <c r="AE281" s="412"/>
      <c r="AF281" s="412"/>
      <c r="AG281" s="412"/>
      <c r="AH281" s="412"/>
      <c r="AI281" s="412"/>
      <c r="AJ281" s="412"/>
      <c r="AK281" s="412"/>
      <c r="AL281" s="412"/>
      <c r="AM281" s="301"/>
    </row>
    <row r="282" spans="1:39" ht="15" outlineLevel="1">
      <c r="A282" s="507">
        <v>2</v>
      </c>
      <c r="B282" s="293" t="s">
        <v>2</v>
      </c>
      <c r="C282" s="290" t="s">
        <v>25</v>
      </c>
      <c r="D282" s="294">
        <v>3694.39878</v>
      </c>
      <c r="E282" s="294">
        <v>3694.39878</v>
      </c>
      <c r="F282" s="294">
        <v>3694.39878</v>
      </c>
      <c r="G282" s="294">
        <v>3694.39878</v>
      </c>
      <c r="H282" s="294">
        <v>0</v>
      </c>
      <c r="I282" s="294">
        <v>0</v>
      </c>
      <c r="J282" s="294">
        <v>0</v>
      </c>
      <c r="K282" s="294">
        <v>0</v>
      </c>
      <c r="L282" s="294">
        <v>0</v>
      </c>
      <c r="M282" s="294">
        <v>0</v>
      </c>
      <c r="N282" s="290"/>
      <c r="O282" s="294">
        <v>2.0719409899999999</v>
      </c>
      <c r="P282" s="294">
        <v>2.0719409899999999</v>
      </c>
      <c r="Q282" s="294">
        <v>2.0719409899999999</v>
      </c>
      <c r="R282" s="294">
        <v>2.0719409899999999</v>
      </c>
      <c r="S282" s="294">
        <v>0</v>
      </c>
      <c r="T282" s="294">
        <v>0</v>
      </c>
      <c r="U282" s="294">
        <v>0</v>
      </c>
      <c r="V282" s="294">
        <v>0</v>
      </c>
      <c r="W282" s="294">
        <v>0</v>
      </c>
      <c r="X282" s="294">
        <v>0</v>
      </c>
      <c r="Y282" s="409">
        <v>1</v>
      </c>
      <c r="Z282" s="409"/>
      <c r="AA282" s="409"/>
      <c r="AB282" s="409"/>
      <c r="AC282" s="409"/>
      <c r="AD282" s="409"/>
      <c r="AE282" s="409"/>
      <c r="AF282" s="409"/>
      <c r="AG282" s="409"/>
      <c r="AH282" s="409"/>
      <c r="AI282" s="409"/>
      <c r="AJ282" s="409"/>
      <c r="AK282" s="409"/>
      <c r="AL282" s="409"/>
      <c r="AM282" s="295">
        <f>SUM(Y282:AL282)</f>
        <v>1</v>
      </c>
    </row>
    <row r="283" spans="1:39" ht="15" outlineLevel="1">
      <c r="B283" s="293" t="s">
        <v>250</v>
      </c>
      <c r="C283" s="290" t="s">
        <v>164</v>
      </c>
      <c r="D283" s="294"/>
      <c r="E283" s="294"/>
      <c r="F283" s="294"/>
      <c r="G283" s="294"/>
      <c r="H283" s="294"/>
      <c r="I283" s="294"/>
      <c r="J283" s="294"/>
      <c r="K283" s="294"/>
      <c r="L283" s="294"/>
      <c r="M283" s="294"/>
      <c r="N283" s="466"/>
      <c r="O283" s="294"/>
      <c r="P283" s="294"/>
      <c r="Q283" s="294"/>
      <c r="R283" s="294"/>
      <c r="S283" s="294"/>
      <c r="T283" s="294"/>
      <c r="U283" s="294"/>
      <c r="V283" s="294"/>
      <c r="W283" s="294"/>
      <c r="X283" s="294"/>
      <c r="Y283" s="410">
        <f>Y282</f>
        <v>1</v>
      </c>
      <c r="Z283" s="410">
        <f>Z282</f>
        <v>0</v>
      </c>
      <c r="AA283" s="410">
        <f t="shared" ref="AA283:AL283" si="79">AA282</f>
        <v>0</v>
      </c>
      <c r="AB283" s="410">
        <f t="shared" si="79"/>
        <v>0</v>
      </c>
      <c r="AC283" s="410">
        <f t="shared" si="79"/>
        <v>0</v>
      </c>
      <c r="AD283" s="410">
        <f t="shared" si="79"/>
        <v>0</v>
      </c>
      <c r="AE283" s="410">
        <f t="shared" si="79"/>
        <v>0</v>
      </c>
      <c r="AF283" s="410">
        <f t="shared" si="79"/>
        <v>0</v>
      </c>
      <c r="AG283" s="410">
        <f t="shared" si="79"/>
        <v>0</v>
      </c>
      <c r="AH283" s="410">
        <f t="shared" si="79"/>
        <v>0</v>
      </c>
      <c r="AI283" s="410">
        <f t="shared" si="79"/>
        <v>0</v>
      </c>
      <c r="AJ283" s="410">
        <f t="shared" si="79"/>
        <v>0</v>
      </c>
      <c r="AK283" s="410">
        <f t="shared" si="79"/>
        <v>0</v>
      </c>
      <c r="AL283" s="410">
        <f t="shared" si="79"/>
        <v>0</v>
      </c>
      <c r="AM283" s="296"/>
    </row>
    <row r="284" spans="1:39" ht="15.75" outlineLevel="1">
      <c r="A284" s="509"/>
      <c r="B284" s="297"/>
      <c r="C284" s="298"/>
      <c r="D284" s="303"/>
      <c r="E284" s="303"/>
      <c r="F284" s="303"/>
      <c r="G284" s="303"/>
      <c r="H284" s="303"/>
      <c r="I284" s="303"/>
      <c r="J284" s="303"/>
      <c r="K284" s="303"/>
      <c r="L284" s="303"/>
      <c r="M284" s="303"/>
      <c r="N284" s="302"/>
      <c r="O284" s="303"/>
      <c r="P284" s="303"/>
      <c r="Q284" s="303"/>
      <c r="R284" s="303"/>
      <c r="S284" s="303"/>
      <c r="T284" s="303"/>
      <c r="U284" s="303"/>
      <c r="V284" s="303"/>
      <c r="W284" s="303"/>
      <c r="X284" s="303"/>
      <c r="Y284" s="411"/>
      <c r="Z284" s="412"/>
      <c r="AA284" s="412"/>
      <c r="AB284" s="412"/>
      <c r="AC284" s="412"/>
      <c r="AD284" s="412"/>
      <c r="AE284" s="412"/>
      <c r="AF284" s="412"/>
      <c r="AG284" s="412"/>
      <c r="AH284" s="412"/>
      <c r="AI284" s="412"/>
      <c r="AJ284" s="412"/>
      <c r="AK284" s="412"/>
      <c r="AL284" s="412"/>
      <c r="AM284" s="301"/>
    </row>
    <row r="285" spans="1:39" ht="15" outlineLevel="1">
      <c r="A285" s="507">
        <v>3</v>
      </c>
      <c r="B285" s="293" t="s">
        <v>3</v>
      </c>
      <c r="C285" s="290" t="s">
        <v>25</v>
      </c>
      <c r="D285" s="294">
        <v>50936.682420777994</v>
      </c>
      <c r="E285" s="294">
        <v>50936.682420777994</v>
      </c>
      <c r="F285" s="294">
        <v>50936.682420777994</v>
      </c>
      <c r="G285" s="294">
        <v>50936.682420777994</v>
      </c>
      <c r="H285" s="294">
        <v>50936.682420777994</v>
      </c>
      <c r="I285" s="294">
        <v>50936.682420777994</v>
      </c>
      <c r="J285" s="294">
        <v>50936.682420777994</v>
      </c>
      <c r="K285" s="294">
        <v>50936.682420777994</v>
      </c>
      <c r="L285" s="294">
        <v>50936.682420777994</v>
      </c>
      <c r="M285" s="294">
        <v>50936.682420777994</v>
      </c>
      <c r="N285" s="290"/>
      <c r="O285" s="294">
        <v>28.317046614000002</v>
      </c>
      <c r="P285" s="294">
        <v>28.317046614000002</v>
      </c>
      <c r="Q285" s="294">
        <v>28.317046614000002</v>
      </c>
      <c r="R285" s="294">
        <v>28.317046614000002</v>
      </c>
      <c r="S285" s="294">
        <v>28.317046614000002</v>
      </c>
      <c r="T285" s="294">
        <v>28.317046614000002</v>
      </c>
      <c r="U285" s="294">
        <v>28.317046614000002</v>
      </c>
      <c r="V285" s="294">
        <v>28.317046614000002</v>
      </c>
      <c r="W285" s="294">
        <v>28.317046614000002</v>
      </c>
      <c r="X285" s="294">
        <v>28.317046614000002</v>
      </c>
      <c r="Y285" s="409">
        <v>1</v>
      </c>
      <c r="Z285" s="409"/>
      <c r="AA285" s="409"/>
      <c r="AB285" s="409"/>
      <c r="AC285" s="409"/>
      <c r="AD285" s="409"/>
      <c r="AE285" s="409"/>
      <c r="AF285" s="409"/>
      <c r="AG285" s="409"/>
      <c r="AH285" s="409"/>
      <c r="AI285" s="409"/>
      <c r="AJ285" s="409"/>
      <c r="AK285" s="409"/>
      <c r="AL285" s="409"/>
      <c r="AM285" s="295">
        <f>SUM(Y285:AL285)</f>
        <v>1</v>
      </c>
    </row>
    <row r="286" spans="1:39" ht="15" outlineLevel="1">
      <c r="B286" s="293" t="s">
        <v>250</v>
      </c>
      <c r="C286" s="290" t="s">
        <v>164</v>
      </c>
      <c r="D286" s="294">
        <v>2789</v>
      </c>
      <c r="E286" s="294"/>
      <c r="F286" s="294"/>
      <c r="G286" s="294"/>
      <c r="H286" s="294"/>
      <c r="I286" s="294"/>
      <c r="J286" s="294"/>
      <c r="K286" s="294"/>
      <c r="L286" s="294"/>
      <c r="M286" s="294"/>
      <c r="N286" s="466"/>
      <c r="O286" s="294">
        <v>2</v>
      </c>
      <c r="P286" s="294"/>
      <c r="Q286" s="294"/>
      <c r="R286" s="294"/>
      <c r="S286" s="294"/>
      <c r="T286" s="294"/>
      <c r="U286" s="294"/>
      <c r="V286" s="294"/>
      <c r="W286" s="294"/>
      <c r="X286" s="294"/>
      <c r="Y286" s="410">
        <f>Y285</f>
        <v>1</v>
      </c>
      <c r="Z286" s="410">
        <f>Z285</f>
        <v>0</v>
      </c>
      <c r="AA286" s="410">
        <f t="shared" ref="AA286:AL286" si="80">AA285</f>
        <v>0</v>
      </c>
      <c r="AB286" s="410">
        <f t="shared" si="80"/>
        <v>0</v>
      </c>
      <c r="AC286" s="410">
        <f t="shared" si="80"/>
        <v>0</v>
      </c>
      <c r="AD286" s="410">
        <f t="shared" si="80"/>
        <v>0</v>
      </c>
      <c r="AE286" s="410">
        <f t="shared" si="80"/>
        <v>0</v>
      </c>
      <c r="AF286" s="410">
        <f t="shared" si="80"/>
        <v>0</v>
      </c>
      <c r="AG286" s="410">
        <f t="shared" si="80"/>
        <v>0</v>
      </c>
      <c r="AH286" s="410">
        <f t="shared" si="80"/>
        <v>0</v>
      </c>
      <c r="AI286" s="410">
        <f t="shared" si="80"/>
        <v>0</v>
      </c>
      <c r="AJ286" s="410">
        <f t="shared" si="80"/>
        <v>0</v>
      </c>
      <c r="AK286" s="410">
        <f t="shared" si="80"/>
        <v>0</v>
      </c>
      <c r="AL286" s="410">
        <f t="shared" si="80"/>
        <v>0</v>
      </c>
      <c r="AM286" s="296"/>
    </row>
    <row r="287" spans="1:39" ht="15" outlineLevel="1">
      <c r="B287" s="293"/>
      <c r="C287" s="304"/>
      <c r="D287" s="290"/>
      <c r="E287" s="290"/>
      <c r="F287" s="290"/>
      <c r="G287" s="290"/>
      <c r="H287" s="290"/>
      <c r="I287" s="290"/>
      <c r="J287" s="290"/>
      <c r="K287" s="290"/>
      <c r="L287" s="290"/>
      <c r="M287" s="290"/>
      <c r="N287" s="282"/>
      <c r="O287" s="290"/>
      <c r="P287" s="290"/>
      <c r="Q287" s="290"/>
      <c r="R287" s="290"/>
      <c r="S287" s="290"/>
      <c r="T287" s="290"/>
      <c r="U287" s="290"/>
      <c r="V287" s="290"/>
      <c r="W287" s="290"/>
      <c r="X287" s="290"/>
      <c r="Y287" s="411"/>
      <c r="Z287" s="411"/>
      <c r="AA287" s="411"/>
      <c r="AB287" s="411"/>
      <c r="AC287" s="411"/>
      <c r="AD287" s="411"/>
      <c r="AE287" s="411"/>
      <c r="AF287" s="411"/>
      <c r="AG287" s="411"/>
      <c r="AH287" s="411"/>
      <c r="AI287" s="411"/>
      <c r="AJ287" s="411"/>
      <c r="AK287" s="411"/>
      <c r="AL287" s="411"/>
      <c r="AM287" s="305"/>
    </row>
    <row r="288" spans="1:39" ht="15" outlineLevel="1">
      <c r="A288" s="507">
        <v>4</v>
      </c>
      <c r="B288" s="293" t="s">
        <v>4</v>
      </c>
      <c r="C288" s="290" t="s">
        <v>25</v>
      </c>
      <c r="D288" s="294">
        <v>8703.5424539430005</v>
      </c>
      <c r="E288" s="294">
        <v>8703.5424539430005</v>
      </c>
      <c r="F288" s="294">
        <v>8368.1438070439999</v>
      </c>
      <c r="G288" s="294">
        <v>7089.5446631269997</v>
      </c>
      <c r="H288" s="294">
        <v>7089.5446631269997</v>
      </c>
      <c r="I288" s="294">
        <v>7089.5446631269997</v>
      </c>
      <c r="J288" s="294">
        <v>7089.5446631269997</v>
      </c>
      <c r="K288" s="294">
        <v>7083.6362717379998</v>
      </c>
      <c r="L288" s="294">
        <v>5150.9942014669996</v>
      </c>
      <c r="M288" s="294">
        <v>5150.9942014669996</v>
      </c>
      <c r="N288" s="290"/>
      <c r="O288" s="294">
        <v>0.58333884999999996</v>
      </c>
      <c r="P288" s="294">
        <v>0.58333884999999996</v>
      </c>
      <c r="Q288" s="294">
        <v>0.56228342899999995</v>
      </c>
      <c r="R288" s="294">
        <v>0.482016428</v>
      </c>
      <c r="S288" s="294">
        <v>0.482016428</v>
      </c>
      <c r="T288" s="294">
        <v>0.482016428</v>
      </c>
      <c r="U288" s="294">
        <v>0.482016428</v>
      </c>
      <c r="V288" s="294">
        <v>0.48134195400000002</v>
      </c>
      <c r="W288" s="294">
        <v>0.36001590500000002</v>
      </c>
      <c r="X288" s="294">
        <v>0.36001590500000002</v>
      </c>
      <c r="Y288" s="409">
        <v>1</v>
      </c>
      <c r="Z288" s="409"/>
      <c r="AA288" s="409"/>
      <c r="AB288" s="409"/>
      <c r="AC288" s="409"/>
      <c r="AD288" s="409"/>
      <c r="AE288" s="409"/>
      <c r="AF288" s="409"/>
      <c r="AG288" s="409"/>
      <c r="AH288" s="409"/>
      <c r="AI288" s="409"/>
      <c r="AJ288" s="409"/>
      <c r="AK288" s="409"/>
      <c r="AL288" s="409"/>
      <c r="AM288" s="295">
        <f>SUM(Y288:AL288)</f>
        <v>1</v>
      </c>
    </row>
    <row r="289" spans="1:39" ht="15" outlineLevel="1">
      <c r="B289" s="293" t="s">
        <v>250</v>
      </c>
      <c r="C289" s="290" t="s">
        <v>164</v>
      </c>
      <c r="D289" s="294">
        <v>27</v>
      </c>
      <c r="E289" s="294"/>
      <c r="F289" s="294"/>
      <c r="G289" s="294"/>
      <c r="H289" s="294"/>
      <c r="I289" s="294"/>
      <c r="J289" s="294"/>
      <c r="K289" s="294"/>
      <c r="L289" s="294"/>
      <c r="M289" s="294"/>
      <c r="N289" s="466"/>
      <c r="O289" s="294"/>
      <c r="P289" s="294"/>
      <c r="Q289" s="294"/>
      <c r="R289" s="294"/>
      <c r="S289" s="294"/>
      <c r="T289" s="294"/>
      <c r="U289" s="294"/>
      <c r="V289" s="294"/>
      <c r="W289" s="294"/>
      <c r="X289" s="294"/>
      <c r="Y289" s="410">
        <f>Y288</f>
        <v>1</v>
      </c>
      <c r="Z289" s="410">
        <f>Z288</f>
        <v>0</v>
      </c>
      <c r="AA289" s="410">
        <f t="shared" ref="AA289:AL289" si="81">AA288</f>
        <v>0</v>
      </c>
      <c r="AB289" s="410">
        <f t="shared" si="81"/>
        <v>0</v>
      </c>
      <c r="AC289" s="410">
        <f t="shared" si="81"/>
        <v>0</v>
      </c>
      <c r="AD289" s="410">
        <f t="shared" si="81"/>
        <v>0</v>
      </c>
      <c r="AE289" s="410">
        <f t="shared" si="81"/>
        <v>0</v>
      </c>
      <c r="AF289" s="410">
        <f t="shared" si="81"/>
        <v>0</v>
      </c>
      <c r="AG289" s="410">
        <f t="shared" si="81"/>
        <v>0</v>
      </c>
      <c r="AH289" s="410">
        <f t="shared" si="81"/>
        <v>0</v>
      </c>
      <c r="AI289" s="410">
        <f t="shared" si="81"/>
        <v>0</v>
      </c>
      <c r="AJ289" s="410">
        <f t="shared" si="81"/>
        <v>0</v>
      </c>
      <c r="AK289" s="410">
        <f t="shared" si="81"/>
        <v>0</v>
      </c>
      <c r="AL289" s="410">
        <f t="shared" si="81"/>
        <v>0</v>
      </c>
      <c r="AM289" s="296"/>
    </row>
    <row r="290" spans="1:39" ht="15" outlineLevel="1">
      <c r="B290" s="293"/>
      <c r="C290" s="304"/>
      <c r="D290" s="303"/>
      <c r="E290" s="303"/>
      <c r="F290" s="303"/>
      <c r="G290" s="303"/>
      <c r="H290" s="303"/>
      <c r="I290" s="303"/>
      <c r="J290" s="303"/>
      <c r="K290" s="303"/>
      <c r="L290" s="303"/>
      <c r="M290" s="303"/>
      <c r="N290" s="290"/>
      <c r="O290" s="303"/>
      <c r="P290" s="303"/>
      <c r="Q290" s="303"/>
      <c r="R290" s="303"/>
      <c r="S290" s="303"/>
      <c r="T290" s="303"/>
      <c r="U290" s="303"/>
      <c r="V290" s="303"/>
      <c r="W290" s="303"/>
      <c r="X290" s="303"/>
      <c r="Y290" s="411"/>
      <c r="Z290" s="411"/>
      <c r="AA290" s="411"/>
      <c r="AB290" s="411"/>
      <c r="AC290" s="411"/>
      <c r="AD290" s="411"/>
      <c r="AE290" s="411"/>
      <c r="AF290" s="411"/>
      <c r="AG290" s="411"/>
      <c r="AH290" s="411"/>
      <c r="AI290" s="411"/>
      <c r="AJ290" s="411"/>
      <c r="AK290" s="411"/>
      <c r="AL290" s="411"/>
      <c r="AM290" s="305"/>
    </row>
    <row r="291" spans="1:39" ht="15" outlineLevel="1">
      <c r="A291" s="507">
        <v>5</v>
      </c>
      <c r="B291" s="293" t="s">
        <v>5</v>
      </c>
      <c r="C291" s="290" t="s">
        <v>25</v>
      </c>
      <c r="D291" s="294">
        <v>19399.813163905001</v>
      </c>
      <c r="E291" s="294">
        <v>19399.813163905001</v>
      </c>
      <c r="F291" s="294">
        <v>18230.927709930002</v>
      </c>
      <c r="G291" s="294">
        <v>14241.818354457</v>
      </c>
      <c r="H291" s="294">
        <v>14241.818354457</v>
      </c>
      <c r="I291" s="294">
        <v>14241.818354457</v>
      </c>
      <c r="J291" s="294">
        <v>14241.818354457</v>
      </c>
      <c r="K291" s="294">
        <v>14225.035097759001</v>
      </c>
      <c r="L291" s="294">
        <v>11962.428054815</v>
      </c>
      <c r="M291" s="294">
        <v>11962.428054815</v>
      </c>
      <c r="N291" s="290"/>
      <c r="O291" s="294">
        <v>1.336613842</v>
      </c>
      <c r="P291" s="294">
        <v>1.336613842</v>
      </c>
      <c r="Q291" s="294">
        <v>1.2632343699999999</v>
      </c>
      <c r="R291" s="294">
        <v>1.012808859</v>
      </c>
      <c r="S291" s="294">
        <v>1.012808859</v>
      </c>
      <c r="T291" s="294">
        <v>1.012808859</v>
      </c>
      <c r="U291" s="294">
        <v>1.012808859</v>
      </c>
      <c r="V291" s="294">
        <v>1.010892962</v>
      </c>
      <c r="W291" s="294">
        <v>0.868852603</v>
      </c>
      <c r="X291" s="294">
        <v>0.868852603</v>
      </c>
      <c r="Y291" s="409">
        <v>1</v>
      </c>
      <c r="Z291" s="409"/>
      <c r="AA291" s="409"/>
      <c r="AB291" s="409"/>
      <c r="AC291" s="409"/>
      <c r="AD291" s="409"/>
      <c r="AE291" s="409"/>
      <c r="AF291" s="409"/>
      <c r="AG291" s="409"/>
      <c r="AH291" s="409"/>
      <c r="AI291" s="409"/>
      <c r="AJ291" s="409"/>
      <c r="AK291" s="409"/>
      <c r="AL291" s="409"/>
      <c r="AM291" s="295">
        <f>SUM(Y291:AL291)</f>
        <v>1</v>
      </c>
    </row>
    <row r="292" spans="1:39" ht="15" outlineLevel="1">
      <c r="B292" s="293" t="s">
        <v>250</v>
      </c>
      <c r="C292" s="290" t="s">
        <v>164</v>
      </c>
      <c r="D292" s="294"/>
      <c r="E292" s="294"/>
      <c r="F292" s="294"/>
      <c r="G292" s="294"/>
      <c r="H292" s="294"/>
      <c r="I292" s="294"/>
      <c r="J292" s="294"/>
      <c r="K292" s="294"/>
      <c r="L292" s="294"/>
      <c r="M292" s="294"/>
      <c r="N292" s="466"/>
      <c r="O292" s="294"/>
      <c r="P292" s="294"/>
      <c r="Q292" s="294"/>
      <c r="R292" s="294"/>
      <c r="S292" s="294"/>
      <c r="T292" s="294"/>
      <c r="U292" s="294"/>
      <c r="V292" s="294"/>
      <c r="W292" s="294"/>
      <c r="X292" s="294"/>
      <c r="Y292" s="410">
        <f>Y291</f>
        <v>1</v>
      </c>
      <c r="Z292" s="410">
        <f>Z291</f>
        <v>0</v>
      </c>
      <c r="AA292" s="410">
        <f t="shared" ref="AA292:AL292" si="82">AA291</f>
        <v>0</v>
      </c>
      <c r="AB292" s="410">
        <f t="shared" si="82"/>
        <v>0</v>
      </c>
      <c r="AC292" s="410">
        <f t="shared" si="82"/>
        <v>0</v>
      </c>
      <c r="AD292" s="410">
        <f t="shared" si="82"/>
        <v>0</v>
      </c>
      <c r="AE292" s="410">
        <f t="shared" si="82"/>
        <v>0</v>
      </c>
      <c r="AF292" s="410">
        <f t="shared" si="82"/>
        <v>0</v>
      </c>
      <c r="AG292" s="410">
        <f t="shared" si="82"/>
        <v>0</v>
      </c>
      <c r="AH292" s="410">
        <f t="shared" si="82"/>
        <v>0</v>
      </c>
      <c r="AI292" s="410">
        <f t="shared" si="82"/>
        <v>0</v>
      </c>
      <c r="AJ292" s="410">
        <f t="shared" si="82"/>
        <v>0</v>
      </c>
      <c r="AK292" s="410">
        <f t="shared" si="82"/>
        <v>0</v>
      </c>
      <c r="AL292" s="410">
        <f t="shared" si="82"/>
        <v>0</v>
      </c>
      <c r="AM292" s="296"/>
    </row>
    <row r="293" spans="1:39" ht="15" outlineLevel="1">
      <c r="B293" s="293"/>
      <c r="C293" s="304"/>
      <c r="D293" s="303"/>
      <c r="E293" s="303"/>
      <c r="F293" s="303"/>
      <c r="G293" s="303"/>
      <c r="H293" s="303"/>
      <c r="I293" s="303"/>
      <c r="J293" s="303"/>
      <c r="K293" s="303"/>
      <c r="L293" s="303"/>
      <c r="M293" s="303"/>
      <c r="N293" s="290"/>
      <c r="O293" s="303"/>
      <c r="P293" s="303"/>
      <c r="Q293" s="303"/>
      <c r="R293" s="303"/>
      <c r="S293" s="303"/>
      <c r="T293" s="303"/>
      <c r="U293" s="303"/>
      <c r="V293" s="303"/>
      <c r="W293" s="303"/>
      <c r="X293" s="303"/>
      <c r="Y293" s="411"/>
      <c r="Z293" s="411"/>
      <c r="AA293" s="411"/>
      <c r="AB293" s="411"/>
      <c r="AC293" s="411"/>
      <c r="AD293" s="411"/>
      <c r="AE293" s="411"/>
      <c r="AF293" s="411"/>
      <c r="AG293" s="411"/>
      <c r="AH293" s="411"/>
      <c r="AI293" s="411"/>
      <c r="AJ293" s="411"/>
      <c r="AK293" s="411"/>
      <c r="AL293" s="411"/>
      <c r="AM293" s="305"/>
    </row>
    <row r="294" spans="1:39" ht="15" outlineLevel="1">
      <c r="A294" s="507">
        <v>6</v>
      </c>
      <c r="B294" s="293" t="s">
        <v>6</v>
      </c>
      <c r="C294" s="290" t="s">
        <v>25</v>
      </c>
      <c r="D294" s="294"/>
      <c r="E294" s="294"/>
      <c r="F294" s="294"/>
      <c r="G294" s="294"/>
      <c r="H294" s="294"/>
      <c r="I294" s="294"/>
      <c r="J294" s="294"/>
      <c r="K294" s="294"/>
      <c r="L294" s="294"/>
      <c r="M294" s="294"/>
      <c r="N294" s="290"/>
      <c r="O294" s="294"/>
      <c r="P294" s="294"/>
      <c r="Q294" s="294"/>
      <c r="R294" s="294"/>
      <c r="S294" s="294"/>
      <c r="T294" s="294"/>
      <c r="U294" s="294"/>
      <c r="V294" s="294"/>
      <c r="W294" s="294"/>
      <c r="X294" s="294"/>
      <c r="Y294" s="409"/>
      <c r="Z294" s="409"/>
      <c r="AA294" s="409"/>
      <c r="AB294" s="409"/>
      <c r="AC294" s="409"/>
      <c r="AD294" s="409"/>
      <c r="AE294" s="409"/>
      <c r="AF294" s="409"/>
      <c r="AG294" s="409"/>
      <c r="AH294" s="409"/>
      <c r="AI294" s="409"/>
      <c r="AJ294" s="409"/>
      <c r="AK294" s="409"/>
      <c r="AL294" s="409"/>
      <c r="AM294" s="295">
        <f>SUM(Y294:AL294)</f>
        <v>0</v>
      </c>
    </row>
    <row r="295" spans="1:39" ht="15" outlineLevel="1">
      <c r="B295" s="293" t="s">
        <v>250</v>
      </c>
      <c r="C295" s="290" t="s">
        <v>164</v>
      </c>
      <c r="D295" s="294"/>
      <c r="E295" s="294"/>
      <c r="F295" s="294"/>
      <c r="G295" s="294"/>
      <c r="H295" s="294"/>
      <c r="I295" s="294"/>
      <c r="J295" s="294"/>
      <c r="K295" s="294"/>
      <c r="L295" s="294"/>
      <c r="M295" s="294"/>
      <c r="N295" s="466"/>
      <c r="O295" s="294"/>
      <c r="P295" s="294"/>
      <c r="Q295" s="294"/>
      <c r="R295" s="294"/>
      <c r="S295" s="294"/>
      <c r="T295" s="294"/>
      <c r="U295" s="294"/>
      <c r="V295" s="294"/>
      <c r="W295" s="294"/>
      <c r="X295" s="294"/>
      <c r="Y295" s="410">
        <f>Y294</f>
        <v>0</v>
      </c>
      <c r="Z295" s="410">
        <f>Z294</f>
        <v>0</v>
      </c>
      <c r="AA295" s="410">
        <f t="shared" ref="AA295:AL295" si="83">AA294</f>
        <v>0</v>
      </c>
      <c r="AB295" s="410">
        <f t="shared" si="83"/>
        <v>0</v>
      </c>
      <c r="AC295" s="410">
        <f t="shared" si="83"/>
        <v>0</v>
      </c>
      <c r="AD295" s="410">
        <f t="shared" si="83"/>
        <v>0</v>
      </c>
      <c r="AE295" s="410">
        <f t="shared" si="83"/>
        <v>0</v>
      </c>
      <c r="AF295" s="410">
        <f t="shared" si="83"/>
        <v>0</v>
      </c>
      <c r="AG295" s="410">
        <f t="shared" si="83"/>
        <v>0</v>
      </c>
      <c r="AH295" s="410">
        <f t="shared" si="83"/>
        <v>0</v>
      </c>
      <c r="AI295" s="410">
        <f t="shared" si="83"/>
        <v>0</v>
      </c>
      <c r="AJ295" s="410">
        <f t="shared" si="83"/>
        <v>0</v>
      </c>
      <c r="AK295" s="410">
        <f t="shared" si="83"/>
        <v>0</v>
      </c>
      <c r="AL295" s="410">
        <f t="shared" si="83"/>
        <v>0</v>
      </c>
      <c r="AM295" s="296"/>
    </row>
    <row r="296" spans="1:39" ht="15" outlineLevel="1">
      <c r="B296" s="293"/>
      <c r="C296" s="304"/>
      <c r="D296" s="303"/>
      <c r="E296" s="303"/>
      <c r="F296" s="303"/>
      <c r="G296" s="303"/>
      <c r="H296" s="303"/>
      <c r="I296" s="303"/>
      <c r="J296" s="303"/>
      <c r="K296" s="303"/>
      <c r="L296" s="303"/>
      <c r="M296" s="303"/>
      <c r="N296" s="290"/>
      <c r="O296" s="303"/>
      <c r="P296" s="303"/>
      <c r="Q296" s="303"/>
      <c r="R296" s="303"/>
      <c r="S296" s="303"/>
      <c r="T296" s="303"/>
      <c r="U296" s="303"/>
      <c r="V296" s="303"/>
      <c r="W296" s="303"/>
      <c r="X296" s="303"/>
      <c r="Y296" s="411"/>
      <c r="Z296" s="411"/>
      <c r="AA296" s="411"/>
      <c r="AB296" s="411"/>
      <c r="AC296" s="411"/>
      <c r="AD296" s="411"/>
      <c r="AE296" s="411"/>
      <c r="AF296" s="411"/>
      <c r="AG296" s="411"/>
      <c r="AH296" s="411"/>
      <c r="AI296" s="411"/>
      <c r="AJ296" s="411"/>
      <c r="AK296" s="411"/>
      <c r="AL296" s="411"/>
      <c r="AM296" s="305"/>
    </row>
    <row r="297" spans="1:39" ht="15" outlineLevel="1">
      <c r="A297" s="507">
        <v>7</v>
      </c>
      <c r="B297" s="293" t="s">
        <v>42</v>
      </c>
      <c r="C297" s="290" t="s">
        <v>25</v>
      </c>
      <c r="D297" s="294"/>
      <c r="E297" s="294"/>
      <c r="F297" s="294"/>
      <c r="G297" s="294"/>
      <c r="H297" s="294"/>
      <c r="I297" s="294"/>
      <c r="J297" s="294"/>
      <c r="K297" s="294"/>
      <c r="L297" s="294"/>
      <c r="M297" s="294"/>
      <c r="N297" s="290"/>
      <c r="O297" s="294">
        <v>4.2249999999999996</v>
      </c>
      <c r="P297" s="294"/>
      <c r="Q297" s="294"/>
      <c r="R297" s="294"/>
      <c r="S297" s="294"/>
      <c r="T297" s="294"/>
      <c r="U297" s="294"/>
      <c r="V297" s="294"/>
      <c r="W297" s="294"/>
      <c r="X297" s="294"/>
      <c r="Y297" s="409">
        <v>1</v>
      </c>
      <c r="Z297" s="409"/>
      <c r="AA297" s="409"/>
      <c r="AB297" s="409"/>
      <c r="AC297" s="409"/>
      <c r="AD297" s="409"/>
      <c r="AE297" s="409"/>
      <c r="AF297" s="409"/>
      <c r="AG297" s="409"/>
      <c r="AH297" s="409"/>
      <c r="AI297" s="409"/>
      <c r="AJ297" s="409"/>
      <c r="AK297" s="409"/>
      <c r="AL297" s="409"/>
      <c r="AM297" s="295">
        <f>SUM(Y297:AL297)</f>
        <v>1</v>
      </c>
    </row>
    <row r="298" spans="1:39" ht="15" outlineLevel="1">
      <c r="B298" s="293" t="s">
        <v>250</v>
      </c>
      <c r="C298" s="290" t="s">
        <v>164</v>
      </c>
      <c r="D298" s="294"/>
      <c r="E298" s="294"/>
      <c r="F298" s="294"/>
      <c r="G298" s="294"/>
      <c r="H298" s="294"/>
      <c r="I298" s="294"/>
      <c r="J298" s="294"/>
      <c r="K298" s="294"/>
      <c r="L298" s="294"/>
      <c r="M298" s="294"/>
      <c r="N298" s="290"/>
      <c r="O298" s="294"/>
      <c r="P298" s="294"/>
      <c r="Q298" s="294"/>
      <c r="R298" s="294"/>
      <c r="S298" s="294"/>
      <c r="T298" s="294"/>
      <c r="U298" s="294"/>
      <c r="V298" s="294"/>
      <c r="W298" s="294"/>
      <c r="X298" s="294"/>
      <c r="Y298" s="410">
        <f>Y297</f>
        <v>1</v>
      </c>
      <c r="Z298" s="410">
        <f>Z297</f>
        <v>0</v>
      </c>
      <c r="AA298" s="410">
        <f t="shared" ref="AA298:AL298" si="84">AA297</f>
        <v>0</v>
      </c>
      <c r="AB298" s="410">
        <f t="shared" si="84"/>
        <v>0</v>
      </c>
      <c r="AC298" s="410">
        <f t="shared" si="84"/>
        <v>0</v>
      </c>
      <c r="AD298" s="410">
        <f t="shared" si="84"/>
        <v>0</v>
      </c>
      <c r="AE298" s="410">
        <f t="shared" si="84"/>
        <v>0</v>
      </c>
      <c r="AF298" s="410">
        <f t="shared" si="84"/>
        <v>0</v>
      </c>
      <c r="AG298" s="410">
        <f t="shared" si="84"/>
        <v>0</v>
      </c>
      <c r="AH298" s="410">
        <f t="shared" si="84"/>
        <v>0</v>
      </c>
      <c r="AI298" s="410">
        <f t="shared" si="84"/>
        <v>0</v>
      </c>
      <c r="AJ298" s="410">
        <f t="shared" si="84"/>
        <v>0</v>
      </c>
      <c r="AK298" s="410">
        <f t="shared" si="84"/>
        <v>0</v>
      </c>
      <c r="AL298" s="410">
        <f t="shared" si="84"/>
        <v>0</v>
      </c>
      <c r="AM298" s="296"/>
    </row>
    <row r="299" spans="1:39" ht="15" outlineLevel="1">
      <c r="B299" s="293"/>
      <c r="C299" s="304"/>
      <c r="D299" s="303"/>
      <c r="E299" s="303"/>
      <c r="F299" s="303"/>
      <c r="G299" s="303"/>
      <c r="H299" s="303"/>
      <c r="I299" s="303"/>
      <c r="J299" s="303"/>
      <c r="K299" s="303"/>
      <c r="L299" s="303"/>
      <c r="M299" s="303"/>
      <c r="N299" s="290"/>
      <c r="O299" s="303"/>
      <c r="P299" s="303"/>
      <c r="Q299" s="303"/>
      <c r="R299" s="303"/>
      <c r="S299" s="303"/>
      <c r="T299" s="303"/>
      <c r="U299" s="303"/>
      <c r="V299" s="303"/>
      <c r="W299" s="303"/>
      <c r="X299" s="303"/>
      <c r="Y299" s="411"/>
      <c r="Z299" s="411"/>
      <c r="AA299" s="411"/>
      <c r="AB299" s="411"/>
      <c r="AC299" s="411"/>
      <c r="AD299" s="411"/>
      <c r="AE299" s="411"/>
      <c r="AF299" s="411"/>
      <c r="AG299" s="411"/>
      <c r="AH299" s="411"/>
      <c r="AI299" s="411"/>
      <c r="AJ299" s="411"/>
      <c r="AK299" s="411"/>
      <c r="AL299" s="411"/>
      <c r="AM299" s="305"/>
    </row>
    <row r="300" spans="1:39" s="282" customFormat="1" ht="15" outlineLevel="1">
      <c r="A300" s="507">
        <v>8</v>
      </c>
      <c r="B300" s="293" t="s">
        <v>486</v>
      </c>
      <c r="C300" s="290" t="s">
        <v>25</v>
      </c>
      <c r="D300" s="294"/>
      <c r="E300" s="294"/>
      <c r="F300" s="294"/>
      <c r="G300" s="294"/>
      <c r="H300" s="294"/>
      <c r="I300" s="294"/>
      <c r="J300" s="294"/>
      <c r="K300" s="294"/>
      <c r="L300" s="294"/>
      <c r="M300" s="294"/>
      <c r="N300" s="290"/>
      <c r="O300" s="294"/>
      <c r="P300" s="294"/>
      <c r="Q300" s="294"/>
      <c r="R300" s="294"/>
      <c r="S300" s="294"/>
      <c r="T300" s="294"/>
      <c r="U300" s="294"/>
      <c r="V300" s="294"/>
      <c r="W300" s="294"/>
      <c r="X300" s="294"/>
      <c r="Y300" s="409"/>
      <c r="Z300" s="409"/>
      <c r="AA300" s="409"/>
      <c r="AB300" s="409"/>
      <c r="AC300" s="409"/>
      <c r="AD300" s="409"/>
      <c r="AE300" s="409"/>
      <c r="AF300" s="409"/>
      <c r="AG300" s="409"/>
      <c r="AH300" s="409"/>
      <c r="AI300" s="409"/>
      <c r="AJ300" s="409"/>
      <c r="AK300" s="409"/>
      <c r="AL300" s="409"/>
      <c r="AM300" s="295">
        <f>SUM(Y300:AL300)</f>
        <v>0</v>
      </c>
    </row>
    <row r="301" spans="1:39" s="282" customFormat="1" ht="15" outlineLevel="1">
      <c r="A301" s="507"/>
      <c r="B301" s="293" t="s">
        <v>250</v>
      </c>
      <c r="C301" s="290" t="s">
        <v>164</v>
      </c>
      <c r="D301" s="294"/>
      <c r="E301" s="294"/>
      <c r="F301" s="294"/>
      <c r="G301" s="294"/>
      <c r="H301" s="294"/>
      <c r="I301" s="294"/>
      <c r="J301" s="294"/>
      <c r="K301" s="294"/>
      <c r="L301" s="294"/>
      <c r="M301" s="294"/>
      <c r="N301" s="290"/>
      <c r="O301" s="294"/>
      <c r="P301" s="294"/>
      <c r="Q301" s="294"/>
      <c r="R301" s="294"/>
      <c r="S301" s="294"/>
      <c r="T301" s="294"/>
      <c r="U301" s="294"/>
      <c r="V301" s="294"/>
      <c r="W301" s="294"/>
      <c r="X301" s="294"/>
      <c r="Y301" s="410">
        <f>Y300</f>
        <v>0</v>
      </c>
      <c r="Z301" s="410">
        <f>Z300</f>
        <v>0</v>
      </c>
      <c r="AA301" s="410">
        <f t="shared" ref="AA301:AL301" si="85">AA300</f>
        <v>0</v>
      </c>
      <c r="AB301" s="410">
        <f t="shared" si="85"/>
        <v>0</v>
      </c>
      <c r="AC301" s="410">
        <f t="shared" si="85"/>
        <v>0</v>
      </c>
      <c r="AD301" s="410">
        <f t="shared" si="85"/>
        <v>0</v>
      </c>
      <c r="AE301" s="410">
        <f t="shared" si="85"/>
        <v>0</v>
      </c>
      <c r="AF301" s="410">
        <f t="shared" si="85"/>
        <v>0</v>
      </c>
      <c r="AG301" s="410">
        <f t="shared" si="85"/>
        <v>0</v>
      </c>
      <c r="AH301" s="410">
        <f t="shared" si="85"/>
        <v>0</v>
      </c>
      <c r="AI301" s="410">
        <f t="shared" si="85"/>
        <v>0</v>
      </c>
      <c r="AJ301" s="410">
        <f t="shared" si="85"/>
        <v>0</v>
      </c>
      <c r="AK301" s="410">
        <f t="shared" si="85"/>
        <v>0</v>
      </c>
      <c r="AL301" s="410">
        <f t="shared" si="85"/>
        <v>0</v>
      </c>
      <c r="AM301" s="296"/>
    </row>
    <row r="302" spans="1:39" s="282" customFormat="1" ht="15" outlineLevel="1">
      <c r="A302" s="507"/>
      <c r="B302" s="293"/>
      <c r="C302" s="304"/>
      <c r="D302" s="303"/>
      <c r="E302" s="303"/>
      <c r="F302" s="303"/>
      <c r="G302" s="303"/>
      <c r="H302" s="303"/>
      <c r="I302" s="303"/>
      <c r="J302" s="303"/>
      <c r="K302" s="303"/>
      <c r="L302" s="303"/>
      <c r="M302" s="303"/>
      <c r="N302" s="290"/>
      <c r="O302" s="303"/>
      <c r="P302" s="303"/>
      <c r="Q302" s="303"/>
      <c r="R302" s="303"/>
      <c r="S302" s="303"/>
      <c r="T302" s="303"/>
      <c r="U302" s="303"/>
      <c r="V302" s="303"/>
      <c r="W302" s="303"/>
      <c r="X302" s="303"/>
      <c r="Y302" s="411"/>
      <c r="Z302" s="411"/>
      <c r="AA302" s="411"/>
      <c r="AB302" s="411"/>
      <c r="AC302" s="411"/>
      <c r="AD302" s="411"/>
      <c r="AE302" s="411"/>
      <c r="AF302" s="411"/>
      <c r="AG302" s="411"/>
      <c r="AH302" s="411"/>
      <c r="AI302" s="411"/>
      <c r="AJ302" s="411"/>
      <c r="AK302" s="411"/>
      <c r="AL302" s="411"/>
      <c r="AM302" s="305"/>
    </row>
    <row r="303" spans="1:39" ht="15" outlineLevel="1">
      <c r="A303" s="507">
        <v>9</v>
      </c>
      <c r="B303" s="293" t="s">
        <v>7</v>
      </c>
      <c r="C303" s="290" t="s">
        <v>25</v>
      </c>
      <c r="D303" s="294"/>
      <c r="E303" s="294"/>
      <c r="F303" s="294"/>
      <c r="G303" s="294"/>
      <c r="H303" s="294"/>
      <c r="I303" s="294"/>
      <c r="J303" s="294"/>
      <c r="K303" s="294"/>
      <c r="L303" s="294"/>
      <c r="M303" s="294"/>
      <c r="N303" s="290"/>
      <c r="O303" s="294"/>
      <c r="P303" s="294"/>
      <c r="Q303" s="294"/>
      <c r="R303" s="294"/>
      <c r="S303" s="294"/>
      <c r="T303" s="294"/>
      <c r="U303" s="294"/>
      <c r="V303" s="294"/>
      <c r="W303" s="294"/>
      <c r="X303" s="294"/>
      <c r="Y303" s="409"/>
      <c r="Z303" s="409"/>
      <c r="AA303" s="409"/>
      <c r="AB303" s="409"/>
      <c r="AC303" s="409"/>
      <c r="AD303" s="409"/>
      <c r="AE303" s="409"/>
      <c r="AF303" s="409"/>
      <c r="AG303" s="409"/>
      <c r="AH303" s="409"/>
      <c r="AI303" s="409"/>
      <c r="AJ303" s="409"/>
      <c r="AK303" s="409"/>
      <c r="AL303" s="409"/>
      <c r="AM303" s="295">
        <f>SUM(Y303:AL303)</f>
        <v>0</v>
      </c>
    </row>
    <row r="304" spans="1:39" ht="15" outlineLevel="1">
      <c r="B304" s="293" t="s">
        <v>250</v>
      </c>
      <c r="C304" s="290" t="s">
        <v>164</v>
      </c>
      <c r="D304" s="294"/>
      <c r="E304" s="294"/>
      <c r="F304" s="294"/>
      <c r="G304" s="294"/>
      <c r="H304" s="294"/>
      <c r="I304" s="294"/>
      <c r="J304" s="294"/>
      <c r="K304" s="294"/>
      <c r="L304" s="294"/>
      <c r="M304" s="294"/>
      <c r="N304" s="290"/>
      <c r="O304" s="294"/>
      <c r="P304" s="294"/>
      <c r="Q304" s="294"/>
      <c r="R304" s="294"/>
      <c r="S304" s="294"/>
      <c r="T304" s="294"/>
      <c r="U304" s="294"/>
      <c r="V304" s="294"/>
      <c r="W304" s="294"/>
      <c r="X304" s="294"/>
      <c r="Y304" s="410">
        <f>Y303</f>
        <v>0</v>
      </c>
      <c r="Z304" s="410">
        <f>Z303</f>
        <v>0</v>
      </c>
      <c r="AA304" s="410">
        <f t="shared" ref="AA304:AL304" si="86">AA303</f>
        <v>0</v>
      </c>
      <c r="AB304" s="410">
        <f t="shared" si="86"/>
        <v>0</v>
      </c>
      <c r="AC304" s="410">
        <f t="shared" si="86"/>
        <v>0</v>
      </c>
      <c r="AD304" s="410">
        <f t="shared" si="86"/>
        <v>0</v>
      </c>
      <c r="AE304" s="410">
        <f t="shared" si="86"/>
        <v>0</v>
      </c>
      <c r="AF304" s="410">
        <f t="shared" si="86"/>
        <v>0</v>
      </c>
      <c r="AG304" s="410">
        <f t="shared" si="86"/>
        <v>0</v>
      </c>
      <c r="AH304" s="410">
        <f t="shared" si="86"/>
        <v>0</v>
      </c>
      <c r="AI304" s="410">
        <f t="shared" si="86"/>
        <v>0</v>
      </c>
      <c r="AJ304" s="410">
        <f t="shared" si="86"/>
        <v>0</v>
      </c>
      <c r="AK304" s="410">
        <f t="shared" si="86"/>
        <v>0</v>
      </c>
      <c r="AL304" s="410">
        <f t="shared" si="86"/>
        <v>0</v>
      </c>
      <c r="AM304" s="296"/>
    </row>
    <row r="305" spans="1:39" ht="15" outlineLevel="1">
      <c r="B305" s="306"/>
      <c r="C305" s="307"/>
      <c r="D305" s="290"/>
      <c r="E305" s="290"/>
      <c r="F305" s="290"/>
      <c r="G305" s="290"/>
      <c r="H305" s="290"/>
      <c r="I305" s="290"/>
      <c r="J305" s="290"/>
      <c r="K305" s="290"/>
      <c r="L305" s="290"/>
      <c r="M305" s="290"/>
      <c r="N305" s="290"/>
      <c r="O305" s="290"/>
      <c r="P305" s="290"/>
      <c r="Q305" s="290"/>
      <c r="R305" s="290"/>
      <c r="S305" s="290"/>
      <c r="T305" s="290"/>
      <c r="U305" s="290"/>
      <c r="V305" s="290"/>
      <c r="W305" s="290"/>
      <c r="X305" s="290"/>
      <c r="Y305" s="411"/>
      <c r="Z305" s="411"/>
      <c r="AA305" s="411"/>
      <c r="AB305" s="411"/>
      <c r="AC305" s="411"/>
      <c r="AD305" s="411"/>
      <c r="AE305" s="411"/>
      <c r="AF305" s="411"/>
      <c r="AG305" s="411"/>
      <c r="AH305" s="411"/>
      <c r="AI305" s="411"/>
      <c r="AJ305" s="411"/>
      <c r="AK305" s="411"/>
      <c r="AL305" s="411"/>
      <c r="AM305" s="305"/>
    </row>
    <row r="306" spans="1:39" ht="15.75" outlineLevel="1">
      <c r="A306" s="508"/>
      <c r="B306" s="287" t="s">
        <v>8</v>
      </c>
      <c r="C306" s="288"/>
      <c r="D306" s="288"/>
      <c r="E306" s="288"/>
      <c r="F306" s="288"/>
      <c r="G306" s="288"/>
      <c r="H306" s="288"/>
      <c r="I306" s="288"/>
      <c r="J306" s="288"/>
      <c r="K306" s="288"/>
      <c r="L306" s="288"/>
      <c r="M306" s="288"/>
      <c r="N306" s="290"/>
      <c r="O306" s="288"/>
      <c r="P306" s="288"/>
      <c r="Q306" s="288"/>
      <c r="R306" s="288"/>
      <c r="S306" s="288"/>
      <c r="T306" s="288"/>
      <c r="U306" s="288"/>
      <c r="V306" s="288"/>
      <c r="W306" s="288"/>
      <c r="X306" s="288"/>
      <c r="Y306" s="413"/>
      <c r="Z306" s="413"/>
      <c r="AA306" s="413"/>
      <c r="AB306" s="413"/>
      <c r="AC306" s="413"/>
      <c r="AD306" s="413"/>
      <c r="AE306" s="413"/>
      <c r="AF306" s="413"/>
      <c r="AG306" s="413"/>
      <c r="AH306" s="413"/>
      <c r="AI306" s="413"/>
      <c r="AJ306" s="413"/>
      <c r="AK306" s="413"/>
      <c r="AL306" s="413"/>
      <c r="AM306" s="291"/>
    </row>
    <row r="307" spans="1:39" ht="15" outlineLevel="1">
      <c r="A307" s="507">
        <v>10</v>
      </c>
      <c r="B307" s="309" t="s">
        <v>22</v>
      </c>
      <c r="C307" s="290" t="s">
        <v>25</v>
      </c>
      <c r="D307" s="294">
        <v>356535.91101837897</v>
      </c>
      <c r="E307" s="294">
        <v>356535.91101837897</v>
      </c>
      <c r="F307" s="294">
        <v>356535.91101837897</v>
      </c>
      <c r="G307" s="294">
        <v>356535.91101837897</v>
      </c>
      <c r="H307" s="294">
        <v>354128.59432719101</v>
      </c>
      <c r="I307" s="294">
        <v>353830.58589890198</v>
      </c>
      <c r="J307" s="294">
        <v>353830.58589890198</v>
      </c>
      <c r="K307" s="294">
        <v>353830.58589890198</v>
      </c>
      <c r="L307" s="294">
        <v>350868.61975974502</v>
      </c>
      <c r="M307" s="294">
        <v>348696.21109332802</v>
      </c>
      <c r="N307" s="294">
        <v>12</v>
      </c>
      <c r="O307" s="294">
        <v>88.722159113999993</v>
      </c>
      <c r="P307" s="294">
        <v>88.722159113999993</v>
      </c>
      <c r="Q307" s="294">
        <v>88.722159113999993</v>
      </c>
      <c r="R307" s="294">
        <v>88.722159113999993</v>
      </c>
      <c r="S307" s="294">
        <v>87.953723973999999</v>
      </c>
      <c r="T307" s="294">
        <v>87.876476543999999</v>
      </c>
      <c r="U307" s="294">
        <v>87.876476543999999</v>
      </c>
      <c r="V307" s="294">
        <v>87.876476543999999</v>
      </c>
      <c r="W307" s="294">
        <v>86.930992773</v>
      </c>
      <c r="X307" s="294">
        <v>86.367877870000001</v>
      </c>
      <c r="Y307" s="414"/>
      <c r="Z307" s="501">
        <v>0.2</v>
      </c>
      <c r="AA307" s="501">
        <v>0.8</v>
      </c>
      <c r="AB307" s="501"/>
      <c r="AC307" s="414"/>
      <c r="AD307" s="414"/>
      <c r="AE307" s="414"/>
      <c r="AF307" s="414"/>
      <c r="AG307" s="414"/>
      <c r="AH307" s="414"/>
      <c r="AI307" s="414"/>
      <c r="AJ307" s="414"/>
      <c r="AK307" s="414"/>
      <c r="AL307" s="414"/>
      <c r="AM307" s="295">
        <f>SUM(Y307:AL307)</f>
        <v>1</v>
      </c>
    </row>
    <row r="308" spans="1:39" ht="15" outlineLevel="1">
      <c r="B308" s="293" t="s">
        <v>250</v>
      </c>
      <c r="C308" s="290" t="s">
        <v>164</v>
      </c>
      <c r="D308" s="294">
        <v>139263</v>
      </c>
      <c r="E308" s="294"/>
      <c r="F308" s="294"/>
      <c r="G308" s="294"/>
      <c r="H308" s="294"/>
      <c r="I308" s="294"/>
      <c r="J308" s="294"/>
      <c r="K308" s="294"/>
      <c r="L308" s="294"/>
      <c r="M308" s="294"/>
      <c r="N308" s="294">
        <f>N307</f>
        <v>12</v>
      </c>
      <c r="O308" s="294">
        <v>28</v>
      </c>
      <c r="P308" s="294"/>
      <c r="Q308" s="294"/>
      <c r="R308" s="294"/>
      <c r="S308" s="294"/>
      <c r="T308" s="294"/>
      <c r="U308" s="294"/>
      <c r="V308" s="294"/>
      <c r="W308" s="294"/>
      <c r="X308" s="294"/>
      <c r="Y308" s="410">
        <f>Y307</f>
        <v>0</v>
      </c>
      <c r="Z308" s="410">
        <f>Z307</f>
        <v>0.2</v>
      </c>
      <c r="AA308" s="410">
        <f t="shared" ref="AA308:AL308" si="87">AA307</f>
        <v>0.8</v>
      </c>
      <c r="AB308" s="410">
        <f t="shared" si="87"/>
        <v>0</v>
      </c>
      <c r="AC308" s="410">
        <f t="shared" si="87"/>
        <v>0</v>
      </c>
      <c r="AD308" s="410">
        <f t="shared" si="87"/>
        <v>0</v>
      </c>
      <c r="AE308" s="410">
        <f t="shared" si="87"/>
        <v>0</v>
      </c>
      <c r="AF308" s="410">
        <f t="shared" si="87"/>
        <v>0</v>
      </c>
      <c r="AG308" s="410">
        <f t="shared" si="87"/>
        <v>0</v>
      </c>
      <c r="AH308" s="410">
        <f t="shared" si="87"/>
        <v>0</v>
      </c>
      <c r="AI308" s="410">
        <f t="shared" si="87"/>
        <v>0</v>
      </c>
      <c r="AJ308" s="410">
        <f t="shared" si="87"/>
        <v>0</v>
      </c>
      <c r="AK308" s="410">
        <f t="shared" si="87"/>
        <v>0</v>
      </c>
      <c r="AL308" s="410">
        <f t="shared" si="87"/>
        <v>0</v>
      </c>
      <c r="AM308" s="310"/>
    </row>
    <row r="309" spans="1:39" ht="15" outlineLevel="1">
      <c r="B309" s="309"/>
      <c r="C309" s="311"/>
      <c r="D309" s="290"/>
      <c r="E309" s="290"/>
      <c r="F309" s="290"/>
      <c r="G309" s="290"/>
      <c r="H309" s="290"/>
      <c r="I309" s="290"/>
      <c r="J309" s="290"/>
      <c r="K309" s="290"/>
      <c r="L309" s="290"/>
      <c r="M309" s="290"/>
      <c r="N309" s="290"/>
      <c r="O309" s="290"/>
      <c r="P309" s="290"/>
      <c r="Q309" s="290"/>
      <c r="R309" s="290"/>
      <c r="S309" s="290"/>
      <c r="T309" s="290"/>
      <c r="U309" s="290"/>
      <c r="V309" s="290"/>
      <c r="W309" s="290"/>
      <c r="X309" s="290"/>
      <c r="Y309" s="415"/>
      <c r="Z309" s="415"/>
      <c r="AA309" s="415"/>
      <c r="AB309" s="415"/>
      <c r="AC309" s="415"/>
      <c r="AD309" s="415"/>
      <c r="AE309" s="415"/>
      <c r="AF309" s="415"/>
      <c r="AG309" s="415"/>
      <c r="AH309" s="415"/>
      <c r="AI309" s="415"/>
      <c r="AJ309" s="415"/>
      <c r="AK309" s="415"/>
      <c r="AL309" s="415"/>
      <c r="AM309" s="312"/>
    </row>
    <row r="310" spans="1:39" ht="15" outlineLevel="1">
      <c r="A310" s="507">
        <v>11</v>
      </c>
      <c r="B310" s="313" t="s">
        <v>21</v>
      </c>
      <c r="C310" s="290" t="s">
        <v>25</v>
      </c>
      <c r="D310" s="294">
        <v>192984.00143971501</v>
      </c>
      <c r="E310" s="294">
        <v>192984.00143971501</v>
      </c>
      <c r="F310" s="294">
        <v>173868.47455912299</v>
      </c>
      <c r="G310" s="294">
        <v>119784.67372855201</v>
      </c>
      <c r="H310" s="294">
        <v>83765.075431553007</v>
      </c>
      <c r="I310" s="294">
        <v>83765.075431553007</v>
      </c>
      <c r="J310" s="294">
        <v>83765.075431553007</v>
      </c>
      <c r="K310" s="294">
        <v>83096.815249623003</v>
      </c>
      <c r="L310" s="294">
        <v>83096.815249623003</v>
      </c>
      <c r="M310" s="294">
        <v>83096.815249623003</v>
      </c>
      <c r="N310" s="294">
        <v>12</v>
      </c>
      <c r="O310" s="294">
        <v>57.048494005999999</v>
      </c>
      <c r="P310" s="294">
        <v>57.048494005999999</v>
      </c>
      <c r="Q310" s="294">
        <v>51.604224662999997</v>
      </c>
      <c r="R310" s="294">
        <v>36.619661551999997</v>
      </c>
      <c r="S310" s="294">
        <v>25.158195497000001</v>
      </c>
      <c r="T310" s="294">
        <v>25.158195497000001</v>
      </c>
      <c r="U310" s="294">
        <v>25.158195497000001</v>
      </c>
      <c r="V310" s="294">
        <v>24.489458730999999</v>
      </c>
      <c r="W310" s="294">
        <v>24.489458730999999</v>
      </c>
      <c r="X310" s="294">
        <v>24.489458730999999</v>
      </c>
      <c r="Y310" s="414"/>
      <c r="Z310" s="501">
        <v>1</v>
      </c>
      <c r="AA310" s="414"/>
      <c r="AB310" s="414"/>
      <c r="AC310" s="414"/>
      <c r="AD310" s="414"/>
      <c r="AE310" s="414"/>
      <c r="AF310" s="414"/>
      <c r="AG310" s="414"/>
      <c r="AH310" s="414"/>
      <c r="AI310" s="414"/>
      <c r="AJ310" s="414"/>
      <c r="AK310" s="414"/>
      <c r="AL310" s="414"/>
      <c r="AM310" s="295">
        <f>SUM(Y310:AL310)</f>
        <v>1</v>
      </c>
    </row>
    <row r="311" spans="1:39" ht="15" outlineLevel="1">
      <c r="B311" s="293" t="s">
        <v>250</v>
      </c>
      <c r="C311" s="290" t="s">
        <v>164</v>
      </c>
      <c r="D311" s="294"/>
      <c r="E311" s="294"/>
      <c r="F311" s="294"/>
      <c r="G311" s="294"/>
      <c r="H311" s="294"/>
      <c r="I311" s="294"/>
      <c r="J311" s="294"/>
      <c r="K311" s="294"/>
      <c r="L311" s="294"/>
      <c r="M311" s="294"/>
      <c r="N311" s="294">
        <f>N310</f>
        <v>12</v>
      </c>
      <c r="O311" s="294"/>
      <c r="P311" s="294"/>
      <c r="Q311" s="294"/>
      <c r="R311" s="294"/>
      <c r="S311" s="294"/>
      <c r="T311" s="294"/>
      <c r="U311" s="294"/>
      <c r="V311" s="294"/>
      <c r="W311" s="294"/>
      <c r="X311" s="294"/>
      <c r="Y311" s="410">
        <f>Y310</f>
        <v>0</v>
      </c>
      <c r="Z311" s="410">
        <f>Z310</f>
        <v>1</v>
      </c>
      <c r="AA311" s="410">
        <f t="shared" ref="AA311:AL311" si="88">AA310</f>
        <v>0</v>
      </c>
      <c r="AB311" s="410">
        <f t="shared" si="88"/>
        <v>0</v>
      </c>
      <c r="AC311" s="410">
        <f t="shared" si="88"/>
        <v>0</v>
      </c>
      <c r="AD311" s="410">
        <f t="shared" si="88"/>
        <v>0</v>
      </c>
      <c r="AE311" s="410">
        <f t="shared" si="88"/>
        <v>0</v>
      </c>
      <c r="AF311" s="410">
        <f t="shared" si="88"/>
        <v>0</v>
      </c>
      <c r="AG311" s="410">
        <f t="shared" si="88"/>
        <v>0</v>
      </c>
      <c r="AH311" s="410">
        <f t="shared" si="88"/>
        <v>0</v>
      </c>
      <c r="AI311" s="410">
        <f t="shared" si="88"/>
        <v>0</v>
      </c>
      <c r="AJ311" s="410">
        <f t="shared" si="88"/>
        <v>0</v>
      </c>
      <c r="AK311" s="410">
        <f t="shared" si="88"/>
        <v>0</v>
      </c>
      <c r="AL311" s="410">
        <f t="shared" si="88"/>
        <v>0</v>
      </c>
      <c r="AM311" s="310"/>
    </row>
    <row r="312" spans="1:39" ht="15" outlineLevel="1">
      <c r="B312" s="313"/>
      <c r="C312" s="311"/>
      <c r="D312" s="290"/>
      <c r="E312" s="290"/>
      <c r="F312" s="290"/>
      <c r="G312" s="290"/>
      <c r="H312" s="290"/>
      <c r="I312" s="290"/>
      <c r="J312" s="290"/>
      <c r="K312" s="290"/>
      <c r="L312" s="290"/>
      <c r="M312" s="290"/>
      <c r="N312" s="290"/>
      <c r="O312" s="290"/>
      <c r="P312" s="290"/>
      <c r="Q312" s="290"/>
      <c r="R312" s="290"/>
      <c r="S312" s="290"/>
      <c r="T312" s="290"/>
      <c r="U312" s="290"/>
      <c r="V312" s="290"/>
      <c r="W312" s="290"/>
      <c r="X312" s="290"/>
      <c r="Y312" s="415"/>
      <c r="Z312" s="416"/>
      <c r="AA312" s="415"/>
      <c r="AB312" s="415"/>
      <c r="AC312" s="415"/>
      <c r="AD312" s="415"/>
      <c r="AE312" s="415"/>
      <c r="AF312" s="415"/>
      <c r="AG312" s="415"/>
      <c r="AH312" s="415"/>
      <c r="AI312" s="415"/>
      <c r="AJ312" s="415"/>
      <c r="AK312" s="415"/>
      <c r="AL312" s="415"/>
      <c r="AM312" s="312"/>
    </row>
    <row r="313" spans="1:39" ht="15" outlineLevel="1">
      <c r="A313" s="507">
        <v>12</v>
      </c>
      <c r="B313" s="313" t="s">
        <v>23</v>
      </c>
      <c r="C313" s="290" t="s">
        <v>25</v>
      </c>
      <c r="D313" s="294"/>
      <c r="E313" s="294"/>
      <c r="F313" s="294"/>
      <c r="G313" s="294"/>
      <c r="H313" s="294"/>
      <c r="I313" s="294"/>
      <c r="J313" s="294"/>
      <c r="K313" s="294"/>
      <c r="L313" s="294"/>
      <c r="M313" s="294"/>
      <c r="N313" s="294">
        <v>3</v>
      </c>
      <c r="O313" s="294"/>
      <c r="P313" s="294"/>
      <c r="Q313" s="294"/>
      <c r="R313" s="294"/>
      <c r="S313" s="294"/>
      <c r="T313" s="294"/>
      <c r="U313" s="294"/>
      <c r="V313" s="294"/>
      <c r="W313" s="294"/>
      <c r="X313" s="294"/>
      <c r="Y313" s="414"/>
      <c r="Z313" s="414"/>
      <c r="AA313" s="414"/>
      <c r="AB313" s="414"/>
      <c r="AC313" s="414"/>
      <c r="AD313" s="414"/>
      <c r="AE313" s="414"/>
      <c r="AF313" s="414"/>
      <c r="AG313" s="414"/>
      <c r="AH313" s="414"/>
      <c r="AI313" s="414"/>
      <c r="AJ313" s="414"/>
      <c r="AK313" s="414"/>
      <c r="AL313" s="414"/>
      <c r="AM313" s="295">
        <f>SUM(Y313:AL313)</f>
        <v>0</v>
      </c>
    </row>
    <row r="314" spans="1:39" ht="15" outlineLevel="1">
      <c r="B314" s="293" t="s">
        <v>250</v>
      </c>
      <c r="C314" s="290" t="s">
        <v>164</v>
      </c>
      <c r="D314" s="294"/>
      <c r="E314" s="294"/>
      <c r="F314" s="294"/>
      <c r="G314" s="294"/>
      <c r="H314" s="294"/>
      <c r="I314" s="294"/>
      <c r="J314" s="294"/>
      <c r="K314" s="294"/>
      <c r="L314" s="294"/>
      <c r="M314" s="294"/>
      <c r="N314" s="294">
        <f>N313</f>
        <v>3</v>
      </c>
      <c r="O314" s="294"/>
      <c r="P314" s="294"/>
      <c r="Q314" s="294"/>
      <c r="R314" s="294"/>
      <c r="S314" s="294"/>
      <c r="T314" s="294"/>
      <c r="U314" s="294"/>
      <c r="V314" s="294"/>
      <c r="W314" s="294"/>
      <c r="X314" s="294"/>
      <c r="Y314" s="410">
        <f>Y313</f>
        <v>0</v>
      </c>
      <c r="Z314" s="410">
        <f>Z313</f>
        <v>0</v>
      </c>
      <c r="AA314" s="410">
        <f t="shared" ref="AA314:AL314" si="89">AA313</f>
        <v>0</v>
      </c>
      <c r="AB314" s="410">
        <f t="shared" si="89"/>
        <v>0</v>
      </c>
      <c r="AC314" s="410">
        <f t="shared" si="89"/>
        <v>0</v>
      </c>
      <c r="AD314" s="410">
        <f t="shared" si="89"/>
        <v>0</v>
      </c>
      <c r="AE314" s="410">
        <f t="shared" si="89"/>
        <v>0</v>
      </c>
      <c r="AF314" s="410">
        <f t="shared" si="89"/>
        <v>0</v>
      </c>
      <c r="AG314" s="410">
        <f t="shared" si="89"/>
        <v>0</v>
      </c>
      <c r="AH314" s="410">
        <f t="shared" si="89"/>
        <v>0</v>
      </c>
      <c r="AI314" s="410">
        <f t="shared" si="89"/>
        <v>0</v>
      </c>
      <c r="AJ314" s="410">
        <f t="shared" si="89"/>
        <v>0</v>
      </c>
      <c r="AK314" s="410">
        <f t="shared" si="89"/>
        <v>0</v>
      </c>
      <c r="AL314" s="410">
        <f t="shared" si="89"/>
        <v>0</v>
      </c>
      <c r="AM314" s="310"/>
    </row>
    <row r="315" spans="1:39" ht="15" outlineLevel="1">
      <c r="B315" s="313"/>
      <c r="C315" s="311"/>
      <c r="D315" s="315"/>
      <c r="E315" s="315"/>
      <c r="F315" s="315"/>
      <c r="G315" s="315"/>
      <c r="H315" s="315"/>
      <c r="I315" s="315"/>
      <c r="J315" s="315"/>
      <c r="K315" s="315"/>
      <c r="L315" s="315"/>
      <c r="M315" s="315"/>
      <c r="N315" s="290"/>
      <c r="O315" s="315"/>
      <c r="P315" s="315"/>
      <c r="Q315" s="315"/>
      <c r="R315" s="315"/>
      <c r="S315" s="315"/>
      <c r="T315" s="315"/>
      <c r="U315" s="315"/>
      <c r="V315" s="315"/>
      <c r="W315" s="315"/>
      <c r="X315" s="315"/>
      <c r="Y315" s="415"/>
      <c r="Z315" s="416"/>
      <c r="AA315" s="415"/>
      <c r="AB315" s="415"/>
      <c r="AC315" s="415"/>
      <c r="AD315" s="415"/>
      <c r="AE315" s="415"/>
      <c r="AF315" s="415"/>
      <c r="AG315" s="415"/>
      <c r="AH315" s="415"/>
      <c r="AI315" s="415"/>
      <c r="AJ315" s="415"/>
      <c r="AK315" s="415"/>
      <c r="AL315" s="415"/>
      <c r="AM315" s="312"/>
    </row>
    <row r="316" spans="1:39" ht="15" outlineLevel="1">
      <c r="A316" s="507">
        <v>13</v>
      </c>
      <c r="B316" s="313" t="s">
        <v>24</v>
      </c>
      <c r="C316" s="290" t="s">
        <v>25</v>
      </c>
      <c r="D316" s="294"/>
      <c r="E316" s="294"/>
      <c r="F316" s="294"/>
      <c r="G316" s="294"/>
      <c r="H316" s="294"/>
      <c r="I316" s="294"/>
      <c r="J316" s="294"/>
      <c r="K316" s="294"/>
      <c r="L316" s="294"/>
      <c r="M316" s="294"/>
      <c r="N316" s="294">
        <v>12</v>
      </c>
      <c r="O316" s="294"/>
      <c r="P316" s="294"/>
      <c r="Q316" s="294"/>
      <c r="R316" s="294"/>
      <c r="S316" s="294"/>
      <c r="T316" s="294"/>
      <c r="U316" s="294"/>
      <c r="V316" s="294"/>
      <c r="W316" s="294"/>
      <c r="X316" s="294"/>
      <c r="Y316" s="414"/>
      <c r="Z316" s="414"/>
      <c r="AA316" s="414"/>
      <c r="AB316" s="414"/>
      <c r="AC316" s="414"/>
      <c r="AD316" s="414"/>
      <c r="AE316" s="414"/>
      <c r="AF316" s="414"/>
      <c r="AG316" s="414"/>
      <c r="AH316" s="414"/>
      <c r="AI316" s="414"/>
      <c r="AJ316" s="414"/>
      <c r="AK316" s="414"/>
      <c r="AL316" s="414"/>
      <c r="AM316" s="295">
        <f>SUM(Y316:AL316)</f>
        <v>0</v>
      </c>
    </row>
    <row r="317" spans="1:39" ht="15" outlineLevel="1">
      <c r="B317" s="293" t="s">
        <v>250</v>
      </c>
      <c r="C317" s="290" t="s">
        <v>164</v>
      </c>
      <c r="D317" s="294"/>
      <c r="E317" s="294"/>
      <c r="F317" s="294"/>
      <c r="G317" s="294"/>
      <c r="H317" s="294"/>
      <c r="I317" s="294"/>
      <c r="J317" s="294"/>
      <c r="K317" s="294"/>
      <c r="L317" s="294"/>
      <c r="M317" s="294"/>
      <c r="N317" s="294">
        <f>N316</f>
        <v>12</v>
      </c>
      <c r="O317" s="294"/>
      <c r="P317" s="294"/>
      <c r="Q317" s="294"/>
      <c r="R317" s="294"/>
      <c r="S317" s="294"/>
      <c r="T317" s="294"/>
      <c r="U317" s="294"/>
      <c r="V317" s="294"/>
      <c r="W317" s="294"/>
      <c r="X317" s="294"/>
      <c r="Y317" s="410">
        <f>Y316</f>
        <v>0</v>
      </c>
      <c r="Z317" s="410">
        <f>Z316</f>
        <v>0</v>
      </c>
      <c r="AA317" s="410">
        <f t="shared" ref="AA317:AL317" si="90">AA316</f>
        <v>0</v>
      </c>
      <c r="AB317" s="410">
        <f t="shared" si="90"/>
        <v>0</v>
      </c>
      <c r="AC317" s="410">
        <f t="shared" si="90"/>
        <v>0</v>
      </c>
      <c r="AD317" s="410">
        <f t="shared" si="90"/>
        <v>0</v>
      </c>
      <c r="AE317" s="410">
        <f t="shared" si="90"/>
        <v>0</v>
      </c>
      <c r="AF317" s="410">
        <f t="shared" si="90"/>
        <v>0</v>
      </c>
      <c r="AG317" s="410">
        <f t="shared" si="90"/>
        <v>0</v>
      </c>
      <c r="AH317" s="410">
        <f t="shared" si="90"/>
        <v>0</v>
      </c>
      <c r="AI317" s="410">
        <f t="shared" si="90"/>
        <v>0</v>
      </c>
      <c r="AJ317" s="410">
        <f t="shared" si="90"/>
        <v>0</v>
      </c>
      <c r="AK317" s="410">
        <f t="shared" si="90"/>
        <v>0</v>
      </c>
      <c r="AL317" s="410">
        <f t="shared" si="90"/>
        <v>0</v>
      </c>
      <c r="AM317" s="310"/>
    </row>
    <row r="318" spans="1:39" ht="15" outlineLevel="1">
      <c r="B318" s="313"/>
      <c r="C318" s="311"/>
      <c r="D318" s="315"/>
      <c r="E318" s="315"/>
      <c r="F318" s="315"/>
      <c r="G318" s="315"/>
      <c r="H318" s="315"/>
      <c r="I318" s="315"/>
      <c r="J318" s="315"/>
      <c r="K318" s="315"/>
      <c r="L318" s="315"/>
      <c r="M318" s="315"/>
      <c r="N318" s="290"/>
      <c r="O318" s="315"/>
      <c r="P318" s="315"/>
      <c r="Q318" s="315"/>
      <c r="R318" s="315"/>
      <c r="S318" s="315"/>
      <c r="T318" s="315"/>
      <c r="U318" s="315"/>
      <c r="V318" s="315"/>
      <c r="W318" s="315"/>
      <c r="X318" s="315"/>
      <c r="Y318" s="415"/>
      <c r="Z318" s="415"/>
      <c r="AA318" s="415"/>
      <c r="AB318" s="415"/>
      <c r="AC318" s="415"/>
      <c r="AD318" s="415"/>
      <c r="AE318" s="415"/>
      <c r="AF318" s="415"/>
      <c r="AG318" s="415"/>
      <c r="AH318" s="415"/>
      <c r="AI318" s="415"/>
      <c r="AJ318" s="415"/>
      <c r="AK318" s="415"/>
      <c r="AL318" s="415"/>
      <c r="AM318" s="312"/>
    </row>
    <row r="319" spans="1:39" ht="15" outlineLevel="1">
      <c r="A319" s="507">
        <v>14</v>
      </c>
      <c r="B319" s="313" t="s">
        <v>20</v>
      </c>
      <c r="C319" s="290" t="s">
        <v>25</v>
      </c>
      <c r="D319" s="294"/>
      <c r="E319" s="294"/>
      <c r="F319" s="294"/>
      <c r="G319" s="294"/>
      <c r="H319" s="294"/>
      <c r="I319" s="294"/>
      <c r="J319" s="294"/>
      <c r="K319" s="294"/>
      <c r="L319" s="294"/>
      <c r="M319" s="294"/>
      <c r="N319" s="294">
        <v>12</v>
      </c>
      <c r="O319" s="294"/>
      <c r="P319" s="294"/>
      <c r="Q319" s="294"/>
      <c r="R319" s="294"/>
      <c r="S319" s="294"/>
      <c r="T319" s="294"/>
      <c r="U319" s="294"/>
      <c r="V319" s="294"/>
      <c r="W319" s="294"/>
      <c r="X319" s="294"/>
      <c r="Y319" s="414"/>
      <c r="Z319" s="414"/>
      <c r="AA319" s="501"/>
      <c r="AB319" s="414"/>
      <c r="AC319" s="414"/>
      <c r="AD319" s="414"/>
      <c r="AE319" s="414"/>
      <c r="AF319" s="414"/>
      <c r="AG319" s="414"/>
      <c r="AH319" s="414"/>
      <c r="AI319" s="414"/>
      <c r="AJ319" s="414"/>
      <c r="AK319" s="414"/>
      <c r="AL319" s="414"/>
      <c r="AM319" s="295">
        <f>SUM(Y319:AL319)</f>
        <v>0</v>
      </c>
    </row>
    <row r="320" spans="1:39" ht="15" outlineLevel="1">
      <c r="B320" s="293" t="s">
        <v>250</v>
      </c>
      <c r="C320" s="290" t="s">
        <v>164</v>
      </c>
      <c r="D320" s="294"/>
      <c r="E320" s="294"/>
      <c r="F320" s="294"/>
      <c r="G320" s="294"/>
      <c r="H320" s="294"/>
      <c r="I320" s="294"/>
      <c r="J320" s="294"/>
      <c r="K320" s="294"/>
      <c r="L320" s="294"/>
      <c r="M320" s="294"/>
      <c r="N320" s="294">
        <f>N319</f>
        <v>12</v>
      </c>
      <c r="O320" s="294"/>
      <c r="P320" s="294"/>
      <c r="Q320" s="294"/>
      <c r="R320" s="294"/>
      <c r="S320" s="294"/>
      <c r="T320" s="294"/>
      <c r="U320" s="294"/>
      <c r="V320" s="294"/>
      <c r="W320" s="294"/>
      <c r="X320" s="294"/>
      <c r="Y320" s="410">
        <f>Y319</f>
        <v>0</v>
      </c>
      <c r="Z320" s="410">
        <f>Z319</f>
        <v>0</v>
      </c>
      <c r="AA320" s="410">
        <f t="shared" ref="AA320:AL320" si="91">AA319</f>
        <v>0</v>
      </c>
      <c r="AB320" s="410">
        <f t="shared" si="91"/>
        <v>0</v>
      </c>
      <c r="AC320" s="410">
        <f t="shared" si="91"/>
        <v>0</v>
      </c>
      <c r="AD320" s="410">
        <f t="shared" si="91"/>
        <v>0</v>
      </c>
      <c r="AE320" s="410">
        <f t="shared" si="91"/>
        <v>0</v>
      </c>
      <c r="AF320" s="410">
        <f t="shared" si="91"/>
        <v>0</v>
      </c>
      <c r="AG320" s="410">
        <f t="shared" si="91"/>
        <v>0</v>
      </c>
      <c r="AH320" s="410">
        <f t="shared" si="91"/>
        <v>0</v>
      </c>
      <c r="AI320" s="410">
        <f t="shared" si="91"/>
        <v>0</v>
      </c>
      <c r="AJ320" s="410">
        <f t="shared" si="91"/>
        <v>0</v>
      </c>
      <c r="AK320" s="410">
        <f t="shared" si="91"/>
        <v>0</v>
      </c>
      <c r="AL320" s="410">
        <f t="shared" si="91"/>
        <v>0</v>
      </c>
      <c r="AM320" s="310"/>
    </row>
    <row r="321" spans="1:39" ht="15" outlineLevel="1">
      <c r="B321" s="313"/>
      <c r="C321" s="311"/>
      <c r="D321" s="315"/>
      <c r="E321" s="315"/>
      <c r="F321" s="315"/>
      <c r="G321" s="315"/>
      <c r="H321" s="315"/>
      <c r="I321" s="315"/>
      <c r="J321" s="315"/>
      <c r="K321" s="315"/>
      <c r="L321" s="315"/>
      <c r="M321" s="315"/>
      <c r="N321" s="290"/>
      <c r="O321" s="315"/>
      <c r="P321" s="315"/>
      <c r="Q321" s="315"/>
      <c r="R321" s="315"/>
      <c r="S321" s="315"/>
      <c r="T321" s="315"/>
      <c r="U321" s="315"/>
      <c r="V321" s="315"/>
      <c r="W321" s="315"/>
      <c r="X321" s="315"/>
      <c r="Y321" s="415"/>
      <c r="Z321" s="416"/>
      <c r="AA321" s="415"/>
      <c r="AB321" s="415"/>
      <c r="AC321" s="415"/>
      <c r="AD321" s="415"/>
      <c r="AE321" s="415"/>
      <c r="AF321" s="415"/>
      <c r="AG321" s="415"/>
      <c r="AH321" s="415"/>
      <c r="AI321" s="415"/>
      <c r="AJ321" s="415"/>
      <c r="AK321" s="415"/>
      <c r="AL321" s="415"/>
      <c r="AM321" s="312"/>
    </row>
    <row r="322" spans="1:39" s="282" customFormat="1" ht="15" outlineLevel="1">
      <c r="A322" s="507">
        <v>15</v>
      </c>
      <c r="B322" s="313" t="s">
        <v>487</v>
      </c>
      <c r="C322" s="290" t="s">
        <v>25</v>
      </c>
      <c r="D322" s="294"/>
      <c r="E322" s="294"/>
      <c r="F322" s="294"/>
      <c r="G322" s="294"/>
      <c r="H322" s="294"/>
      <c r="I322" s="294"/>
      <c r="J322" s="294"/>
      <c r="K322" s="294"/>
      <c r="L322" s="294"/>
      <c r="M322" s="294"/>
      <c r="N322" s="290"/>
      <c r="O322" s="294"/>
      <c r="P322" s="294"/>
      <c r="Q322" s="294"/>
      <c r="R322" s="294"/>
      <c r="S322" s="294"/>
      <c r="T322" s="294"/>
      <c r="U322" s="294"/>
      <c r="V322" s="294"/>
      <c r="W322" s="294"/>
      <c r="X322" s="294"/>
      <c r="Y322" s="414"/>
      <c r="Z322" s="414"/>
      <c r="AA322" s="414"/>
      <c r="AB322" s="414"/>
      <c r="AC322" s="414"/>
      <c r="AD322" s="414"/>
      <c r="AE322" s="414"/>
      <c r="AF322" s="414"/>
      <c r="AG322" s="414"/>
      <c r="AH322" s="414"/>
      <c r="AI322" s="414"/>
      <c r="AJ322" s="414"/>
      <c r="AK322" s="414"/>
      <c r="AL322" s="414"/>
      <c r="AM322" s="295">
        <f>SUM(Y322:AL322)</f>
        <v>0</v>
      </c>
    </row>
    <row r="323" spans="1:39" s="282" customFormat="1" ht="15" outlineLevel="1">
      <c r="A323" s="507"/>
      <c r="B323" s="314" t="s">
        <v>250</v>
      </c>
      <c r="C323" s="290" t="s">
        <v>164</v>
      </c>
      <c r="D323" s="294"/>
      <c r="E323" s="294"/>
      <c r="F323" s="294"/>
      <c r="G323" s="294"/>
      <c r="H323" s="294"/>
      <c r="I323" s="294"/>
      <c r="J323" s="294"/>
      <c r="K323" s="294"/>
      <c r="L323" s="294"/>
      <c r="M323" s="294"/>
      <c r="N323" s="290"/>
      <c r="O323" s="294"/>
      <c r="P323" s="294"/>
      <c r="Q323" s="294"/>
      <c r="R323" s="294"/>
      <c r="S323" s="294"/>
      <c r="T323" s="294"/>
      <c r="U323" s="294"/>
      <c r="V323" s="294"/>
      <c r="W323" s="294"/>
      <c r="X323" s="294"/>
      <c r="Y323" s="410">
        <f>Y322</f>
        <v>0</v>
      </c>
      <c r="Z323" s="410">
        <f>Z322</f>
        <v>0</v>
      </c>
      <c r="AA323" s="410">
        <f t="shared" ref="AA323:AL323" si="92">AA322</f>
        <v>0</v>
      </c>
      <c r="AB323" s="410">
        <f t="shared" si="92"/>
        <v>0</v>
      </c>
      <c r="AC323" s="410">
        <f t="shared" si="92"/>
        <v>0</v>
      </c>
      <c r="AD323" s="410">
        <f t="shared" si="92"/>
        <v>0</v>
      </c>
      <c r="AE323" s="410">
        <f t="shared" si="92"/>
        <v>0</v>
      </c>
      <c r="AF323" s="410">
        <f t="shared" si="92"/>
        <v>0</v>
      </c>
      <c r="AG323" s="410">
        <f t="shared" si="92"/>
        <v>0</v>
      </c>
      <c r="AH323" s="410">
        <f t="shared" si="92"/>
        <v>0</v>
      </c>
      <c r="AI323" s="410">
        <f t="shared" si="92"/>
        <v>0</v>
      </c>
      <c r="AJ323" s="410">
        <f t="shared" si="92"/>
        <v>0</v>
      </c>
      <c r="AK323" s="410">
        <f t="shared" si="92"/>
        <v>0</v>
      </c>
      <c r="AL323" s="410">
        <f t="shared" si="92"/>
        <v>0</v>
      </c>
      <c r="AM323" s="310"/>
    </row>
    <row r="324" spans="1:39" s="282" customFormat="1" ht="15" outlineLevel="1">
      <c r="A324" s="507"/>
      <c r="B324" s="313"/>
      <c r="C324" s="311"/>
      <c r="D324" s="315"/>
      <c r="E324" s="315"/>
      <c r="F324" s="315"/>
      <c r="G324" s="315"/>
      <c r="H324" s="315"/>
      <c r="I324" s="315"/>
      <c r="J324" s="315"/>
      <c r="K324" s="315"/>
      <c r="L324" s="315"/>
      <c r="M324" s="315"/>
      <c r="N324" s="290"/>
      <c r="O324" s="315"/>
      <c r="P324" s="315"/>
      <c r="Q324" s="315"/>
      <c r="R324" s="315"/>
      <c r="S324" s="315"/>
      <c r="T324" s="315"/>
      <c r="U324" s="315"/>
      <c r="V324" s="315"/>
      <c r="W324" s="315"/>
      <c r="X324" s="315"/>
      <c r="Y324" s="417"/>
      <c r="Z324" s="415"/>
      <c r="AA324" s="415"/>
      <c r="AB324" s="415"/>
      <c r="AC324" s="415"/>
      <c r="AD324" s="415"/>
      <c r="AE324" s="415"/>
      <c r="AF324" s="415"/>
      <c r="AG324" s="415"/>
      <c r="AH324" s="415"/>
      <c r="AI324" s="415"/>
      <c r="AJ324" s="415"/>
      <c r="AK324" s="415"/>
      <c r="AL324" s="415"/>
      <c r="AM324" s="312"/>
    </row>
    <row r="325" spans="1:39" s="282" customFormat="1" ht="30" outlineLevel="1">
      <c r="A325" s="507">
        <v>16</v>
      </c>
      <c r="B325" s="313" t="s">
        <v>488</v>
      </c>
      <c r="C325" s="290" t="s">
        <v>25</v>
      </c>
      <c r="D325" s="294"/>
      <c r="E325" s="294"/>
      <c r="F325" s="294"/>
      <c r="G325" s="294"/>
      <c r="H325" s="294"/>
      <c r="I325" s="294"/>
      <c r="J325" s="294"/>
      <c r="K325" s="294"/>
      <c r="L325" s="294"/>
      <c r="M325" s="294"/>
      <c r="N325" s="290"/>
      <c r="O325" s="294"/>
      <c r="P325" s="294"/>
      <c r="Q325" s="294"/>
      <c r="R325" s="294"/>
      <c r="S325" s="294"/>
      <c r="T325" s="294"/>
      <c r="U325" s="294"/>
      <c r="V325" s="294"/>
      <c r="W325" s="294"/>
      <c r="X325" s="294"/>
      <c r="Y325" s="414"/>
      <c r="Z325" s="414"/>
      <c r="AA325" s="414"/>
      <c r="AB325" s="414"/>
      <c r="AC325" s="414"/>
      <c r="AD325" s="414"/>
      <c r="AE325" s="414"/>
      <c r="AF325" s="414"/>
      <c r="AG325" s="414"/>
      <c r="AH325" s="414"/>
      <c r="AI325" s="414"/>
      <c r="AJ325" s="414"/>
      <c r="AK325" s="414"/>
      <c r="AL325" s="414"/>
      <c r="AM325" s="295">
        <f>SUM(Y325:AL325)</f>
        <v>0</v>
      </c>
    </row>
    <row r="326" spans="1:39" s="282" customFormat="1" ht="15" outlineLevel="1">
      <c r="A326" s="507"/>
      <c r="B326" s="314" t="s">
        <v>250</v>
      </c>
      <c r="C326" s="290" t="s">
        <v>164</v>
      </c>
      <c r="D326" s="294"/>
      <c r="E326" s="294"/>
      <c r="F326" s="294"/>
      <c r="G326" s="294"/>
      <c r="H326" s="294"/>
      <c r="I326" s="294"/>
      <c r="J326" s="294"/>
      <c r="K326" s="294"/>
      <c r="L326" s="294"/>
      <c r="M326" s="294"/>
      <c r="N326" s="290"/>
      <c r="O326" s="294"/>
      <c r="P326" s="294"/>
      <c r="Q326" s="294"/>
      <c r="R326" s="294"/>
      <c r="S326" s="294"/>
      <c r="T326" s="294"/>
      <c r="U326" s="294"/>
      <c r="V326" s="294"/>
      <c r="W326" s="294"/>
      <c r="X326" s="294"/>
      <c r="Y326" s="410">
        <f>Y325</f>
        <v>0</v>
      </c>
      <c r="Z326" s="410">
        <f>Z325</f>
        <v>0</v>
      </c>
      <c r="AA326" s="410">
        <f t="shared" ref="AA326:AL326" si="93">AA325</f>
        <v>0</v>
      </c>
      <c r="AB326" s="410">
        <f t="shared" si="93"/>
        <v>0</v>
      </c>
      <c r="AC326" s="410">
        <f t="shared" si="93"/>
        <v>0</v>
      </c>
      <c r="AD326" s="410">
        <f t="shared" si="93"/>
        <v>0</v>
      </c>
      <c r="AE326" s="410">
        <f t="shared" si="93"/>
        <v>0</v>
      </c>
      <c r="AF326" s="410">
        <f t="shared" si="93"/>
        <v>0</v>
      </c>
      <c r="AG326" s="410">
        <f t="shared" si="93"/>
        <v>0</v>
      </c>
      <c r="AH326" s="410">
        <f t="shared" si="93"/>
        <v>0</v>
      </c>
      <c r="AI326" s="410">
        <f t="shared" si="93"/>
        <v>0</v>
      </c>
      <c r="AJ326" s="410">
        <f t="shared" si="93"/>
        <v>0</v>
      </c>
      <c r="AK326" s="410">
        <f t="shared" si="93"/>
        <v>0</v>
      </c>
      <c r="AL326" s="410">
        <f t="shared" si="93"/>
        <v>0</v>
      </c>
      <c r="AM326" s="310"/>
    </row>
    <row r="327" spans="1:39" s="282" customFormat="1" ht="15" outlineLevel="1">
      <c r="A327" s="507"/>
      <c r="B327" s="313"/>
      <c r="C327" s="311"/>
      <c r="D327" s="315"/>
      <c r="E327" s="315"/>
      <c r="F327" s="315"/>
      <c r="G327" s="315"/>
      <c r="H327" s="315"/>
      <c r="I327" s="315"/>
      <c r="J327" s="315"/>
      <c r="K327" s="315"/>
      <c r="L327" s="315"/>
      <c r="M327" s="315"/>
      <c r="N327" s="290"/>
      <c r="O327" s="315"/>
      <c r="P327" s="315"/>
      <c r="Q327" s="315"/>
      <c r="R327" s="315"/>
      <c r="S327" s="315"/>
      <c r="T327" s="315"/>
      <c r="U327" s="315"/>
      <c r="V327" s="315"/>
      <c r="W327" s="315"/>
      <c r="X327" s="315"/>
      <c r="Y327" s="417"/>
      <c r="Z327" s="415"/>
      <c r="AA327" s="415"/>
      <c r="AB327" s="415"/>
      <c r="AC327" s="415"/>
      <c r="AD327" s="415"/>
      <c r="AE327" s="415"/>
      <c r="AF327" s="415"/>
      <c r="AG327" s="415"/>
      <c r="AH327" s="415"/>
      <c r="AI327" s="415"/>
      <c r="AJ327" s="415"/>
      <c r="AK327" s="415"/>
      <c r="AL327" s="415"/>
      <c r="AM327" s="312"/>
    </row>
    <row r="328" spans="1:39" ht="15" outlineLevel="1">
      <c r="A328" s="507">
        <v>17</v>
      </c>
      <c r="B328" s="313" t="s">
        <v>9</v>
      </c>
      <c r="C328" s="290" t="s">
        <v>25</v>
      </c>
      <c r="D328" s="294">
        <v>236.934</v>
      </c>
      <c r="E328" s="294"/>
      <c r="F328" s="294"/>
      <c r="G328" s="294"/>
      <c r="H328" s="294"/>
      <c r="I328" s="294"/>
      <c r="J328" s="294"/>
      <c r="K328" s="294"/>
      <c r="L328" s="294"/>
      <c r="M328" s="294"/>
      <c r="N328" s="290"/>
      <c r="O328" s="294">
        <v>17.744</v>
      </c>
      <c r="P328" s="294"/>
      <c r="Q328" s="294"/>
      <c r="R328" s="294"/>
      <c r="S328" s="294"/>
      <c r="T328" s="294"/>
      <c r="U328" s="294"/>
      <c r="V328" s="294"/>
      <c r="W328" s="294"/>
      <c r="X328" s="294"/>
      <c r="Y328" s="414"/>
      <c r="Z328" s="414"/>
      <c r="AA328" s="414">
        <v>1</v>
      </c>
      <c r="AB328" s="414"/>
      <c r="AC328" s="414"/>
      <c r="AD328" s="414"/>
      <c r="AE328" s="414"/>
      <c r="AF328" s="414"/>
      <c r="AG328" s="414"/>
      <c r="AH328" s="414"/>
      <c r="AI328" s="414"/>
      <c r="AJ328" s="414"/>
      <c r="AK328" s="414"/>
      <c r="AL328" s="414"/>
      <c r="AM328" s="295">
        <f>SUM(Y328:AL328)</f>
        <v>1</v>
      </c>
    </row>
    <row r="329" spans="1:39" ht="15" outlineLevel="1">
      <c r="B329" s="293" t="s">
        <v>250</v>
      </c>
      <c r="C329" s="290" t="s">
        <v>164</v>
      </c>
      <c r="D329" s="294"/>
      <c r="E329" s="294"/>
      <c r="F329" s="294"/>
      <c r="G329" s="294"/>
      <c r="H329" s="294"/>
      <c r="I329" s="294"/>
      <c r="J329" s="294"/>
      <c r="K329" s="294"/>
      <c r="L329" s="294"/>
      <c r="M329" s="294"/>
      <c r="N329" s="290"/>
      <c r="O329" s="294"/>
      <c r="P329" s="294"/>
      <c r="Q329" s="294"/>
      <c r="R329" s="294"/>
      <c r="S329" s="294"/>
      <c r="T329" s="294"/>
      <c r="U329" s="294"/>
      <c r="V329" s="294"/>
      <c r="W329" s="294"/>
      <c r="X329" s="294"/>
      <c r="Y329" s="410">
        <f>Y328</f>
        <v>0</v>
      </c>
      <c r="Z329" s="410">
        <f>Z328</f>
        <v>0</v>
      </c>
      <c r="AA329" s="410">
        <f t="shared" ref="AA329:AL329" si="94">AA328</f>
        <v>1</v>
      </c>
      <c r="AB329" s="410">
        <f t="shared" si="94"/>
        <v>0</v>
      </c>
      <c r="AC329" s="410">
        <f t="shared" si="94"/>
        <v>0</v>
      </c>
      <c r="AD329" s="410">
        <f t="shared" si="94"/>
        <v>0</v>
      </c>
      <c r="AE329" s="410">
        <f t="shared" si="94"/>
        <v>0</v>
      </c>
      <c r="AF329" s="410">
        <f t="shared" si="94"/>
        <v>0</v>
      </c>
      <c r="AG329" s="410">
        <f t="shared" si="94"/>
        <v>0</v>
      </c>
      <c r="AH329" s="410">
        <f t="shared" si="94"/>
        <v>0</v>
      </c>
      <c r="AI329" s="410">
        <f t="shared" si="94"/>
        <v>0</v>
      </c>
      <c r="AJ329" s="410">
        <f t="shared" si="94"/>
        <v>0</v>
      </c>
      <c r="AK329" s="410">
        <f t="shared" si="94"/>
        <v>0</v>
      </c>
      <c r="AL329" s="410">
        <f t="shared" si="94"/>
        <v>0</v>
      </c>
      <c r="AM329" s="310"/>
    </row>
    <row r="330" spans="1:39" ht="15" outlineLevel="1">
      <c r="B330" s="314"/>
      <c r="C330" s="304"/>
      <c r="D330" s="290"/>
      <c r="E330" s="290"/>
      <c r="F330" s="290"/>
      <c r="G330" s="290"/>
      <c r="H330" s="290"/>
      <c r="I330" s="290"/>
      <c r="J330" s="290"/>
      <c r="K330" s="290"/>
      <c r="L330" s="290"/>
      <c r="M330" s="290"/>
      <c r="N330" s="290"/>
      <c r="O330" s="290"/>
      <c r="P330" s="290"/>
      <c r="Q330" s="290"/>
      <c r="R330" s="290"/>
      <c r="S330" s="290"/>
      <c r="T330" s="290"/>
      <c r="U330" s="290"/>
      <c r="V330" s="290"/>
      <c r="W330" s="290"/>
      <c r="X330" s="290"/>
      <c r="Y330" s="418"/>
      <c r="Z330" s="419"/>
      <c r="AA330" s="419"/>
      <c r="AB330" s="419"/>
      <c r="AC330" s="419"/>
      <c r="AD330" s="419"/>
      <c r="AE330" s="419"/>
      <c r="AF330" s="419"/>
      <c r="AG330" s="419"/>
      <c r="AH330" s="419"/>
      <c r="AI330" s="419"/>
      <c r="AJ330" s="419"/>
      <c r="AK330" s="419"/>
      <c r="AL330" s="419"/>
      <c r="AM330" s="316"/>
    </row>
    <row r="331" spans="1:39" ht="15.75" outlineLevel="1">
      <c r="A331" s="508"/>
      <c r="B331" s="287" t="s">
        <v>10</v>
      </c>
      <c r="C331" s="288"/>
      <c r="D331" s="288"/>
      <c r="E331" s="288"/>
      <c r="F331" s="288"/>
      <c r="G331" s="288"/>
      <c r="H331" s="288"/>
      <c r="I331" s="288"/>
      <c r="J331" s="288"/>
      <c r="K331" s="288"/>
      <c r="L331" s="288"/>
      <c r="M331" s="288"/>
      <c r="N331" s="289"/>
      <c r="O331" s="288"/>
      <c r="P331" s="288"/>
      <c r="Q331" s="288"/>
      <c r="R331" s="288"/>
      <c r="S331" s="288"/>
      <c r="T331" s="288"/>
      <c r="U331" s="288"/>
      <c r="V331" s="288"/>
      <c r="W331" s="288"/>
      <c r="X331" s="288"/>
      <c r="Y331" s="413"/>
      <c r="Z331" s="413"/>
      <c r="AA331" s="413"/>
      <c r="AB331" s="413"/>
      <c r="AC331" s="413"/>
      <c r="AD331" s="413"/>
      <c r="AE331" s="413"/>
      <c r="AF331" s="413"/>
      <c r="AG331" s="413"/>
      <c r="AH331" s="413"/>
      <c r="AI331" s="413"/>
      <c r="AJ331" s="413"/>
      <c r="AK331" s="413"/>
      <c r="AL331" s="413"/>
      <c r="AM331" s="291"/>
    </row>
    <row r="332" spans="1:39" ht="15" outlineLevel="1">
      <c r="A332" s="507">
        <v>18</v>
      </c>
      <c r="B332" s="314" t="s">
        <v>11</v>
      </c>
      <c r="C332" s="290" t="s">
        <v>25</v>
      </c>
      <c r="D332" s="294"/>
      <c r="E332" s="294"/>
      <c r="F332" s="294"/>
      <c r="G332" s="294"/>
      <c r="H332" s="294"/>
      <c r="I332" s="294"/>
      <c r="J332" s="294"/>
      <c r="K332" s="294"/>
      <c r="L332" s="294"/>
      <c r="M332" s="294"/>
      <c r="N332" s="294">
        <v>12</v>
      </c>
      <c r="O332" s="294"/>
      <c r="P332" s="294"/>
      <c r="Q332" s="294"/>
      <c r="R332" s="294"/>
      <c r="S332" s="294"/>
      <c r="T332" s="294"/>
      <c r="U332" s="294"/>
      <c r="V332" s="294"/>
      <c r="W332" s="294"/>
      <c r="X332" s="294"/>
      <c r="Y332" s="425"/>
      <c r="Z332" s="414"/>
      <c r="AA332" s="414"/>
      <c r="AB332" s="414"/>
      <c r="AC332" s="414"/>
      <c r="AD332" s="414"/>
      <c r="AE332" s="414"/>
      <c r="AF332" s="414"/>
      <c r="AG332" s="414"/>
      <c r="AH332" s="414"/>
      <c r="AI332" s="414"/>
      <c r="AJ332" s="414"/>
      <c r="AK332" s="414"/>
      <c r="AL332" s="414"/>
      <c r="AM332" s="295">
        <f>SUM(Y332:AL332)</f>
        <v>0</v>
      </c>
    </row>
    <row r="333" spans="1:39" ht="15" outlineLevel="1">
      <c r="B333" s="293" t="s">
        <v>250</v>
      </c>
      <c r="C333" s="290" t="s">
        <v>164</v>
      </c>
      <c r="D333" s="294"/>
      <c r="E333" s="294"/>
      <c r="F333" s="294"/>
      <c r="G333" s="294"/>
      <c r="H333" s="294"/>
      <c r="I333" s="294"/>
      <c r="J333" s="294"/>
      <c r="K333" s="294"/>
      <c r="L333" s="294"/>
      <c r="M333" s="294"/>
      <c r="N333" s="294">
        <f>N332</f>
        <v>12</v>
      </c>
      <c r="O333" s="294"/>
      <c r="P333" s="294"/>
      <c r="Q333" s="294"/>
      <c r="R333" s="294"/>
      <c r="S333" s="294"/>
      <c r="T333" s="294"/>
      <c r="U333" s="294"/>
      <c r="V333" s="294"/>
      <c r="W333" s="294"/>
      <c r="X333" s="294"/>
      <c r="Y333" s="410">
        <f>Y332</f>
        <v>0</v>
      </c>
      <c r="Z333" s="410">
        <f>Z332</f>
        <v>0</v>
      </c>
      <c r="AA333" s="410">
        <f t="shared" ref="AA333:AL333" si="95">AA332</f>
        <v>0</v>
      </c>
      <c r="AB333" s="410">
        <f t="shared" si="95"/>
        <v>0</v>
      </c>
      <c r="AC333" s="410">
        <f t="shared" si="95"/>
        <v>0</v>
      </c>
      <c r="AD333" s="410">
        <f t="shared" si="95"/>
        <v>0</v>
      </c>
      <c r="AE333" s="410">
        <f t="shared" si="95"/>
        <v>0</v>
      </c>
      <c r="AF333" s="410">
        <f t="shared" si="95"/>
        <v>0</v>
      </c>
      <c r="AG333" s="410">
        <f t="shared" si="95"/>
        <v>0</v>
      </c>
      <c r="AH333" s="410">
        <f t="shared" si="95"/>
        <v>0</v>
      </c>
      <c r="AI333" s="410">
        <f t="shared" si="95"/>
        <v>0</v>
      </c>
      <c r="AJ333" s="410">
        <f t="shared" si="95"/>
        <v>0</v>
      </c>
      <c r="AK333" s="410">
        <f t="shared" si="95"/>
        <v>0</v>
      </c>
      <c r="AL333" s="410">
        <f t="shared" si="95"/>
        <v>0</v>
      </c>
      <c r="AM333" s="296"/>
    </row>
    <row r="334" spans="1:39" ht="15" outlineLevel="1">
      <c r="A334" s="510"/>
      <c r="B334" s="314"/>
      <c r="C334" s="304"/>
      <c r="D334" s="290"/>
      <c r="E334" s="290"/>
      <c r="F334" s="290"/>
      <c r="G334" s="290"/>
      <c r="H334" s="290"/>
      <c r="I334" s="290"/>
      <c r="J334" s="290"/>
      <c r="K334" s="290"/>
      <c r="L334" s="290"/>
      <c r="M334" s="290"/>
      <c r="N334" s="290"/>
      <c r="O334" s="290"/>
      <c r="P334" s="290"/>
      <c r="Q334" s="290"/>
      <c r="R334" s="290"/>
      <c r="S334" s="290"/>
      <c r="T334" s="290"/>
      <c r="U334" s="290"/>
      <c r="V334" s="290"/>
      <c r="W334" s="290"/>
      <c r="X334" s="290"/>
      <c r="Y334" s="411"/>
      <c r="Z334" s="420"/>
      <c r="AA334" s="420"/>
      <c r="AB334" s="420"/>
      <c r="AC334" s="420"/>
      <c r="AD334" s="420"/>
      <c r="AE334" s="420"/>
      <c r="AF334" s="420"/>
      <c r="AG334" s="420"/>
      <c r="AH334" s="420"/>
      <c r="AI334" s="420"/>
      <c r="AJ334" s="420"/>
      <c r="AK334" s="420"/>
      <c r="AL334" s="420"/>
      <c r="AM334" s="305"/>
    </row>
    <row r="335" spans="1:39" ht="15" outlineLevel="1">
      <c r="A335" s="507">
        <v>19</v>
      </c>
      <c r="B335" s="314" t="s">
        <v>12</v>
      </c>
      <c r="C335" s="290" t="s">
        <v>25</v>
      </c>
      <c r="D335" s="294"/>
      <c r="E335" s="294"/>
      <c r="F335" s="294"/>
      <c r="G335" s="294"/>
      <c r="H335" s="294"/>
      <c r="I335" s="294"/>
      <c r="J335" s="294"/>
      <c r="K335" s="294"/>
      <c r="L335" s="294"/>
      <c r="M335" s="294"/>
      <c r="N335" s="294">
        <v>12</v>
      </c>
      <c r="O335" s="294"/>
      <c r="P335" s="294"/>
      <c r="Q335" s="294"/>
      <c r="R335" s="294"/>
      <c r="S335" s="294"/>
      <c r="T335" s="294"/>
      <c r="U335" s="294"/>
      <c r="V335" s="294"/>
      <c r="W335" s="294"/>
      <c r="X335" s="294"/>
      <c r="Y335" s="409"/>
      <c r="Z335" s="414"/>
      <c r="AA335" s="414"/>
      <c r="AB335" s="414"/>
      <c r="AC335" s="414"/>
      <c r="AD335" s="414"/>
      <c r="AE335" s="414"/>
      <c r="AF335" s="414"/>
      <c r="AG335" s="414"/>
      <c r="AH335" s="414"/>
      <c r="AI335" s="414"/>
      <c r="AJ335" s="414"/>
      <c r="AK335" s="414"/>
      <c r="AL335" s="414"/>
      <c r="AM335" s="295">
        <f>SUM(Y335:AL335)</f>
        <v>0</v>
      </c>
    </row>
    <row r="336" spans="1:39" ht="15" outlineLevel="1">
      <c r="B336" s="293" t="s">
        <v>250</v>
      </c>
      <c r="C336" s="290" t="s">
        <v>164</v>
      </c>
      <c r="D336" s="294"/>
      <c r="E336" s="294"/>
      <c r="F336" s="294"/>
      <c r="G336" s="294"/>
      <c r="H336" s="294"/>
      <c r="I336" s="294"/>
      <c r="J336" s="294"/>
      <c r="K336" s="294"/>
      <c r="L336" s="294"/>
      <c r="M336" s="294"/>
      <c r="N336" s="294">
        <f>N335</f>
        <v>12</v>
      </c>
      <c r="O336" s="294"/>
      <c r="P336" s="294"/>
      <c r="Q336" s="294"/>
      <c r="R336" s="294"/>
      <c r="S336" s="294"/>
      <c r="T336" s="294"/>
      <c r="U336" s="294"/>
      <c r="V336" s="294"/>
      <c r="W336" s="294"/>
      <c r="X336" s="294"/>
      <c r="Y336" s="410">
        <f>Y335</f>
        <v>0</v>
      </c>
      <c r="Z336" s="410">
        <f>Z335</f>
        <v>0</v>
      </c>
      <c r="AA336" s="410">
        <f t="shared" ref="AA336:AL336" si="96">AA335</f>
        <v>0</v>
      </c>
      <c r="AB336" s="410">
        <f t="shared" si="96"/>
        <v>0</v>
      </c>
      <c r="AC336" s="410">
        <f t="shared" si="96"/>
        <v>0</v>
      </c>
      <c r="AD336" s="410">
        <f t="shared" si="96"/>
        <v>0</v>
      </c>
      <c r="AE336" s="410">
        <f t="shared" si="96"/>
        <v>0</v>
      </c>
      <c r="AF336" s="410">
        <f t="shared" si="96"/>
        <v>0</v>
      </c>
      <c r="AG336" s="410">
        <f t="shared" si="96"/>
        <v>0</v>
      </c>
      <c r="AH336" s="410">
        <f t="shared" si="96"/>
        <v>0</v>
      </c>
      <c r="AI336" s="410">
        <f t="shared" si="96"/>
        <v>0</v>
      </c>
      <c r="AJ336" s="410">
        <f t="shared" si="96"/>
        <v>0</v>
      </c>
      <c r="AK336" s="410">
        <f t="shared" si="96"/>
        <v>0</v>
      </c>
      <c r="AL336" s="410">
        <f t="shared" si="96"/>
        <v>0</v>
      </c>
      <c r="AM336" s="296"/>
    </row>
    <row r="337" spans="1:39" ht="15" outlineLevel="1">
      <c r="B337" s="314"/>
      <c r="C337" s="304"/>
      <c r="D337" s="290"/>
      <c r="E337" s="290"/>
      <c r="F337" s="290"/>
      <c r="G337" s="290"/>
      <c r="H337" s="290"/>
      <c r="I337" s="290"/>
      <c r="J337" s="290"/>
      <c r="K337" s="290"/>
      <c r="L337" s="290"/>
      <c r="M337" s="290"/>
      <c r="N337" s="290"/>
      <c r="O337" s="290"/>
      <c r="P337" s="290"/>
      <c r="Q337" s="290"/>
      <c r="R337" s="290"/>
      <c r="S337" s="290"/>
      <c r="T337" s="290"/>
      <c r="U337" s="290"/>
      <c r="V337" s="290"/>
      <c r="W337" s="290"/>
      <c r="X337" s="290"/>
      <c r="Y337" s="421"/>
      <c r="Z337" s="421"/>
      <c r="AA337" s="411"/>
      <c r="AB337" s="411"/>
      <c r="AC337" s="411"/>
      <c r="AD337" s="411"/>
      <c r="AE337" s="411"/>
      <c r="AF337" s="411"/>
      <c r="AG337" s="411"/>
      <c r="AH337" s="411"/>
      <c r="AI337" s="411"/>
      <c r="AJ337" s="411"/>
      <c r="AK337" s="411"/>
      <c r="AL337" s="411"/>
      <c r="AM337" s="305"/>
    </row>
    <row r="338" spans="1:39" ht="15" outlineLevel="1">
      <c r="A338" s="507">
        <v>20</v>
      </c>
      <c r="B338" s="314" t="s">
        <v>13</v>
      </c>
      <c r="C338" s="290" t="s">
        <v>25</v>
      </c>
      <c r="D338" s="294"/>
      <c r="E338" s="294"/>
      <c r="F338" s="294"/>
      <c r="G338" s="294"/>
      <c r="H338" s="294"/>
      <c r="I338" s="294"/>
      <c r="J338" s="294"/>
      <c r="K338" s="294"/>
      <c r="L338" s="294"/>
      <c r="M338" s="294"/>
      <c r="N338" s="294">
        <v>12</v>
      </c>
      <c r="O338" s="294"/>
      <c r="P338" s="294"/>
      <c r="Q338" s="294"/>
      <c r="R338" s="294"/>
      <c r="S338" s="294"/>
      <c r="T338" s="294"/>
      <c r="U338" s="294"/>
      <c r="V338" s="294"/>
      <c r="W338" s="294"/>
      <c r="X338" s="294"/>
      <c r="Y338" s="409"/>
      <c r="Z338" s="414"/>
      <c r="AA338" s="414"/>
      <c r="AB338" s="414"/>
      <c r="AC338" s="467"/>
      <c r="AD338" s="414"/>
      <c r="AE338" s="414"/>
      <c r="AF338" s="414"/>
      <c r="AG338" s="414"/>
      <c r="AH338" s="414"/>
      <c r="AI338" s="414"/>
      <c r="AJ338" s="414"/>
      <c r="AK338" s="414"/>
      <c r="AL338" s="414"/>
      <c r="AM338" s="295">
        <f>SUM(Y338:AL338)</f>
        <v>0</v>
      </c>
    </row>
    <row r="339" spans="1:39" ht="15" outlineLevel="1">
      <c r="B339" s="293" t="s">
        <v>250</v>
      </c>
      <c r="C339" s="290" t="s">
        <v>164</v>
      </c>
      <c r="D339" s="294"/>
      <c r="E339" s="294"/>
      <c r="F339" s="294"/>
      <c r="G339" s="294"/>
      <c r="H339" s="294"/>
      <c r="I339" s="294"/>
      <c r="J339" s="294"/>
      <c r="K339" s="294"/>
      <c r="L339" s="294"/>
      <c r="M339" s="294"/>
      <c r="N339" s="294">
        <f>N338</f>
        <v>12</v>
      </c>
      <c r="O339" s="294"/>
      <c r="P339" s="294"/>
      <c r="Q339" s="294"/>
      <c r="R339" s="294"/>
      <c r="S339" s="294"/>
      <c r="T339" s="294"/>
      <c r="U339" s="294"/>
      <c r="V339" s="294"/>
      <c r="W339" s="294"/>
      <c r="X339" s="294"/>
      <c r="Y339" s="410">
        <f>Y338</f>
        <v>0</v>
      </c>
      <c r="Z339" s="410">
        <f>Z338</f>
        <v>0</v>
      </c>
      <c r="AA339" s="410">
        <f t="shared" ref="AA339:AL339" si="97">AA338</f>
        <v>0</v>
      </c>
      <c r="AB339" s="410">
        <f t="shared" si="97"/>
        <v>0</v>
      </c>
      <c r="AC339" s="410">
        <f t="shared" si="97"/>
        <v>0</v>
      </c>
      <c r="AD339" s="410">
        <f t="shared" si="97"/>
        <v>0</v>
      </c>
      <c r="AE339" s="410">
        <f t="shared" si="97"/>
        <v>0</v>
      </c>
      <c r="AF339" s="410">
        <f t="shared" si="97"/>
        <v>0</v>
      </c>
      <c r="AG339" s="410">
        <f t="shared" si="97"/>
        <v>0</v>
      </c>
      <c r="AH339" s="410">
        <f t="shared" si="97"/>
        <v>0</v>
      </c>
      <c r="AI339" s="410">
        <f t="shared" si="97"/>
        <v>0</v>
      </c>
      <c r="AJ339" s="410">
        <f t="shared" si="97"/>
        <v>0</v>
      </c>
      <c r="AK339" s="410">
        <f t="shared" si="97"/>
        <v>0</v>
      </c>
      <c r="AL339" s="410">
        <f t="shared" si="97"/>
        <v>0</v>
      </c>
      <c r="AM339" s="305"/>
    </row>
    <row r="340" spans="1:39" ht="15" outlineLevel="1">
      <c r="B340" s="314"/>
      <c r="C340" s="304"/>
      <c r="D340" s="290"/>
      <c r="E340" s="290"/>
      <c r="F340" s="290"/>
      <c r="G340" s="290"/>
      <c r="H340" s="290"/>
      <c r="I340" s="290"/>
      <c r="J340" s="290"/>
      <c r="K340" s="290"/>
      <c r="L340" s="290"/>
      <c r="M340" s="290"/>
      <c r="N340" s="317"/>
      <c r="O340" s="290"/>
      <c r="P340" s="290"/>
      <c r="Q340" s="290"/>
      <c r="R340" s="290"/>
      <c r="S340" s="290"/>
      <c r="T340" s="290"/>
      <c r="U340" s="290"/>
      <c r="V340" s="290"/>
      <c r="W340" s="290"/>
      <c r="X340" s="290"/>
      <c r="Y340" s="411"/>
      <c r="Z340" s="411"/>
      <c r="AA340" s="411"/>
      <c r="AB340" s="411"/>
      <c r="AC340" s="411"/>
      <c r="AD340" s="411"/>
      <c r="AE340" s="411"/>
      <c r="AF340" s="411"/>
      <c r="AG340" s="411"/>
      <c r="AH340" s="411"/>
      <c r="AI340" s="411"/>
      <c r="AJ340" s="411"/>
      <c r="AK340" s="411"/>
      <c r="AL340" s="411"/>
      <c r="AM340" s="305"/>
    </row>
    <row r="341" spans="1:39" ht="15" outlineLevel="1">
      <c r="A341" s="507">
        <v>21</v>
      </c>
      <c r="B341" s="314" t="s">
        <v>22</v>
      </c>
      <c r="C341" s="290" t="s">
        <v>25</v>
      </c>
      <c r="D341" s="294"/>
      <c r="E341" s="294"/>
      <c r="F341" s="294"/>
      <c r="G341" s="294"/>
      <c r="H341" s="294"/>
      <c r="I341" s="294"/>
      <c r="J341" s="294"/>
      <c r="K341" s="294"/>
      <c r="L341" s="294"/>
      <c r="M341" s="294"/>
      <c r="N341" s="294">
        <v>12</v>
      </c>
      <c r="O341" s="294"/>
      <c r="P341" s="294"/>
      <c r="Q341" s="294"/>
      <c r="R341" s="294"/>
      <c r="S341" s="294"/>
      <c r="T341" s="294"/>
      <c r="U341" s="294"/>
      <c r="V341" s="294"/>
      <c r="W341" s="294"/>
      <c r="X341" s="294"/>
      <c r="Y341" s="409"/>
      <c r="Z341" s="414"/>
      <c r="AA341" s="414"/>
      <c r="AB341" s="414"/>
      <c r="AC341" s="414"/>
      <c r="AD341" s="414"/>
      <c r="AE341" s="414"/>
      <c r="AF341" s="414"/>
      <c r="AG341" s="414"/>
      <c r="AH341" s="414"/>
      <c r="AI341" s="414"/>
      <c r="AJ341" s="414"/>
      <c r="AK341" s="414"/>
      <c r="AL341" s="414"/>
      <c r="AM341" s="295">
        <f>SUM(Y341:AL341)</f>
        <v>0</v>
      </c>
    </row>
    <row r="342" spans="1:39" ht="15" outlineLevel="1">
      <c r="B342" s="293" t="s">
        <v>250</v>
      </c>
      <c r="C342" s="290" t="s">
        <v>164</v>
      </c>
      <c r="D342" s="294"/>
      <c r="E342" s="294"/>
      <c r="F342" s="294"/>
      <c r="G342" s="294"/>
      <c r="H342" s="294"/>
      <c r="I342" s="294"/>
      <c r="J342" s="294"/>
      <c r="K342" s="294"/>
      <c r="L342" s="294"/>
      <c r="M342" s="294"/>
      <c r="N342" s="294">
        <f>N341</f>
        <v>12</v>
      </c>
      <c r="O342" s="294"/>
      <c r="P342" s="294"/>
      <c r="Q342" s="294"/>
      <c r="R342" s="294"/>
      <c r="S342" s="294"/>
      <c r="T342" s="294"/>
      <c r="U342" s="294"/>
      <c r="V342" s="294"/>
      <c r="W342" s="294"/>
      <c r="X342" s="294"/>
      <c r="Y342" s="410">
        <f>Y341</f>
        <v>0</v>
      </c>
      <c r="Z342" s="410">
        <f>Z341</f>
        <v>0</v>
      </c>
      <c r="AA342" s="410">
        <f t="shared" ref="AA342:AL342" si="98">AA341</f>
        <v>0</v>
      </c>
      <c r="AB342" s="410">
        <f t="shared" si="98"/>
        <v>0</v>
      </c>
      <c r="AC342" s="410">
        <f t="shared" si="98"/>
        <v>0</v>
      </c>
      <c r="AD342" s="410">
        <f t="shared" si="98"/>
        <v>0</v>
      </c>
      <c r="AE342" s="410">
        <f t="shared" si="98"/>
        <v>0</v>
      </c>
      <c r="AF342" s="410">
        <f t="shared" si="98"/>
        <v>0</v>
      </c>
      <c r="AG342" s="410">
        <f t="shared" si="98"/>
        <v>0</v>
      </c>
      <c r="AH342" s="410">
        <f t="shared" si="98"/>
        <v>0</v>
      </c>
      <c r="AI342" s="410">
        <f t="shared" si="98"/>
        <v>0</v>
      </c>
      <c r="AJ342" s="410">
        <f t="shared" si="98"/>
        <v>0</v>
      </c>
      <c r="AK342" s="410">
        <f t="shared" si="98"/>
        <v>0</v>
      </c>
      <c r="AL342" s="410">
        <f t="shared" si="98"/>
        <v>0</v>
      </c>
      <c r="AM342" s="296"/>
    </row>
    <row r="343" spans="1:39" ht="15" outlineLevel="1">
      <c r="B343" s="314"/>
      <c r="C343" s="304"/>
      <c r="D343" s="290"/>
      <c r="E343" s="290"/>
      <c r="F343" s="290"/>
      <c r="G343" s="290"/>
      <c r="H343" s="290"/>
      <c r="I343" s="290"/>
      <c r="J343" s="290"/>
      <c r="K343" s="290"/>
      <c r="L343" s="290"/>
      <c r="M343" s="290"/>
      <c r="N343" s="290"/>
      <c r="O343" s="290"/>
      <c r="P343" s="290"/>
      <c r="Q343" s="290"/>
      <c r="R343" s="290"/>
      <c r="S343" s="290"/>
      <c r="T343" s="290"/>
      <c r="U343" s="290"/>
      <c r="V343" s="290"/>
      <c r="W343" s="290"/>
      <c r="X343" s="290"/>
      <c r="Y343" s="421"/>
      <c r="Z343" s="411"/>
      <c r="AA343" s="411"/>
      <c r="AB343" s="411"/>
      <c r="AC343" s="411"/>
      <c r="AD343" s="411"/>
      <c r="AE343" s="411"/>
      <c r="AF343" s="411"/>
      <c r="AG343" s="411"/>
      <c r="AH343" s="411"/>
      <c r="AI343" s="411"/>
      <c r="AJ343" s="411"/>
      <c r="AK343" s="411"/>
      <c r="AL343" s="411"/>
      <c r="AM343" s="305"/>
    </row>
    <row r="344" spans="1:39" ht="15" outlineLevel="1">
      <c r="A344" s="507">
        <v>22</v>
      </c>
      <c r="B344" s="314" t="s">
        <v>9</v>
      </c>
      <c r="C344" s="290" t="s">
        <v>25</v>
      </c>
      <c r="D344" s="294">
        <v>11025.27</v>
      </c>
      <c r="E344" s="294"/>
      <c r="F344" s="294"/>
      <c r="G344" s="294"/>
      <c r="H344" s="294"/>
      <c r="I344" s="294"/>
      <c r="J344" s="294"/>
      <c r="K344" s="294"/>
      <c r="L344" s="294"/>
      <c r="M344" s="294"/>
      <c r="N344" s="290"/>
      <c r="O344" s="294">
        <v>484.18900000000002</v>
      </c>
      <c r="P344" s="294"/>
      <c r="Q344" s="294"/>
      <c r="R344" s="294"/>
      <c r="S344" s="294"/>
      <c r="T344" s="294"/>
      <c r="U344" s="294"/>
      <c r="V344" s="294"/>
      <c r="W344" s="294"/>
      <c r="X344" s="294"/>
      <c r="Y344" s="409"/>
      <c r="Z344" s="414"/>
      <c r="AA344" s="414"/>
      <c r="AB344" s="414">
        <v>1</v>
      </c>
      <c r="AC344" s="414"/>
      <c r="AD344" s="414"/>
      <c r="AE344" s="414"/>
      <c r="AF344" s="414"/>
      <c r="AG344" s="414"/>
      <c r="AH344" s="414"/>
      <c r="AI344" s="414"/>
      <c r="AJ344" s="414"/>
      <c r="AK344" s="414"/>
      <c r="AL344" s="414"/>
      <c r="AM344" s="295">
        <f>SUM(Y344:AL344)</f>
        <v>1</v>
      </c>
    </row>
    <row r="345" spans="1:39" ht="15" outlineLevel="1">
      <c r="B345" s="293" t="s">
        <v>250</v>
      </c>
      <c r="C345" s="290" t="s">
        <v>164</v>
      </c>
      <c r="D345" s="294"/>
      <c r="E345" s="294"/>
      <c r="F345" s="294"/>
      <c r="G345" s="294"/>
      <c r="H345" s="294"/>
      <c r="I345" s="294"/>
      <c r="J345" s="294"/>
      <c r="K345" s="294"/>
      <c r="L345" s="294"/>
      <c r="M345" s="294"/>
      <c r="N345" s="290"/>
      <c r="O345" s="294"/>
      <c r="P345" s="294"/>
      <c r="Q345" s="294"/>
      <c r="R345" s="294"/>
      <c r="S345" s="294"/>
      <c r="T345" s="294"/>
      <c r="U345" s="294"/>
      <c r="V345" s="294"/>
      <c r="W345" s="294"/>
      <c r="X345" s="294"/>
      <c r="Y345" s="410">
        <f>Y344</f>
        <v>0</v>
      </c>
      <c r="Z345" s="410">
        <f>Z344</f>
        <v>0</v>
      </c>
      <c r="AA345" s="410">
        <f t="shared" ref="AA345:AL345" si="99">AA344</f>
        <v>0</v>
      </c>
      <c r="AB345" s="410">
        <f t="shared" si="99"/>
        <v>1</v>
      </c>
      <c r="AC345" s="410">
        <f t="shared" si="99"/>
        <v>0</v>
      </c>
      <c r="AD345" s="410">
        <f t="shared" si="99"/>
        <v>0</v>
      </c>
      <c r="AE345" s="410">
        <f t="shared" si="99"/>
        <v>0</v>
      </c>
      <c r="AF345" s="410">
        <f t="shared" si="99"/>
        <v>0</v>
      </c>
      <c r="AG345" s="410">
        <f t="shared" si="99"/>
        <v>0</v>
      </c>
      <c r="AH345" s="410">
        <f t="shared" si="99"/>
        <v>0</v>
      </c>
      <c r="AI345" s="410">
        <f t="shared" si="99"/>
        <v>0</v>
      </c>
      <c r="AJ345" s="410">
        <f t="shared" si="99"/>
        <v>0</v>
      </c>
      <c r="AK345" s="410">
        <f t="shared" si="99"/>
        <v>0</v>
      </c>
      <c r="AL345" s="410">
        <f t="shared" si="99"/>
        <v>0</v>
      </c>
      <c r="AM345" s="305"/>
    </row>
    <row r="346" spans="1:39" ht="15" outlineLevel="1">
      <c r="B346" s="314"/>
      <c r="C346" s="304"/>
      <c r="D346" s="290"/>
      <c r="E346" s="290"/>
      <c r="F346" s="290"/>
      <c r="G346" s="290"/>
      <c r="H346" s="290"/>
      <c r="I346" s="290"/>
      <c r="J346" s="290"/>
      <c r="K346" s="290"/>
      <c r="L346" s="290"/>
      <c r="M346" s="290"/>
      <c r="N346" s="290"/>
      <c r="O346" s="290"/>
      <c r="P346" s="290"/>
      <c r="Q346" s="290"/>
      <c r="R346" s="290"/>
      <c r="S346" s="290"/>
      <c r="T346" s="290"/>
      <c r="U346" s="290"/>
      <c r="V346" s="290"/>
      <c r="W346" s="290"/>
      <c r="X346" s="290"/>
      <c r="Y346" s="411"/>
      <c r="Z346" s="411"/>
      <c r="AA346" s="411"/>
      <c r="AB346" s="411"/>
      <c r="AC346" s="411"/>
      <c r="AD346" s="411"/>
      <c r="AE346" s="411"/>
      <c r="AF346" s="411"/>
      <c r="AG346" s="411"/>
      <c r="AH346" s="411"/>
      <c r="AI346" s="411"/>
      <c r="AJ346" s="411"/>
      <c r="AK346" s="411"/>
      <c r="AL346" s="411"/>
      <c r="AM346" s="305"/>
    </row>
    <row r="347" spans="1:39" ht="15.75" outlineLevel="1">
      <c r="A347" s="508"/>
      <c r="B347" s="287" t="s">
        <v>14</v>
      </c>
      <c r="C347" s="288"/>
      <c r="D347" s="289"/>
      <c r="E347" s="289"/>
      <c r="F347" s="289"/>
      <c r="G347" s="289"/>
      <c r="H347" s="289"/>
      <c r="I347" s="289"/>
      <c r="J347" s="289"/>
      <c r="K347" s="289"/>
      <c r="L347" s="289"/>
      <c r="M347" s="289"/>
      <c r="N347" s="289"/>
      <c r="O347" s="289"/>
      <c r="P347" s="288"/>
      <c r="Q347" s="288"/>
      <c r="R347" s="288"/>
      <c r="S347" s="288"/>
      <c r="T347" s="288"/>
      <c r="U347" s="288"/>
      <c r="V347" s="288"/>
      <c r="W347" s="288"/>
      <c r="X347" s="288"/>
      <c r="Y347" s="413"/>
      <c r="Z347" s="413"/>
      <c r="AA347" s="413"/>
      <c r="AB347" s="413"/>
      <c r="AC347" s="413"/>
      <c r="AD347" s="413"/>
      <c r="AE347" s="413"/>
      <c r="AF347" s="413"/>
      <c r="AG347" s="413"/>
      <c r="AH347" s="413"/>
      <c r="AI347" s="413"/>
      <c r="AJ347" s="413"/>
      <c r="AK347" s="413"/>
      <c r="AL347" s="413"/>
      <c r="AM347" s="291"/>
    </row>
    <row r="348" spans="1:39" ht="15" outlineLevel="1">
      <c r="A348" s="507">
        <v>23</v>
      </c>
      <c r="B348" s="314" t="s">
        <v>14</v>
      </c>
      <c r="C348" s="290" t="s">
        <v>25</v>
      </c>
      <c r="D348" s="294"/>
      <c r="E348" s="294"/>
      <c r="F348" s="294"/>
      <c r="G348" s="294"/>
      <c r="H348" s="294"/>
      <c r="I348" s="294"/>
      <c r="J348" s="294"/>
      <c r="K348" s="294"/>
      <c r="L348" s="294"/>
      <c r="M348" s="294"/>
      <c r="N348" s="290"/>
      <c r="O348" s="294"/>
      <c r="P348" s="294"/>
      <c r="Q348" s="294"/>
      <c r="R348" s="294"/>
      <c r="S348" s="294"/>
      <c r="T348" s="294"/>
      <c r="U348" s="294"/>
      <c r="V348" s="294"/>
      <c r="W348" s="294"/>
      <c r="X348" s="294"/>
      <c r="Y348" s="468">
        <v>1</v>
      </c>
      <c r="Z348" s="409"/>
      <c r="AA348" s="409"/>
      <c r="AB348" s="409"/>
      <c r="AC348" s="409"/>
      <c r="AD348" s="409"/>
      <c r="AE348" s="409"/>
      <c r="AF348" s="409"/>
      <c r="AG348" s="409"/>
      <c r="AH348" s="409"/>
      <c r="AI348" s="409"/>
      <c r="AJ348" s="409"/>
      <c r="AK348" s="409"/>
      <c r="AL348" s="409"/>
      <c r="AM348" s="295">
        <f>SUM(Y348:AL348)</f>
        <v>1</v>
      </c>
    </row>
    <row r="349" spans="1:39" ht="15" outlineLevel="1">
      <c r="B349" s="293" t="s">
        <v>250</v>
      </c>
      <c r="C349" s="290" t="s">
        <v>164</v>
      </c>
      <c r="D349" s="294"/>
      <c r="E349" s="294"/>
      <c r="F349" s="294"/>
      <c r="G349" s="294"/>
      <c r="H349" s="294"/>
      <c r="I349" s="294"/>
      <c r="J349" s="294"/>
      <c r="K349" s="294"/>
      <c r="L349" s="294"/>
      <c r="M349" s="294"/>
      <c r="N349" s="466"/>
      <c r="O349" s="294"/>
      <c r="P349" s="294"/>
      <c r="Q349" s="294"/>
      <c r="R349" s="294"/>
      <c r="S349" s="294"/>
      <c r="T349" s="294"/>
      <c r="U349" s="294"/>
      <c r="V349" s="294"/>
      <c r="W349" s="294"/>
      <c r="X349" s="294"/>
      <c r="Y349" s="410">
        <f>Y348</f>
        <v>1</v>
      </c>
      <c r="Z349" s="410">
        <f>Z348</f>
        <v>0</v>
      </c>
      <c r="AA349" s="410">
        <f t="shared" ref="AA349:AL349" si="100">AA348</f>
        <v>0</v>
      </c>
      <c r="AB349" s="410">
        <f t="shared" si="100"/>
        <v>0</v>
      </c>
      <c r="AC349" s="410">
        <f t="shared" si="100"/>
        <v>0</v>
      </c>
      <c r="AD349" s="410">
        <f t="shared" si="100"/>
        <v>0</v>
      </c>
      <c r="AE349" s="410">
        <f t="shared" si="100"/>
        <v>0</v>
      </c>
      <c r="AF349" s="410">
        <f t="shared" si="100"/>
        <v>0</v>
      </c>
      <c r="AG349" s="410">
        <f t="shared" si="100"/>
        <v>0</v>
      </c>
      <c r="AH349" s="410">
        <f t="shared" si="100"/>
        <v>0</v>
      </c>
      <c r="AI349" s="410">
        <f t="shared" si="100"/>
        <v>0</v>
      </c>
      <c r="AJ349" s="410">
        <f t="shared" si="100"/>
        <v>0</v>
      </c>
      <c r="AK349" s="410">
        <f t="shared" si="100"/>
        <v>0</v>
      </c>
      <c r="AL349" s="410">
        <f t="shared" si="100"/>
        <v>0</v>
      </c>
      <c r="AM349" s="296"/>
    </row>
    <row r="350" spans="1:39" ht="15" outlineLevel="1">
      <c r="B350" s="314"/>
      <c r="C350" s="304"/>
      <c r="D350" s="290"/>
      <c r="E350" s="290"/>
      <c r="F350" s="290"/>
      <c r="G350" s="290"/>
      <c r="H350" s="290"/>
      <c r="I350" s="290"/>
      <c r="J350" s="290"/>
      <c r="K350" s="290"/>
      <c r="L350" s="290"/>
      <c r="M350" s="290"/>
      <c r="N350" s="290"/>
      <c r="O350" s="290"/>
      <c r="P350" s="290"/>
      <c r="Q350" s="290"/>
      <c r="R350" s="290"/>
      <c r="S350" s="290"/>
      <c r="T350" s="290"/>
      <c r="U350" s="290"/>
      <c r="V350" s="290"/>
      <c r="W350" s="290"/>
      <c r="X350" s="290"/>
      <c r="Y350" s="411"/>
      <c r="Z350" s="411"/>
      <c r="AA350" s="411"/>
      <c r="AB350" s="411"/>
      <c r="AC350" s="411"/>
      <c r="AD350" s="411"/>
      <c r="AE350" s="411"/>
      <c r="AF350" s="411"/>
      <c r="AG350" s="411"/>
      <c r="AH350" s="411"/>
      <c r="AI350" s="411"/>
      <c r="AJ350" s="411"/>
      <c r="AK350" s="411"/>
      <c r="AL350" s="411"/>
      <c r="AM350" s="305"/>
    </row>
    <row r="351" spans="1:39" s="292" customFormat="1" ht="15.75" outlineLevel="1">
      <c r="A351" s="508"/>
      <c r="B351" s="287" t="s">
        <v>489</v>
      </c>
      <c r="C351" s="288"/>
      <c r="D351" s="289"/>
      <c r="E351" s="289"/>
      <c r="F351" s="289"/>
      <c r="G351" s="289"/>
      <c r="H351" s="289"/>
      <c r="I351" s="289"/>
      <c r="J351" s="289"/>
      <c r="K351" s="289"/>
      <c r="L351" s="289"/>
      <c r="M351" s="289"/>
      <c r="N351" s="289"/>
      <c r="O351" s="289"/>
      <c r="P351" s="288"/>
      <c r="Q351" s="288"/>
      <c r="R351" s="288"/>
      <c r="S351" s="288"/>
      <c r="T351" s="288"/>
      <c r="U351" s="288"/>
      <c r="V351" s="288"/>
      <c r="W351" s="288"/>
      <c r="X351" s="288"/>
      <c r="Y351" s="413"/>
      <c r="Z351" s="413"/>
      <c r="AA351" s="413"/>
      <c r="AB351" s="413"/>
      <c r="AC351" s="413"/>
      <c r="AD351" s="413"/>
      <c r="AE351" s="413"/>
      <c r="AF351" s="413"/>
      <c r="AG351" s="413"/>
      <c r="AH351" s="413"/>
      <c r="AI351" s="413"/>
      <c r="AJ351" s="413"/>
      <c r="AK351" s="413"/>
      <c r="AL351" s="413"/>
      <c r="AM351" s="291"/>
    </row>
    <row r="352" spans="1:39" s="282" customFormat="1" ht="15" outlineLevel="1">
      <c r="A352" s="507">
        <v>24</v>
      </c>
      <c r="B352" s="314" t="s">
        <v>14</v>
      </c>
      <c r="C352" s="290" t="s">
        <v>25</v>
      </c>
      <c r="D352" s="294"/>
      <c r="E352" s="294"/>
      <c r="F352" s="294"/>
      <c r="G352" s="294"/>
      <c r="H352" s="294"/>
      <c r="I352" s="294"/>
      <c r="J352" s="294"/>
      <c r="K352" s="294"/>
      <c r="L352" s="294"/>
      <c r="M352" s="294"/>
      <c r="N352" s="290"/>
      <c r="O352" s="294"/>
      <c r="P352" s="294"/>
      <c r="Q352" s="294"/>
      <c r="R352" s="294"/>
      <c r="S352" s="294"/>
      <c r="T352" s="294"/>
      <c r="U352" s="294"/>
      <c r="V352" s="294"/>
      <c r="W352" s="294"/>
      <c r="X352" s="294"/>
      <c r="Y352" s="409"/>
      <c r="Z352" s="409"/>
      <c r="AA352" s="409"/>
      <c r="AB352" s="409"/>
      <c r="AC352" s="409"/>
      <c r="AD352" s="409"/>
      <c r="AE352" s="409"/>
      <c r="AF352" s="409"/>
      <c r="AG352" s="409"/>
      <c r="AH352" s="409"/>
      <c r="AI352" s="409"/>
      <c r="AJ352" s="409"/>
      <c r="AK352" s="409"/>
      <c r="AL352" s="409"/>
      <c r="AM352" s="295">
        <f>SUM(Y352:AL352)</f>
        <v>0</v>
      </c>
    </row>
    <row r="353" spans="1:39" s="282" customFormat="1" ht="15" outlineLevel="1">
      <c r="A353" s="507"/>
      <c r="B353" s="314" t="s">
        <v>250</v>
      </c>
      <c r="C353" s="290" t="s">
        <v>164</v>
      </c>
      <c r="D353" s="294"/>
      <c r="E353" s="294"/>
      <c r="F353" s="294"/>
      <c r="G353" s="294"/>
      <c r="H353" s="294"/>
      <c r="I353" s="294"/>
      <c r="J353" s="294"/>
      <c r="K353" s="294"/>
      <c r="L353" s="294"/>
      <c r="M353" s="294"/>
      <c r="N353" s="466"/>
      <c r="O353" s="294"/>
      <c r="P353" s="294"/>
      <c r="Q353" s="294"/>
      <c r="R353" s="294"/>
      <c r="S353" s="294"/>
      <c r="T353" s="294"/>
      <c r="U353" s="294"/>
      <c r="V353" s="294"/>
      <c r="W353" s="294"/>
      <c r="X353" s="294"/>
      <c r="Y353" s="410">
        <f>Y352</f>
        <v>0</v>
      </c>
      <c r="Z353" s="410">
        <f>Z352</f>
        <v>0</v>
      </c>
      <c r="AA353" s="410">
        <f t="shared" ref="AA353:AL353" si="101">AA352</f>
        <v>0</v>
      </c>
      <c r="AB353" s="410">
        <f t="shared" si="101"/>
        <v>0</v>
      </c>
      <c r="AC353" s="410">
        <f t="shared" si="101"/>
        <v>0</v>
      </c>
      <c r="AD353" s="410">
        <f t="shared" si="101"/>
        <v>0</v>
      </c>
      <c r="AE353" s="410">
        <f t="shared" si="101"/>
        <v>0</v>
      </c>
      <c r="AF353" s="410">
        <f t="shared" si="101"/>
        <v>0</v>
      </c>
      <c r="AG353" s="410">
        <f t="shared" si="101"/>
        <v>0</v>
      </c>
      <c r="AH353" s="410">
        <f t="shared" si="101"/>
        <v>0</v>
      </c>
      <c r="AI353" s="410">
        <f t="shared" si="101"/>
        <v>0</v>
      </c>
      <c r="AJ353" s="410">
        <f t="shared" si="101"/>
        <v>0</v>
      </c>
      <c r="AK353" s="410">
        <f t="shared" si="101"/>
        <v>0</v>
      </c>
      <c r="AL353" s="410">
        <f t="shared" si="101"/>
        <v>0</v>
      </c>
      <c r="AM353" s="296"/>
    </row>
    <row r="354" spans="1:39" s="282" customFormat="1" ht="15" outlineLevel="1">
      <c r="A354" s="507"/>
      <c r="B354" s="314"/>
      <c r="C354" s="304"/>
      <c r="D354" s="290"/>
      <c r="E354" s="290"/>
      <c r="F354" s="290"/>
      <c r="G354" s="290"/>
      <c r="H354" s="290"/>
      <c r="I354" s="290"/>
      <c r="J354" s="290"/>
      <c r="K354" s="290"/>
      <c r="L354" s="290"/>
      <c r="M354" s="290"/>
      <c r="N354" s="290"/>
      <c r="O354" s="290"/>
      <c r="P354" s="290"/>
      <c r="Q354" s="290"/>
      <c r="R354" s="290"/>
      <c r="S354" s="290"/>
      <c r="T354" s="290"/>
      <c r="U354" s="290"/>
      <c r="V354" s="290"/>
      <c r="W354" s="290"/>
      <c r="X354" s="290"/>
      <c r="Y354" s="411"/>
      <c r="Z354" s="411"/>
      <c r="AA354" s="411"/>
      <c r="AB354" s="411"/>
      <c r="AC354" s="411"/>
      <c r="AD354" s="411"/>
      <c r="AE354" s="411"/>
      <c r="AF354" s="411"/>
      <c r="AG354" s="411"/>
      <c r="AH354" s="411"/>
      <c r="AI354" s="411"/>
      <c r="AJ354" s="411"/>
      <c r="AK354" s="411"/>
      <c r="AL354" s="411"/>
      <c r="AM354" s="305"/>
    </row>
    <row r="355" spans="1:39" s="282" customFormat="1" ht="15" outlineLevel="1">
      <c r="A355" s="507">
        <v>25</v>
      </c>
      <c r="B355" s="313" t="s">
        <v>21</v>
      </c>
      <c r="C355" s="290" t="s">
        <v>25</v>
      </c>
      <c r="D355" s="294"/>
      <c r="E355" s="294"/>
      <c r="F355" s="294"/>
      <c r="G355" s="294"/>
      <c r="H355" s="294"/>
      <c r="I355" s="294"/>
      <c r="J355" s="294"/>
      <c r="K355" s="294"/>
      <c r="L355" s="294"/>
      <c r="M355" s="294"/>
      <c r="N355" s="294">
        <v>0</v>
      </c>
      <c r="O355" s="294"/>
      <c r="P355" s="294"/>
      <c r="Q355" s="294"/>
      <c r="R355" s="294"/>
      <c r="S355" s="294"/>
      <c r="T355" s="294"/>
      <c r="U355" s="294"/>
      <c r="V355" s="294"/>
      <c r="W355" s="294"/>
      <c r="X355" s="294"/>
      <c r="Y355" s="414"/>
      <c r="Z355" s="414"/>
      <c r="AA355" s="414"/>
      <c r="AB355" s="414"/>
      <c r="AC355" s="414"/>
      <c r="AD355" s="414"/>
      <c r="AE355" s="414"/>
      <c r="AF355" s="414"/>
      <c r="AG355" s="414"/>
      <c r="AH355" s="414"/>
      <c r="AI355" s="414"/>
      <c r="AJ355" s="414"/>
      <c r="AK355" s="414"/>
      <c r="AL355" s="414"/>
      <c r="AM355" s="295">
        <f>SUM(Y355:AL355)</f>
        <v>0</v>
      </c>
    </row>
    <row r="356" spans="1:39" s="282" customFormat="1" ht="15" outlineLevel="1">
      <c r="A356" s="507"/>
      <c r="B356" s="314" t="s">
        <v>250</v>
      </c>
      <c r="C356" s="290" t="s">
        <v>164</v>
      </c>
      <c r="D356" s="294"/>
      <c r="E356" s="294"/>
      <c r="F356" s="294"/>
      <c r="G356" s="294"/>
      <c r="H356" s="294"/>
      <c r="I356" s="294"/>
      <c r="J356" s="294"/>
      <c r="K356" s="294"/>
      <c r="L356" s="294"/>
      <c r="M356" s="294"/>
      <c r="N356" s="294">
        <f>N355</f>
        <v>0</v>
      </c>
      <c r="O356" s="294"/>
      <c r="P356" s="294"/>
      <c r="Q356" s="294"/>
      <c r="R356" s="294"/>
      <c r="S356" s="294"/>
      <c r="T356" s="294"/>
      <c r="U356" s="294"/>
      <c r="V356" s="294"/>
      <c r="W356" s="294"/>
      <c r="X356" s="294"/>
      <c r="Y356" s="410">
        <f>Y355</f>
        <v>0</v>
      </c>
      <c r="Z356" s="410">
        <f>Z355</f>
        <v>0</v>
      </c>
      <c r="AA356" s="410">
        <f t="shared" ref="AA356:AL356" si="102">AA355</f>
        <v>0</v>
      </c>
      <c r="AB356" s="410">
        <f t="shared" si="102"/>
        <v>0</v>
      </c>
      <c r="AC356" s="410">
        <f t="shared" si="102"/>
        <v>0</v>
      </c>
      <c r="AD356" s="410">
        <f t="shared" si="102"/>
        <v>0</v>
      </c>
      <c r="AE356" s="410">
        <f t="shared" si="102"/>
        <v>0</v>
      </c>
      <c r="AF356" s="410">
        <f t="shared" si="102"/>
        <v>0</v>
      </c>
      <c r="AG356" s="410">
        <f t="shared" si="102"/>
        <v>0</v>
      </c>
      <c r="AH356" s="410">
        <f t="shared" si="102"/>
        <v>0</v>
      </c>
      <c r="AI356" s="410">
        <f t="shared" si="102"/>
        <v>0</v>
      </c>
      <c r="AJ356" s="410">
        <f t="shared" si="102"/>
        <v>0</v>
      </c>
      <c r="AK356" s="410">
        <f t="shared" si="102"/>
        <v>0</v>
      </c>
      <c r="AL356" s="410">
        <f t="shared" si="102"/>
        <v>0</v>
      </c>
      <c r="AM356" s="310"/>
    </row>
    <row r="357" spans="1:39" s="282" customFormat="1" ht="15" outlineLevel="1">
      <c r="A357" s="507"/>
      <c r="B357" s="313"/>
      <c r="C357" s="311"/>
      <c r="D357" s="290"/>
      <c r="E357" s="290"/>
      <c r="F357" s="290"/>
      <c r="G357" s="290"/>
      <c r="H357" s="290"/>
      <c r="I357" s="290"/>
      <c r="J357" s="290"/>
      <c r="K357" s="290"/>
      <c r="L357" s="290"/>
      <c r="M357" s="290"/>
      <c r="N357" s="290"/>
      <c r="O357" s="290"/>
      <c r="P357" s="290"/>
      <c r="Q357" s="290"/>
      <c r="R357" s="290"/>
      <c r="S357" s="290"/>
      <c r="T357" s="290"/>
      <c r="U357" s="290"/>
      <c r="V357" s="290"/>
      <c r="W357" s="290"/>
      <c r="X357" s="290"/>
      <c r="Y357" s="415"/>
      <c r="Z357" s="416"/>
      <c r="AA357" s="415"/>
      <c r="AB357" s="415"/>
      <c r="AC357" s="415"/>
      <c r="AD357" s="415"/>
      <c r="AE357" s="415"/>
      <c r="AF357" s="415"/>
      <c r="AG357" s="415"/>
      <c r="AH357" s="415"/>
      <c r="AI357" s="415"/>
      <c r="AJ357" s="415"/>
      <c r="AK357" s="415"/>
      <c r="AL357" s="415"/>
      <c r="AM357" s="312"/>
    </row>
    <row r="358" spans="1:39" ht="15.75" outlineLevel="1">
      <c r="A358" s="508"/>
      <c r="B358" s="287" t="s">
        <v>15</v>
      </c>
      <c r="C358" s="319"/>
      <c r="D358" s="289"/>
      <c r="E358" s="288"/>
      <c r="F358" s="288"/>
      <c r="G358" s="288"/>
      <c r="H358" s="288"/>
      <c r="I358" s="288"/>
      <c r="J358" s="288"/>
      <c r="K358" s="288"/>
      <c r="L358" s="288"/>
      <c r="M358" s="288"/>
      <c r="N358" s="290"/>
      <c r="O358" s="288"/>
      <c r="P358" s="288"/>
      <c r="Q358" s="288"/>
      <c r="R358" s="288"/>
      <c r="S358" s="288"/>
      <c r="T358" s="288"/>
      <c r="U358" s="288"/>
      <c r="V358" s="288"/>
      <c r="W358" s="288"/>
      <c r="X358" s="288"/>
      <c r="Y358" s="413"/>
      <c r="Z358" s="413"/>
      <c r="AA358" s="413"/>
      <c r="AB358" s="413"/>
      <c r="AC358" s="413"/>
      <c r="AD358" s="413"/>
      <c r="AE358" s="413"/>
      <c r="AF358" s="413"/>
      <c r="AG358" s="413"/>
      <c r="AH358" s="413"/>
      <c r="AI358" s="413"/>
      <c r="AJ358" s="413"/>
      <c r="AK358" s="413"/>
      <c r="AL358" s="413"/>
      <c r="AM358" s="291"/>
    </row>
    <row r="359" spans="1:39" ht="15" outlineLevel="1">
      <c r="A359" s="507">
        <v>26</v>
      </c>
      <c r="B359" s="320" t="s">
        <v>16</v>
      </c>
      <c r="C359" s="290" t="s">
        <v>25</v>
      </c>
      <c r="D359" s="294"/>
      <c r="E359" s="294"/>
      <c r="F359" s="294"/>
      <c r="G359" s="294"/>
      <c r="H359" s="294"/>
      <c r="I359" s="294"/>
      <c r="J359" s="294"/>
      <c r="K359" s="294"/>
      <c r="L359" s="294"/>
      <c r="M359" s="294"/>
      <c r="N359" s="294">
        <v>12</v>
      </c>
      <c r="O359" s="294"/>
      <c r="P359" s="294"/>
      <c r="Q359" s="294"/>
      <c r="R359" s="294"/>
      <c r="S359" s="294"/>
      <c r="T359" s="294"/>
      <c r="U359" s="294"/>
      <c r="V359" s="294"/>
      <c r="W359" s="294"/>
      <c r="X359" s="294"/>
      <c r="Y359" s="425"/>
      <c r="Z359" s="414"/>
      <c r="AA359" s="414"/>
      <c r="AB359" s="414"/>
      <c r="AC359" s="414"/>
      <c r="AD359" s="414"/>
      <c r="AE359" s="414"/>
      <c r="AF359" s="414"/>
      <c r="AG359" s="414"/>
      <c r="AH359" s="414"/>
      <c r="AI359" s="414"/>
      <c r="AJ359" s="414"/>
      <c r="AK359" s="414"/>
      <c r="AL359" s="414"/>
      <c r="AM359" s="295">
        <f>SUM(Y359:AL359)</f>
        <v>0</v>
      </c>
    </row>
    <row r="360" spans="1:39" ht="15" outlineLevel="1">
      <c r="B360" s="293" t="s">
        <v>250</v>
      </c>
      <c r="C360" s="290" t="s">
        <v>164</v>
      </c>
      <c r="D360" s="294"/>
      <c r="E360" s="294"/>
      <c r="F360" s="294"/>
      <c r="G360" s="294"/>
      <c r="H360" s="294"/>
      <c r="I360" s="294"/>
      <c r="J360" s="294"/>
      <c r="K360" s="294"/>
      <c r="L360" s="294"/>
      <c r="M360" s="294"/>
      <c r="N360" s="294">
        <f>N359</f>
        <v>12</v>
      </c>
      <c r="O360" s="294"/>
      <c r="P360" s="294"/>
      <c r="Q360" s="294"/>
      <c r="R360" s="294"/>
      <c r="S360" s="294"/>
      <c r="T360" s="294"/>
      <c r="U360" s="294"/>
      <c r="V360" s="294"/>
      <c r="W360" s="294"/>
      <c r="X360" s="294"/>
      <c r="Y360" s="410">
        <f>Y359</f>
        <v>0</v>
      </c>
      <c r="Z360" s="410">
        <f>Z359</f>
        <v>0</v>
      </c>
      <c r="AA360" s="410">
        <f t="shared" ref="AA360:AL360" si="103">AA359</f>
        <v>0</v>
      </c>
      <c r="AB360" s="410">
        <f t="shared" si="103"/>
        <v>0</v>
      </c>
      <c r="AC360" s="410">
        <f t="shared" si="103"/>
        <v>0</v>
      </c>
      <c r="AD360" s="410">
        <f t="shared" si="103"/>
        <v>0</v>
      </c>
      <c r="AE360" s="410">
        <f t="shared" si="103"/>
        <v>0</v>
      </c>
      <c r="AF360" s="410">
        <f t="shared" si="103"/>
        <v>0</v>
      </c>
      <c r="AG360" s="410">
        <f t="shared" si="103"/>
        <v>0</v>
      </c>
      <c r="AH360" s="410">
        <f t="shared" si="103"/>
        <v>0</v>
      </c>
      <c r="AI360" s="410">
        <f t="shared" si="103"/>
        <v>0</v>
      </c>
      <c r="AJ360" s="410">
        <f t="shared" si="103"/>
        <v>0</v>
      </c>
      <c r="AK360" s="410">
        <f t="shared" si="103"/>
        <v>0</v>
      </c>
      <c r="AL360" s="410">
        <f t="shared" si="103"/>
        <v>0</v>
      </c>
      <c r="AM360" s="305"/>
    </row>
    <row r="361" spans="1:39" ht="15" outlineLevel="1">
      <c r="A361" s="510"/>
      <c r="B361" s="321"/>
      <c r="C361" s="290"/>
      <c r="D361" s="290"/>
      <c r="E361" s="290"/>
      <c r="F361" s="290"/>
      <c r="G361" s="290"/>
      <c r="H361" s="290"/>
      <c r="I361" s="290"/>
      <c r="J361" s="290"/>
      <c r="K361" s="290"/>
      <c r="L361" s="290"/>
      <c r="M361" s="290"/>
      <c r="N361" s="290"/>
      <c r="O361" s="290"/>
      <c r="P361" s="290"/>
      <c r="Q361" s="290"/>
      <c r="R361" s="290"/>
      <c r="S361" s="290"/>
      <c r="T361" s="290"/>
      <c r="U361" s="290"/>
      <c r="V361" s="290"/>
      <c r="W361" s="290"/>
      <c r="X361" s="290"/>
      <c r="Y361" s="422"/>
      <c r="Z361" s="423"/>
      <c r="AA361" s="423"/>
      <c r="AB361" s="423"/>
      <c r="AC361" s="423"/>
      <c r="AD361" s="423"/>
      <c r="AE361" s="423"/>
      <c r="AF361" s="423"/>
      <c r="AG361" s="423"/>
      <c r="AH361" s="423"/>
      <c r="AI361" s="423"/>
      <c r="AJ361" s="423"/>
      <c r="AK361" s="423"/>
      <c r="AL361" s="423"/>
      <c r="AM361" s="296"/>
    </row>
    <row r="362" spans="1:39" ht="15" outlineLevel="1">
      <c r="A362" s="507">
        <v>27</v>
      </c>
      <c r="B362" s="320" t="s">
        <v>17</v>
      </c>
      <c r="C362" s="290" t="s">
        <v>25</v>
      </c>
      <c r="D362" s="294"/>
      <c r="E362" s="294"/>
      <c r="F362" s="294"/>
      <c r="G362" s="294"/>
      <c r="H362" s="294"/>
      <c r="I362" s="294"/>
      <c r="J362" s="294"/>
      <c r="K362" s="294"/>
      <c r="L362" s="294"/>
      <c r="M362" s="294"/>
      <c r="N362" s="294">
        <v>12</v>
      </c>
      <c r="O362" s="294"/>
      <c r="P362" s="294"/>
      <c r="Q362" s="294"/>
      <c r="R362" s="294"/>
      <c r="S362" s="294"/>
      <c r="T362" s="294"/>
      <c r="U362" s="294"/>
      <c r="V362" s="294"/>
      <c r="W362" s="294"/>
      <c r="X362" s="294"/>
      <c r="Y362" s="425"/>
      <c r="Z362" s="414"/>
      <c r="AA362" s="414"/>
      <c r="AB362" s="414"/>
      <c r="AC362" s="414"/>
      <c r="AD362" s="414"/>
      <c r="AE362" s="414"/>
      <c r="AF362" s="414"/>
      <c r="AG362" s="414"/>
      <c r="AH362" s="414"/>
      <c r="AI362" s="414"/>
      <c r="AJ362" s="414"/>
      <c r="AK362" s="414"/>
      <c r="AL362" s="414"/>
      <c r="AM362" s="295">
        <f>SUM(Y362:AL362)</f>
        <v>0</v>
      </c>
    </row>
    <row r="363" spans="1:39" ht="15" outlineLevel="1">
      <c r="B363" s="293" t="s">
        <v>250</v>
      </c>
      <c r="C363" s="290" t="s">
        <v>164</v>
      </c>
      <c r="D363" s="294"/>
      <c r="E363" s="294"/>
      <c r="F363" s="294"/>
      <c r="G363" s="294"/>
      <c r="H363" s="294"/>
      <c r="I363" s="294"/>
      <c r="J363" s="294"/>
      <c r="K363" s="294"/>
      <c r="L363" s="294"/>
      <c r="M363" s="294"/>
      <c r="N363" s="294">
        <f>N362</f>
        <v>12</v>
      </c>
      <c r="O363" s="294"/>
      <c r="P363" s="294"/>
      <c r="Q363" s="294"/>
      <c r="R363" s="294"/>
      <c r="S363" s="294"/>
      <c r="T363" s="294"/>
      <c r="U363" s="294"/>
      <c r="V363" s="294"/>
      <c r="W363" s="294"/>
      <c r="X363" s="294"/>
      <c r="Y363" s="410">
        <f>Y362</f>
        <v>0</v>
      </c>
      <c r="Z363" s="410">
        <f>Z362</f>
        <v>0</v>
      </c>
      <c r="AA363" s="410">
        <f t="shared" ref="AA363:AL363" si="104">AA362</f>
        <v>0</v>
      </c>
      <c r="AB363" s="410">
        <f t="shared" si="104"/>
        <v>0</v>
      </c>
      <c r="AC363" s="410">
        <f t="shared" si="104"/>
        <v>0</v>
      </c>
      <c r="AD363" s="410">
        <f t="shared" si="104"/>
        <v>0</v>
      </c>
      <c r="AE363" s="410">
        <f t="shared" si="104"/>
        <v>0</v>
      </c>
      <c r="AF363" s="410">
        <f t="shared" si="104"/>
        <v>0</v>
      </c>
      <c r="AG363" s="410">
        <f t="shared" si="104"/>
        <v>0</v>
      </c>
      <c r="AH363" s="410">
        <f t="shared" si="104"/>
        <v>0</v>
      </c>
      <c r="AI363" s="410">
        <f t="shared" si="104"/>
        <v>0</v>
      </c>
      <c r="AJ363" s="410">
        <f t="shared" si="104"/>
        <v>0</v>
      </c>
      <c r="AK363" s="410">
        <f t="shared" si="104"/>
        <v>0</v>
      </c>
      <c r="AL363" s="410">
        <f t="shared" si="104"/>
        <v>0</v>
      </c>
      <c r="AM363" s="305"/>
    </row>
    <row r="364" spans="1:39" ht="15.75" outlineLevel="1">
      <c r="A364" s="510"/>
      <c r="B364" s="322"/>
      <c r="C364" s="299"/>
      <c r="D364" s="290"/>
      <c r="E364" s="290"/>
      <c r="F364" s="290"/>
      <c r="G364" s="290"/>
      <c r="H364" s="290"/>
      <c r="I364" s="290"/>
      <c r="J364" s="290"/>
      <c r="K364" s="290"/>
      <c r="L364" s="290"/>
      <c r="M364" s="290"/>
      <c r="N364" s="299"/>
      <c r="O364" s="290"/>
      <c r="P364" s="290"/>
      <c r="Q364" s="290"/>
      <c r="R364" s="290"/>
      <c r="S364" s="290"/>
      <c r="T364" s="290"/>
      <c r="U364" s="290"/>
      <c r="V364" s="290"/>
      <c r="W364" s="290"/>
      <c r="X364" s="290"/>
      <c r="Y364" s="411"/>
      <c r="Z364" s="411"/>
      <c r="AA364" s="411"/>
      <c r="AB364" s="411"/>
      <c r="AC364" s="411"/>
      <c r="AD364" s="411"/>
      <c r="AE364" s="411"/>
      <c r="AF364" s="411"/>
      <c r="AG364" s="411"/>
      <c r="AH364" s="411"/>
      <c r="AI364" s="411"/>
      <c r="AJ364" s="411"/>
      <c r="AK364" s="411"/>
      <c r="AL364" s="411"/>
      <c r="AM364" s="305"/>
    </row>
    <row r="365" spans="1:39" ht="15" outlineLevel="1">
      <c r="A365" s="507">
        <v>28</v>
      </c>
      <c r="B365" s="320" t="s">
        <v>18</v>
      </c>
      <c r="C365" s="290" t="s">
        <v>25</v>
      </c>
      <c r="D365" s="294"/>
      <c r="E365" s="294"/>
      <c r="F365" s="294"/>
      <c r="G365" s="294"/>
      <c r="H365" s="294"/>
      <c r="I365" s="294"/>
      <c r="J365" s="294"/>
      <c r="K365" s="294"/>
      <c r="L365" s="294"/>
      <c r="M365" s="294"/>
      <c r="N365" s="294">
        <v>0</v>
      </c>
      <c r="O365" s="294"/>
      <c r="P365" s="294"/>
      <c r="Q365" s="294"/>
      <c r="R365" s="294"/>
      <c r="S365" s="294"/>
      <c r="T365" s="294"/>
      <c r="U365" s="294"/>
      <c r="V365" s="294"/>
      <c r="W365" s="294"/>
      <c r="X365" s="294"/>
      <c r="Y365" s="425"/>
      <c r="Z365" s="414"/>
      <c r="AA365" s="414"/>
      <c r="AB365" s="414"/>
      <c r="AC365" s="414"/>
      <c r="AD365" s="414"/>
      <c r="AE365" s="414"/>
      <c r="AF365" s="414"/>
      <c r="AG365" s="414"/>
      <c r="AH365" s="414"/>
      <c r="AI365" s="414"/>
      <c r="AJ365" s="414"/>
      <c r="AK365" s="414"/>
      <c r="AL365" s="414"/>
      <c r="AM365" s="295">
        <f>SUM(Y365:AL365)</f>
        <v>0</v>
      </c>
    </row>
    <row r="366" spans="1:39" ht="15" outlineLevel="1">
      <c r="B366" s="293" t="s">
        <v>250</v>
      </c>
      <c r="C366" s="290" t="s">
        <v>164</v>
      </c>
      <c r="D366" s="294"/>
      <c r="E366" s="294"/>
      <c r="F366" s="294"/>
      <c r="G366" s="294"/>
      <c r="H366" s="294"/>
      <c r="I366" s="294"/>
      <c r="J366" s="294"/>
      <c r="K366" s="294"/>
      <c r="L366" s="294"/>
      <c r="M366" s="294"/>
      <c r="N366" s="294">
        <f>N365</f>
        <v>0</v>
      </c>
      <c r="O366" s="294"/>
      <c r="P366" s="294"/>
      <c r="Q366" s="294"/>
      <c r="R366" s="294"/>
      <c r="S366" s="294"/>
      <c r="T366" s="294"/>
      <c r="U366" s="294"/>
      <c r="V366" s="294"/>
      <c r="W366" s="294"/>
      <c r="X366" s="294"/>
      <c r="Y366" s="410">
        <f>Y365</f>
        <v>0</v>
      </c>
      <c r="Z366" s="410">
        <f>Z365</f>
        <v>0</v>
      </c>
      <c r="AA366" s="410">
        <f t="shared" ref="AA366:AL366" si="105">AA365</f>
        <v>0</v>
      </c>
      <c r="AB366" s="410">
        <f t="shared" si="105"/>
        <v>0</v>
      </c>
      <c r="AC366" s="410">
        <f t="shared" si="105"/>
        <v>0</v>
      </c>
      <c r="AD366" s="410">
        <f t="shared" si="105"/>
        <v>0</v>
      </c>
      <c r="AE366" s="410">
        <f t="shared" si="105"/>
        <v>0</v>
      </c>
      <c r="AF366" s="410">
        <f t="shared" si="105"/>
        <v>0</v>
      </c>
      <c r="AG366" s="410">
        <f t="shared" si="105"/>
        <v>0</v>
      </c>
      <c r="AH366" s="410">
        <f t="shared" si="105"/>
        <v>0</v>
      </c>
      <c r="AI366" s="410">
        <f t="shared" si="105"/>
        <v>0</v>
      </c>
      <c r="AJ366" s="410">
        <f t="shared" si="105"/>
        <v>0</v>
      </c>
      <c r="AK366" s="410">
        <f t="shared" si="105"/>
        <v>0</v>
      </c>
      <c r="AL366" s="410">
        <f t="shared" si="105"/>
        <v>0</v>
      </c>
      <c r="AM366" s="296"/>
    </row>
    <row r="367" spans="1:39" ht="15" outlineLevel="1">
      <c r="A367" s="510"/>
      <c r="B367" s="321"/>
      <c r="C367" s="290"/>
      <c r="D367" s="290"/>
      <c r="E367" s="290"/>
      <c r="F367" s="290"/>
      <c r="G367" s="290"/>
      <c r="H367" s="290"/>
      <c r="I367" s="290"/>
      <c r="J367" s="290"/>
      <c r="K367" s="290"/>
      <c r="L367" s="290"/>
      <c r="M367" s="290"/>
      <c r="N367" s="290"/>
      <c r="O367" s="290"/>
      <c r="P367" s="290"/>
      <c r="Q367" s="290"/>
      <c r="R367" s="290"/>
      <c r="S367" s="290"/>
      <c r="T367" s="290"/>
      <c r="U367" s="290"/>
      <c r="V367" s="290"/>
      <c r="W367" s="290"/>
      <c r="X367" s="290"/>
      <c r="Y367" s="411"/>
      <c r="Z367" s="411"/>
      <c r="AA367" s="411"/>
      <c r="AB367" s="411"/>
      <c r="AC367" s="411"/>
      <c r="AD367" s="411"/>
      <c r="AE367" s="411"/>
      <c r="AF367" s="411"/>
      <c r="AG367" s="411"/>
      <c r="AH367" s="411"/>
      <c r="AI367" s="411"/>
      <c r="AJ367" s="411"/>
      <c r="AK367" s="411"/>
      <c r="AL367" s="411"/>
      <c r="AM367" s="305"/>
    </row>
    <row r="368" spans="1:39" ht="15" outlineLevel="1">
      <c r="A368" s="507">
        <v>29</v>
      </c>
      <c r="B368" s="323" t="s">
        <v>19</v>
      </c>
      <c r="C368" s="290" t="s">
        <v>25</v>
      </c>
      <c r="D368" s="294"/>
      <c r="E368" s="294"/>
      <c r="F368" s="294"/>
      <c r="G368" s="294"/>
      <c r="H368" s="294"/>
      <c r="I368" s="294"/>
      <c r="J368" s="294"/>
      <c r="K368" s="294"/>
      <c r="L368" s="294"/>
      <c r="M368" s="294"/>
      <c r="N368" s="294">
        <v>0</v>
      </c>
      <c r="O368" s="294"/>
      <c r="P368" s="294"/>
      <c r="Q368" s="294"/>
      <c r="R368" s="294"/>
      <c r="S368" s="294"/>
      <c r="T368" s="294"/>
      <c r="U368" s="294"/>
      <c r="V368" s="294"/>
      <c r="W368" s="294"/>
      <c r="X368" s="294"/>
      <c r="Y368" s="425"/>
      <c r="Z368" s="414"/>
      <c r="AA368" s="414"/>
      <c r="AB368" s="414"/>
      <c r="AC368" s="414"/>
      <c r="AD368" s="414"/>
      <c r="AE368" s="414"/>
      <c r="AF368" s="414"/>
      <c r="AG368" s="414"/>
      <c r="AH368" s="414"/>
      <c r="AI368" s="414"/>
      <c r="AJ368" s="414"/>
      <c r="AK368" s="414"/>
      <c r="AL368" s="414"/>
      <c r="AM368" s="295">
        <f>SUM(Y368:AL368)</f>
        <v>0</v>
      </c>
    </row>
    <row r="369" spans="1:39" ht="15" outlineLevel="1">
      <c r="B369" s="323" t="s">
        <v>250</v>
      </c>
      <c r="C369" s="290" t="s">
        <v>164</v>
      </c>
      <c r="D369" s="294"/>
      <c r="E369" s="294"/>
      <c r="F369" s="294"/>
      <c r="G369" s="294"/>
      <c r="H369" s="294"/>
      <c r="I369" s="294"/>
      <c r="J369" s="294"/>
      <c r="K369" s="294"/>
      <c r="L369" s="294"/>
      <c r="M369" s="294"/>
      <c r="N369" s="294">
        <f>N368</f>
        <v>0</v>
      </c>
      <c r="O369" s="294"/>
      <c r="P369" s="294"/>
      <c r="Q369" s="294"/>
      <c r="R369" s="294"/>
      <c r="S369" s="294"/>
      <c r="T369" s="294"/>
      <c r="U369" s="294"/>
      <c r="V369" s="294"/>
      <c r="W369" s="294"/>
      <c r="X369" s="294"/>
      <c r="Y369" s="410">
        <f>Y368</f>
        <v>0</v>
      </c>
      <c r="Z369" s="410">
        <f t="shared" ref="Z369:AL369" si="106">Z368</f>
        <v>0</v>
      </c>
      <c r="AA369" s="410">
        <f t="shared" si="106"/>
        <v>0</v>
      </c>
      <c r="AB369" s="410">
        <f t="shared" si="106"/>
        <v>0</v>
      </c>
      <c r="AC369" s="410">
        <f t="shared" si="106"/>
        <v>0</v>
      </c>
      <c r="AD369" s="410">
        <f t="shared" si="106"/>
        <v>0</v>
      </c>
      <c r="AE369" s="410">
        <f t="shared" si="106"/>
        <v>0</v>
      </c>
      <c r="AF369" s="410">
        <f t="shared" si="106"/>
        <v>0</v>
      </c>
      <c r="AG369" s="410">
        <f t="shared" si="106"/>
        <v>0</v>
      </c>
      <c r="AH369" s="410">
        <f t="shared" si="106"/>
        <v>0</v>
      </c>
      <c r="AI369" s="410">
        <f t="shared" si="106"/>
        <v>0</v>
      </c>
      <c r="AJ369" s="410">
        <f t="shared" si="106"/>
        <v>0</v>
      </c>
      <c r="AK369" s="410">
        <f t="shared" si="106"/>
        <v>0</v>
      </c>
      <c r="AL369" s="410">
        <f t="shared" si="106"/>
        <v>0</v>
      </c>
      <c r="AM369" s="296"/>
    </row>
    <row r="370" spans="1:39" ht="15" outlineLevel="1">
      <c r="B370" s="323"/>
      <c r="C370" s="290"/>
      <c r="D370" s="290"/>
      <c r="E370" s="290"/>
      <c r="F370" s="290"/>
      <c r="G370" s="290"/>
      <c r="H370" s="290"/>
      <c r="I370" s="290"/>
      <c r="J370" s="290"/>
      <c r="K370" s="290"/>
      <c r="L370" s="290"/>
      <c r="M370" s="290"/>
      <c r="N370" s="290"/>
      <c r="O370" s="290"/>
      <c r="P370" s="290"/>
      <c r="Q370" s="290"/>
      <c r="R370" s="290"/>
      <c r="S370" s="290"/>
      <c r="T370" s="290"/>
      <c r="U370" s="290"/>
      <c r="V370" s="290"/>
      <c r="W370" s="290"/>
      <c r="X370" s="290"/>
      <c r="Y370" s="422"/>
      <c r="Z370" s="422"/>
      <c r="AA370" s="422"/>
      <c r="AB370" s="422"/>
      <c r="AC370" s="422"/>
      <c r="AD370" s="422"/>
      <c r="AE370" s="422"/>
      <c r="AF370" s="422"/>
      <c r="AG370" s="422"/>
      <c r="AH370" s="422"/>
      <c r="AI370" s="422"/>
      <c r="AJ370" s="422"/>
      <c r="AK370" s="422"/>
      <c r="AL370" s="422"/>
      <c r="AM370" s="312"/>
    </row>
    <row r="371" spans="1:39" s="282" customFormat="1" ht="15" outlineLevel="1">
      <c r="A371" s="507">
        <v>30</v>
      </c>
      <c r="B371" s="323" t="s">
        <v>490</v>
      </c>
      <c r="C371" s="290" t="s">
        <v>25</v>
      </c>
      <c r="D371" s="294"/>
      <c r="E371" s="294"/>
      <c r="F371" s="294"/>
      <c r="G371" s="294"/>
      <c r="H371" s="294"/>
      <c r="I371" s="294"/>
      <c r="J371" s="294"/>
      <c r="K371" s="294"/>
      <c r="L371" s="294"/>
      <c r="M371" s="294"/>
      <c r="N371" s="294">
        <v>0</v>
      </c>
      <c r="O371" s="294"/>
      <c r="P371" s="294"/>
      <c r="Q371" s="294"/>
      <c r="R371" s="294"/>
      <c r="S371" s="294"/>
      <c r="T371" s="294"/>
      <c r="U371" s="294"/>
      <c r="V371" s="294"/>
      <c r="W371" s="294"/>
      <c r="X371" s="294"/>
      <c r="Y371" s="409"/>
      <c r="Z371" s="409"/>
      <c r="AA371" s="409"/>
      <c r="AB371" s="409"/>
      <c r="AC371" s="409"/>
      <c r="AD371" s="409"/>
      <c r="AE371" s="409"/>
      <c r="AF371" s="409"/>
      <c r="AG371" s="409"/>
      <c r="AH371" s="409"/>
      <c r="AI371" s="409"/>
      <c r="AJ371" s="409"/>
      <c r="AK371" s="409"/>
      <c r="AL371" s="409"/>
      <c r="AM371" s="295">
        <f>SUM(Y371:AL371)</f>
        <v>0</v>
      </c>
    </row>
    <row r="372" spans="1:39" s="282" customFormat="1" ht="15" outlineLevel="1">
      <c r="A372" s="507"/>
      <c r="B372" s="323" t="s">
        <v>250</v>
      </c>
      <c r="C372" s="290" t="s">
        <v>164</v>
      </c>
      <c r="D372" s="294"/>
      <c r="E372" s="294"/>
      <c r="F372" s="294"/>
      <c r="G372" s="294"/>
      <c r="H372" s="294"/>
      <c r="I372" s="294"/>
      <c r="J372" s="294"/>
      <c r="K372" s="294"/>
      <c r="L372" s="294"/>
      <c r="M372" s="294"/>
      <c r="N372" s="294">
        <f>N371</f>
        <v>0</v>
      </c>
      <c r="O372" s="294"/>
      <c r="P372" s="294"/>
      <c r="Q372" s="294"/>
      <c r="R372" s="294"/>
      <c r="S372" s="294"/>
      <c r="T372" s="294"/>
      <c r="U372" s="294"/>
      <c r="V372" s="294"/>
      <c r="W372" s="294"/>
      <c r="X372" s="294"/>
      <c r="Y372" s="410">
        <f>Y371</f>
        <v>0</v>
      </c>
      <c r="Z372" s="410">
        <f t="shared" ref="Z372:AL372" si="107">Z371</f>
        <v>0</v>
      </c>
      <c r="AA372" s="410">
        <f t="shared" si="107"/>
        <v>0</v>
      </c>
      <c r="AB372" s="410">
        <f t="shared" si="107"/>
        <v>0</v>
      </c>
      <c r="AC372" s="410">
        <f t="shared" si="107"/>
        <v>0</v>
      </c>
      <c r="AD372" s="410">
        <f t="shared" si="107"/>
        <v>0</v>
      </c>
      <c r="AE372" s="410">
        <f t="shared" si="107"/>
        <v>0</v>
      </c>
      <c r="AF372" s="410">
        <f t="shared" si="107"/>
        <v>0</v>
      </c>
      <c r="AG372" s="410">
        <f t="shared" si="107"/>
        <v>0</v>
      </c>
      <c r="AH372" s="410">
        <f t="shared" si="107"/>
        <v>0</v>
      </c>
      <c r="AI372" s="410">
        <f t="shared" si="107"/>
        <v>0</v>
      </c>
      <c r="AJ372" s="410">
        <f t="shared" si="107"/>
        <v>0</v>
      </c>
      <c r="AK372" s="410">
        <f t="shared" si="107"/>
        <v>0</v>
      </c>
      <c r="AL372" s="410">
        <f t="shared" si="107"/>
        <v>0</v>
      </c>
      <c r="AM372" s="296"/>
    </row>
    <row r="373" spans="1:39" s="282" customFormat="1" ht="15" outlineLevel="1">
      <c r="A373" s="507"/>
      <c r="B373" s="323"/>
      <c r="C373" s="290"/>
      <c r="D373" s="290"/>
      <c r="E373" s="290"/>
      <c r="F373" s="290"/>
      <c r="G373" s="290"/>
      <c r="H373" s="290"/>
      <c r="I373" s="290"/>
      <c r="J373" s="290"/>
      <c r="K373" s="290"/>
      <c r="L373" s="290"/>
      <c r="M373" s="290"/>
      <c r="N373" s="290"/>
      <c r="O373" s="290"/>
      <c r="P373" s="290"/>
      <c r="Q373" s="290"/>
      <c r="R373" s="290"/>
      <c r="S373" s="290"/>
      <c r="T373" s="290"/>
      <c r="U373" s="290"/>
      <c r="V373" s="290"/>
      <c r="W373" s="290"/>
      <c r="X373" s="290"/>
      <c r="Y373" s="411"/>
      <c r="Z373" s="411"/>
      <c r="AA373" s="411"/>
      <c r="AB373" s="411"/>
      <c r="AC373" s="411"/>
      <c r="AD373" s="411"/>
      <c r="AE373" s="411"/>
      <c r="AF373" s="411"/>
      <c r="AG373" s="411"/>
      <c r="AH373" s="411"/>
      <c r="AI373" s="411"/>
      <c r="AJ373" s="411"/>
      <c r="AK373" s="411"/>
      <c r="AL373" s="411"/>
      <c r="AM373" s="312"/>
    </row>
    <row r="374" spans="1:39" s="282" customFormat="1" ht="15.75" outlineLevel="1">
      <c r="A374" s="507"/>
      <c r="B374" s="287" t="s">
        <v>491</v>
      </c>
      <c r="C374" s="290"/>
      <c r="D374" s="290"/>
      <c r="E374" s="290"/>
      <c r="F374" s="290"/>
      <c r="G374" s="290"/>
      <c r="H374" s="290"/>
      <c r="I374" s="290"/>
      <c r="J374" s="290"/>
      <c r="K374" s="290"/>
      <c r="L374" s="290"/>
      <c r="M374" s="290"/>
      <c r="N374" s="290"/>
      <c r="O374" s="290"/>
      <c r="P374" s="290"/>
      <c r="Q374" s="290"/>
      <c r="R374" s="290"/>
      <c r="S374" s="290"/>
      <c r="T374" s="290"/>
      <c r="U374" s="290"/>
      <c r="V374" s="290"/>
      <c r="W374" s="290"/>
      <c r="X374" s="290"/>
      <c r="Y374" s="411"/>
      <c r="Z374" s="411"/>
      <c r="AA374" s="411"/>
      <c r="AB374" s="411"/>
      <c r="AC374" s="411"/>
      <c r="AD374" s="411"/>
      <c r="AE374" s="411"/>
      <c r="AF374" s="411"/>
      <c r="AG374" s="411"/>
      <c r="AH374" s="411"/>
      <c r="AI374" s="411"/>
      <c r="AJ374" s="411"/>
      <c r="AK374" s="411"/>
      <c r="AL374" s="411"/>
      <c r="AM374" s="312"/>
    </row>
    <row r="375" spans="1:39" s="282" customFormat="1" ht="15" outlineLevel="1">
      <c r="A375" s="507">
        <v>31</v>
      </c>
      <c r="B375" s="323" t="s">
        <v>492</v>
      </c>
      <c r="C375" s="290" t="s">
        <v>25</v>
      </c>
      <c r="D375" s="294"/>
      <c r="E375" s="294"/>
      <c r="F375" s="294"/>
      <c r="G375" s="294"/>
      <c r="H375" s="294"/>
      <c r="I375" s="294"/>
      <c r="J375" s="294"/>
      <c r="K375" s="294"/>
      <c r="L375" s="294"/>
      <c r="M375" s="294"/>
      <c r="N375" s="294">
        <v>0</v>
      </c>
      <c r="O375" s="294"/>
      <c r="P375" s="294"/>
      <c r="Q375" s="294"/>
      <c r="R375" s="294"/>
      <c r="S375" s="294"/>
      <c r="T375" s="294"/>
      <c r="U375" s="294"/>
      <c r="V375" s="294"/>
      <c r="W375" s="294"/>
      <c r="X375" s="294"/>
      <c r="Y375" s="409"/>
      <c r="Z375" s="409"/>
      <c r="AA375" s="409"/>
      <c r="AB375" s="409"/>
      <c r="AC375" s="409"/>
      <c r="AD375" s="409"/>
      <c r="AE375" s="409"/>
      <c r="AF375" s="409"/>
      <c r="AG375" s="409"/>
      <c r="AH375" s="409"/>
      <c r="AI375" s="409"/>
      <c r="AJ375" s="409"/>
      <c r="AK375" s="409"/>
      <c r="AL375" s="409"/>
      <c r="AM375" s="295">
        <f>SUM(Y375:AL375)</f>
        <v>0</v>
      </c>
    </row>
    <row r="376" spans="1:39" s="282" customFormat="1" ht="15" outlineLevel="1">
      <c r="A376" s="507"/>
      <c r="B376" s="323" t="s">
        <v>250</v>
      </c>
      <c r="C376" s="290" t="s">
        <v>164</v>
      </c>
      <c r="D376" s="294"/>
      <c r="E376" s="294"/>
      <c r="F376" s="294"/>
      <c r="G376" s="294"/>
      <c r="H376" s="294"/>
      <c r="I376" s="294"/>
      <c r="J376" s="294"/>
      <c r="K376" s="294"/>
      <c r="L376" s="294"/>
      <c r="M376" s="294"/>
      <c r="N376" s="294">
        <f>N375</f>
        <v>0</v>
      </c>
      <c r="O376" s="294"/>
      <c r="P376" s="294"/>
      <c r="Q376" s="294"/>
      <c r="R376" s="294"/>
      <c r="S376" s="294"/>
      <c r="T376" s="294"/>
      <c r="U376" s="294"/>
      <c r="V376" s="294"/>
      <c r="W376" s="294"/>
      <c r="X376" s="294"/>
      <c r="Y376" s="410">
        <f>Y375</f>
        <v>0</v>
      </c>
      <c r="Z376" s="410">
        <f t="shared" ref="Z376:AL376" si="108">Z375</f>
        <v>0</v>
      </c>
      <c r="AA376" s="410">
        <f t="shared" si="108"/>
        <v>0</v>
      </c>
      <c r="AB376" s="410">
        <f t="shared" si="108"/>
        <v>0</v>
      </c>
      <c r="AC376" s="410">
        <f t="shared" si="108"/>
        <v>0</v>
      </c>
      <c r="AD376" s="410">
        <f t="shared" si="108"/>
        <v>0</v>
      </c>
      <c r="AE376" s="410">
        <f t="shared" si="108"/>
        <v>0</v>
      </c>
      <c r="AF376" s="410">
        <f t="shared" si="108"/>
        <v>0</v>
      </c>
      <c r="AG376" s="410">
        <f t="shared" si="108"/>
        <v>0</v>
      </c>
      <c r="AH376" s="410">
        <f t="shared" si="108"/>
        <v>0</v>
      </c>
      <c r="AI376" s="410">
        <f t="shared" si="108"/>
        <v>0</v>
      </c>
      <c r="AJ376" s="410">
        <f t="shared" si="108"/>
        <v>0</v>
      </c>
      <c r="AK376" s="410">
        <f t="shared" si="108"/>
        <v>0</v>
      </c>
      <c r="AL376" s="410">
        <f t="shared" si="108"/>
        <v>0</v>
      </c>
      <c r="AM376" s="296"/>
    </row>
    <row r="377" spans="1:39" s="282" customFormat="1" ht="15" outlineLevel="1">
      <c r="A377" s="507"/>
      <c r="B377" s="323"/>
      <c r="C377" s="290"/>
      <c r="D377" s="290"/>
      <c r="E377" s="290"/>
      <c r="F377" s="290"/>
      <c r="G377" s="290"/>
      <c r="H377" s="290"/>
      <c r="I377" s="290"/>
      <c r="J377" s="290"/>
      <c r="K377" s="290"/>
      <c r="L377" s="290"/>
      <c r="M377" s="290"/>
      <c r="N377" s="290"/>
      <c r="O377" s="290"/>
      <c r="P377" s="290"/>
      <c r="Q377" s="290"/>
      <c r="R377" s="290"/>
      <c r="S377" s="290"/>
      <c r="T377" s="290"/>
      <c r="U377" s="290"/>
      <c r="V377" s="290"/>
      <c r="W377" s="290"/>
      <c r="X377" s="290"/>
      <c r="Y377" s="411"/>
      <c r="Z377" s="411"/>
      <c r="AA377" s="411"/>
      <c r="AB377" s="411"/>
      <c r="AC377" s="411"/>
      <c r="AD377" s="411"/>
      <c r="AE377" s="411"/>
      <c r="AF377" s="411"/>
      <c r="AG377" s="411"/>
      <c r="AH377" s="411"/>
      <c r="AI377" s="411"/>
      <c r="AJ377" s="411"/>
      <c r="AK377" s="411"/>
      <c r="AL377" s="411"/>
      <c r="AM377" s="312"/>
    </row>
    <row r="378" spans="1:39" s="282" customFormat="1" ht="15" outlineLevel="1">
      <c r="A378" s="507">
        <v>32</v>
      </c>
      <c r="B378" s="323" t="s">
        <v>493</v>
      </c>
      <c r="C378" s="290" t="s">
        <v>25</v>
      </c>
      <c r="D378" s="294"/>
      <c r="E378" s="294"/>
      <c r="F378" s="294"/>
      <c r="G378" s="294"/>
      <c r="H378" s="294"/>
      <c r="I378" s="294"/>
      <c r="J378" s="294"/>
      <c r="K378" s="294"/>
      <c r="L378" s="294"/>
      <c r="M378" s="294"/>
      <c r="N378" s="294">
        <v>0</v>
      </c>
      <c r="O378" s="294"/>
      <c r="P378" s="294"/>
      <c r="Q378" s="294"/>
      <c r="R378" s="294"/>
      <c r="S378" s="294"/>
      <c r="T378" s="294"/>
      <c r="U378" s="294"/>
      <c r="V378" s="294"/>
      <c r="W378" s="294"/>
      <c r="X378" s="294"/>
      <c r="Y378" s="409"/>
      <c r="Z378" s="409"/>
      <c r="AA378" s="409"/>
      <c r="AB378" s="409"/>
      <c r="AC378" s="409"/>
      <c r="AD378" s="409"/>
      <c r="AE378" s="409"/>
      <c r="AF378" s="409"/>
      <c r="AG378" s="409"/>
      <c r="AH378" s="409"/>
      <c r="AI378" s="409"/>
      <c r="AJ378" s="409"/>
      <c r="AK378" s="409"/>
      <c r="AL378" s="409"/>
      <c r="AM378" s="295">
        <f>SUM(Y378:AL378)</f>
        <v>0</v>
      </c>
    </row>
    <row r="379" spans="1:39" s="282" customFormat="1" ht="15" outlineLevel="1">
      <c r="A379" s="507"/>
      <c r="B379" s="323" t="s">
        <v>250</v>
      </c>
      <c r="C379" s="290" t="s">
        <v>164</v>
      </c>
      <c r="D379" s="294"/>
      <c r="E379" s="294"/>
      <c r="F379" s="294"/>
      <c r="G379" s="294"/>
      <c r="H379" s="294"/>
      <c r="I379" s="294"/>
      <c r="J379" s="294"/>
      <c r="K379" s="294"/>
      <c r="L379" s="294"/>
      <c r="M379" s="294"/>
      <c r="N379" s="294">
        <f>N378</f>
        <v>0</v>
      </c>
      <c r="O379" s="294"/>
      <c r="P379" s="294"/>
      <c r="Q379" s="294"/>
      <c r="R379" s="294"/>
      <c r="S379" s="294"/>
      <c r="T379" s="294"/>
      <c r="U379" s="294"/>
      <c r="V379" s="294"/>
      <c r="W379" s="294"/>
      <c r="X379" s="294"/>
      <c r="Y379" s="410">
        <f>Y378</f>
        <v>0</v>
      </c>
      <c r="Z379" s="410">
        <f t="shared" ref="Z379:AL379" si="109">Z378</f>
        <v>0</v>
      </c>
      <c r="AA379" s="410">
        <f t="shared" si="109"/>
        <v>0</v>
      </c>
      <c r="AB379" s="410">
        <f t="shared" si="109"/>
        <v>0</v>
      </c>
      <c r="AC379" s="410">
        <f t="shared" si="109"/>
        <v>0</v>
      </c>
      <c r="AD379" s="410">
        <f t="shared" si="109"/>
        <v>0</v>
      </c>
      <c r="AE379" s="410">
        <f t="shared" si="109"/>
        <v>0</v>
      </c>
      <c r="AF379" s="410">
        <f t="shared" si="109"/>
        <v>0</v>
      </c>
      <c r="AG379" s="410">
        <f t="shared" si="109"/>
        <v>0</v>
      </c>
      <c r="AH379" s="410">
        <f t="shared" si="109"/>
        <v>0</v>
      </c>
      <c r="AI379" s="410">
        <f t="shared" si="109"/>
        <v>0</v>
      </c>
      <c r="AJ379" s="410">
        <f t="shared" si="109"/>
        <v>0</v>
      </c>
      <c r="AK379" s="410">
        <f t="shared" si="109"/>
        <v>0</v>
      </c>
      <c r="AL379" s="410">
        <f t="shared" si="109"/>
        <v>0</v>
      </c>
      <c r="AM379" s="296"/>
    </row>
    <row r="380" spans="1:39" s="282" customFormat="1" ht="15" outlineLevel="1">
      <c r="A380" s="507"/>
      <c r="B380" s="323"/>
      <c r="C380" s="290"/>
      <c r="D380" s="290"/>
      <c r="E380" s="290"/>
      <c r="F380" s="290"/>
      <c r="G380" s="290"/>
      <c r="H380" s="290"/>
      <c r="I380" s="290"/>
      <c r="J380" s="290"/>
      <c r="K380" s="290"/>
      <c r="L380" s="290"/>
      <c r="M380" s="290"/>
      <c r="N380" s="290"/>
      <c r="O380" s="290"/>
      <c r="P380" s="290"/>
      <c r="Q380" s="290"/>
      <c r="R380" s="290"/>
      <c r="S380" s="290"/>
      <c r="T380" s="290"/>
      <c r="U380" s="290"/>
      <c r="V380" s="290"/>
      <c r="W380" s="290"/>
      <c r="X380" s="290"/>
      <c r="Y380" s="411"/>
      <c r="Z380" s="411"/>
      <c r="AA380" s="411"/>
      <c r="AB380" s="411"/>
      <c r="AC380" s="411"/>
      <c r="AD380" s="411"/>
      <c r="AE380" s="411"/>
      <c r="AF380" s="411"/>
      <c r="AG380" s="411"/>
      <c r="AH380" s="411"/>
      <c r="AI380" s="411"/>
      <c r="AJ380" s="411"/>
      <c r="AK380" s="411"/>
      <c r="AL380" s="411"/>
      <c r="AM380" s="312"/>
    </row>
    <row r="381" spans="1:39" s="282" customFormat="1" ht="15" outlineLevel="1">
      <c r="A381" s="507">
        <v>33</v>
      </c>
      <c r="B381" s="323" t="s">
        <v>494</v>
      </c>
      <c r="C381" s="290" t="s">
        <v>25</v>
      </c>
      <c r="D381" s="294"/>
      <c r="E381" s="294"/>
      <c r="F381" s="294"/>
      <c r="G381" s="294"/>
      <c r="H381" s="294"/>
      <c r="I381" s="294"/>
      <c r="J381" s="294"/>
      <c r="K381" s="294"/>
      <c r="L381" s="294"/>
      <c r="M381" s="294"/>
      <c r="N381" s="294">
        <v>0</v>
      </c>
      <c r="O381" s="294"/>
      <c r="P381" s="294"/>
      <c r="Q381" s="294"/>
      <c r="R381" s="294"/>
      <c r="S381" s="294"/>
      <c r="T381" s="294"/>
      <c r="U381" s="294"/>
      <c r="V381" s="294"/>
      <c r="W381" s="294"/>
      <c r="X381" s="294"/>
      <c r="Y381" s="409"/>
      <c r="Z381" s="409"/>
      <c r="AA381" s="409"/>
      <c r="AB381" s="409"/>
      <c r="AC381" s="409"/>
      <c r="AD381" s="409"/>
      <c r="AE381" s="409"/>
      <c r="AF381" s="409"/>
      <c r="AG381" s="409"/>
      <c r="AH381" s="409"/>
      <c r="AI381" s="409"/>
      <c r="AJ381" s="409"/>
      <c r="AK381" s="409"/>
      <c r="AL381" s="409"/>
      <c r="AM381" s="295">
        <f>SUM(Y381:AL381)</f>
        <v>0</v>
      </c>
    </row>
    <row r="382" spans="1:39" s="282" customFormat="1" ht="15" outlineLevel="1">
      <c r="A382" s="507"/>
      <c r="B382" s="323" t="s">
        <v>250</v>
      </c>
      <c r="C382" s="290" t="s">
        <v>164</v>
      </c>
      <c r="D382" s="294"/>
      <c r="E382" s="294"/>
      <c r="F382" s="294"/>
      <c r="G382" s="294"/>
      <c r="H382" s="294"/>
      <c r="I382" s="294"/>
      <c r="J382" s="294"/>
      <c r="K382" s="294"/>
      <c r="L382" s="294"/>
      <c r="M382" s="294"/>
      <c r="N382" s="294">
        <f>N381</f>
        <v>0</v>
      </c>
      <c r="O382" s="294"/>
      <c r="P382" s="294"/>
      <c r="Q382" s="294"/>
      <c r="R382" s="294"/>
      <c r="S382" s="294"/>
      <c r="T382" s="294"/>
      <c r="U382" s="294"/>
      <c r="V382" s="294"/>
      <c r="W382" s="294"/>
      <c r="X382" s="294"/>
      <c r="Y382" s="410">
        <f>Y381</f>
        <v>0</v>
      </c>
      <c r="Z382" s="410">
        <f t="shared" ref="Z382:AK382" si="110">Z381</f>
        <v>0</v>
      </c>
      <c r="AA382" s="410">
        <f t="shared" si="110"/>
        <v>0</v>
      </c>
      <c r="AB382" s="410">
        <f t="shared" si="110"/>
        <v>0</v>
      </c>
      <c r="AC382" s="410">
        <f t="shared" si="110"/>
        <v>0</v>
      </c>
      <c r="AD382" s="410">
        <f t="shared" si="110"/>
        <v>0</v>
      </c>
      <c r="AE382" s="410">
        <f t="shared" si="110"/>
        <v>0</v>
      </c>
      <c r="AF382" s="410">
        <f t="shared" si="110"/>
        <v>0</v>
      </c>
      <c r="AG382" s="410">
        <f t="shared" si="110"/>
        <v>0</v>
      </c>
      <c r="AH382" s="410">
        <f t="shared" si="110"/>
        <v>0</v>
      </c>
      <c r="AI382" s="410">
        <f t="shared" si="110"/>
        <v>0</v>
      </c>
      <c r="AJ382" s="410">
        <f t="shared" si="110"/>
        <v>0</v>
      </c>
      <c r="AK382" s="410">
        <f t="shared" si="110"/>
        <v>0</v>
      </c>
      <c r="AL382" s="410">
        <f>AL381</f>
        <v>0</v>
      </c>
      <c r="AM382" s="296"/>
    </row>
    <row r="383" spans="1:39" ht="15" outlineLevel="1">
      <c r="B383" s="314"/>
      <c r="C383" s="324"/>
      <c r="D383" s="325"/>
      <c r="E383" s="325"/>
      <c r="F383" s="325"/>
      <c r="G383" s="325"/>
      <c r="H383" s="325"/>
      <c r="I383" s="325"/>
      <c r="J383" s="325"/>
      <c r="K383" s="325"/>
      <c r="L383" s="325"/>
      <c r="M383" s="325"/>
      <c r="N383" s="325"/>
      <c r="O383" s="325"/>
      <c r="P383" s="325"/>
      <c r="Q383" s="325"/>
      <c r="R383" s="325"/>
      <c r="S383" s="325"/>
      <c r="T383" s="325"/>
      <c r="U383" s="325"/>
      <c r="V383" s="325"/>
      <c r="W383" s="325"/>
      <c r="X383" s="325"/>
      <c r="Y383" s="300"/>
      <c r="Z383" s="300"/>
      <c r="AA383" s="300"/>
      <c r="AB383" s="300"/>
      <c r="AC383" s="300"/>
      <c r="AD383" s="300"/>
      <c r="AE383" s="300"/>
      <c r="AF383" s="300"/>
      <c r="AG383" s="300"/>
      <c r="AH383" s="300"/>
      <c r="AI383" s="300"/>
      <c r="AJ383" s="300"/>
      <c r="AK383" s="300"/>
      <c r="AL383" s="300"/>
      <c r="AM383" s="305"/>
    </row>
    <row r="384" spans="1:39" ht="15.75">
      <c r="B384" s="326" t="s">
        <v>251</v>
      </c>
      <c r="C384" s="328"/>
      <c r="D384" s="328">
        <f>SUM(D279:D382)</f>
        <v>807169.356193871</v>
      </c>
      <c r="E384" s="328"/>
      <c r="F384" s="328"/>
      <c r="G384" s="328"/>
      <c r="H384" s="328"/>
      <c r="I384" s="328"/>
      <c r="J384" s="328"/>
      <c r="K384" s="328"/>
      <c r="L384" s="328"/>
      <c r="M384" s="328"/>
      <c r="N384" s="328"/>
      <c r="O384" s="328">
        <f>SUM(O279:O382)</f>
        <v>717.88010133299997</v>
      </c>
      <c r="P384" s="328"/>
      <c r="Q384" s="328"/>
      <c r="R384" s="328"/>
      <c r="S384" s="328"/>
      <c r="T384" s="328"/>
      <c r="U384" s="328"/>
      <c r="V384" s="328"/>
      <c r="W384" s="328"/>
      <c r="X384" s="328"/>
      <c r="Y384" s="328">
        <f>IF(Y278="kWh",SUMPRODUCT(D279:D382,Y279:Y382))</f>
        <v>107124.23973577698</v>
      </c>
      <c r="Z384" s="328">
        <f>IF(Z278="kWh",SUMPRODUCT(D279:D382,Z279:Z382))</f>
        <v>292143.78364339081</v>
      </c>
      <c r="AA384" s="328">
        <f>IF(AA278="kW",SUMPRODUCT(N279:N382,O279:O382,AA279:AA382),SUMPRODUCT(D279:D382,AA279:AA382))</f>
        <v>1120.5327274944</v>
      </c>
      <c r="AB384" s="328">
        <f>IF(AB278="kW",SUMPRODUCT(N279:N382,O279:O382,AB279:AB382),SUMPRODUCT(D279:D382,AB279:AB382))</f>
        <v>0</v>
      </c>
      <c r="AC384" s="328">
        <f>IF(AC278="kW",SUMPRODUCT(N279:N382,O279:O382,AC279:AC382),SUMPRODUCT(D279:D382,AC279:AC382))</f>
        <v>0</v>
      </c>
      <c r="AD384" s="328">
        <f>IF(AD278="kW",SUMPRODUCT(N279:N382,O279:O382,AD279:AD382),SUMPRODUCT(D279:D382,AD279:AD382))</f>
        <v>0</v>
      </c>
      <c r="AE384" s="328">
        <f>IF(AE278="kW",SUMPRODUCT(N279:N382,O279:O382,AE279:AE382),SUMPRODUCT(D279:D382,AE279:AE382))</f>
        <v>0</v>
      </c>
      <c r="AF384" s="328">
        <f>IF(AF278="kW",SUMPRODUCT(N279:N382,O279:O382,AF279:AF382),SUMPRODUCT(D279:D382,AF279:AF382))</f>
        <v>0</v>
      </c>
      <c r="AG384" s="328">
        <f>IF(AG278="kW",SUMPRODUCT(N279:N382,O279:O382,AG279:AG382),SUMPRODUCT(D279:D382,AG279:AG382))</f>
        <v>0</v>
      </c>
      <c r="AH384" s="328">
        <f>IF(AH278="kW",SUMPRODUCT(N279:N382,O279:O382,AH279:AH382),SUMPRODUCT(D279:D382,AH279:AH382))</f>
        <v>0</v>
      </c>
      <c r="AI384" s="328">
        <f>IF(AI278="kW",SUMPRODUCT(N279:N382,O279:O382,AI279:AI382),SUMPRODUCT(D279:D382,AI279:AI382))</f>
        <v>0</v>
      </c>
      <c r="AJ384" s="328">
        <f>IF(AJ278="kW",SUMPRODUCT(N279:N382,O279:O382,AJ279:AJ382),SUMPRODUCT(D279:D382,AJ279:AJ382))</f>
        <v>0</v>
      </c>
      <c r="AK384" s="328">
        <f>IF(AK278="kW",SUMPRODUCT(N279:N382,O279:O382,AK279:AK382),SUMPRODUCT(D279:D382,AK279:AK382))</f>
        <v>0</v>
      </c>
      <c r="AL384" s="328">
        <f>IF(AL278="kW",SUMPRODUCT(N279:N382,O279:O382,AL279:AL382),SUMPRODUCT(D279:D382,AL279:AL382))</f>
        <v>0</v>
      </c>
      <c r="AM384" s="329"/>
    </row>
    <row r="385" spans="1:41" ht="15.75">
      <c r="B385" s="390" t="s">
        <v>252</v>
      </c>
      <c r="C385" s="391"/>
      <c r="D385" s="391"/>
      <c r="E385" s="391"/>
      <c r="F385" s="391"/>
      <c r="G385" s="391"/>
      <c r="H385" s="391"/>
      <c r="I385" s="391"/>
      <c r="J385" s="391"/>
      <c r="K385" s="391"/>
      <c r="L385" s="391"/>
      <c r="M385" s="391"/>
      <c r="N385" s="391"/>
      <c r="O385" s="391"/>
      <c r="P385" s="391"/>
      <c r="Q385" s="391"/>
      <c r="R385" s="391"/>
      <c r="S385" s="391"/>
      <c r="T385" s="391"/>
      <c r="U385" s="391"/>
      <c r="V385" s="391"/>
      <c r="W385" s="391"/>
      <c r="X385" s="391"/>
      <c r="Y385" s="327">
        <f>HLOOKUP(Y277,'2. LRAMVA Threshold'!$B$42:$Q$53,5,FALSE)</f>
        <v>0</v>
      </c>
      <c r="Z385" s="327">
        <f>HLOOKUP(Z277,'2. LRAMVA Threshold'!$B$42:$Q$53,5,FALSE)</f>
        <v>0</v>
      </c>
      <c r="AA385" s="327">
        <f>HLOOKUP(AA277,'2. LRAMVA Threshold'!$B$42:$Q$53,5,FALSE)</f>
        <v>0</v>
      </c>
      <c r="AB385" s="327">
        <f>HLOOKUP(AB277,'2. LRAMVA Threshold'!$B$42:$Q$53,5,FALSE)</f>
        <v>0</v>
      </c>
      <c r="AC385" s="327">
        <f>HLOOKUP(AC277,'2. LRAMVA Threshold'!$B$42:$Q$53,5,FALSE)</f>
        <v>0</v>
      </c>
      <c r="AD385" s="327">
        <f>HLOOKUP(AD277,'2. LRAMVA Threshold'!$B$42:$Q$53,5,FALSE)</f>
        <v>0</v>
      </c>
      <c r="AE385" s="327">
        <f>HLOOKUP(AE277,'2. LRAMVA Threshold'!$B$42:$Q$53,5,FALSE)</f>
        <v>0</v>
      </c>
      <c r="AF385" s="327">
        <f>HLOOKUP(AF277,'2. LRAMVA Threshold'!$B$42:$Q$53,5,FALSE)</f>
        <v>0</v>
      </c>
      <c r="AG385" s="327">
        <f>HLOOKUP(AG277,'2. LRAMVA Threshold'!$B$42:$Q$53,5,FALSE)</f>
        <v>0</v>
      </c>
      <c r="AH385" s="327">
        <f>HLOOKUP(AH277,'2. LRAMVA Threshold'!$B$42:$Q$53,5,FALSE)</f>
        <v>0</v>
      </c>
      <c r="AI385" s="327">
        <f>HLOOKUP(AI277,'2. LRAMVA Threshold'!$B$42:$Q$53,5,FALSE)</f>
        <v>0</v>
      </c>
      <c r="AJ385" s="327">
        <f>HLOOKUP(AJ277,'2. LRAMVA Threshold'!$B$42:$Q$53,5,FALSE)</f>
        <v>0</v>
      </c>
      <c r="AK385" s="327">
        <f>HLOOKUP(AK277,'2. LRAMVA Threshold'!$B$42:$Q$53,5,FALSE)</f>
        <v>0</v>
      </c>
      <c r="AL385" s="327">
        <f>HLOOKUP(AL277,'2. LRAMVA Threshold'!$B$42:$Q$53,5,FALSE)</f>
        <v>0</v>
      </c>
      <c r="AM385" s="392"/>
    </row>
    <row r="386" spans="1:41" ht="15">
      <c r="B386" s="393"/>
      <c r="C386" s="394"/>
      <c r="D386" s="395"/>
      <c r="E386" s="395"/>
      <c r="F386" s="395"/>
      <c r="G386" s="395"/>
      <c r="H386" s="395"/>
      <c r="I386" s="395"/>
      <c r="J386" s="395"/>
      <c r="K386" s="395"/>
      <c r="L386" s="395"/>
      <c r="M386" s="395"/>
      <c r="N386" s="395"/>
      <c r="O386" s="396"/>
      <c r="P386" s="395"/>
      <c r="Q386" s="395"/>
      <c r="R386" s="395"/>
      <c r="S386" s="397"/>
      <c r="T386" s="397"/>
      <c r="U386" s="397"/>
      <c r="V386" s="397"/>
      <c r="W386" s="395"/>
      <c r="X386" s="395"/>
      <c r="Y386" s="398"/>
      <c r="Z386" s="398"/>
      <c r="AA386" s="398"/>
      <c r="AB386" s="398"/>
      <c r="AC386" s="398"/>
      <c r="AD386" s="398"/>
      <c r="AE386" s="398"/>
      <c r="AF386" s="398"/>
      <c r="AG386" s="398"/>
      <c r="AH386" s="398"/>
      <c r="AI386" s="398"/>
      <c r="AJ386" s="398"/>
      <c r="AK386" s="398"/>
      <c r="AL386" s="398"/>
      <c r="AM386" s="399"/>
    </row>
    <row r="387" spans="1:41" ht="15">
      <c r="B387" s="323" t="s">
        <v>167</v>
      </c>
      <c r="C387" s="337"/>
      <c r="D387" s="337"/>
      <c r="E387" s="375"/>
      <c r="F387" s="375"/>
      <c r="G387" s="375"/>
      <c r="H387" s="375"/>
      <c r="I387" s="375"/>
      <c r="J387" s="375"/>
      <c r="K387" s="375"/>
      <c r="L387" s="375"/>
      <c r="M387" s="375"/>
      <c r="N387" s="375"/>
      <c r="O387" s="290"/>
      <c r="P387" s="339"/>
      <c r="Q387" s="339"/>
      <c r="R387" s="339"/>
      <c r="S387" s="338"/>
      <c r="T387" s="338"/>
      <c r="U387" s="338"/>
      <c r="V387" s="338"/>
      <c r="W387" s="339"/>
      <c r="X387" s="339"/>
      <c r="Y387" s="340">
        <f>HLOOKUP(Y$20,'3.  Distribution Rates'!$C$122:$P$133,5,FALSE)</f>
        <v>0</v>
      </c>
      <c r="Z387" s="340">
        <f>HLOOKUP(Z$20,'3.  Distribution Rates'!$C$122:$P$133,5,FALSE)</f>
        <v>0</v>
      </c>
      <c r="AA387" s="340">
        <f>HLOOKUP(AA$20,'3.  Distribution Rates'!$C$122:$P$133,5,FALSE)</f>
        <v>0</v>
      </c>
      <c r="AB387" s="340">
        <f>HLOOKUP(AB$20,'3.  Distribution Rates'!$C$122:$P$133,5,FALSE)</f>
        <v>0</v>
      </c>
      <c r="AC387" s="340">
        <f>HLOOKUP(AC$20,'3.  Distribution Rates'!$C$122:$P$133,5,FALSE)</f>
        <v>0</v>
      </c>
      <c r="AD387" s="340">
        <f>HLOOKUP(AD$20,'3.  Distribution Rates'!$C$122:$P$133,5,FALSE)</f>
        <v>0</v>
      </c>
      <c r="AE387" s="340">
        <f>HLOOKUP(AE$20,'3.  Distribution Rates'!$C$122:$P$133,5,FALSE)</f>
        <v>0</v>
      </c>
      <c r="AF387" s="340">
        <f>HLOOKUP(AF$20,'3.  Distribution Rates'!$C$122:$P$133,5,FALSE)</f>
        <v>0</v>
      </c>
      <c r="AG387" s="340">
        <f>HLOOKUP(AG$20,'3.  Distribution Rates'!$C$122:$P$133,5,FALSE)</f>
        <v>0</v>
      </c>
      <c r="AH387" s="340">
        <f>HLOOKUP(AH$20,'3.  Distribution Rates'!$C$122:$P$133,5,FALSE)</f>
        <v>0</v>
      </c>
      <c r="AI387" s="340">
        <f>HLOOKUP(AI$20,'3.  Distribution Rates'!$C$122:$P$133,5,FALSE)</f>
        <v>0</v>
      </c>
      <c r="AJ387" s="340">
        <f>HLOOKUP(AJ$20,'3.  Distribution Rates'!$C$122:$P$133,5,FALSE)</f>
        <v>0</v>
      </c>
      <c r="AK387" s="340">
        <f>HLOOKUP(AK$20,'3.  Distribution Rates'!$C$122:$P$133,5,FALSE)</f>
        <v>0</v>
      </c>
      <c r="AL387" s="340">
        <f>HLOOKUP(AL$20,'3.  Distribution Rates'!$C$122:$P$133,5,FALSE)</f>
        <v>0</v>
      </c>
      <c r="AM387" s="400"/>
    </row>
    <row r="388" spans="1:41" ht="15">
      <c r="B388" s="323" t="s">
        <v>157</v>
      </c>
      <c r="C388" s="344"/>
      <c r="D388" s="308"/>
      <c r="E388" s="278"/>
      <c r="F388" s="278"/>
      <c r="G388" s="278"/>
      <c r="H388" s="278"/>
      <c r="I388" s="278"/>
      <c r="J388" s="278"/>
      <c r="K388" s="278"/>
      <c r="L388" s="278"/>
      <c r="M388" s="278"/>
      <c r="N388" s="278"/>
      <c r="O388" s="290"/>
      <c r="P388" s="278"/>
      <c r="Q388" s="278"/>
      <c r="R388" s="278"/>
      <c r="S388" s="308"/>
      <c r="T388" s="308"/>
      <c r="U388" s="308"/>
      <c r="V388" s="308"/>
      <c r="W388" s="278"/>
      <c r="X388" s="278"/>
      <c r="Y388" s="377">
        <f t="shared" ref="Y388:AL388" si="111">Y136*Y387</f>
        <v>0</v>
      </c>
      <c r="Z388" s="377">
        <f t="shared" si="111"/>
        <v>0</v>
      </c>
      <c r="AA388" s="377">
        <f t="shared" si="111"/>
        <v>0</v>
      </c>
      <c r="AB388" s="377">
        <f t="shared" si="111"/>
        <v>0</v>
      </c>
      <c r="AC388" s="377">
        <f t="shared" si="111"/>
        <v>0</v>
      </c>
      <c r="AD388" s="377">
        <f t="shared" si="111"/>
        <v>0</v>
      </c>
      <c r="AE388" s="377">
        <f t="shared" si="111"/>
        <v>0</v>
      </c>
      <c r="AF388" s="377">
        <f t="shared" si="111"/>
        <v>0</v>
      </c>
      <c r="AG388" s="377">
        <f t="shared" si="111"/>
        <v>0</v>
      </c>
      <c r="AH388" s="377">
        <f t="shared" si="111"/>
        <v>0</v>
      </c>
      <c r="AI388" s="377">
        <f t="shared" si="111"/>
        <v>0</v>
      </c>
      <c r="AJ388" s="377">
        <f t="shared" si="111"/>
        <v>0</v>
      </c>
      <c r="AK388" s="377">
        <f t="shared" si="111"/>
        <v>0</v>
      </c>
      <c r="AL388" s="377">
        <f t="shared" si="111"/>
        <v>0</v>
      </c>
      <c r="AM388" s="627">
        <f>SUM(Y388:AL388)</f>
        <v>0</v>
      </c>
      <c r="AO388" s="282"/>
    </row>
    <row r="389" spans="1:41" ht="15">
      <c r="B389" s="323" t="s">
        <v>158</v>
      </c>
      <c r="C389" s="344"/>
      <c r="D389" s="308"/>
      <c r="E389" s="278"/>
      <c r="F389" s="278"/>
      <c r="G389" s="278"/>
      <c r="H389" s="278"/>
      <c r="I389" s="278"/>
      <c r="J389" s="278"/>
      <c r="K389" s="278"/>
      <c r="L389" s="278"/>
      <c r="M389" s="278"/>
      <c r="N389" s="278"/>
      <c r="O389" s="290"/>
      <c r="P389" s="278"/>
      <c r="Q389" s="278"/>
      <c r="R389" s="278"/>
      <c r="S389" s="308"/>
      <c r="T389" s="308"/>
      <c r="U389" s="308"/>
      <c r="V389" s="308"/>
      <c r="W389" s="278"/>
      <c r="X389" s="278"/>
      <c r="Y389" s="377">
        <f t="shared" ref="Y389:AL389" si="112">Y265*Y387</f>
        <v>0</v>
      </c>
      <c r="Z389" s="377">
        <f t="shared" si="112"/>
        <v>0</v>
      </c>
      <c r="AA389" s="377">
        <f t="shared" si="112"/>
        <v>0</v>
      </c>
      <c r="AB389" s="377">
        <f t="shared" si="112"/>
        <v>0</v>
      </c>
      <c r="AC389" s="377">
        <f t="shared" si="112"/>
        <v>0</v>
      </c>
      <c r="AD389" s="377">
        <f t="shared" si="112"/>
        <v>0</v>
      </c>
      <c r="AE389" s="377">
        <f t="shared" si="112"/>
        <v>0</v>
      </c>
      <c r="AF389" s="377">
        <f t="shared" si="112"/>
        <v>0</v>
      </c>
      <c r="AG389" s="377">
        <f t="shared" si="112"/>
        <v>0</v>
      </c>
      <c r="AH389" s="377">
        <f t="shared" si="112"/>
        <v>0</v>
      </c>
      <c r="AI389" s="377">
        <f t="shared" si="112"/>
        <v>0</v>
      </c>
      <c r="AJ389" s="377">
        <f t="shared" si="112"/>
        <v>0</v>
      </c>
      <c r="AK389" s="377">
        <f t="shared" si="112"/>
        <v>0</v>
      </c>
      <c r="AL389" s="377">
        <f t="shared" si="112"/>
        <v>0</v>
      </c>
      <c r="AM389" s="627">
        <f>SUM(Y389:AL389)</f>
        <v>0</v>
      </c>
    </row>
    <row r="390" spans="1:41" ht="15">
      <c r="B390" s="323" t="s">
        <v>159</v>
      </c>
      <c r="C390" s="344"/>
      <c r="D390" s="308"/>
      <c r="E390" s="278"/>
      <c r="F390" s="278"/>
      <c r="G390" s="278"/>
      <c r="H390" s="278"/>
      <c r="I390" s="278"/>
      <c r="J390" s="278"/>
      <c r="K390" s="278"/>
      <c r="L390" s="278"/>
      <c r="M390" s="278"/>
      <c r="N390" s="278"/>
      <c r="O390" s="290"/>
      <c r="P390" s="278"/>
      <c r="Q390" s="278"/>
      <c r="R390" s="278"/>
      <c r="S390" s="308"/>
      <c r="T390" s="308"/>
      <c r="U390" s="308"/>
      <c r="V390" s="308"/>
      <c r="W390" s="278"/>
      <c r="X390" s="278"/>
      <c r="Y390" s="377">
        <f>Y384*Y387</f>
        <v>0</v>
      </c>
      <c r="Z390" s="377">
        <f t="shared" ref="Z390:AE390" si="113">Z384*Z387</f>
        <v>0</v>
      </c>
      <c r="AA390" s="377">
        <f t="shared" si="113"/>
        <v>0</v>
      </c>
      <c r="AB390" s="377">
        <f t="shared" si="113"/>
        <v>0</v>
      </c>
      <c r="AC390" s="377">
        <f t="shared" si="113"/>
        <v>0</v>
      </c>
      <c r="AD390" s="377">
        <f t="shared" si="113"/>
        <v>0</v>
      </c>
      <c r="AE390" s="377">
        <f t="shared" si="113"/>
        <v>0</v>
      </c>
      <c r="AF390" s="377">
        <f t="shared" ref="AF390:AL390" si="114">AF384*AF387</f>
        <v>0</v>
      </c>
      <c r="AG390" s="377">
        <f t="shared" si="114"/>
        <v>0</v>
      </c>
      <c r="AH390" s="377">
        <f t="shared" si="114"/>
        <v>0</v>
      </c>
      <c r="AI390" s="377">
        <f t="shared" si="114"/>
        <v>0</v>
      </c>
      <c r="AJ390" s="377">
        <f t="shared" si="114"/>
        <v>0</v>
      </c>
      <c r="AK390" s="377">
        <f t="shared" si="114"/>
        <v>0</v>
      </c>
      <c r="AL390" s="377">
        <f t="shared" si="114"/>
        <v>0</v>
      </c>
      <c r="AM390" s="627">
        <f>SUM(Y390:AL390)</f>
        <v>0</v>
      </c>
    </row>
    <row r="391" spans="1:41" s="379" customFormat="1" ht="15.75">
      <c r="A391" s="509"/>
      <c r="B391" s="348" t="s">
        <v>258</v>
      </c>
      <c r="C391" s="344"/>
      <c r="D391" s="335"/>
      <c r="E391" s="333"/>
      <c r="F391" s="333"/>
      <c r="G391" s="333"/>
      <c r="H391" s="333"/>
      <c r="I391" s="333"/>
      <c r="J391" s="333"/>
      <c r="K391" s="333"/>
      <c r="L391" s="333"/>
      <c r="M391" s="333"/>
      <c r="N391" s="333"/>
      <c r="O391" s="299"/>
      <c r="P391" s="333"/>
      <c r="Q391" s="333"/>
      <c r="R391" s="333"/>
      <c r="S391" s="335"/>
      <c r="T391" s="335"/>
      <c r="U391" s="335"/>
      <c r="V391" s="335"/>
      <c r="W391" s="333"/>
      <c r="X391" s="333"/>
      <c r="Y391" s="345">
        <f>SUM(Y388:Y390)</f>
        <v>0</v>
      </c>
      <c r="Z391" s="345">
        <f>SUM(Z388:Z390)</f>
        <v>0</v>
      </c>
      <c r="AA391" s="345">
        <f t="shared" ref="AA391:AE391" si="115">SUM(AA388:AA390)</f>
        <v>0</v>
      </c>
      <c r="AB391" s="345">
        <f t="shared" si="115"/>
        <v>0</v>
      </c>
      <c r="AC391" s="345">
        <f t="shared" si="115"/>
        <v>0</v>
      </c>
      <c r="AD391" s="345">
        <f t="shared" si="115"/>
        <v>0</v>
      </c>
      <c r="AE391" s="345">
        <f t="shared" si="115"/>
        <v>0</v>
      </c>
      <c r="AF391" s="345">
        <f t="shared" ref="AF391:AL391" si="116">SUM(AF388:AF390)</f>
        <v>0</v>
      </c>
      <c r="AG391" s="345">
        <f t="shared" si="116"/>
        <v>0</v>
      </c>
      <c r="AH391" s="345">
        <f t="shared" si="116"/>
        <v>0</v>
      </c>
      <c r="AI391" s="345">
        <f t="shared" si="116"/>
        <v>0</v>
      </c>
      <c r="AJ391" s="345">
        <f t="shared" si="116"/>
        <v>0</v>
      </c>
      <c r="AK391" s="345">
        <f t="shared" si="116"/>
        <v>0</v>
      </c>
      <c r="AL391" s="345">
        <f t="shared" si="116"/>
        <v>0</v>
      </c>
      <c r="AM391" s="406">
        <f>SUM(AM388:AM390)</f>
        <v>0</v>
      </c>
    </row>
    <row r="392" spans="1:41" s="379" customFormat="1" ht="15.75">
      <c r="A392" s="509"/>
      <c r="B392" s="348" t="s">
        <v>253</v>
      </c>
      <c r="C392" s="344"/>
      <c r="D392" s="349"/>
      <c r="E392" s="333"/>
      <c r="F392" s="333"/>
      <c r="G392" s="333"/>
      <c r="H392" s="333"/>
      <c r="I392" s="333"/>
      <c r="J392" s="333"/>
      <c r="K392" s="333"/>
      <c r="L392" s="333"/>
      <c r="M392" s="333"/>
      <c r="N392" s="333"/>
      <c r="O392" s="299"/>
      <c r="P392" s="333"/>
      <c r="Q392" s="333"/>
      <c r="R392" s="333"/>
      <c r="S392" s="335"/>
      <c r="T392" s="335"/>
      <c r="U392" s="335"/>
      <c r="V392" s="335"/>
      <c r="W392" s="333"/>
      <c r="X392" s="333"/>
      <c r="Y392" s="346">
        <f>Y385*Y387</f>
        <v>0</v>
      </c>
      <c r="Z392" s="346">
        <f t="shared" ref="Z392:AE392" si="117">Z385*Z387</f>
        <v>0</v>
      </c>
      <c r="AA392" s="346">
        <f t="shared" si="117"/>
        <v>0</v>
      </c>
      <c r="AB392" s="346">
        <f t="shared" si="117"/>
        <v>0</v>
      </c>
      <c r="AC392" s="346">
        <f t="shared" si="117"/>
        <v>0</v>
      </c>
      <c r="AD392" s="346">
        <f t="shared" si="117"/>
        <v>0</v>
      </c>
      <c r="AE392" s="346">
        <f t="shared" si="117"/>
        <v>0</v>
      </c>
      <c r="AF392" s="346">
        <f t="shared" ref="AF392:AL392" si="118">AF385*AF387</f>
        <v>0</v>
      </c>
      <c r="AG392" s="346">
        <f t="shared" si="118"/>
        <v>0</v>
      </c>
      <c r="AH392" s="346">
        <f t="shared" si="118"/>
        <v>0</v>
      </c>
      <c r="AI392" s="346">
        <f t="shared" si="118"/>
        <v>0</v>
      </c>
      <c r="AJ392" s="346">
        <f t="shared" si="118"/>
        <v>0</v>
      </c>
      <c r="AK392" s="346">
        <f t="shared" si="118"/>
        <v>0</v>
      </c>
      <c r="AL392" s="346">
        <f t="shared" si="118"/>
        <v>0</v>
      </c>
      <c r="AM392" s="406">
        <f>SUM(Y392:AL392)</f>
        <v>0</v>
      </c>
    </row>
    <row r="393" spans="1:41" ht="15.75" customHeight="1">
      <c r="A393" s="509"/>
      <c r="B393" s="348" t="s">
        <v>265</v>
      </c>
      <c r="C393" s="344"/>
      <c r="D393" s="349"/>
      <c r="E393" s="333"/>
      <c r="F393" s="333"/>
      <c r="G393" s="333"/>
      <c r="H393" s="333"/>
      <c r="I393" s="333"/>
      <c r="J393" s="333"/>
      <c r="K393" s="333"/>
      <c r="L393" s="333"/>
      <c r="M393" s="333"/>
      <c r="N393" s="333"/>
      <c r="O393" s="299"/>
      <c r="P393" s="333"/>
      <c r="Q393" s="333"/>
      <c r="R393" s="333"/>
      <c r="S393" s="349"/>
      <c r="T393" s="349"/>
      <c r="U393" s="349"/>
      <c r="V393" s="349"/>
      <c r="W393" s="333"/>
      <c r="X393" s="333"/>
      <c r="Y393" s="299"/>
      <c r="Z393" s="350"/>
      <c r="AA393" s="350"/>
      <c r="AB393" s="350"/>
      <c r="AC393" s="350"/>
      <c r="AD393" s="350"/>
      <c r="AE393" s="350"/>
      <c r="AF393" s="350"/>
      <c r="AG393" s="350"/>
      <c r="AH393" s="350"/>
      <c r="AI393" s="350"/>
      <c r="AJ393" s="350"/>
      <c r="AK393" s="350"/>
      <c r="AL393" s="350"/>
      <c r="AM393" s="406">
        <f>AM391-AM392</f>
        <v>0</v>
      </c>
    </row>
    <row r="394" spans="1:41" ht="15">
      <c r="B394" s="323"/>
      <c r="C394" s="349"/>
      <c r="D394" s="349"/>
      <c r="E394" s="333"/>
      <c r="F394" s="333"/>
      <c r="G394" s="333"/>
      <c r="H394" s="333"/>
      <c r="I394" s="333"/>
      <c r="J394" s="333"/>
      <c r="K394" s="333"/>
      <c r="L394" s="333"/>
      <c r="M394" s="333"/>
      <c r="N394" s="333"/>
      <c r="O394" s="299"/>
      <c r="P394" s="333"/>
      <c r="Q394" s="333"/>
      <c r="R394" s="333"/>
      <c r="S394" s="349"/>
      <c r="T394" s="344"/>
      <c r="U394" s="349"/>
      <c r="V394" s="349"/>
      <c r="W394" s="333"/>
      <c r="X394" s="333"/>
      <c r="Y394" s="252"/>
      <c r="Z394" s="252"/>
      <c r="AA394" s="252"/>
      <c r="AB394" s="252"/>
      <c r="AC394" s="252"/>
      <c r="AD394" s="252"/>
      <c r="AE394" s="252"/>
      <c r="AF394" s="252"/>
      <c r="AG394" s="252"/>
      <c r="AH394" s="252"/>
      <c r="AI394" s="252"/>
      <c r="AJ394" s="252"/>
      <c r="AK394" s="252"/>
      <c r="AL394" s="252"/>
      <c r="AM394" s="352"/>
    </row>
    <row r="395" spans="1:41" ht="15">
      <c r="B395" s="323" t="s">
        <v>72</v>
      </c>
      <c r="C395" s="355"/>
      <c r="D395" s="278"/>
      <c r="E395" s="278"/>
      <c r="F395" s="278"/>
      <c r="G395" s="278"/>
      <c r="H395" s="278"/>
      <c r="I395" s="278"/>
      <c r="J395" s="278"/>
      <c r="K395" s="278"/>
      <c r="L395" s="278"/>
      <c r="M395" s="278"/>
      <c r="N395" s="278"/>
      <c r="O395" s="356"/>
      <c r="P395" s="278"/>
      <c r="Q395" s="278"/>
      <c r="R395" s="278"/>
      <c r="S395" s="303"/>
      <c r="T395" s="308"/>
      <c r="U395" s="308"/>
      <c r="V395" s="278"/>
      <c r="W395" s="278"/>
      <c r="X395" s="308"/>
      <c r="Y395" s="290">
        <f>SUMPRODUCT(E279:E382,Y279:Y382)</f>
        <v>104308.23973577698</v>
      </c>
      <c r="Z395" s="290">
        <f>SUMPRODUCT(E279:E382,Z279:Z382)</f>
        <v>264291.18364339077</v>
      </c>
      <c r="AA395" s="290">
        <f>IF(AA278="kW",SUMPRODUCT(N279:N382,P279:P382,AA279:AA382),SUMPRODUCT(E279:E382,AA279:AA382))</f>
        <v>851.73272749440002</v>
      </c>
      <c r="AB395" s="290">
        <f>IF(AB278="kW",SUMPRODUCT(N279:N382,P279:P382,AB279:AB382),SUMPRODUCT(E279:E382,AB279:AB382))</f>
        <v>0</v>
      </c>
      <c r="AC395" s="290">
        <f>IF(AC278="kW",SUMPRODUCT(N279:N382,P279:P382,AC279:AC382),SUMPRODUCT(E279:E382,AC279:AC382))</f>
        <v>0</v>
      </c>
      <c r="AD395" s="290">
        <f>IF(AD278="kW",SUMPRODUCT(N279:N382,P279:P382,AD279:AD382),SUMPRODUCT(E279:E382, AD279:AD382))</f>
        <v>0</v>
      </c>
      <c r="AE395" s="290">
        <f>IF(AE278="kW",SUMPRODUCT(N279:N382,P279:P382,AE279:AE382),SUMPRODUCT(E279:E382,AE279:AE382))</f>
        <v>0</v>
      </c>
      <c r="AF395" s="290">
        <f>IF(AF278="kW",SUMPRODUCT(N279:N382,P279:P382,AF279:AF382),SUMPRODUCT(E279:E382,AF279:AF382))</f>
        <v>0</v>
      </c>
      <c r="AG395" s="290">
        <f>IF(AG278="kW",SUMPRODUCT(N279:N382,P279:P382,AG279:AG382),SUMPRODUCT(E279:E382,AG279:AG382))</f>
        <v>0</v>
      </c>
      <c r="AH395" s="290">
        <f>IF(AH278="kW",SUMPRODUCT(N279:N382,P279:P382,AH279:AH382),SUMPRODUCT(E279:E382,AH279:AH382))</f>
        <v>0</v>
      </c>
      <c r="AI395" s="290">
        <f>IF(AI278="kW",SUMPRODUCT(N279:N382,P279:P382,AI279:AI382),SUMPRODUCT(E279:E382,AI279:AI382))</f>
        <v>0</v>
      </c>
      <c r="AJ395" s="290">
        <f>IF(AJ278="kW",SUMPRODUCT(N279:N382,P279:P382,AJ279:AJ382),SUMPRODUCT(E279:E382,AJ279:AJ382))</f>
        <v>0</v>
      </c>
      <c r="AK395" s="290">
        <f>IF(AK278="kW",SUMPRODUCT(N279:N382,P279:P382,AK279:AK382),SUMPRODUCT(E279:E382,AK279:AK382))</f>
        <v>0</v>
      </c>
      <c r="AL395" s="290">
        <f>IF(AL278="kW",SUMPRODUCT(N279:N382,P279:P382,AL279:AL382),SUMPRODUCT(E279:E382,AL279:AL382))</f>
        <v>0</v>
      </c>
      <c r="AM395" s="336"/>
    </row>
    <row r="396" spans="1:41" ht="15">
      <c r="B396" s="323" t="s">
        <v>196</v>
      </c>
      <c r="C396" s="355"/>
      <c r="D396" s="278"/>
      <c r="E396" s="278"/>
      <c r="F396" s="278"/>
      <c r="G396" s="278"/>
      <c r="H396" s="278"/>
      <c r="I396" s="278"/>
      <c r="J396" s="278"/>
      <c r="K396" s="278"/>
      <c r="L396" s="278"/>
      <c r="M396" s="278"/>
      <c r="N396" s="278"/>
      <c r="O396" s="356"/>
      <c r="P396" s="278"/>
      <c r="Q396" s="278"/>
      <c r="R396" s="278"/>
      <c r="S396" s="303"/>
      <c r="T396" s="308"/>
      <c r="U396" s="308"/>
      <c r="V396" s="278"/>
      <c r="W396" s="278"/>
      <c r="X396" s="308"/>
      <c r="Y396" s="290">
        <f>SUMPRODUCT(F279:F382,Y279:Y382)</f>
        <v>102803.95563490299</v>
      </c>
      <c r="Z396" s="290">
        <f>SUMPRODUCT(F279:F382,Z279:Z382)</f>
        <v>245175.65676279878</v>
      </c>
      <c r="AA396" s="290">
        <f>IF(AA278="kW",SUMPRODUCT(N279:N382,Q279:Q382,AA279:AA382),SUMPRODUCT(F279:F382,AA279:AA382))</f>
        <v>851.73272749440002</v>
      </c>
      <c r="AB396" s="290">
        <f>IF(AB278="kW",SUMPRODUCT(N279:N382,Q279:Q382,AB279:AB382),SUMPRODUCT(F279:F382,AB279:AB382))</f>
        <v>0</v>
      </c>
      <c r="AC396" s="290">
        <f>IF(AC278="kW",SUMPRODUCT(N279:N382,Q279:Q382,AC279:AC382),SUMPRODUCT(F279:F382, AC279:AC382))</f>
        <v>0</v>
      </c>
      <c r="AD396" s="290">
        <f>IF(AD278="kW",SUMPRODUCT(N279:N382,Q279:Q382,AD279:AD382),SUMPRODUCT(F279:F382, AD279:AD382))</f>
        <v>0</v>
      </c>
      <c r="AE396" s="290">
        <f>IF(AE278="kW",SUMPRODUCT(N279:N382,Q279:Q382,AE279:AE382),SUMPRODUCT(F279:F382,AE279:AE382))</f>
        <v>0</v>
      </c>
      <c r="AF396" s="290">
        <f>IF(AF278="kW",SUMPRODUCT(N279:N382,Q279:Q382,AF279:AF382),SUMPRODUCT(F279:F382,AF279:AF382))</f>
        <v>0</v>
      </c>
      <c r="AG396" s="290">
        <f>IF(AG278="kW",SUMPRODUCT(N279:N382,Q279:Q382,AG279:AG382),SUMPRODUCT(F279:F382,AG279:AG382))</f>
        <v>0</v>
      </c>
      <c r="AH396" s="290">
        <f>IF(AH278="kW",SUMPRODUCT(N279:N382,Q279:Q382,AH279:AH382),SUMPRODUCT(F279:F382,AH279:AH382))</f>
        <v>0</v>
      </c>
      <c r="AI396" s="290">
        <f>IF(AI278="kW",SUMPRODUCT(N279:N382,Q279:Q382,AI279:AI382),SUMPRODUCT(F279:F382,AI279:AI382))</f>
        <v>0</v>
      </c>
      <c r="AJ396" s="290">
        <f>IF(AJ278="kW",SUMPRODUCT(N279:N382,Q279:Q382,AJ279:AJ382),SUMPRODUCT(F279:F382,AJ279:AJ382))</f>
        <v>0</v>
      </c>
      <c r="AK396" s="290">
        <f>IF(AK278="kW",SUMPRODUCT(N279:N382,Q279:Q382,AK279:AK382),SUMPRODUCT(F279:F382,AK279:AK382))</f>
        <v>0</v>
      </c>
      <c r="AL396" s="290">
        <f>IF(AL278="kW",SUMPRODUCT(N279:N382,Q279:Q382,AL279:AL382),SUMPRODUCT(F279:F382,AL279:AL382))</f>
        <v>0</v>
      </c>
      <c r="AM396" s="336"/>
    </row>
    <row r="397" spans="1:41" ht="15">
      <c r="B397" s="323" t="s">
        <v>197</v>
      </c>
      <c r="C397" s="355"/>
      <c r="D397" s="278"/>
      <c r="E397" s="278"/>
      <c r="F397" s="278"/>
      <c r="G397" s="278"/>
      <c r="H397" s="278"/>
      <c r="I397" s="278"/>
      <c r="J397" s="278"/>
      <c r="K397" s="278"/>
      <c r="L397" s="278"/>
      <c r="M397" s="278"/>
      <c r="N397" s="278"/>
      <c r="O397" s="356"/>
      <c r="P397" s="278"/>
      <c r="Q397" s="278"/>
      <c r="R397" s="278"/>
      <c r="S397" s="303"/>
      <c r="T397" s="308"/>
      <c r="U397" s="308"/>
      <c r="V397" s="278"/>
      <c r="W397" s="278"/>
      <c r="X397" s="308"/>
      <c r="Y397" s="290">
        <f>SUMPRODUCT(G279:G382,Y279:Y382)</f>
        <v>97023.524543845997</v>
      </c>
      <c r="Z397" s="290">
        <f>SUMPRODUCT(G279:G382,Z279:Z382)</f>
        <v>191091.8559322278</v>
      </c>
      <c r="AA397" s="290">
        <f>IF(AA278="kW",SUMPRODUCT(N279:N382,R279:R382,AA279:AA382),SUMPRODUCT(G279:G382,AA279:AA382))</f>
        <v>851.73272749440002</v>
      </c>
      <c r="AB397" s="290">
        <f>IF(AB278="kW",SUMPRODUCT(N279:N382,R279:R382,AB279:AB382),SUMPRODUCT(G279:G382,AB279:AB382))</f>
        <v>0</v>
      </c>
      <c r="AC397" s="290">
        <f>IF(AC278="kW",SUMPRODUCT(N279:N382,R279:R382,AC279:AC382),SUMPRODUCT(G279:G382, AC279:AC382))</f>
        <v>0</v>
      </c>
      <c r="AD397" s="290">
        <f>IF(AD278="kW",SUMPRODUCT(N279:N382,R279:R382,AD279:AD382),SUMPRODUCT(G279:G382, AD279:AD382))</f>
        <v>0</v>
      </c>
      <c r="AE397" s="290">
        <f>IF(AE278="kW",SUMPRODUCT(N279:N382,R279:R382,AE279:AE382),SUMPRODUCT(G279:G382,AE279:AE382))</f>
        <v>0</v>
      </c>
      <c r="AF397" s="290">
        <f>IF(AF278="kW",SUMPRODUCT(N279:N382,R279:R382,AF279:AF382),SUMPRODUCT(G279:G382,AF279:AF382))</f>
        <v>0</v>
      </c>
      <c r="AG397" s="290">
        <f>IF(AG278="kW",SUMPRODUCT(N279:N382,R279:R382,AG279:AG382),SUMPRODUCT(G279:G382,AG279:AG382))</f>
        <v>0</v>
      </c>
      <c r="AH397" s="290">
        <f>IF(AH278="kW",SUMPRODUCT(N279:N382,R279:R382,AH279:AH382),SUMPRODUCT(G279:G382,AH279:AH382))</f>
        <v>0</v>
      </c>
      <c r="AI397" s="290">
        <f>IF(AI278="kW",SUMPRODUCT(N279:N382,R279:R382,AI279:AI382),SUMPRODUCT(G279:G382,AI279:AI382))</f>
        <v>0</v>
      </c>
      <c r="AJ397" s="290">
        <f>IF(AJ278="kW",SUMPRODUCT(N279:N382,R279:R382,AJ279:AJ382),SUMPRODUCT(G279:G382,AJ279:AJ382))</f>
        <v>0</v>
      </c>
      <c r="AK397" s="290">
        <f>IF(AK278="kW",SUMPRODUCT(N279:N382,R279:R382,AK279:AK382),SUMPRODUCT(G279:G382,AK279:AK382))</f>
        <v>0</v>
      </c>
      <c r="AL397" s="290">
        <f>IF(AL278="kW",SUMPRODUCT(N279:N382,R279:R382,AL279:AL382),SUMPRODUCT(G279:G382,AL279:AL382))</f>
        <v>0</v>
      </c>
      <c r="AM397" s="336"/>
    </row>
    <row r="398" spans="1:41" ht="15">
      <c r="B398" s="323" t="s">
        <v>198</v>
      </c>
      <c r="C398" s="355"/>
      <c r="D398" s="278"/>
      <c r="E398" s="278"/>
      <c r="F398" s="278"/>
      <c r="G398" s="278"/>
      <c r="H398" s="278"/>
      <c r="I398" s="278"/>
      <c r="J398" s="278"/>
      <c r="K398" s="278"/>
      <c r="L398" s="278"/>
      <c r="M398" s="278"/>
      <c r="N398" s="278"/>
      <c r="O398" s="356"/>
      <c r="P398" s="278"/>
      <c r="Q398" s="278"/>
      <c r="R398" s="278"/>
      <c r="S398" s="303"/>
      <c r="T398" s="308"/>
      <c r="U398" s="308"/>
      <c r="V398" s="278"/>
      <c r="W398" s="278"/>
      <c r="X398" s="308"/>
      <c r="Y398" s="290">
        <f>SUMPRODUCT(H279:H382,Y279:Y382)</f>
        <v>81765.189987167993</v>
      </c>
      <c r="Z398" s="290">
        <f>SUMPRODUCT(H279:H382,Z279:Z382)</f>
        <v>154590.7942969912</v>
      </c>
      <c r="AA398" s="290">
        <f>IF(AA278="kW",SUMPRODUCT(N279:N382,S279:S382,AA279:AA382),SUMPRODUCT(H279:H382,AA279:AA382))</f>
        <v>844.35575015040001</v>
      </c>
      <c r="AB398" s="290">
        <f>IF(AB278="kW",SUMPRODUCT(N279:N382,S279:S382,AB279:AB382),SUMPRODUCT(H279:H382,AB279:AB382))</f>
        <v>0</v>
      </c>
      <c r="AC398" s="290">
        <f>IF(AC278="kW",SUMPRODUCT(N279:N382,S279:S382,AC279:AC382),SUMPRODUCT(H279:H382, AC279:AC382))</f>
        <v>0</v>
      </c>
      <c r="AD398" s="290">
        <f>IF(AD278="kW",SUMPRODUCT(N279:N382,S279:S382,AD279:AD382),SUMPRODUCT(H279:H382, AD279:AD382))</f>
        <v>0</v>
      </c>
      <c r="AE398" s="290">
        <f>IF(AE278="kW",SUMPRODUCT(N279:N382,S279:S382,AE279:AE382),SUMPRODUCT(H279:H382,AE279:AE382))</f>
        <v>0</v>
      </c>
      <c r="AF398" s="290">
        <f>IF(AF278="kW",SUMPRODUCT(N279:N382,S279:S382,AF279:AF382),SUMPRODUCT(H279:H382,AF279:AF382))</f>
        <v>0</v>
      </c>
      <c r="AG398" s="290">
        <f>IF(AG278="kW",SUMPRODUCT(N279:N382,S279:S382,AG279:AG382),SUMPRODUCT(H279:H382,AG279:AG382))</f>
        <v>0</v>
      </c>
      <c r="AH398" s="290">
        <f>IF(AH278="kW",SUMPRODUCT(N279:N382,S279:S382,AH279:AH382),SUMPRODUCT(H279:H382,AH279:AH382))</f>
        <v>0</v>
      </c>
      <c r="AI398" s="290">
        <f>IF(AI278="kW",SUMPRODUCT(N279:N382,S279:S382,AI279:AI382),SUMPRODUCT(H279:H382,AI279:AI382))</f>
        <v>0</v>
      </c>
      <c r="AJ398" s="290">
        <f>IF(AJ278="kW",SUMPRODUCT(N279:N382,S279:S382,AJ279:AJ382),SUMPRODUCT(H279:H382,AJ279:AJ382))</f>
        <v>0</v>
      </c>
      <c r="AK398" s="290">
        <f>IF(AK278="kW",SUMPRODUCT(N279:N382,S279:S382,AK279:AK382),SUMPRODUCT(H279:H382,AK279:AK382))</f>
        <v>0</v>
      </c>
      <c r="AL398" s="290">
        <f>IF(AL278="kW",SUMPRODUCT(N279:N382,S279:S382,AL279:AL382),SUMPRODUCT(H279:H382,AL279:AL382))</f>
        <v>0</v>
      </c>
      <c r="AM398" s="336"/>
    </row>
    <row r="399" spans="1:41" ht="15">
      <c r="B399" s="323" t="s">
        <v>199</v>
      </c>
      <c r="C399" s="355"/>
      <c r="D399" s="278"/>
      <c r="E399" s="278"/>
      <c r="F399" s="278"/>
      <c r="G399" s="278"/>
      <c r="H399" s="278"/>
      <c r="I399" s="278"/>
      <c r="J399" s="278"/>
      <c r="K399" s="278"/>
      <c r="L399" s="278"/>
      <c r="M399" s="278"/>
      <c r="N399" s="278"/>
      <c r="O399" s="356"/>
      <c r="P399" s="278"/>
      <c r="Q399" s="278"/>
      <c r="R399" s="278"/>
      <c r="S399" s="303"/>
      <c r="T399" s="308"/>
      <c r="U399" s="308"/>
      <c r="V399" s="278"/>
      <c r="W399" s="278"/>
      <c r="X399" s="308"/>
      <c r="Y399" s="290">
        <f>SUMPRODUCT(I279:I382,Y279:Y382)</f>
        <v>72268.045438361994</v>
      </c>
      <c r="Z399" s="290">
        <f>SUMPRODUCT(I279:I382,Z279:Z382)</f>
        <v>154531.19261133339</v>
      </c>
      <c r="AA399" s="290">
        <f>IF(AA278="kW",SUMPRODUCT(N279:N382,T279:T382,AA279:AA382),SUMPRODUCT(I279:I382,AA279:AA382))</f>
        <v>843.61417482239995</v>
      </c>
      <c r="AB399" s="290">
        <f>IF(AB278="kW",SUMPRODUCT(N279:N382,T279:T382,AB279:AB382),SUMPRODUCT(I279:I382,AB279:AB382))</f>
        <v>0</v>
      </c>
      <c r="AC399" s="290">
        <f>IF(AC278="kW",SUMPRODUCT(N279:N382,T279:T382,AC279:AC382),SUMPRODUCT(I279:I382, AC279:AC382))</f>
        <v>0</v>
      </c>
      <c r="AD399" s="290">
        <f>IF(AD278="kW",SUMPRODUCT(N279:N382,T279:T382,AD279:AD382),SUMPRODUCT(I279:I382, AD279:AD382))</f>
        <v>0</v>
      </c>
      <c r="AE399" s="290">
        <f>IF(AE278="kW",SUMPRODUCT(N279:N382,T279:T382,AE279:AE382),SUMPRODUCT(I279:I382,AE279:AE382))</f>
        <v>0</v>
      </c>
      <c r="AF399" s="290">
        <f>IF(AF278="kW",SUMPRODUCT(N279:N382,T279:T382,AF279:AF382),SUMPRODUCT(I279:I382,AF279:AF382))</f>
        <v>0</v>
      </c>
      <c r="AG399" s="290">
        <f>IF(AG278="kW",SUMPRODUCT(N279:N382,T279:T382,AG279:AG382),SUMPRODUCT(I279:I382,AG279:AG382))</f>
        <v>0</v>
      </c>
      <c r="AH399" s="290">
        <f>IF(AH278="kW",SUMPRODUCT(N279:N382,T279:T382,AH279:AH382),SUMPRODUCT(I279:I382,AH279:AH382))</f>
        <v>0</v>
      </c>
      <c r="AI399" s="290">
        <f>IF(AI278="kW",SUMPRODUCT(N279:N382,T279:T382,AI279:AI382),SUMPRODUCT(I279:I382,AI279:AI382))</f>
        <v>0</v>
      </c>
      <c r="AJ399" s="290">
        <f>IF(AJ278="kW",SUMPRODUCT(N279:N382,T279:T382,AJ279:AJ382),SUMPRODUCT(I279:I382,AJ279:AJ382))</f>
        <v>0</v>
      </c>
      <c r="AK399" s="290">
        <f>IF(AK278="kW",SUMPRODUCT(N279:N382,T279:T382,AK279:AK382),SUMPRODUCT(I279:I382,AK279:AK382))</f>
        <v>0</v>
      </c>
      <c r="AL399" s="290">
        <f>IF(AL278="kW",SUMPRODUCT(N279:N382,T279:T382,AL279:AL382),SUMPRODUCT(I279:I382,AL279:AL382))</f>
        <v>0</v>
      </c>
      <c r="AM399" s="336"/>
    </row>
    <row r="400" spans="1:41" ht="15">
      <c r="B400" s="323" t="s">
        <v>200</v>
      </c>
      <c r="C400" s="355"/>
      <c r="D400" s="308"/>
      <c r="E400" s="308"/>
      <c r="F400" s="308"/>
      <c r="G400" s="308"/>
      <c r="H400" s="308"/>
      <c r="I400" s="308"/>
      <c r="J400" s="308"/>
      <c r="K400" s="308"/>
      <c r="L400" s="308"/>
      <c r="M400" s="308"/>
      <c r="N400" s="308"/>
      <c r="O400" s="356"/>
      <c r="P400" s="308"/>
      <c r="Q400" s="308"/>
      <c r="R400" s="308"/>
      <c r="S400" s="303"/>
      <c r="T400" s="308"/>
      <c r="U400" s="308"/>
      <c r="V400" s="308"/>
      <c r="W400" s="308"/>
      <c r="X400" s="308"/>
      <c r="Y400" s="290">
        <f>SUMPRODUCT(J279:J382,Y279:Y382)</f>
        <v>72268.045438361994</v>
      </c>
      <c r="Z400" s="290">
        <f>SUMPRODUCT(J279:J382,Z279:Z382)</f>
        <v>154531.19261133339</v>
      </c>
      <c r="AA400" s="290">
        <f>IF(AA278="kW",SUMPRODUCT(N279:N382,U279:U382,AA279:AA382),SUMPRODUCT(J279:J382,AA279:AA382))</f>
        <v>843.61417482239995</v>
      </c>
      <c r="AB400" s="290">
        <f>IF(AB278="kW",SUMPRODUCT(N279:N382,U279:U382,AB279:AB382),SUMPRODUCT(J279:J382,AB279:AB382))</f>
        <v>0</v>
      </c>
      <c r="AC400" s="290">
        <f>IF(AC278="kW",SUMPRODUCT(N279:N382,U279:U382,AC279:AC382),SUMPRODUCT(J279:J382, AC279:AC382))</f>
        <v>0</v>
      </c>
      <c r="AD400" s="290">
        <f>IF(AD278="kW",SUMPRODUCT(N279:N382,U279:U382,AD279:AD382),SUMPRODUCT(J279:J382, AD279:AD382))</f>
        <v>0</v>
      </c>
      <c r="AE400" s="290">
        <f>IF(AE278="kW",SUMPRODUCT(N279:N382,U279:U382,AE279:AE382),SUMPRODUCT(J279:J382,AE279:AE382))</f>
        <v>0</v>
      </c>
      <c r="AF400" s="290">
        <f>IF(AF278="kW",SUMPRODUCT(N279:N382,U279:U382,AF279:AF382),SUMPRODUCT(J279:J382,AF279:AF382))</f>
        <v>0</v>
      </c>
      <c r="AG400" s="290">
        <f>IF(AG278="kW",SUMPRODUCT(N279:N382,U279:U382,AG279:AG382),SUMPRODUCT(J279:J382,AG279:AG382))</f>
        <v>0</v>
      </c>
      <c r="AH400" s="290">
        <f>IF(AH278="kW",SUMPRODUCT(N279:N382,U279:U382,AH279:AH382),SUMPRODUCT(J279:J382,AH279:AH382))</f>
        <v>0</v>
      </c>
      <c r="AI400" s="290">
        <f>IF(AI278="kW",SUMPRODUCT(N279:N382,U279:U382,AI279:AI382),SUMPRODUCT(J279:J382,AI279:AI382))</f>
        <v>0</v>
      </c>
      <c r="AJ400" s="290">
        <f>IF(AJ278="kW",SUMPRODUCT(N279:N382,U279:U382,AJ279:AJ382),SUMPRODUCT(J279:J382,AJ279:AJ382))</f>
        <v>0</v>
      </c>
      <c r="AK400" s="290">
        <f>IF(AK278="kW",SUMPRODUCT(N279:N382,U279:U382,AK279:AK382),SUMPRODUCT(J279:J382,AK279:AK382))</f>
        <v>0</v>
      </c>
      <c r="AL400" s="290">
        <f>IF(AL278="kW",SUMPRODUCT(N279:N382,U279:U382,AL279:AL382),SUMPRODUCT(J279:J382,AL279:AL382))</f>
        <v>0</v>
      </c>
      <c r="AM400" s="336"/>
    </row>
    <row r="401" spans="1:40" ht="15.75" customHeight="1">
      <c r="B401" s="380" t="s">
        <v>201</v>
      </c>
      <c r="C401" s="401"/>
      <c r="D401" s="402"/>
      <c r="E401" s="402"/>
      <c r="F401" s="402"/>
      <c r="G401" s="402"/>
      <c r="H401" s="402"/>
      <c r="I401" s="402"/>
      <c r="J401" s="402"/>
      <c r="K401" s="402"/>
      <c r="L401" s="402"/>
      <c r="M401" s="402"/>
      <c r="N401" s="402"/>
      <c r="O401" s="403"/>
      <c r="P401" s="404"/>
      <c r="Q401" s="404"/>
      <c r="R401" s="403"/>
      <c r="S401" s="405"/>
      <c r="T401" s="403"/>
      <c r="U401" s="403"/>
      <c r="V401" s="382"/>
      <c r="W401" s="382"/>
      <c r="X401" s="384"/>
      <c r="Y401" s="325">
        <f>SUMPRODUCT(K279:K382,Y279:Y382)</f>
        <v>72245.353790274996</v>
      </c>
      <c r="Z401" s="325">
        <f>SUMPRODUCT(K279:K382,Z279:Z382)</f>
        <v>153862.93242940342</v>
      </c>
      <c r="AA401" s="325">
        <f>IF(AA278="kW",SUMPRODUCT(N279:N382,V279:V382,AA279:AA382),SUMPRODUCT(K279:K382,AA279:AA382))</f>
        <v>843.61417482239995</v>
      </c>
      <c r="AB401" s="325">
        <f>IF(AB278="kW",SUMPRODUCT(N279:N382,V279:V382,AB279:AB382),SUMPRODUCT(K279:K382,AB279:AB382))</f>
        <v>0</v>
      </c>
      <c r="AC401" s="325">
        <f>IF(AC278="kW",SUMPRODUCT(N279:N382,V279:V382,AC279:AC382),SUMPRODUCT(K279:K382, AC279:AC382))</f>
        <v>0</v>
      </c>
      <c r="AD401" s="325">
        <f>IF(AD278="kW",SUMPRODUCT(N279:N382,V279:V382,AD279:AD382),SUMPRODUCT(K279:K382, AD279:AD382))</f>
        <v>0</v>
      </c>
      <c r="AE401" s="325">
        <f>IF(AE278="kW",SUMPRODUCT(N279:N382,V279:V382,AE279:AE382),SUMPRODUCT(K279:K382,AE279:AE382))</f>
        <v>0</v>
      </c>
      <c r="AF401" s="325">
        <f>IF(AF278="kW",SUMPRODUCT(N279:N382,V279:V382,AF279:AF382),SUMPRODUCT(K279:K382,AF279:AF382))</f>
        <v>0</v>
      </c>
      <c r="AG401" s="325">
        <f>IF(AG278="kW",SUMPRODUCT(N279:N382,V279:V382,AG279:AG382),SUMPRODUCT(K279:K382,AG279:AG382))</f>
        <v>0</v>
      </c>
      <c r="AH401" s="325">
        <f>IF(AH278="kW",SUMPRODUCT(N279:N382,V279:V382,AH279:AH382),SUMPRODUCT(K279:K382,AH279:AH382))</f>
        <v>0</v>
      </c>
      <c r="AI401" s="325">
        <f>IF(AI278="kW",SUMPRODUCT(N279:N382,V279:V382,AI279:AI382),SUMPRODUCT(K279:K382,AI279:AI382))</f>
        <v>0</v>
      </c>
      <c r="AJ401" s="325">
        <f>IF(AJ278="kW",SUMPRODUCT(N279:N382,V279:V382,AJ279:AJ382),SUMPRODUCT(K279:K382,AJ279:AJ382))</f>
        <v>0</v>
      </c>
      <c r="AK401" s="325">
        <f>IF(AK278="kW",SUMPRODUCT(N279:N382,V279:V382,AK279:AK382),SUMPRODUCT(K279:K382,AK279:AK382))</f>
        <v>0</v>
      </c>
      <c r="AL401" s="325">
        <f>IF(AL278="kW",SUMPRODUCT(N279:N382,V279:V382,AL279:AL382),SUMPRODUCT(K279:K382,AL279:AL382))</f>
        <v>0</v>
      </c>
      <c r="AM401" s="385"/>
    </row>
    <row r="402" spans="1:40" ht="21.75" customHeight="1">
      <c r="B402" s="367" t="s">
        <v>592</v>
      </c>
      <c r="C402" s="386"/>
      <c r="D402" s="387"/>
      <c r="E402" s="387"/>
      <c r="F402" s="387"/>
      <c r="G402" s="387"/>
      <c r="H402" s="387"/>
      <c r="I402" s="387"/>
      <c r="J402" s="387"/>
      <c r="K402" s="387"/>
      <c r="L402" s="387"/>
      <c r="M402" s="387"/>
      <c r="N402" s="387"/>
      <c r="O402" s="387"/>
      <c r="P402" s="387"/>
      <c r="Q402" s="387"/>
      <c r="R402" s="387"/>
      <c r="S402" s="370"/>
      <c r="T402" s="371"/>
      <c r="U402" s="387"/>
      <c r="V402" s="387"/>
      <c r="W402" s="387"/>
      <c r="X402" s="387"/>
      <c r="Y402" s="388"/>
      <c r="Z402" s="388"/>
      <c r="AA402" s="388"/>
      <c r="AB402" s="388"/>
      <c r="AC402" s="388"/>
      <c r="AD402" s="388"/>
      <c r="AE402" s="388"/>
      <c r="AF402" s="388"/>
      <c r="AG402" s="388"/>
      <c r="AH402" s="388"/>
      <c r="AI402" s="388"/>
      <c r="AJ402" s="388"/>
      <c r="AK402" s="388"/>
      <c r="AL402" s="388"/>
      <c r="AM402" s="388"/>
      <c r="AN402" s="389"/>
    </row>
    <row r="404" spans="1:40" ht="15.75">
      <c r="B404" s="279" t="s">
        <v>259</v>
      </c>
      <c r="C404" s="280"/>
      <c r="D404" s="588" t="s">
        <v>522</v>
      </c>
      <c r="F404" s="588"/>
      <c r="O404" s="280"/>
      <c r="Y404" s="269"/>
      <c r="Z404" s="266"/>
      <c r="AA404" s="266"/>
      <c r="AB404" s="266"/>
      <c r="AC404" s="266"/>
      <c r="AD404" s="266"/>
      <c r="AE404" s="266"/>
      <c r="AF404" s="266"/>
      <c r="AG404" s="266"/>
      <c r="AH404" s="266"/>
      <c r="AI404" s="266"/>
      <c r="AJ404" s="266"/>
      <c r="AK404" s="266"/>
      <c r="AL404" s="266"/>
      <c r="AM404" s="281"/>
    </row>
    <row r="405" spans="1:40" ht="36" customHeight="1">
      <c r="B405" s="807" t="s">
        <v>212</v>
      </c>
      <c r="C405" s="809" t="s">
        <v>33</v>
      </c>
      <c r="D405" s="283" t="s">
        <v>423</v>
      </c>
      <c r="E405" s="811" t="s">
        <v>210</v>
      </c>
      <c r="F405" s="812"/>
      <c r="G405" s="812"/>
      <c r="H405" s="812"/>
      <c r="I405" s="812"/>
      <c r="J405" s="812"/>
      <c r="K405" s="812"/>
      <c r="L405" s="812"/>
      <c r="M405" s="813"/>
      <c r="N405" s="817" t="s">
        <v>214</v>
      </c>
      <c r="O405" s="283" t="s">
        <v>424</v>
      </c>
      <c r="P405" s="811" t="s">
        <v>213</v>
      </c>
      <c r="Q405" s="812"/>
      <c r="R405" s="812"/>
      <c r="S405" s="812"/>
      <c r="T405" s="812"/>
      <c r="U405" s="812"/>
      <c r="V405" s="812"/>
      <c r="W405" s="812"/>
      <c r="X405" s="813"/>
      <c r="Y405" s="814" t="s">
        <v>244</v>
      </c>
      <c r="Z405" s="815"/>
      <c r="AA405" s="815"/>
      <c r="AB405" s="815"/>
      <c r="AC405" s="815"/>
      <c r="AD405" s="815"/>
      <c r="AE405" s="815"/>
      <c r="AF405" s="815"/>
      <c r="AG405" s="815"/>
      <c r="AH405" s="815"/>
      <c r="AI405" s="815"/>
      <c r="AJ405" s="815"/>
      <c r="AK405" s="815"/>
      <c r="AL405" s="815"/>
      <c r="AM405" s="816"/>
    </row>
    <row r="406" spans="1:40" ht="45.75" customHeight="1">
      <c r="B406" s="808"/>
      <c r="C406" s="810"/>
      <c r="D406" s="284">
        <v>2014</v>
      </c>
      <c r="E406" s="284">
        <v>2015</v>
      </c>
      <c r="F406" s="284">
        <v>2016</v>
      </c>
      <c r="G406" s="284">
        <v>2017</v>
      </c>
      <c r="H406" s="284">
        <v>2018</v>
      </c>
      <c r="I406" s="284">
        <v>2019</v>
      </c>
      <c r="J406" s="284">
        <v>2020</v>
      </c>
      <c r="K406" s="284">
        <v>2021</v>
      </c>
      <c r="L406" s="284">
        <v>2022</v>
      </c>
      <c r="M406" s="284">
        <v>2023</v>
      </c>
      <c r="N406" s="818"/>
      <c r="O406" s="284">
        <v>2014</v>
      </c>
      <c r="P406" s="284">
        <v>2015</v>
      </c>
      <c r="Q406" s="284">
        <v>2016</v>
      </c>
      <c r="R406" s="284">
        <v>2017</v>
      </c>
      <c r="S406" s="284">
        <v>2018</v>
      </c>
      <c r="T406" s="284">
        <v>2019</v>
      </c>
      <c r="U406" s="284">
        <v>2020</v>
      </c>
      <c r="V406" s="284">
        <v>2021</v>
      </c>
      <c r="W406" s="284">
        <v>2022</v>
      </c>
      <c r="X406" s="284">
        <v>2023</v>
      </c>
      <c r="Y406" s="284" t="str">
        <f>'1.  LRAMVA Summary'!D50</f>
        <v>Residential</v>
      </c>
      <c r="Z406" s="284" t="str">
        <f>'1.  LRAMVA Summary'!E50</f>
        <v>General Service &lt; 50 kW</v>
      </c>
      <c r="AA406" s="284" t="str">
        <f>'1.  LRAMVA Summary'!F50</f>
        <v>General Service 50 to 2999 kW</v>
      </c>
      <c r="AB406" s="284" t="str">
        <f>'1.  LRAMVA Summary'!G50</f>
        <v>General Service 3000-4999 kW</v>
      </c>
      <c r="AC406" s="284" t="str">
        <f>'1.  LRAMVA Summary'!H50</f>
        <v>Unmetered Scattered Load</v>
      </c>
      <c r="AD406" s="284" t="str">
        <f>'1.  LRAMVA Summary'!I50</f>
        <v>Sentinel Lighting</v>
      </c>
      <c r="AE406" s="284" t="str">
        <f>'1.  LRAMVA Summary'!J50</f>
        <v xml:space="preserve">Street Lighting </v>
      </c>
      <c r="AF406" s="284" t="str">
        <f>'1.  LRAMVA Summary'!K50</f>
        <v/>
      </c>
      <c r="AG406" s="284" t="str">
        <f>'1.  LRAMVA Summary'!L50</f>
        <v/>
      </c>
      <c r="AH406" s="284" t="str">
        <f>'1.  LRAMVA Summary'!M50</f>
        <v/>
      </c>
      <c r="AI406" s="284" t="str">
        <f>'1.  LRAMVA Summary'!N50</f>
        <v/>
      </c>
      <c r="AJ406" s="284" t="str">
        <f>'1.  LRAMVA Summary'!O50</f>
        <v/>
      </c>
      <c r="AK406" s="284" t="str">
        <f>'1.  LRAMVA Summary'!P50</f>
        <v/>
      </c>
      <c r="AL406" s="284" t="str">
        <f>'1.  LRAMVA Summary'!Q50</f>
        <v/>
      </c>
      <c r="AM406" s="286" t="str">
        <f>'1.  LRAMVA Summary'!R50</f>
        <v>Total</v>
      </c>
    </row>
    <row r="407" spans="1:40" ht="15.75" customHeight="1">
      <c r="A407" s="508"/>
      <c r="B407" s="287" t="s">
        <v>0</v>
      </c>
      <c r="C407" s="288"/>
      <c r="D407" s="288"/>
      <c r="E407" s="288"/>
      <c r="F407" s="288"/>
      <c r="G407" s="288"/>
      <c r="H407" s="288"/>
      <c r="I407" s="288"/>
      <c r="J407" s="288"/>
      <c r="K407" s="288"/>
      <c r="L407" s="288"/>
      <c r="M407" s="288"/>
      <c r="N407" s="289"/>
      <c r="O407" s="288"/>
      <c r="P407" s="288"/>
      <c r="Q407" s="288"/>
      <c r="R407" s="288"/>
      <c r="S407" s="288"/>
      <c r="T407" s="288"/>
      <c r="U407" s="288"/>
      <c r="V407" s="288"/>
      <c r="W407" s="288"/>
      <c r="X407" s="288"/>
      <c r="Y407" s="290" t="str">
        <f>'1.  LRAMVA Summary'!D51</f>
        <v>kWh</v>
      </c>
      <c r="Z407" s="290" t="str">
        <f>'1.  LRAMVA Summary'!E51</f>
        <v>kWh</v>
      </c>
      <c r="AA407" s="290" t="str">
        <f>'1.  LRAMVA Summary'!F51</f>
        <v>kW</v>
      </c>
      <c r="AB407" s="290" t="str">
        <f>'1.  LRAMVA Summary'!G51</f>
        <v>kW</v>
      </c>
      <c r="AC407" s="290" t="str">
        <f>'1.  LRAMVA Summary'!H51</f>
        <v>kWh</v>
      </c>
      <c r="AD407" s="290" t="str">
        <f>'1.  LRAMVA Summary'!I51</f>
        <v>kW</v>
      </c>
      <c r="AE407" s="290" t="str">
        <f>'1.  LRAMVA Summary'!J51</f>
        <v>kW</v>
      </c>
      <c r="AF407" s="290">
        <f>'1.  LRAMVA Summary'!K51</f>
        <v>0</v>
      </c>
      <c r="AG407" s="290">
        <f>'1.  LRAMVA Summary'!L51</f>
        <v>0</v>
      </c>
      <c r="AH407" s="290">
        <f>'1.  LRAMVA Summary'!M51</f>
        <v>0</v>
      </c>
      <c r="AI407" s="290">
        <f>'1.  LRAMVA Summary'!N51</f>
        <v>0</v>
      </c>
      <c r="AJ407" s="290">
        <f>'1.  LRAMVA Summary'!O51</f>
        <v>0</v>
      </c>
      <c r="AK407" s="290">
        <f>'1.  LRAMVA Summary'!P51</f>
        <v>0</v>
      </c>
      <c r="AL407" s="290">
        <f>'1.  LRAMVA Summary'!Q51</f>
        <v>0</v>
      </c>
      <c r="AM407" s="291"/>
    </row>
    <row r="408" spans="1:40" ht="15" outlineLevel="1">
      <c r="A408" s="507">
        <v>1</v>
      </c>
      <c r="B408" s="293" t="s">
        <v>1</v>
      </c>
      <c r="C408" s="290" t="s">
        <v>25</v>
      </c>
      <c r="D408" s="294">
        <v>23469.322416146159</v>
      </c>
      <c r="E408" s="294">
        <v>23469.322416146159</v>
      </c>
      <c r="F408" s="294">
        <v>23469.322416146159</v>
      </c>
      <c r="G408" s="294">
        <v>23469.322416146159</v>
      </c>
      <c r="H408" s="294">
        <v>13067.17836399013</v>
      </c>
      <c r="I408" s="294">
        <v>0</v>
      </c>
      <c r="J408" s="294">
        <v>0</v>
      </c>
      <c r="K408" s="294">
        <v>0</v>
      </c>
      <c r="L408" s="294">
        <v>0</v>
      </c>
      <c r="M408" s="294">
        <v>0</v>
      </c>
      <c r="N408" s="290"/>
      <c r="O408" s="294">
        <v>3.4904585347812316</v>
      </c>
      <c r="P408" s="294">
        <v>3.4904585347812316</v>
      </c>
      <c r="Q408" s="294">
        <v>3.4904585347812316</v>
      </c>
      <c r="R408" s="294">
        <v>3.4904585347812316</v>
      </c>
      <c r="S408" s="294">
        <v>1.9204067942562344</v>
      </c>
      <c r="T408" s="294">
        <v>0</v>
      </c>
      <c r="U408" s="294">
        <v>0</v>
      </c>
      <c r="V408" s="294">
        <v>0</v>
      </c>
      <c r="W408" s="294">
        <v>0</v>
      </c>
      <c r="X408" s="294">
        <v>0</v>
      </c>
      <c r="Y408" s="468">
        <v>1</v>
      </c>
      <c r="Z408" s="409"/>
      <c r="AA408" s="409"/>
      <c r="AB408" s="409"/>
      <c r="AC408" s="409"/>
      <c r="AD408" s="409"/>
      <c r="AE408" s="409"/>
      <c r="AF408" s="409"/>
      <c r="AG408" s="409"/>
      <c r="AH408" s="409"/>
      <c r="AI408" s="409"/>
      <c r="AJ408" s="409"/>
      <c r="AK408" s="409"/>
      <c r="AL408" s="409"/>
      <c r="AM408" s="295">
        <f>SUM(Y408:AL408)</f>
        <v>1</v>
      </c>
    </row>
    <row r="409" spans="1:40" ht="15" outlineLevel="1">
      <c r="B409" s="293" t="s">
        <v>260</v>
      </c>
      <c r="C409" s="290" t="s">
        <v>164</v>
      </c>
      <c r="D409" s="294"/>
      <c r="E409" s="294"/>
      <c r="F409" s="294"/>
      <c r="G409" s="294"/>
      <c r="H409" s="294"/>
      <c r="I409" s="294"/>
      <c r="J409" s="294"/>
      <c r="K409" s="294"/>
      <c r="L409" s="294"/>
      <c r="M409" s="294"/>
      <c r="N409" s="466"/>
      <c r="O409" s="294"/>
      <c r="P409" s="294"/>
      <c r="Q409" s="294"/>
      <c r="R409" s="294"/>
      <c r="S409" s="294"/>
      <c r="T409" s="294"/>
      <c r="U409" s="294"/>
      <c r="V409" s="294"/>
      <c r="W409" s="294"/>
      <c r="X409" s="294"/>
      <c r="Y409" s="410">
        <f>Y408</f>
        <v>1</v>
      </c>
      <c r="Z409" s="410">
        <f>Z408</f>
        <v>0</v>
      </c>
      <c r="AA409" s="410">
        <f t="shared" ref="AA409:AL409" si="119">AA408</f>
        <v>0</v>
      </c>
      <c r="AB409" s="410">
        <f t="shared" si="119"/>
        <v>0</v>
      </c>
      <c r="AC409" s="410">
        <f t="shared" si="119"/>
        <v>0</v>
      </c>
      <c r="AD409" s="410">
        <f t="shared" si="119"/>
        <v>0</v>
      </c>
      <c r="AE409" s="410">
        <f t="shared" si="119"/>
        <v>0</v>
      </c>
      <c r="AF409" s="410">
        <f t="shared" si="119"/>
        <v>0</v>
      </c>
      <c r="AG409" s="410">
        <f t="shared" si="119"/>
        <v>0</v>
      </c>
      <c r="AH409" s="410">
        <f t="shared" si="119"/>
        <v>0</v>
      </c>
      <c r="AI409" s="410">
        <f t="shared" si="119"/>
        <v>0</v>
      </c>
      <c r="AJ409" s="410">
        <f t="shared" si="119"/>
        <v>0</v>
      </c>
      <c r="AK409" s="410">
        <f t="shared" si="119"/>
        <v>0</v>
      </c>
      <c r="AL409" s="410">
        <f t="shared" si="119"/>
        <v>0</v>
      </c>
      <c r="AM409" s="296"/>
    </row>
    <row r="410" spans="1:40" ht="15.75" outlineLevel="1">
      <c r="A410" s="509"/>
      <c r="B410" s="297"/>
      <c r="C410" s="298"/>
      <c r="D410" s="298"/>
      <c r="E410" s="298"/>
      <c r="F410" s="298"/>
      <c r="G410" s="298"/>
      <c r="H410" s="298"/>
      <c r="I410" s="298"/>
      <c r="J410" s="298"/>
      <c r="K410" s="298"/>
      <c r="L410" s="298"/>
      <c r="M410" s="298"/>
      <c r="N410" s="302"/>
      <c r="O410" s="298"/>
      <c r="P410" s="298"/>
      <c r="Q410" s="298"/>
      <c r="R410" s="298"/>
      <c r="S410" s="298"/>
      <c r="T410" s="298"/>
      <c r="U410" s="298"/>
      <c r="V410" s="298"/>
      <c r="W410" s="298"/>
      <c r="X410" s="298"/>
      <c r="Y410" s="411"/>
      <c r="Z410" s="412"/>
      <c r="AA410" s="412"/>
      <c r="AB410" s="412"/>
      <c r="AC410" s="412"/>
      <c r="AD410" s="412"/>
      <c r="AE410" s="412"/>
      <c r="AF410" s="412"/>
      <c r="AG410" s="412"/>
      <c r="AH410" s="412"/>
      <c r="AI410" s="412"/>
      <c r="AJ410" s="412"/>
      <c r="AK410" s="412"/>
      <c r="AL410" s="412"/>
      <c r="AM410" s="301"/>
    </row>
    <row r="411" spans="1:40" ht="15" outlineLevel="1">
      <c r="A411" s="507">
        <v>2</v>
      </c>
      <c r="B411" s="293" t="s">
        <v>2</v>
      </c>
      <c r="C411" s="290" t="s">
        <v>25</v>
      </c>
      <c r="D411" s="294">
        <v>3694.39878</v>
      </c>
      <c r="E411" s="294">
        <v>3694.39878</v>
      </c>
      <c r="F411" s="294">
        <v>3694.39878</v>
      </c>
      <c r="G411" s="294">
        <v>3694.39878</v>
      </c>
      <c r="H411" s="294">
        <v>0</v>
      </c>
      <c r="I411" s="294">
        <v>0</v>
      </c>
      <c r="J411" s="294">
        <v>0</v>
      </c>
      <c r="K411" s="294">
        <v>0</v>
      </c>
      <c r="L411" s="294">
        <v>0</v>
      </c>
      <c r="M411" s="294">
        <v>0</v>
      </c>
      <c r="N411" s="290"/>
      <c r="O411" s="294">
        <v>2.0719409899999999</v>
      </c>
      <c r="P411" s="294">
        <v>2.0719409899999999</v>
      </c>
      <c r="Q411" s="294">
        <v>2.0719409899999999</v>
      </c>
      <c r="R411" s="294">
        <v>2.0719409899999999</v>
      </c>
      <c r="S411" s="294">
        <v>0</v>
      </c>
      <c r="T411" s="294">
        <v>0</v>
      </c>
      <c r="U411" s="294">
        <v>0</v>
      </c>
      <c r="V411" s="294">
        <v>0</v>
      </c>
      <c r="W411" s="294">
        <v>0</v>
      </c>
      <c r="X411" s="294">
        <v>0</v>
      </c>
      <c r="Y411" s="468">
        <v>1</v>
      </c>
      <c r="Z411" s="409"/>
      <c r="AA411" s="409"/>
      <c r="AB411" s="409"/>
      <c r="AC411" s="409"/>
      <c r="AD411" s="409"/>
      <c r="AE411" s="409"/>
      <c r="AF411" s="409"/>
      <c r="AG411" s="409"/>
      <c r="AH411" s="409"/>
      <c r="AI411" s="409"/>
      <c r="AJ411" s="409"/>
      <c r="AK411" s="409"/>
      <c r="AL411" s="409"/>
      <c r="AM411" s="295">
        <f>SUM(Y411:AL411)</f>
        <v>1</v>
      </c>
    </row>
    <row r="412" spans="1:40" ht="15" outlineLevel="1">
      <c r="B412" s="293" t="s">
        <v>260</v>
      </c>
      <c r="C412" s="290" t="s">
        <v>164</v>
      </c>
      <c r="D412" s="294"/>
      <c r="E412" s="294"/>
      <c r="F412" s="294"/>
      <c r="G412" s="294"/>
      <c r="H412" s="294"/>
      <c r="I412" s="294"/>
      <c r="J412" s="294"/>
      <c r="K412" s="294"/>
      <c r="L412" s="294"/>
      <c r="M412" s="294"/>
      <c r="N412" s="466"/>
      <c r="O412" s="294"/>
      <c r="P412" s="294"/>
      <c r="Q412" s="294"/>
      <c r="R412" s="294"/>
      <c r="S412" s="294"/>
      <c r="T412" s="294"/>
      <c r="U412" s="294"/>
      <c r="V412" s="294"/>
      <c r="W412" s="294"/>
      <c r="X412" s="294"/>
      <c r="Y412" s="410">
        <f>Y411</f>
        <v>1</v>
      </c>
      <c r="Z412" s="410">
        <f>Z411</f>
        <v>0</v>
      </c>
      <c r="AA412" s="410">
        <f t="shared" ref="AA412:AL412" si="120">AA411</f>
        <v>0</v>
      </c>
      <c r="AB412" s="410">
        <f t="shared" si="120"/>
        <v>0</v>
      </c>
      <c r="AC412" s="410">
        <f t="shared" si="120"/>
        <v>0</v>
      </c>
      <c r="AD412" s="410">
        <f t="shared" si="120"/>
        <v>0</v>
      </c>
      <c r="AE412" s="410">
        <f t="shared" si="120"/>
        <v>0</v>
      </c>
      <c r="AF412" s="410">
        <f t="shared" si="120"/>
        <v>0</v>
      </c>
      <c r="AG412" s="410">
        <f t="shared" si="120"/>
        <v>0</v>
      </c>
      <c r="AH412" s="410">
        <f t="shared" si="120"/>
        <v>0</v>
      </c>
      <c r="AI412" s="410">
        <f t="shared" si="120"/>
        <v>0</v>
      </c>
      <c r="AJ412" s="410">
        <f t="shared" si="120"/>
        <v>0</v>
      </c>
      <c r="AK412" s="410">
        <f t="shared" si="120"/>
        <v>0</v>
      </c>
      <c r="AL412" s="410">
        <f t="shared" si="120"/>
        <v>0</v>
      </c>
      <c r="AM412" s="296"/>
    </row>
    <row r="413" spans="1:40" ht="15.75" outlineLevel="1">
      <c r="A413" s="509"/>
      <c r="B413" s="297"/>
      <c r="C413" s="298"/>
      <c r="D413" s="303"/>
      <c r="E413" s="303"/>
      <c r="F413" s="303"/>
      <c r="G413" s="303"/>
      <c r="H413" s="303"/>
      <c r="I413" s="303"/>
      <c r="J413" s="303"/>
      <c r="K413" s="303"/>
      <c r="L413" s="303"/>
      <c r="M413" s="303"/>
      <c r="N413" s="302"/>
      <c r="O413" s="303"/>
      <c r="P413" s="303"/>
      <c r="Q413" s="303"/>
      <c r="R413" s="303"/>
      <c r="S413" s="303"/>
      <c r="T413" s="303"/>
      <c r="U413" s="303"/>
      <c r="V413" s="303"/>
      <c r="W413" s="303"/>
      <c r="X413" s="303"/>
      <c r="Y413" s="411"/>
      <c r="Z413" s="412"/>
      <c r="AA413" s="412"/>
      <c r="AB413" s="412"/>
      <c r="AC413" s="412"/>
      <c r="AD413" s="412"/>
      <c r="AE413" s="412"/>
      <c r="AF413" s="412"/>
      <c r="AG413" s="412"/>
      <c r="AH413" s="412"/>
      <c r="AI413" s="412"/>
      <c r="AJ413" s="412"/>
      <c r="AK413" s="412"/>
      <c r="AL413" s="412"/>
      <c r="AM413" s="301"/>
    </row>
    <row r="414" spans="1:40" ht="15" outlineLevel="1">
      <c r="A414" s="507">
        <v>3</v>
      </c>
      <c r="B414" s="293" t="s">
        <v>3</v>
      </c>
      <c r="C414" s="290" t="s">
        <v>25</v>
      </c>
      <c r="D414" s="294">
        <v>74306.279234400004</v>
      </c>
      <c r="E414" s="294">
        <v>74306.279234400004</v>
      </c>
      <c r="F414" s="294">
        <v>74306.279234400004</v>
      </c>
      <c r="G414" s="294">
        <v>74306.279234400004</v>
      </c>
      <c r="H414" s="294">
        <v>74306.279234400004</v>
      </c>
      <c r="I414" s="294">
        <v>74306.279234400004</v>
      </c>
      <c r="J414" s="294">
        <v>74306.279234400004</v>
      </c>
      <c r="K414" s="294">
        <v>74306.279234400004</v>
      </c>
      <c r="L414" s="294">
        <v>74306.279234400004</v>
      </c>
      <c r="M414" s="294">
        <v>74306.279234400004</v>
      </c>
      <c r="N414" s="290"/>
      <c r="O414" s="294">
        <v>40.048886681999996</v>
      </c>
      <c r="P414" s="294">
        <v>40.048886681999996</v>
      </c>
      <c r="Q414" s="294">
        <v>40.048886681999996</v>
      </c>
      <c r="R414" s="294">
        <v>40.048886681999996</v>
      </c>
      <c r="S414" s="294">
        <v>40.048886681999996</v>
      </c>
      <c r="T414" s="294">
        <v>40.048886681999996</v>
      </c>
      <c r="U414" s="294">
        <v>40.048886681999996</v>
      </c>
      <c r="V414" s="294">
        <v>40.048886681999996</v>
      </c>
      <c r="W414" s="294">
        <v>40.048886681999996</v>
      </c>
      <c r="X414" s="294">
        <v>40.048886681999996</v>
      </c>
      <c r="Y414" s="468">
        <v>1</v>
      </c>
      <c r="Z414" s="409"/>
      <c r="AA414" s="409"/>
      <c r="AB414" s="409"/>
      <c r="AC414" s="409"/>
      <c r="AD414" s="409"/>
      <c r="AE414" s="409"/>
      <c r="AF414" s="409"/>
      <c r="AG414" s="409"/>
      <c r="AH414" s="409"/>
      <c r="AI414" s="409"/>
      <c r="AJ414" s="409"/>
      <c r="AK414" s="409"/>
      <c r="AL414" s="409"/>
      <c r="AM414" s="295">
        <f>SUM(Y414:AL414)</f>
        <v>1</v>
      </c>
    </row>
    <row r="415" spans="1:40" ht="15" outlineLevel="1">
      <c r="B415" s="293" t="s">
        <v>260</v>
      </c>
      <c r="C415" s="290" t="s">
        <v>164</v>
      </c>
      <c r="D415" s="294"/>
      <c r="E415" s="294"/>
      <c r="F415" s="294"/>
      <c r="G415" s="294"/>
      <c r="H415" s="294"/>
      <c r="I415" s="294"/>
      <c r="J415" s="294"/>
      <c r="K415" s="294"/>
      <c r="L415" s="294"/>
      <c r="M415" s="294"/>
      <c r="N415" s="466"/>
      <c r="O415" s="294"/>
      <c r="P415" s="294"/>
      <c r="Q415" s="294"/>
      <c r="R415" s="294"/>
      <c r="S415" s="294"/>
      <c r="T415" s="294"/>
      <c r="U415" s="294"/>
      <c r="V415" s="294"/>
      <c r="W415" s="294"/>
      <c r="X415" s="294"/>
      <c r="Y415" s="410">
        <f>Y414</f>
        <v>1</v>
      </c>
      <c r="Z415" s="410">
        <f>Z414</f>
        <v>0</v>
      </c>
      <c r="AA415" s="410">
        <f t="shared" ref="AA415:AL415" si="121">AA414</f>
        <v>0</v>
      </c>
      <c r="AB415" s="410">
        <f t="shared" si="121"/>
        <v>0</v>
      </c>
      <c r="AC415" s="410">
        <f t="shared" si="121"/>
        <v>0</v>
      </c>
      <c r="AD415" s="410">
        <f t="shared" si="121"/>
        <v>0</v>
      </c>
      <c r="AE415" s="410">
        <f t="shared" si="121"/>
        <v>0</v>
      </c>
      <c r="AF415" s="410">
        <f t="shared" si="121"/>
        <v>0</v>
      </c>
      <c r="AG415" s="410">
        <f t="shared" si="121"/>
        <v>0</v>
      </c>
      <c r="AH415" s="410">
        <f t="shared" si="121"/>
        <v>0</v>
      </c>
      <c r="AI415" s="410">
        <f t="shared" si="121"/>
        <v>0</v>
      </c>
      <c r="AJ415" s="410">
        <f t="shared" si="121"/>
        <v>0</v>
      </c>
      <c r="AK415" s="410">
        <f t="shared" si="121"/>
        <v>0</v>
      </c>
      <c r="AL415" s="410">
        <f t="shared" si="121"/>
        <v>0</v>
      </c>
      <c r="AM415" s="296"/>
    </row>
    <row r="416" spans="1:40" ht="15" outlineLevel="1">
      <c r="B416" s="293"/>
      <c r="C416" s="304"/>
      <c r="D416" s="290"/>
      <c r="E416" s="290"/>
      <c r="F416" s="290"/>
      <c r="G416" s="290"/>
      <c r="H416" s="290"/>
      <c r="I416" s="290"/>
      <c r="J416" s="290"/>
      <c r="K416" s="290"/>
      <c r="L416" s="290"/>
      <c r="M416" s="290"/>
      <c r="N416" s="282"/>
      <c r="O416" s="290"/>
      <c r="P416" s="290"/>
      <c r="Q416" s="290"/>
      <c r="R416" s="290"/>
      <c r="S416" s="290"/>
      <c r="T416" s="290"/>
      <c r="U416" s="290"/>
      <c r="V416" s="290"/>
      <c r="W416" s="290"/>
      <c r="X416" s="290"/>
      <c r="Y416" s="411"/>
      <c r="Z416" s="411"/>
      <c r="AA416" s="411"/>
      <c r="AB416" s="411"/>
      <c r="AC416" s="411"/>
      <c r="AD416" s="411"/>
      <c r="AE416" s="411"/>
      <c r="AF416" s="411"/>
      <c r="AG416" s="411"/>
      <c r="AH416" s="411"/>
      <c r="AI416" s="411"/>
      <c r="AJ416" s="411"/>
      <c r="AK416" s="411"/>
      <c r="AL416" s="411"/>
      <c r="AM416" s="305"/>
    </row>
    <row r="417" spans="1:39" ht="15" outlineLevel="1">
      <c r="A417" s="507">
        <v>4</v>
      </c>
      <c r="B417" s="293" t="s">
        <v>4</v>
      </c>
      <c r="C417" s="290" t="s">
        <v>25</v>
      </c>
      <c r="D417" s="294">
        <v>31795.483120000001</v>
      </c>
      <c r="E417" s="294">
        <v>29606.709449999998</v>
      </c>
      <c r="F417" s="294">
        <v>28549.58611</v>
      </c>
      <c r="G417" s="294">
        <v>28549.58611</v>
      </c>
      <c r="H417" s="294">
        <v>28549.58611</v>
      </c>
      <c r="I417" s="294">
        <v>28549.58611</v>
      </c>
      <c r="J417" s="294">
        <v>28549.58611</v>
      </c>
      <c r="K417" s="294">
        <v>28494.08481</v>
      </c>
      <c r="L417" s="294">
        <v>28494.08481</v>
      </c>
      <c r="M417" s="294">
        <v>24379.79147</v>
      </c>
      <c r="N417" s="290"/>
      <c r="O417" s="294">
        <v>2.3787889170000001</v>
      </c>
      <c r="P417" s="294">
        <v>2.241383619</v>
      </c>
      <c r="Q417" s="294">
        <v>2.1750202710000002</v>
      </c>
      <c r="R417" s="294">
        <v>2.1750202710000002</v>
      </c>
      <c r="S417" s="294">
        <v>2.1750202710000002</v>
      </c>
      <c r="T417" s="294">
        <v>2.1750202710000002</v>
      </c>
      <c r="U417" s="294">
        <v>2.1750202710000002</v>
      </c>
      <c r="V417" s="294">
        <v>2.168684506</v>
      </c>
      <c r="W417" s="294">
        <v>2.168684506</v>
      </c>
      <c r="X417" s="294">
        <v>1.910400283</v>
      </c>
      <c r="Y417" s="468">
        <v>1</v>
      </c>
      <c r="Z417" s="409"/>
      <c r="AA417" s="409"/>
      <c r="AB417" s="409"/>
      <c r="AC417" s="409"/>
      <c r="AD417" s="409"/>
      <c r="AE417" s="409"/>
      <c r="AF417" s="409"/>
      <c r="AG417" s="409"/>
      <c r="AH417" s="409"/>
      <c r="AI417" s="409"/>
      <c r="AJ417" s="409"/>
      <c r="AK417" s="409"/>
      <c r="AL417" s="409"/>
      <c r="AM417" s="295">
        <f>SUM(Y417:AL417)</f>
        <v>1</v>
      </c>
    </row>
    <row r="418" spans="1:39" ht="15" outlineLevel="1">
      <c r="B418" s="293" t="s">
        <v>260</v>
      </c>
      <c r="C418" s="290" t="s">
        <v>164</v>
      </c>
      <c r="D418" s="294"/>
      <c r="E418" s="294"/>
      <c r="F418" s="294"/>
      <c r="G418" s="294"/>
      <c r="H418" s="294"/>
      <c r="I418" s="294"/>
      <c r="J418" s="294"/>
      <c r="K418" s="294"/>
      <c r="L418" s="294"/>
      <c r="M418" s="294"/>
      <c r="N418" s="466"/>
      <c r="O418" s="294"/>
      <c r="P418" s="294"/>
      <c r="Q418" s="294"/>
      <c r="R418" s="294"/>
      <c r="S418" s="294"/>
      <c r="T418" s="294"/>
      <c r="U418" s="294"/>
      <c r="V418" s="294"/>
      <c r="W418" s="294"/>
      <c r="X418" s="294"/>
      <c r="Y418" s="410">
        <f>Y417</f>
        <v>1</v>
      </c>
      <c r="Z418" s="410">
        <f>Z417</f>
        <v>0</v>
      </c>
      <c r="AA418" s="410">
        <f t="shared" ref="AA418:AL418" si="122">AA417</f>
        <v>0</v>
      </c>
      <c r="AB418" s="410">
        <f t="shared" si="122"/>
        <v>0</v>
      </c>
      <c r="AC418" s="410">
        <f t="shared" si="122"/>
        <v>0</v>
      </c>
      <c r="AD418" s="410">
        <f t="shared" si="122"/>
        <v>0</v>
      </c>
      <c r="AE418" s="410">
        <f t="shared" si="122"/>
        <v>0</v>
      </c>
      <c r="AF418" s="410">
        <f t="shared" si="122"/>
        <v>0</v>
      </c>
      <c r="AG418" s="410">
        <f t="shared" si="122"/>
        <v>0</v>
      </c>
      <c r="AH418" s="410">
        <f t="shared" si="122"/>
        <v>0</v>
      </c>
      <c r="AI418" s="410">
        <f t="shared" si="122"/>
        <v>0</v>
      </c>
      <c r="AJ418" s="410">
        <f t="shared" si="122"/>
        <v>0</v>
      </c>
      <c r="AK418" s="410">
        <f t="shared" si="122"/>
        <v>0</v>
      </c>
      <c r="AL418" s="410">
        <f t="shared" si="122"/>
        <v>0</v>
      </c>
      <c r="AM418" s="296"/>
    </row>
    <row r="419" spans="1:39" ht="15" outlineLevel="1">
      <c r="B419" s="293"/>
      <c r="C419" s="304"/>
      <c r="D419" s="303"/>
      <c r="E419" s="303"/>
      <c r="F419" s="303"/>
      <c r="G419" s="303"/>
      <c r="H419" s="303"/>
      <c r="I419" s="303"/>
      <c r="J419" s="303"/>
      <c r="K419" s="303"/>
      <c r="L419" s="303"/>
      <c r="M419" s="303"/>
      <c r="N419" s="290"/>
      <c r="O419" s="303"/>
      <c r="P419" s="303"/>
      <c r="Q419" s="303"/>
      <c r="R419" s="303"/>
      <c r="S419" s="303"/>
      <c r="T419" s="303"/>
      <c r="U419" s="303"/>
      <c r="V419" s="303"/>
      <c r="W419" s="303"/>
      <c r="X419" s="303"/>
      <c r="Y419" s="411"/>
      <c r="Z419" s="411"/>
      <c r="AA419" s="411"/>
      <c r="AB419" s="411"/>
      <c r="AC419" s="411"/>
      <c r="AD419" s="411"/>
      <c r="AE419" s="411"/>
      <c r="AF419" s="411"/>
      <c r="AG419" s="411"/>
      <c r="AH419" s="411"/>
      <c r="AI419" s="411"/>
      <c r="AJ419" s="411"/>
      <c r="AK419" s="411"/>
      <c r="AL419" s="411"/>
      <c r="AM419" s="305"/>
    </row>
    <row r="420" spans="1:39" ht="15" outlineLevel="1">
      <c r="A420" s="507">
        <v>5</v>
      </c>
      <c r="B420" s="293" t="s">
        <v>5</v>
      </c>
      <c r="C420" s="290" t="s">
        <v>25</v>
      </c>
      <c r="D420" s="294">
        <v>138784.21599999999</v>
      </c>
      <c r="E420" s="294">
        <v>120393.8413</v>
      </c>
      <c r="F420" s="294">
        <v>110809.7963</v>
      </c>
      <c r="G420" s="294">
        <v>110809.7963</v>
      </c>
      <c r="H420" s="294">
        <v>110809.7963</v>
      </c>
      <c r="I420" s="294">
        <v>110809.7963</v>
      </c>
      <c r="J420" s="294">
        <v>110809.7963</v>
      </c>
      <c r="K420" s="294">
        <v>110761.79519999999</v>
      </c>
      <c r="L420" s="294">
        <v>110761.79519999999</v>
      </c>
      <c r="M420" s="294">
        <v>103014.6231</v>
      </c>
      <c r="N420" s="290"/>
      <c r="O420" s="294">
        <v>9.0827739310000002</v>
      </c>
      <c r="P420" s="294">
        <v>7.9282758820000012</v>
      </c>
      <c r="Q420" s="294">
        <v>7.3266154239999999</v>
      </c>
      <c r="R420" s="294">
        <v>7.3266154239999999</v>
      </c>
      <c r="S420" s="294">
        <v>7.3266154239999999</v>
      </c>
      <c r="T420" s="294">
        <v>7.3266154239999999</v>
      </c>
      <c r="U420" s="294">
        <v>7.3266154239999999</v>
      </c>
      <c r="V420" s="294">
        <v>7.3211358439999996</v>
      </c>
      <c r="W420" s="294">
        <v>7.3211358439999996</v>
      </c>
      <c r="X420" s="294">
        <v>6.8347893040000001</v>
      </c>
      <c r="Y420" s="468">
        <v>1</v>
      </c>
      <c r="Z420" s="409"/>
      <c r="AA420" s="409"/>
      <c r="AB420" s="409"/>
      <c r="AC420" s="409"/>
      <c r="AD420" s="409"/>
      <c r="AE420" s="409"/>
      <c r="AF420" s="409"/>
      <c r="AG420" s="409"/>
      <c r="AH420" s="409"/>
      <c r="AI420" s="409"/>
      <c r="AJ420" s="409"/>
      <c r="AK420" s="409"/>
      <c r="AL420" s="409"/>
      <c r="AM420" s="295">
        <f>SUM(Y420:AL420)</f>
        <v>1</v>
      </c>
    </row>
    <row r="421" spans="1:39" ht="15" outlineLevel="1">
      <c r="B421" s="293" t="s">
        <v>260</v>
      </c>
      <c r="C421" s="290" t="s">
        <v>164</v>
      </c>
      <c r="D421" s="294"/>
      <c r="E421" s="294"/>
      <c r="F421" s="294"/>
      <c r="G421" s="294"/>
      <c r="H421" s="294"/>
      <c r="I421" s="294"/>
      <c r="J421" s="294"/>
      <c r="K421" s="294"/>
      <c r="L421" s="294"/>
      <c r="M421" s="294"/>
      <c r="N421" s="466"/>
      <c r="O421" s="294"/>
      <c r="P421" s="294"/>
      <c r="Q421" s="294"/>
      <c r="R421" s="294"/>
      <c r="S421" s="294"/>
      <c r="T421" s="294"/>
      <c r="U421" s="294"/>
      <c r="V421" s="294"/>
      <c r="W421" s="294"/>
      <c r="X421" s="294"/>
      <c r="Y421" s="410">
        <f>Y420</f>
        <v>1</v>
      </c>
      <c r="Z421" s="410">
        <f>Z420</f>
        <v>0</v>
      </c>
      <c r="AA421" s="410">
        <f t="shared" ref="AA421:AL421" si="123">AA420</f>
        <v>0</v>
      </c>
      <c r="AB421" s="410">
        <f t="shared" si="123"/>
        <v>0</v>
      </c>
      <c r="AC421" s="410">
        <f t="shared" si="123"/>
        <v>0</v>
      </c>
      <c r="AD421" s="410">
        <f t="shared" si="123"/>
        <v>0</v>
      </c>
      <c r="AE421" s="410">
        <f t="shared" si="123"/>
        <v>0</v>
      </c>
      <c r="AF421" s="410">
        <f t="shared" si="123"/>
        <v>0</v>
      </c>
      <c r="AG421" s="410">
        <f t="shared" si="123"/>
        <v>0</v>
      </c>
      <c r="AH421" s="410">
        <f t="shared" si="123"/>
        <v>0</v>
      </c>
      <c r="AI421" s="410">
        <f t="shared" si="123"/>
        <v>0</v>
      </c>
      <c r="AJ421" s="410">
        <f t="shared" si="123"/>
        <v>0</v>
      </c>
      <c r="AK421" s="410">
        <f t="shared" si="123"/>
        <v>0</v>
      </c>
      <c r="AL421" s="410">
        <f t="shared" si="123"/>
        <v>0</v>
      </c>
      <c r="AM421" s="296"/>
    </row>
    <row r="422" spans="1:39" ht="15" outlineLevel="1">
      <c r="B422" s="293"/>
      <c r="C422" s="304"/>
      <c r="D422" s="303"/>
      <c r="E422" s="303"/>
      <c r="F422" s="303"/>
      <c r="G422" s="303"/>
      <c r="H422" s="303"/>
      <c r="I422" s="303"/>
      <c r="J422" s="303"/>
      <c r="K422" s="303"/>
      <c r="L422" s="303"/>
      <c r="M422" s="303"/>
      <c r="N422" s="290"/>
      <c r="O422" s="303"/>
      <c r="P422" s="303"/>
      <c r="Q422" s="303"/>
      <c r="R422" s="303"/>
      <c r="S422" s="303"/>
      <c r="T422" s="303"/>
      <c r="U422" s="303"/>
      <c r="V422" s="303"/>
      <c r="W422" s="303"/>
      <c r="X422" s="303"/>
      <c r="Y422" s="411"/>
      <c r="Z422" s="411"/>
      <c r="AA422" s="411"/>
      <c r="AB422" s="411"/>
      <c r="AC422" s="411"/>
      <c r="AD422" s="411"/>
      <c r="AE422" s="411"/>
      <c r="AF422" s="411"/>
      <c r="AG422" s="411"/>
      <c r="AH422" s="411"/>
      <c r="AI422" s="411"/>
      <c r="AJ422" s="411"/>
      <c r="AK422" s="411"/>
      <c r="AL422" s="411"/>
      <c r="AM422" s="305"/>
    </row>
    <row r="423" spans="1:39" ht="15" outlineLevel="1">
      <c r="A423" s="507">
        <v>6</v>
      </c>
      <c r="B423" s="293" t="s">
        <v>6</v>
      </c>
      <c r="C423" s="290" t="s">
        <v>25</v>
      </c>
      <c r="D423" s="294"/>
      <c r="E423" s="294"/>
      <c r="F423" s="294"/>
      <c r="G423" s="294"/>
      <c r="H423" s="294"/>
      <c r="I423" s="294"/>
      <c r="J423" s="294"/>
      <c r="K423" s="294"/>
      <c r="L423" s="294"/>
      <c r="M423" s="294"/>
      <c r="N423" s="290"/>
      <c r="O423" s="294"/>
      <c r="P423" s="294"/>
      <c r="Q423" s="294"/>
      <c r="R423" s="294"/>
      <c r="S423" s="294"/>
      <c r="T423" s="294"/>
      <c r="U423" s="294"/>
      <c r="V423" s="294"/>
      <c r="W423" s="294"/>
      <c r="X423" s="294"/>
      <c r="Y423" s="409"/>
      <c r="Z423" s="409"/>
      <c r="AA423" s="409"/>
      <c r="AB423" s="409"/>
      <c r="AC423" s="409"/>
      <c r="AD423" s="409"/>
      <c r="AE423" s="409"/>
      <c r="AF423" s="409"/>
      <c r="AG423" s="409"/>
      <c r="AH423" s="409"/>
      <c r="AI423" s="409"/>
      <c r="AJ423" s="409"/>
      <c r="AK423" s="409"/>
      <c r="AL423" s="409"/>
      <c r="AM423" s="295">
        <f>SUM(Y423:AL423)</f>
        <v>0</v>
      </c>
    </row>
    <row r="424" spans="1:39" ht="15" outlineLevel="1">
      <c r="B424" s="293" t="s">
        <v>260</v>
      </c>
      <c r="C424" s="290" t="s">
        <v>164</v>
      </c>
      <c r="D424" s="294"/>
      <c r="E424" s="294"/>
      <c r="F424" s="294"/>
      <c r="G424" s="294"/>
      <c r="H424" s="294"/>
      <c r="I424" s="294"/>
      <c r="J424" s="294"/>
      <c r="K424" s="294"/>
      <c r="L424" s="294"/>
      <c r="M424" s="294"/>
      <c r="N424" s="466"/>
      <c r="O424" s="294"/>
      <c r="P424" s="294"/>
      <c r="Q424" s="294"/>
      <c r="R424" s="294"/>
      <c r="S424" s="294"/>
      <c r="T424" s="294"/>
      <c r="U424" s="294"/>
      <c r="V424" s="294"/>
      <c r="W424" s="294"/>
      <c r="X424" s="294"/>
      <c r="Y424" s="410">
        <f>Y423</f>
        <v>0</v>
      </c>
      <c r="Z424" s="410">
        <f>Z423</f>
        <v>0</v>
      </c>
      <c r="AA424" s="410">
        <f t="shared" ref="AA424:AL424" si="124">AA423</f>
        <v>0</v>
      </c>
      <c r="AB424" s="410">
        <f t="shared" si="124"/>
        <v>0</v>
      </c>
      <c r="AC424" s="410">
        <f t="shared" si="124"/>
        <v>0</v>
      </c>
      <c r="AD424" s="410">
        <f t="shared" si="124"/>
        <v>0</v>
      </c>
      <c r="AE424" s="410">
        <f t="shared" si="124"/>
        <v>0</v>
      </c>
      <c r="AF424" s="410">
        <f t="shared" si="124"/>
        <v>0</v>
      </c>
      <c r="AG424" s="410">
        <f t="shared" si="124"/>
        <v>0</v>
      </c>
      <c r="AH424" s="410">
        <f t="shared" si="124"/>
        <v>0</v>
      </c>
      <c r="AI424" s="410">
        <f t="shared" si="124"/>
        <v>0</v>
      </c>
      <c r="AJ424" s="410">
        <f t="shared" si="124"/>
        <v>0</v>
      </c>
      <c r="AK424" s="410">
        <f t="shared" si="124"/>
        <v>0</v>
      </c>
      <c r="AL424" s="410">
        <f t="shared" si="124"/>
        <v>0</v>
      </c>
      <c r="AM424" s="296"/>
    </row>
    <row r="425" spans="1:39" ht="15" outlineLevel="1">
      <c r="B425" s="293"/>
      <c r="C425" s="304"/>
      <c r="D425" s="303"/>
      <c r="E425" s="303"/>
      <c r="F425" s="303"/>
      <c r="G425" s="303"/>
      <c r="H425" s="303"/>
      <c r="I425" s="303"/>
      <c r="J425" s="303"/>
      <c r="K425" s="303"/>
      <c r="L425" s="303"/>
      <c r="M425" s="303"/>
      <c r="N425" s="290"/>
      <c r="O425" s="303"/>
      <c r="P425" s="303"/>
      <c r="Q425" s="303"/>
      <c r="R425" s="303"/>
      <c r="S425" s="303"/>
      <c r="T425" s="303"/>
      <c r="U425" s="303"/>
      <c r="V425" s="303"/>
      <c r="W425" s="303"/>
      <c r="X425" s="303"/>
      <c r="Y425" s="411"/>
      <c r="Z425" s="411"/>
      <c r="AA425" s="411"/>
      <c r="AB425" s="411"/>
      <c r="AC425" s="411"/>
      <c r="AD425" s="411"/>
      <c r="AE425" s="411"/>
      <c r="AF425" s="411"/>
      <c r="AG425" s="411"/>
      <c r="AH425" s="411"/>
      <c r="AI425" s="411"/>
      <c r="AJ425" s="411"/>
      <c r="AK425" s="411"/>
      <c r="AL425" s="411"/>
      <c r="AM425" s="305"/>
    </row>
    <row r="426" spans="1:39" ht="15" outlineLevel="1">
      <c r="A426" s="507">
        <v>7</v>
      </c>
      <c r="B426" s="293" t="s">
        <v>42</v>
      </c>
      <c r="C426" s="290" t="s">
        <v>25</v>
      </c>
      <c r="D426" s="294"/>
      <c r="E426" s="294"/>
      <c r="F426" s="294"/>
      <c r="G426" s="294"/>
      <c r="H426" s="294"/>
      <c r="I426" s="294"/>
      <c r="J426" s="294"/>
      <c r="K426" s="294"/>
      <c r="L426" s="294"/>
      <c r="M426" s="294"/>
      <c r="N426" s="290"/>
      <c r="O426" s="294">
        <v>9.0830000000000002</v>
      </c>
      <c r="P426" s="294"/>
      <c r="Q426" s="294"/>
      <c r="R426" s="294"/>
      <c r="S426" s="294"/>
      <c r="T426" s="294"/>
      <c r="U426" s="294"/>
      <c r="V426" s="294"/>
      <c r="W426" s="294"/>
      <c r="X426" s="294"/>
      <c r="Y426" s="468">
        <v>1</v>
      </c>
      <c r="Z426" s="409"/>
      <c r="AA426" s="409"/>
      <c r="AB426" s="409"/>
      <c r="AC426" s="409"/>
      <c r="AD426" s="409"/>
      <c r="AE426" s="409"/>
      <c r="AF426" s="409"/>
      <c r="AG426" s="409"/>
      <c r="AH426" s="409"/>
      <c r="AI426" s="409"/>
      <c r="AJ426" s="409"/>
      <c r="AK426" s="409"/>
      <c r="AL426" s="409"/>
      <c r="AM426" s="295">
        <f>SUM(Y426:AL426)</f>
        <v>1</v>
      </c>
    </row>
    <row r="427" spans="1:39" ht="15" outlineLevel="1">
      <c r="B427" s="293" t="s">
        <v>260</v>
      </c>
      <c r="C427" s="290" t="s">
        <v>164</v>
      </c>
      <c r="D427" s="294"/>
      <c r="E427" s="294"/>
      <c r="F427" s="294"/>
      <c r="G427" s="294"/>
      <c r="H427" s="294"/>
      <c r="I427" s="294"/>
      <c r="J427" s="294"/>
      <c r="K427" s="294"/>
      <c r="L427" s="294"/>
      <c r="M427" s="294"/>
      <c r="N427" s="290"/>
      <c r="O427" s="294"/>
      <c r="P427" s="294"/>
      <c r="Q427" s="294"/>
      <c r="R427" s="294"/>
      <c r="S427" s="294"/>
      <c r="T427" s="294"/>
      <c r="U427" s="294"/>
      <c r="V427" s="294"/>
      <c r="W427" s="294"/>
      <c r="X427" s="294"/>
      <c r="Y427" s="410">
        <f>Y426</f>
        <v>1</v>
      </c>
      <c r="Z427" s="410">
        <f>Z426</f>
        <v>0</v>
      </c>
      <c r="AA427" s="410">
        <f t="shared" ref="AA427:AL427" si="125">AA426</f>
        <v>0</v>
      </c>
      <c r="AB427" s="410">
        <f t="shared" si="125"/>
        <v>0</v>
      </c>
      <c r="AC427" s="410">
        <f t="shared" si="125"/>
        <v>0</v>
      </c>
      <c r="AD427" s="410">
        <f t="shared" si="125"/>
        <v>0</v>
      </c>
      <c r="AE427" s="410">
        <f t="shared" si="125"/>
        <v>0</v>
      </c>
      <c r="AF427" s="410">
        <f t="shared" si="125"/>
        <v>0</v>
      </c>
      <c r="AG427" s="410">
        <f t="shared" si="125"/>
        <v>0</v>
      </c>
      <c r="AH427" s="410">
        <f t="shared" si="125"/>
        <v>0</v>
      </c>
      <c r="AI427" s="410">
        <f t="shared" si="125"/>
        <v>0</v>
      </c>
      <c r="AJ427" s="410">
        <f t="shared" si="125"/>
        <v>0</v>
      </c>
      <c r="AK427" s="410">
        <f t="shared" si="125"/>
        <v>0</v>
      </c>
      <c r="AL427" s="410">
        <f t="shared" si="125"/>
        <v>0</v>
      </c>
      <c r="AM427" s="296"/>
    </row>
    <row r="428" spans="1:39" ht="15" outlineLevel="1">
      <c r="B428" s="293"/>
      <c r="C428" s="304"/>
      <c r="D428" s="303"/>
      <c r="E428" s="303"/>
      <c r="F428" s="303"/>
      <c r="G428" s="303"/>
      <c r="H428" s="303"/>
      <c r="I428" s="303"/>
      <c r="J428" s="303"/>
      <c r="K428" s="303"/>
      <c r="L428" s="303"/>
      <c r="M428" s="303"/>
      <c r="N428" s="290"/>
      <c r="O428" s="303"/>
      <c r="P428" s="303"/>
      <c r="Q428" s="303"/>
      <c r="R428" s="303"/>
      <c r="S428" s="303"/>
      <c r="T428" s="303"/>
      <c r="U428" s="303"/>
      <c r="V428" s="303"/>
      <c r="W428" s="303"/>
      <c r="X428" s="303"/>
      <c r="Y428" s="411"/>
      <c r="Z428" s="411"/>
      <c r="AA428" s="411"/>
      <c r="AB428" s="411"/>
      <c r="AC428" s="411"/>
      <c r="AD428" s="411"/>
      <c r="AE428" s="411"/>
      <c r="AF428" s="411"/>
      <c r="AG428" s="411"/>
      <c r="AH428" s="411"/>
      <c r="AI428" s="411"/>
      <c r="AJ428" s="411"/>
      <c r="AK428" s="411"/>
      <c r="AL428" s="411"/>
      <c r="AM428" s="305"/>
    </row>
    <row r="429" spans="1:39" s="282" customFormat="1" ht="15" outlineLevel="1">
      <c r="A429" s="507">
        <v>8</v>
      </c>
      <c r="B429" s="293" t="s">
        <v>486</v>
      </c>
      <c r="C429" s="290" t="s">
        <v>25</v>
      </c>
      <c r="D429" s="294"/>
      <c r="E429" s="294"/>
      <c r="F429" s="294"/>
      <c r="G429" s="294"/>
      <c r="H429" s="294"/>
      <c r="I429" s="294"/>
      <c r="J429" s="294"/>
      <c r="K429" s="294"/>
      <c r="L429" s="294"/>
      <c r="M429" s="294"/>
      <c r="N429" s="290"/>
      <c r="O429" s="294"/>
      <c r="P429" s="294"/>
      <c r="Q429" s="294"/>
      <c r="R429" s="294"/>
      <c r="S429" s="294"/>
      <c r="T429" s="294"/>
      <c r="U429" s="294"/>
      <c r="V429" s="294"/>
      <c r="W429" s="294"/>
      <c r="X429" s="294"/>
      <c r="Y429" s="409"/>
      <c r="Z429" s="409"/>
      <c r="AA429" s="409"/>
      <c r="AB429" s="409"/>
      <c r="AC429" s="409"/>
      <c r="AD429" s="409"/>
      <c r="AE429" s="409"/>
      <c r="AF429" s="409"/>
      <c r="AG429" s="409"/>
      <c r="AH429" s="409"/>
      <c r="AI429" s="409"/>
      <c r="AJ429" s="409"/>
      <c r="AK429" s="409"/>
      <c r="AL429" s="409"/>
      <c r="AM429" s="295">
        <f>SUM(Y429:AL429)</f>
        <v>0</v>
      </c>
    </row>
    <row r="430" spans="1:39" s="282" customFormat="1" ht="15" outlineLevel="1">
      <c r="A430" s="507"/>
      <c r="B430" s="293" t="s">
        <v>260</v>
      </c>
      <c r="C430" s="290" t="s">
        <v>164</v>
      </c>
      <c r="D430" s="294"/>
      <c r="E430" s="294"/>
      <c r="F430" s="294"/>
      <c r="G430" s="294"/>
      <c r="H430" s="294"/>
      <c r="I430" s="294"/>
      <c r="J430" s="294"/>
      <c r="K430" s="294"/>
      <c r="L430" s="294"/>
      <c r="M430" s="294"/>
      <c r="N430" s="290"/>
      <c r="O430" s="294"/>
      <c r="P430" s="294"/>
      <c r="Q430" s="294"/>
      <c r="R430" s="294"/>
      <c r="S430" s="294"/>
      <c r="T430" s="294"/>
      <c r="U430" s="294"/>
      <c r="V430" s="294"/>
      <c r="W430" s="294"/>
      <c r="X430" s="294"/>
      <c r="Y430" s="410">
        <f>Y429</f>
        <v>0</v>
      </c>
      <c r="Z430" s="410">
        <f>Z429</f>
        <v>0</v>
      </c>
      <c r="AA430" s="410">
        <f t="shared" ref="AA430:AL430" si="126">AA429</f>
        <v>0</v>
      </c>
      <c r="AB430" s="410">
        <f t="shared" si="126"/>
        <v>0</v>
      </c>
      <c r="AC430" s="410">
        <f t="shared" si="126"/>
        <v>0</v>
      </c>
      <c r="AD430" s="410">
        <f t="shared" si="126"/>
        <v>0</v>
      </c>
      <c r="AE430" s="410">
        <f t="shared" si="126"/>
        <v>0</v>
      </c>
      <c r="AF430" s="410">
        <f t="shared" si="126"/>
        <v>0</v>
      </c>
      <c r="AG430" s="410">
        <f t="shared" si="126"/>
        <v>0</v>
      </c>
      <c r="AH430" s="410">
        <f t="shared" si="126"/>
        <v>0</v>
      </c>
      <c r="AI430" s="410">
        <f t="shared" si="126"/>
        <v>0</v>
      </c>
      <c r="AJ430" s="410">
        <f t="shared" si="126"/>
        <v>0</v>
      </c>
      <c r="AK430" s="410">
        <f t="shared" si="126"/>
        <v>0</v>
      </c>
      <c r="AL430" s="410">
        <f t="shared" si="126"/>
        <v>0</v>
      </c>
      <c r="AM430" s="296"/>
    </row>
    <row r="431" spans="1:39" s="282" customFormat="1" ht="15" outlineLevel="1">
      <c r="A431" s="507"/>
      <c r="B431" s="293"/>
      <c r="C431" s="304"/>
      <c r="D431" s="303"/>
      <c r="E431" s="303"/>
      <c r="F431" s="303"/>
      <c r="G431" s="303"/>
      <c r="H431" s="303"/>
      <c r="I431" s="303"/>
      <c r="J431" s="303"/>
      <c r="K431" s="303"/>
      <c r="L431" s="303"/>
      <c r="M431" s="303"/>
      <c r="N431" s="290"/>
      <c r="O431" s="303"/>
      <c r="P431" s="303"/>
      <c r="Q431" s="303"/>
      <c r="R431" s="303"/>
      <c r="S431" s="303"/>
      <c r="T431" s="303"/>
      <c r="U431" s="303"/>
      <c r="V431" s="303"/>
      <c r="W431" s="303"/>
      <c r="X431" s="303"/>
      <c r="Y431" s="411"/>
      <c r="Z431" s="411"/>
      <c r="AA431" s="411"/>
      <c r="AB431" s="411"/>
      <c r="AC431" s="411"/>
      <c r="AD431" s="411"/>
      <c r="AE431" s="411"/>
      <c r="AF431" s="411"/>
      <c r="AG431" s="411"/>
      <c r="AH431" s="411"/>
      <c r="AI431" s="411"/>
      <c r="AJ431" s="411"/>
      <c r="AK431" s="411"/>
      <c r="AL431" s="411"/>
      <c r="AM431" s="305"/>
    </row>
    <row r="432" spans="1:39" ht="15" outlineLevel="1">
      <c r="A432" s="507">
        <v>9</v>
      </c>
      <c r="B432" s="293" t="s">
        <v>7</v>
      </c>
      <c r="C432" s="290" t="s">
        <v>25</v>
      </c>
      <c r="D432" s="294"/>
      <c r="E432" s="294"/>
      <c r="F432" s="294"/>
      <c r="G432" s="294"/>
      <c r="H432" s="294"/>
      <c r="I432" s="294"/>
      <c r="J432" s="294"/>
      <c r="K432" s="294"/>
      <c r="L432" s="294"/>
      <c r="M432" s="294"/>
      <c r="N432" s="290"/>
      <c r="O432" s="294"/>
      <c r="P432" s="294"/>
      <c r="Q432" s="294"/>
      <c r="R432" s="294"/>
      <c r="S432" s="294"/>
      <c r="T432" s="294"/>
      <c r="U432" s="294"/>
      <c r="V432" s="294"/>
      <c r="W432" s="294"/>
      <c r="X432" s="294"/>
      <c r="Y432" s="409"/>
      <c r="Z432" s="409"/>
      <c r="AA432" s="409"/>
      <c r="AB432" s="409"/>
      <c r="AC432" s="409"/>
      <c r="AD432" s="409"/>
      <c r="AE432" s="409"/>
      <c r="AF432" s="409"/>
      <c r="AG432" s="409"/>
      <c r="AH432" s="409"/>
      <c r="AI432" s="409"/>
      <c r="AJ432" s="409"/>
      <c r="AK432" s="409"/>
      <c r="AL432" s="409"/>
      <c r="AM432" s="295">
        <f>SUM(Y432:AL432)</f>
        <v>0</v>
      </c>
    </row>
    <row r="433" spans="1:39" ht="15" outlineLevel="1">
      <c r="B433" s="293" t="s">
        <v>260</v>
      </c>
      <c r="C433" s="290" t="s">
        <v>164</v>
      </c>
      <c r="D433" s="294"/>
      <c r="E433" s="294"/>
      <c r="F433" s="294"/>
      <c r="G433" s="294"/>
      <c r="H433" s="294"/>
      <c r="I433" s="294"/>
      <c r="J433" s="294"/>
      <c r="K433" s="294"/>
      <c r="L433" s="294"/>
      <c r="M433" s="294"/>
      <c r="N433" s="290"/>
      <c r="O433" s="294"/>
      <c r="P433" s="294"/>
      <c r="Q433" s="294"/>
      <c r="R433" s="294"/>
      <c r="S433" s="294"/>
      <c r="T433" s="294"/>
      <c r="U433" s="294"/>
      <c r="V433" s="294"/>
      <c r="W433" s="294"/>
      <c r="X433" s="294"/>
      <c r="Y433" s="410">
        <f>Y432</f>
        <v>0</v>
      </c>
      <c r="Z433" s="410">
        <f>Z432</f>
        <v>0</v>
      </c>
      <c r="AA433" s="410">
        <f t="shared" ref="AA433:AL433" si="127">AA432</f>
        <v>0</v>
      </c>
      <c r="AB433" s="410">
        <f t="shared" si="127"/>
        <v>0</v>
      </c>
      <c r="AC433" s="410">
        <f t="shared" si="127"/>
        <v>0</v>
      </c>
      <c r="AD433" s="410">
        <f t="shared" si="127"/>
        <v>0</v>
      </c>
      <c r="AE433" s="410">
        <f t="shared" si="127"/>
        <v>0</v>
      </c>
      <c r="AF433" s="410">
        <f t="shared" si="127"/>
        <v>0</v>
      </c>
      <c r="AG433" s="410">
        <f t="shared" si="127"/>
        <v>0</v>
      </c>
      <c r="AH433" s="410">
        <f t="shared" si="127"/>
        <v>0</v>
      </c>
      <c r="AI433" s="410">
        <f t="shared" si="127"/>
        <v>0</v>
      </c>
      <c r="AJ433" s="410">
        <f t="shared" si="127"/>
        <v>0</v>
      </c>
      <c r="AK433" s="410">
        <f t="shared" si="127"/>
        <v>0</v>
      </c>
      <c r="AL433" s="410">
        <f t="shared" si="127"/>
        <v>0</v>
      </c>
      <c r="AM433" s="296"/>
    </row>
    <row r="434" spans="1:39" ht="15" outlineLevel="1">
      <c r="B434" s="306"/>
      <c r="C434" s="307"/>
      <c r="D434" s="290"/>
      <c r="E434" s="290"/>
      <c r="F434" s="290"/>
      <c r="G434" s="290"/>
      <c r="H434" s="290"/>
      <c r="I434" s="290"/>
      <c r="J434" s="290"/>
      <c r="K434" s="290"/>
      <c r="L434" s="290"/>
      <c r="M434" s="290"/>
      <c r="N434" s="290"/>
      <c r="O434" s="290"/>
      <c r="P434" s="290"/>
      <c r="Q434" s="290"/>
      <c r="R434" s="290"/>
      <c r="S434" s="290"/>
      <c r="T434" s="290"/>
      <c r="U434" s="290"/>
      <c r="V434" s="290"/>
      <c r="W434" s="290"/>
      <c r="X434" s="290"/>
      <c r="Y434" s="411"/>
      <c r="Z434" s="411"/>
      <c r="AA434" s="411"/>
      <c r="AB434" s="411"/>
      <c r="AC434" s="411"/>
      <c r="AD434" s="411"/>
      <c r="AE434" s="411"/>
      <c r="AF434" s="411"/>
      <c r="AG434" s="411"/>
      <c r="AH434" s="411"/>
      <c r="AI434" s="411"/>
      <c r="AJ434" s="411"/>
      <c r="AK434" s="411"/>
      <c r="AL434" s="411"/>
      <c r="AM434" s="305"/>
    </row>
    <row r="435" spans="1:39" ht="15.75" outlineLevel="1">
      <c r="A435" s="508"/>
      <c r="B435" s="287" t="s">
        <v>8</v>
      </c>
      <c r="C435" s="288"/>
      <c r="D435" s="288"/>
      <c r="E435" s="288"/>
      <c r="F435" s="288"/>
      <c r="G435" s="288"/>
      <c r="H435" s="288"/>
      <c r="I435" s="288"/>
      <c r="J435" s="288"/>
      <c r="K435" s="288"/>
      <c r="L435" s="288"/>
      <c r="M435" s="288"/>
      <c r="N435" s="290"/>
      <c r="O435" s="288"/>
      <c r="P435" s="288"/>
      <c r="Q435" s="288"/>
      <c r="R435" s="288"/>
      <c r="S435" s="288"/>
      <c r="T435" s="288"/>
      <c r="U435" s="288"/>
      <c r="V435" s="288"/>
      <c r="W435" s="288"/>
      <c r="X435" s="288"/>
      <c r="Y435" s="413"/>
      <c r="Z435" s="413"/>
      <c r="AA435" s="413"/>
      <c r="AB435" s="413"/>
      <c r="AC435" s="413"/>
      <c r="AD435" s="413"/>
      <c r="AE435" s="413"/>
      <c r="AF435" s="413"/>
      <c r="AG435" s="413"/>
      <c r="AH435" s="413"/>
      <c r="AI435" s="413"/>
      <c r="AJ435" s="413"/>
      <c r="AK435" s="413"/>
      <c r="AL435" s="413"/>
      <c r="AM435" s="291"/>
    </row>
    <row r="436" spans="1:39" ht="15" outlineLevel="1">
      <c r="A436" s="507">
        <v>10</v>
      </c>
      <c r="B436" s="309" t="s">
        <v>22</v>
      </c>
      <c r="C436" s="290" t="s">
        <v>25</v>
      </c>
      <c r="D436" s="294">
        <v>1185838.767</v>
      </c>
      <c r="E436" s="294">
        <v>1185838.767</v>
      </c>
      <c r="F436" s="294">
        <v>1185838.767</v>
      </c>
      <c r="G436" s="294">
        <v>1173381.5179999999</v>
      </c>
      <c r="H436" s="294">
        <v>1173381.5179999999</v>
      </c>
      <c r="I436" s="294">
        <v>1173381.5179999999</v>
      </c>
      <c r="J436" s="294">
        <v>1169885.6140000001</v>
      </c>
      <c r="K436" s="294">
        <v>1169885.6140000001</v>
      </c>
      <c r="L436" s="294">
        <v>1033369.2780000002</v>
      </c>
      <c r="M436" s="294">
        <v>1018558.932</v>
      </c>
      <c r="N436" s="294">
        <v>12</v>
      </c>
      <c r="O436" s="294">
        <v>170.9761273</v>
      </c>
      <c r="P436" s="294">
        <v>170.9761273</v>
      </c>
      <c r="Q436" s="294">
        <v>170.9761273</v>
      </c>
      <c r="R436" s="294">
        <v>167.9926681</v>
      </c>
      <c r="S436" s="294">
        <v>167.9926681</v>
      </c>
      <c r="T436" s="294">
        <v>167.9926681</v>
      </c>
      <c r="U436" s="294">
        <v>167.830882</v>
      </c>
      <c r="V436" s="294">
        <v>167.830882</v>
      </c>
      <c r="W436" s="294">
        <v>135.1357879</v>
      </c>
      <c r="X436" s="294">
        <v>134.45038360000001</v>
      </c>
      <c r="Y436" s="414"/>
      <c r="Z436" s="467">
        <v>0.99</v>
      </c>
      <c r="AA436" s="467">
        <v>0.01</v>
      </c>
      <c r="AB436" s="467"/>
      <c r="AC436" s="414"/>
      <c r="AD436" s="414"/>
      <c r="AE436" s="414"/>
      <c r="AF436" s="414"/>
      <c r="AG436" s="414"/>
      <c r="AH436" s="414"/>
      <c r="AI436" s="414"/>
      <c r="AJ436" s="414"/>
      <c r="AK436" s="414"/>
      <c r="AL436" s="414"/>
      <c r="AM436" s="295">
        <f>SUM(Y436:AL436)</f>
        <v>1</v>
      </c>
    </row>
    <row r="437" spans="1:39" ht="15" outlineLevel="1">
      <c r="B437" s="293" t="s">
        <v>260</v>
      </c>
      <c r="C437" s="290" t="s">
        <v>164</v>
      </c>
      <c r="D437" s="294"/>
      <c r="E437" s="294"/>
      <c r="F437" s="294"/>
      <c r="G437" s="294"/>
      <c r="H437" s="294"/>
      <c r="I437" s="294"/>
      <c r="J437" s="294"/>
      <c r="K437" s="294"/>
      <c r="L437" s="294"/>
      <c r="M437" s="294"/>
      <c r="N437" s="294">
        <f>N436</f>
        <v>12</v>
      </c>
      <c r="O437" s="294"/>
      <c r="P437" s="294"/>
      <c r="Q437" s="294"/>
      <c r="R437" s="294"/>
      <c r="S437" s="294"/>
      <c r="T437" s="294"/>
      <c r="U437" s="294"/>
      <c r="V437" s="294"/>
      <c r="W437" s="294"/>
      <c r="X437" s="294"/>
      <c r="Y437" s="410">
        <f>Y436</f>
        <v>0</v>
      </c>
      <c r="Z437" s="410">
        <f>Z436</f>
        <v>0.99</v>
      </c>
      <c r="AA437" s="410">
        <f t="shared" ref="AA437:AL437" si="128">AA436</f>
        <v>0.01</v>
      </c>
      <c r="AB437" s="410">
        <f t="shared" si="128"/>
        <v>0</v>
      </c>
      <c r="AC437" s="410">
        <f t="shared" si="128"/>
        <v>0</v>
      </c>
      <c r="AD437" s="410">
        <f t="shared" si="128"/>
        <v>0</v>
      </c>
      <c r="AE437" s="410">
        <f t="shared" si="128"/>
        <v>0</v>
      </c>
      <c r="AF437" s="410">
        <f t="shared" si="128"/>
        <v>0</v>
      </c>
      <c r="AG437" s="410">
        <f t="shared" si="128"/>
        <v>0</v>
      </c>
      <c r="AH437" s="410">
        <f t="shared" si="128"/>
        <v>0</v>
      </c>
      <c r="AI437" s="410">
        <f t="shared" si="128"/>
        <v>0</v>
      </c>
      <c r="AJ437" s="410">
        <f t="shared" si="128"/>
        <v>0</v>
      </c>
      <c r="AK437" s="410">
        <f t="shared" si="128"/>
        <v>0</v>
      </c>
      <c r="AL437" s="410">
        <f t="shared" si="128"/>
        <v>0</v>
      </c>
      <c r="AM437" s="310"/>
    </row>
    <row r="438" spans="1:39" ht="15" outlineLevel="1">
      <c r="B438" s="309"/>
      <c r="C438" s="311"/>
      <c r="D438" s="290"/>
      <c r="E438" s="290"/>
      <c r="F438" s="290"/>
      <c r="G438" s="290"/>
      <c r="H438" s="290"/>
      <c r="I438" s="290"/>
      <c r="J438" s="290"/>
      <c r="K438" s="290"/>
      <c r="L438" s="290"/>
      <c r="M438" s="290"/>
      <c r="N438" s="290"/>
      <c r="O438" s="290"/>
      <c r="P438" s="290"/>
      <c r="Q438" s="290"/>
      <c r="R438" s="290"/>
      <c r="S438" s="290"/>
      <c r="T438" s="290"/>
      <c r="U438" s="290"/>
      <c r="V438" s="290"/>
      <c r="W438" s="290"/>
      <c r="X438" s="290"/>
      <c r="Y438" s="415"/>
      <c r="Z438" s="415"/>
      <c r="AA438" s="415"/>
      <c r="AB438" s="415"/>
      <c r="AC438" s="415"/>
      <c r="AD438" s="415"/>
      <c r="AE438" s="415"/>
      <c r="AF438" s="415"/>
      <c r="AG438" s="415"/>
      <c r="AH438" s="415"/>
      <c r="AI438" s="415"/>
      <c r="AJ438" s="415"/>
      <c r="AK438" s="415"/>
      <c r="AL438" s="415"/>
      <c r="AM438" s="312"/>
    </row>
    <row r="439" spans="1:39" ht="15" outlineLevel="1">
      <c r="A439" s="507">
        <v>11</v>
      </c>
      <c r="B439" s="313" t="s">
        <v>21</v>
      </c>
      <c r="C439" s="290" t="s">
        <v>25</v>
      </c>
      <c r="D439" s="294">
        <v>291776.77789999999</v>
      </c>
      <c r="E439" s="294">
        <v>275488.31280000001</v>
      </c>
      <c r="F439" s="294">
        <v>216468.06080000001</v>
      </c>
      <c r="G439" s="294">
        <v>196198.55790000001</v>
      </c>
      <c r="H439" s="294">
        <v>196198.55790000001</v>
      </c>
      <c r="I439" s="294">
        <v>196198.55790000001</v>
      </c>
      <c r="J439" s="294">
        <v>196198.55790000001</v>
      </c>
      <c r="K439" s="294">
        <v>196198.55790000001</v>
      </c>
      <c r="L439" s="294">
        <v>196198.55790000001</v>
      </c>
      <c r="M439" s="294">
        <v>196198.55790000001</v>
      </c>
      <c r="N439" s="294">
        <v>12</v>
      </c>
      <c r="O439" s="294">
        <v>77.330752880000006</v>
      </c>
      <c r="P439" s="294">
        <v>72.974286890000002</v>
      </c>
      <c r="Q439" s="294">
        <v>57.94290496</v>
      </c>
      <c r="R439" s="294">
        <v>52.022308539999997</v>
      </c>
      <c r="S439" s="294">
        <v>52.022308539999997</v>
      </c>
      <c r="T439" s="294">
        <v>52.022308539999997</v>
      </c>
      <c r="U439" s="294">
        <v>52.022308539999997</v>
      </c>
      <c r="V439" s="294">
        <v>52.022308539999997</v>
      </c>
      <c r="W439" s="294">
        <v>52.022308539999997</v>
      </c>
      <c r="X439" s="294">
        <v>52.022308539999997</v>
      </c>
      <c r="Y439" s="414"/>
      <c r="Z439" s="467">
        <v>1</v>
      </c>
      <c r="AA439" s="414"/>
      <c r="AB439" s="414"/>
      <c r="AC439" s="414"/>
      <c r="AD439" s="414"/>
      <c r="AE439" s="414"/>
      <c r="AF439" s="414"/>
      <c r="AG439" s="414"/>
      <c r="AH439" s="414"/>
      <c r="AI439" s="414"/>
      <c r="AJ439" s="414"/>
      <c r="AK439" s="414"/>
      <c r="AL439" s="414"/>
      <c r="AM439" s="295">
        <f>SUM(Y439:AL439)</f>
        <v>1</v>
      </c>
    </row>
    <row r="440" spans="1:39" ht="15" outlineLevel="1">
      <c r="B440" s="293" t="s">
        <v>260</v>
      </c>
      <c r="C440" s="290" t="s">
        <v>164</v>
      </c>
      <c r="D440" s="294"/>
      <c r="E440" s="294"/>
      <c r="F440" s="294"/>
      <c r="G440" s="294"/>
      <c r="H440" s="294"/>
      <c r="I440" s="294"/>
      <c r="J440" s="294"/>
      <c r="K440" s="294"/>
      <c r="L440" s="294"/>
      <c r="M440" s="294"/>
      <c r="N440" s="294">
        <f>N439</f>
        <v>12</v>
      </c>
      <c r="O440" s="294"/>
      <c r="P440" s="294"/>
      <c r="Q440" s="294"/>
      <c r="R440" s="294"/>
      <c r="S440" s="294"/>
      <c r="T440" s="294"/>
      <c r="U440" s="294"/>
      <c r="V440" s="294"/>
      <c r="W440" s="294"/>
      <c r="X440" s="294"/>
      <c r="Y440" s="410">
        <f>Y439</f>
        <v>0</v>
      </c>
      <c r="Z440" s="410">
        <f>Z439</f>
        <v>1</v>
      </c>
      <c r="AA440" s="410">
        <f t="shared" ref="AA440:AL440" si="129">AA439</f>
        <v>0</v>
      </c>
      <c r="AB440" s="410">
        <f t="shared" si="129"/>
        <v>0</v>
      </c>
      <c r="AC440" s="410">
        <f t="shared" si="129"/>
        <v>0</v>
      </c>
      <c r="AD440" s="410">
        <f t="shared" si="129"/>
        <v>0</v>
      </c>
      <c r="AE440" s="410">
        <f t="shared" si="129"/>
        <v>0</v>
      </c>
      <c r="AF440" s="410">
        <f t="shared" si="129"/>
        <v>0</v>
      </c>
      <c r="AG440" s="410">
        <f t="shared" si="129"/>
        <v>0</v>
      </c>
      <c r="AH440" s="410">
        <f t="shared" si="129"/>
        <v>0</v>
      </c>
      <c r="AI440" s="410">
        <f t="shared" si="129"/>
        <v>0</v>
      </c>
      <c r="AJ440" s="410">
        <f t="shared" si="129"/>
        <v>0</v>
      </c>
      <c r="AK440" s="410">
        <f t="shared" si="129"/>
        <v>0</v>
      </c>
      <c r="AL440" s="410">
        <f t="shared" si="129"/>
        <v>0</v>
      </c>
      <c r="AM440" s="310"/>
    </row>
    <row r="441" spans="1:39" ht="15" outlineLevel="1">
      <c r="B441" s="313"/>
      <c r="C441" s="311"/>
      <c r="D441" s="290"/>
      <c r="E441" s="290"/>
      <c r="F441" s="290"/>
      <c r="G441" s="290"/>
      <c r="H441" s="290"/>
      <c r="I441" s="290"/>
      <c r="J441" s="290"/>
      <c r="K441" s="290"/>
      <c r="L441" s="290"/>
      <c r="M441" s="290"/>
      <c r="N441" s="290"/>
      <c r="O441" s="290"/>
      <c r="P441" s="290"/>
      <c r="Q441" s="290"/>
      <c r="R441" s="290"/>
      <c r="S441" s="290"/>
      <c r="T441" s="290"/>
      <c r="U441" s="290"/>
      <c r="V441" s="290"/>
      <c r="W441" s="290"/>
      <c r="X441" s="290"/>
      <c r="Y441" s="415"/>
      <c r="Z441" s="416"/>
      <c r="AA441" s="415"/>
      <c r="AB441" s="415"/>
      <c r="AC441" s="415"/>
      <c r="AD441" s="415"/>
      <c r="AE441" s="415"/>
      <c r="AF441" s="415"/>
      <c r="AG441" s="415"/>
      <c r="AH441" s="415"/>
      <c r="AI441" s="415"/>
      <c r="AJ441" s="415"/>
      <c r="AK441" s="415"/>
      <c r="AL441" s="415"/>
      <c r="AM441" s="312"/>
    </row>
    <row r="442" spans="1:39" ht="15" outlineLevel="1">
      <c r="A442" s="507">
        <v>12</v>
      </c>
      <c r="B442" s="313" t="s">
        <v>23</v>
      </c>
      <c r="C442" s="290" t="s">
        <v>25</v>
      </c>
      <c r="D442" s="294"/>
      <c r="E442" s="294"/>
      <c r="F442" s="294"/>
      <c r="G442" s="294"/>
      <c r="H442" s="294"/>
      <c r="I442" s="294"/>
      <c r="J442" s="294"/>
      <c r="K442" s="294"/>
      <c r="L442" s="294"/>
      <c r="M442" s="294"/>
      <c r="N442" s="294">
        <v>3</v>
      </c>
      <c r="O442" s="294"/>
      <c r="P442" s="294"/>
      <c r="Q442" s="294"/>
      <c r="R442" s="294"/>
      <c r="S442" s="294"/>
      <c r="T442" s="294"/>
      <c r="U442" s="294"/>
      <c r="V442" s="294"/>
      <c r="W442" s="294"/>
      <c r="X442" s="294"/>
      <c r="Y442" s="414"/>
      <c r="Z442" s="414"/>
      <c r="AA442" s="467"/>
      <c r="AB442" s="414"/>
      <c r="AC442" s="414"/>
      <c r="AD442" s="414"/>
      <c r="AE442" s="414"/>
      <c r="AF442" s="414"/>
      <c r="AG442" s="414"/>
      <c r="AH442" s="414"/>
      <c r="AI442" s="414"/>
      <c r="AJ442" s="414"/>
      <c r="AK442" s="414"/>
      <c r="AL442" s="414"/>
      <c r="AM442" s="295">
        <f>SUM(Y442:AL442)</f>
        <v>0</v>
      </c>
    </row>
    <row r="443" spans="1:39" ht="15" outlineLevel="1">
      <c r="B443" s="293" t="s">
        <v>260</v>
      </c>
      <c r="C443" s="290" t="s">
        <v>164</v>
      </c>
      <c r="D443" s="294"/>
      <c r="E443" s="294"/>
      <c r="F443" s="294"/>
      <c r="G443" s="294"/>
      <c r="H443" s="294"/>
      <c r="I443" s="294"/>
      <c r="J443" s="294"/>
      <c r="K443" s="294"/>
      <c r="L443" s="294"/>
      <c r="M443" s="294"/>
      <c r="N443" s="294">
        <f>N442</f>
        <v>3</v>
      </c>
      <c r="O443" s="294"/>
      <c r="P443" s="294"/>
      <c r="Q443" s="294"/>
      <c r="R443" s="294"/>
      <c r="S443" s="294"/>
      <c r="T443" s="294"/>
      <c r="U443" s="294"/>
      <c r="V443" s="294"/>
      <c r="W443" s="294"/>
      <c r="X443" s="294"/>
      <c r="Y443" s="410">
        <f>Y442</f>
        <v>0</v>
      </c>
      <c r="Z443" s="410">
        <f>Z442</f>
        <v>0</v>
      </c>
      <c r="AA443" s="410">
        <f>AA442</f>
        <v>0</v>
      </c>
      <c r="AB443" s="410">
        <f t="shared" ref="AB443:AL443" si="130">AB442</f>
        <v>0</v>
      </c>
      <c r="AC443" s="410">
        <f t="shared" si="130"/>
        <v>0</v>
      </c>
      <c r="AD443" s="410">
        <f t="shared" si="130"/>
        <v>0</v>
      </c>
      <c r="AE443" s="410">
        <f t="shared" si="130"/>
        <v>0</v>
      </c>
      <c r="AF443" s="410">
        <f t="shared" si="130"/>
        <v>0</v>
      </c>
      <c r="AG443" s="410">
        <f t="shared" si="130"/>
        <v>0</v>
      </c>
      <c r="AH443" s="410">
        <f t="shared" si="130"/>
        <v>0</v>
      </c>
      <c r="AI443" s="410">
        <f t="shared" si="130"/>
        <v>0</v>
      </c>
      <c r="AJ443" s="410">
        <f t="shared" si="130"/>
        <v>0</v>
      </c>
      <c r="AK443" s="410">
        <f t="shared" si="130"/>
        <v>0</v>
      </c>
      <c r="AL443" s="410">
        <f t="shared" si="130"/>
        <v>0</v>
      </c>
      <c r="AM443" s="310"/>
    </row>
    <row r="444" spans="1:39" ht="15" outlineLevel="1">
      <c r="B444" s="313"/>
      <c r="C444" s="311"/>
      <c r="D444" s="315"/>
      <c r="E444" s="315"/>
      <c r="F444" s="315"/>
      <c r="G444" s="315"/>
      <c r="H444" s="315"/>
      <c r="I444" s="315"/>
      <c r="J444" s="315"/>
      <c r="K444" s="315"/>
      <c r="L444" s="315"/>
      <c r="M444" s="315"/>
      <c r="N444" s="290"/>
      <c r="O444" s="315"/>
      <c r="P444" s="315"/>
      <c r="Q444" s="315"/>
      <c r="R444" s="315"/>
      <c r="S444" s="315"/>
      <c r="T444" s="315"/>
      <c r="U444" s="315"/>
      <c r="V444" s="315"/>
      <c r="W444" s="315"/>
      <c r="X444" s="315"/>
      <c r="Y444" s="415"/>
      <c r="Z444" s="416"/>
      <c r="AA444" s="415"/>
      <c r="AB444" s="415"/>
      <c r="AC444" s="415"/>
      <c r="AD444" s="415"/>
      <c r="AE444" s="415"/>
      <c r="AF444" s="415"/>
      <c r="AG444" s="415"/>
      <c r="AH444" s="415"/>
      <c r="AI444" s="415"/>
      <c r="AJ444" s="415"/>
      <c r="AK444" s="415"/>
      <c r="AL444" s="415"/>
      <c r="AM444" s="312"/>
    </row>
    <row r="445" spans="1:39" ht="15" outlineLevel="1">
      <c r="A445" s="507">
        <v>13</v>
      </c>
      <c r="B445" s="313" t="s">
        <v>24</v>
      </c>
      <c r="C445" s="290" t="s">
        <v>25</v>
      </c>
      <c r="D445" s="294"/>
      <c r="E445" s="294"/>
      <c r="F445" s="294"/>
      <c r="G445" s="294"/>
      <c r="H445" s="294"/>
      <c r="I445" s="294"/>
      <c r="J445" s="294"/>
      <c r="K445" s="294"/>
      <c r="L445" s="294"/>
      <c r="M445" s="294"/>
      <c r="N445" s="294">
        <v>12</v>
      </c>
      <c r="O445" s="294"/>
      <c r="P445" s="294"/>
      <c r="Q445" s="294"/>
      <c r="R445" s="294"/>
      <c r="S445" s="294"/>
      <c r="T445" s="294"/>
      <c r="U445" s="294"/>
      <c r="V445" s="294"/>
      <c r="W445" s="294"/>
      <c r="X445" s="294"/>
      <c r="Y445" s="414"/>
      <c r="Z445" s="414"/>
      <c r="AA445" s="414"/>
      <c r="AB445" s="414"/>
      <c r="AC445" s="414"/>
      <c r="AD445" s="414"/>
      <c r="AE445" s="414"/>
      <c r="AF445" s="414"/>
      <c r="AG445" s="414"/>
      <c r="AH445" s="414"/>
      <c r="AI445" s="414"/>
      <c r="AJ445" s="414"/>
      <c r="AK445" s="414"/>
      <c r="AL445" s="414"/>
      <c r="AM445" s="295">
        <f>SUM(Y445:AL445)</f>
        <v>0</v>
      </c>
    </row>
    <row r="446" spans="1:39" ht="15" outlineLevel="1">
      <c r="B446" s="293" t="s">
        <v>260</v>
      </c>
      <c r="C446" s="290" t="s">
        <v>164</v>
      </c>
      <c r="D446" s="294"/>
      <c r="E446" s="294"/>
      <c r="F446" s="294"/>
      <c r="G446" s="294"/>
      <c r="H446" s="294"/>
      <c r="I446" s="294"/>
      <c r="J446" s="294"/>
      <c r="K446" s="294"/>
      <c r="L446" s="294"/>
      <c r="M446" s="294"/>
      <c r="N446" s="294">
        <f>N445</f>
        <v>12</v>
      </c>
      <c r="O446" s="294"/>
      <c r="P446" s="294"/>
      <c r="Q446" s="294"/>
      <c r="R446" s="294"/>
      <c r="S446" s="294"/>
      <c r="T446" s="294"/>
      <c r="U446" s="294"/>
      <c r="V446" s="294"/>
      <c r="W446" s="294"/>
      <c r="X446" s="294"/>
      <c r="Y446" s="410">
        <f>Y445</f>
        <v>0</v>
      </c>
      <c r="Z446" s="410">
        <f>Z445</f>
        <v>0</v>
      </c>
      <c r="AA446" s="410">
        <f>AA445</f>
        <v>0</v>
      </c>
      <c r="AB446" s="410">
        <f t="shared" ref="AB446:AL446" si="131">AB445</f>
        <v>0</v>
      </c>
      <c r="AC446" s="410">
        <f t="shared" si="131"/>
        <v>0</v>
      </c>
      <c r="AD446" s="410">
        <f t="shared" si="131"/>
        <v>0</v>
      </c>
      <c r="AE446" s="410">
        <f t="shared" si="131"/>
        <v>0</v>
      </c>
      <c r="AF446" s="410">
        <f t="shared" si="131"/>
        <v>0</v>
      </c>
      <c r="AG446" s="410">
        <f t="shared" si="131"/>
        <v>0</v>
      </c>
      <c r="AH446" s="410">
        <f t="shared" si="131"/>
        <v>0</v>
      </c>
      <c r="AI446" s="410">
        <f t="shared" si="131"/>
        <v>0</v>
      </c>
      <c r="AJ446" s="410">
        <f t="shared" si="131"/>
        <v>0</v>
      </c>
      <c r="AK446" s="410">
        <f t="shared" si="131"/>
        <v>0</v>
      </c>
      <c r="AL446" s="410">
        <f t="shared" si="131"/>
        <v>0</v>
      </c>
      <c r="AM446" s="310"/>
    </row>
    <row r="447" spans="1:39" ht="15" outlineLevel="1">
      <c r="B447" s="313"/>
      <c r="C447" s="311"/>
      <c r="D447" s="315"/>
      <c r="E447" s="315"/>
      <c r="F447" s="315"/>
      <c r="G447" s="315"/>
      <c r="H447" s="315"/>
      <c r="I447" s="315"/>
      <c r="J447" s="315"/>
      <c r="K447" s="315"/>
      <c r="L447" s="315"/>
      <c r="M447" s="315"/>
      <c r="N447" s="290"/>
      <c r="O447" s="315"/>
      <c r="P447" s="315"/>
      <c r="Q447" s="315"/>
      <c r="R447" s="315"/>
      <c r="S447" s="315"/>
      <c r="T447" s="315"/>
      <c r="U447" s="315"/>
      <c r="V447" s="315"/>
      <c r="W447" s="315"/>
      <c r="X447" s="315"/>
      <c r="Y447" s="415"/>
      <c r="Z447" s="415"/>
      <c r="AA447" s="415"/>
      <c r="AB447" s="415"/>
      <c r="AC447" s="415"/>
      <c r="AD447" s="415"/>
      <c r="AE447" s="415"/>
      <c r="AF447" s="415"/>
      <c r="AG447" s="415"/>
      <c r="AH447" s="415"/>
      <c r="AI447" s="415"/>
      <c r="AJ447" s="415"/>
      <c r="AK447" s="415"/>
      <c r="AL447" s="415"/>
      <c r="AM447" s="312"/>
    </row>
    <row r="448" spans="1:39" ht="15" outlineLevel="1">
      <c r="A448" s="507">
        <v>14</v>
      </c>
      <c r="B448" s="313" t="s">
        <v>20</v>
      </c>
      <c r="C448" s="290" t="s">
        <v>25</v>
      </c>
      <c r="D448" s="294">
        <v>65273.570059999998</v>
      </c>
      <c r="E448" s="294">
        <v>65273.570059999998</v>
      </c>
      <c r="F448" s="294">
        <v>65273.570059999998</v>
      </c>
      <c r="G448" s="294">
        <v>65273.570059999998</v>
      </c>
      <c r="H448" s="294">
        <v>0</v>
      </c>
      <c r="I448" s="294">
        <v>0</v>
      </c>
      <c r="J448" s="294">
        <v>0</v>
      </c>
      <c r="K448" s="294">
        <v>0</v>
      </c>
      <c r="L448" s="294">
        <v>0</v>
      </c>
      <c r="M448" s="294">
        <v>0</v>
      </c>
      <c r="N448" s="294">
        <v>12</v>
      </c>
      <c r="O448" s="294">
        <v>13.36693052</v>
      </c>
      <c r="P448" s="294">
        <v>13.36693052</v>
      </c>
      <c r="Q448" s="294">
        <v>13.36693052</v>
      </c>
      <c r="R448" s="294">
        <v>13.36693052</v>
      </c>
      <c r="S448" s="294">
        <v>0</v>
      </c>
      <c r="T448" s="294">
        <v>0</v>
      </c>
      <c r="U448" s="294">
        <v>0</v>
      </c>
      <c r="V448" s="294">
        <v>0</v>
      </c>
      <c r="W448" s="294">
        <v>0</v>
      </c>
      <c r="X448" s="294">
        <v>0</v>
      </c>
      <c r="Y448" s="414"/>
      <c r="Z448" s="414"/>
      <c r="AA448" s="467">
        <v>1</v>
      </c>
      <c r="AB448" s="414"/>
      <c r="AC448" s="414"/>
      <c r="AD448" s="414"/>
      <c r="AE448" s="414"/>
      <c r="AF448" s="414"/>
      <c r="AG448" s="414"/>
      <c r="AH448" s="414"/>
      <c r="AI448" s="414"/>
      <c r="AJ448" s="414"/>
      <c r="AK448" s="414"/>
      <c r="AL448" s="414"/>
      <c r="AM448" s="295">
        <f>SUM(Y448:AL448)</f>
        <v>1</v>
      </c>
    </row>
    <row r="449" spans="1:39" ht="15" outlineLevel="1">
      <c r="B449" s="293" t="s">
        <v>260</v>
      </c>
      <c r="C449" s="290" t="s">
        <v>164</v>
      </c>
      <c r="D449" s="294"/>
      <c r="E449" s="294"/>
      <c r="F449" s="294"/>
      <c r="G449" s="294"/>
      <c r="H449" s="294"/>
      <c r="I449" s="294"/>
      <c r="J449" s="294"/>
      <c r="K449" s="294"/>
      <c r="L449" s="294"/>
      <c r="M449" s="294"/>
      <c r="N449" s="294">
        <f>N448</f>
        <v>12</v>
      </c>
      <c r="O449" s="294"/>
      <c r="P449" s="294"/>
      <c r="Q449" s="294"/>
      <c r="R449" s="294"/>
      <c r="S449" s="294"/>
      <c r="T449" s="294"/>
      <c r="U449" s="294"/>
      <c r="V449" s="294"/>
      <c r="W449" s="294"/>
      <c r="X449" s="294"/>
      <c r="Y449" s="410">
        <f>Y448</f>
        <v>0</v>
      </c>
      <c r="Z449" s="410">
        <f>Z448</f>
        <v>0</v>
      </c>
      <c r="AA449" s="410">
        <f t="shared" ref="AA449:AL449" si="132">AA448</f>
        <v>1</v>
      </c>
      <c r="AB449" s="410">
        <f t="shared" si="132"/>
        <v>0</v>
      </c>
      <c r="AC449" s="410">
        <f t="shared" si="132"/>
        <v>0</v>
      </c>
      <c r="AD449" s="410">
        <f t="shared" si="132"/>
        <v>0</v>
      </c>
      <c r="AE449" s="410">
        <f t="shared" si="132"/>
        <v>0</v>
      </c>
      <c r="AF449" s="410">
        <f t="shared" si="132"/>
        <v>0</v>
      </c>
      <c r="AG449" s="410">
        <f t="shared" si="132"/>
        <v>0</v>
      </c>
      <c r="AH449" s="410">
        <f t="shared" si="132"/>
        <v>0</v>
      </c>
      <c r="AI449" s="410">
        <f t="shared" si="132"/>
        <v>0</v>
      </c>
      <c r="AJ449" s="410">
        <f t="shared" si="132"/>
        <v>0</v>
      </c>
      <c r="AK449" s="410">
        <f t="shared" si="132"/>
        <v>0</v>
      </c>
      <c r="AL449" s="410">
        <f t="shared" si="132"/>
        <v>0</v>
      </c>
      <c r="AM449" s="310"/>
    </row>
    <row r="450" spans="1:39" ht="15" outlineLevel="1">
      <c r="B450" s="313"/>
      <c r="C450" s="311"/>
      <c r="D450" s="315"/>
      <c r="E450" s="315"/>
      <c r="F450" s="315"/>
      <c r="G450" s="315"/>
      <c r="H450" s="315"/>
      <c r="I450" s="315"/>
      <c r="J450" s="315"/>
      <c r="K450" s="315"/>
      <c r="L450" s="315"/>
      <c r="M450" s="315"/>
      <c r="N450" s="290"/>
      <c r="O450" s="315"/>
      <c r="P450" s="315"/>
      <c r="Q450" s="315"/>
      <c r="R450" s="315"/>
      <c r="S450" s="315"/>
      <c r="T450" s="315"/>
      <c r="U450" s="315"/>
      <c r="V450" s="315"/>
      <c r="W450" s="315"/>
      <c r="X450" s="315"/>
      <c r="Y450" s="415"/>
      <c r="Z450" s="416"/>
      <c r="AA450" s="415"/>
      <c r="AB450" s="415"/>
      <c r="AC450" s="415"/>
      <c r="AD450" s="415"/>
      <c r="AE450" s="415"/>
      <c r="AF450" s="415"/>
      <c r="AG450" s="415"/>
      <c r="AH450" s="415"/>
      <c r="AI450" s="415"/>
      <c r="AJ450" s="415"/>
      <c r="AK450" s="415"/>
      <c r="AL450" s="415"/>
      <c r="AM450" s="312"/>
    </row>
    <row r="451" spans="1:39" s="282" customFormat="1" ht="15" outlineLevel="1">
      <c r="A451" s="507">
        <v>15</v>
      </c>
      <c r="B451" s="313" t="s">
        <v>487</v>
      </c>
      <c r="C451" s="290" t="s">
        <v>25</v>
      </c>
      <c r="D451" s="294"/>
      <c r="E451" s="294"/>
      <c r="F451" s="294"/>
      <c r="G451" s="294"/>
      <c r="H451" s="294"/>
      <c r="I451" s="294"/>
      <c r="J451" s="294"/>
      <c r="K451" s="294"/>
      <c r="L451" s="294"/>
      <c r="M451" s="294"/>
      <c r="N451" s="290"/>
      <c r="O451" s="294"/>
      <c r="P451" s="294"/>
      <c r="Q451" s="294"/>
      <c r="R451" s="294"/>
      <c r="S451" s="294"/>
      <c r="T451" s="294"/>
      <c r="U451" s="294"/>
      <c r="V451" s="294"/>
      <c r="W451" s="294"/>
      <c r="X451" s="294"/>
      <c r="Y451" s="414"/>
      <c r="Z451" s="414"/>
      <c r="AA451" s="414"/>
      <c r="AB451" s="414"/>
      <c r="AC451" s="414"/>
      <c r="AD451" s="414"/>
      <c r="AE451" s="414"/>
      <c r="AF451" s="414"/>
      <c r="AG451" s="414"/>
      <c r="AH451" s="414"/>
      <c r="AI451" s="414"/>
      <c r="AJ451" s="414"/>
      <c r="AK451" s="414"/>
      <c r="AL451" s="414"/>
      <c r="AM451" s="295">
        <f>SUM(Y451:AL451)</f>
        <v>0</v>
      </c>
    </row>
    <row r="452" spans="1:39" s="282" customFormat="1" ht="15" outlineLevel="1">
      <c r="A452" s="507"/>
      <c r="B452" s="313" t="s">
        <v>260</v>
      </c>
      <c r="C452" s="290" t="s">
        <v>164</v>
      </c>
      <c r="D452" s="294"/>
      <c r="E452" s="294"/>
      <c r="F452" s="294"/>
      <c r="G452" s="294"/>
      <c r="H452" s="294"/>
      <c r="I452" s="294"/>
      <c r="J452" s="294"/>
      <c r="K452" s="294"/>
      <c r="L452" s="294"/>
      <c r="M452" s="294"/>
      <c r="N452" s="290"/>
      <c r="O452" s="294"/>
      <c r="P452" s="294"/>
      <c r="Q452" s="294"/>
      <c r="R452" s="294"/>
      <c r="S452" s="294"/>
      <c r="T452" s="294"/>
      <c r="U452" s="294"/>
      <c r="V452" s="294"/>
      <c r="W452" s="294"/>
      <c r="X452" s="294"/>
      <c r="Y452" s="410">
        <f>Y451</f>
        <v>0</v>
      </c>
      <c r="Z452" s="410">
        <f>Z451</f>
        <v>0</v>
      </c>
      <c r="AA452" s="410">
        <f t="shared" ref="AA452:AL452" si="133">AA451</f>
        <v>0</v>
      </c>
      <c r="AB452" s="410">
        <f t="shared" si="133"/>
        <v>0</v>
      </c>
      <c r="AC452" s="410">
        <f t="shared" si="133"/>
        <v>0</v>
      </c>
      <c r="AD452" s="410">
        <f t="shared" si="133"/>
        <v>0</v>
      </c>
      <c r="AE452" s="410">
        <f t="shared" si="133"/>
        <v>0</v>
      </c>
      <c r="AF452" s="410">
        <f t="shared" si="133"/>
        <v>0</v>
      </c>
      <c r="AG452" s="410">
        <f t="shared" si="133"/>
        <v>0</v>
      </c>
      <c r="AH452" s="410">
        <f t="shared" si="133"/>
        <v>0</v>
      </c>
      <c r="AI452" s="410">
        <f t="shared" si="133"/>
        <v>0</v>
      </c>
      <c r="AJ452" s="410">
        <f t="shared" si="133"/>
        <v>0</v>
      </c>
      <c r="AK452" s="410">
        <f t="shared" si="133"/>
        <v>0</v>
      </c>
      <c r="AL452" s="410">
        <f t="shared" si="133"/>
        <v>0</v>
      </c>
      <c r="AM452" s="310"/>
    </row>
    <row r="453" spans="1:39" s="282" customFormat="1" ht="15" outlineLevel="1">
      <c r="A453" s="507"/>
      <c r="B453" s="313"/>
      <c r="C453" s="311"/>
      <c r="D453" s="315"/>
      <c r="E453" s="315"/>
      <c r="F453" s="315"/>
      <c r="G453" s="315"/>
      <c r="H453" s="315"/>
      <c r="I453" s="315"/>
      <c r="J453" s="315"/>
      <c r="K453" s="315"/>
      <c r="L453" s="315"/>
      <c r="M453" s="315"/>
      <c r="N453" s="290"/>
      <c r="O453" s="315"/>
      <c r="P453" s="315"/>
      <c r="Q453" s="315"/>
      <c r="R453" s="315"/>
      <c r="S453" s="315"/>
      <c r="T453" s="315"/>
      <c r="U453" s="315"/>
      <c r="V453" s="315"/>
      <c r="W453" s="315"/>
      <c r="X453" s="315"/>
      <c r="Y453" s="417"/>
      <c r="Z453" s="415"/>
      <c r="AA453" s="415"/>
      <c r="AB453" s="415"/>
      <c r="AC453" s="415"/>
      <c r="AD453" s="415"/>
      <c r="AE453" s="415"/>
      <c r="AF453" s="415"/>
      <c r="AG453" s="415"/>
      <c r="AH453" s="415"/>
      <c r="AI453" s="415"/>
      <c r="AJ453" s="415"/>
      <c r="AK453" s="415"/>
      <c r="AL453" s="415"/>
      <c r="AM453" s="312"/>
    </row>
    <row r="454" spans="1:39" s="282" customFormat="1" ht="30" outlineLevel="1">
      <c r="A454" s="507">
        <v>16</v>
      </c>
      <c r="B454" s="313" t="s">
        <v>488</v>
      </c>
      <c r="C454" s="290" t="s">
        <v>25</v>
      </c>
      <c r="D454" s="294"/>
      <c r="E454" s="294"/>
      <c r="F454" s="294"/>
      <c r="G454" s="294"/>
      <c r="H454" s="294"/>
      <c r="I454" s="294"/>
      <c r="J454" s="294"/>
      <c r="K454" s="294"/>
      <c r="L454" s="294"/>
      <c r="M454" s="294"/>
      <c r="N454" s="290"/>
      <c r="O454" s="294"/>
      <c r="P454" s="294"/>
      <c r="Q454" s="294"/>
      <c r="R454" s="294"/>
      <c r="S454" s="294"/>
      <c r="T454" s="294"/>
      <c r="U454" s="294"/>
      <c r="V454" s="294"/>
      <c r="W454" s="294"/>
      <c r="X454" s="294"/>
      <c r="Y454" s="414"/>
      <c r="Z454" s="414"/>
      <c r="AA454" s="414"/>
      <c r="AB454" s="414"/>
      <c r="AC454" s="414"/>
      <c r="AD454" s="414"/>
      <c r="AE454" s="414"/>
      <c r="AF454" s="414"/>
      <c r="AG454" s="414"/>
      <c r="AH454" s="414"/>
      <c r="AI454" s="414"/>
      <c r="AJ454" s="414"/>
      <c r="AK454" s="414"/>
      <c r="AL454" s="414"/>
      <c r="AM454" s="295">
        <f>SUM(Y454:AL454)</f>
        <v>0</v>
      </c>
    </row>
    <row r="455" spans="1:39" s="282" customFormat="1" ht="15" outlineLevel="1">
      <c r="A455" s="507"/>
      <c r="B455" s="313" t="s">
        <v>260</v>
      </c>
      <c r="C455" s="290" t="s">
        <v>164</v>
      </c>
      <c r="D455" s="294"/>
      <c r="E455" s="294"/>
      <c r="F455" s="294"/>
      <c r="G455" s="294"/>
      <c r="H455" s="294"/>
      <c r="I455" s="294"/>
      <c r="J455" s="294"/>
      <c r="K455" s="294"/>
      <c r="L455" s="294"/>
      <c r="M455" s="294"/>
      <c r="N455" s="290"/>
      <c r="O455" s="294"/>
      <c r="P455" s="294"/>
      <c r="Q455" s="294"/>
      <c r="R455" s="294"/>
      <c r="S455" s="294"/>
      <c r="T455" s="294"/>
      <c r="U455" s="294"/>
      <c r="V455" s="294"/>
      <c r="W455" s="294"/>
      <c r="X455" s="294"/>
      <c r="Y455" s="410">
        <f>Y454</f>
        <v>0</v>
      </c>
      <c r="Z455" s="410">
        <f>Z454</f>
        <v>0</v>
      </c>
      <c r="AA455" s="410">
        <f t="shared" ref="AA455:AL455" si="134">AA454</f>
        <v>0</v>
      </c>
      <c r="AB455" s="410">
        <f t="shared" si="134"/>
        <v>0</v>
      </c>
      <c r="AC455" s="410">
        <f t="shared" si="134"/>
        <v>0</v>
      </c>
      <c r="AD455" s="410">
        <f t="shared" si="134"/>
        <v>0</v>
      </c>
      <c r="AE455" s="410">
        <f t="shared" si="134"/>
        <v>0</v>
      </c>
      <c r="AF455" s="410">
        <f t="shared" si="134"/>
        <v>0</v>
      </c>
      <c r="AG455" s="410">
        <f t="shared" si="134"/>
        <v>0</v>
      </c>
      <c r="AH455" s="410">
        <f t="shared" si="134"/>
        <v>0</v>
      </c>
      <c r="AI455" s="410">
        <f t="shared" si="134"/>
        <v>0</v>
      </c>
      <c r="AJ455" s="410">
        <f t="shared" si="134"/>
        <v>0</v>
      </c>
      <c r="AK455" s="410">
        <f t="shared" si="134"/>
        <v>0</v>
      </c>
      <c r="AL455" s="410">
        <f t="shared" si="134"/>
        <v>0</v>
      </c>
      <c r="AM455" s="310"/>
    </row>
    <row r="456" spans="1:39" s="282" customFormat="1" ht="15" outlineLevel="1">
      <c r="A456" s="507"/>
      <c r="B456" s="313"/>
      <c r="C456" s="311"/>
      <c r="D456" s="315"/>
      <c r="E456" s="315"/>
      <c r="F456" s="315"/>
      <c r="G456" s="315"/>
      <c r="H456" s="315"/>
      <c r="I456" s="315"/>
      <c r="J456" s="315"/>
      <c r="K456" s="315"/>
      <c r="L456" s="315"/>
      <c r="M456" s="315"/>
      <c r="N456" s="290"/>
      <c r="O456" s="315"/>
      <c r="P456" s="315"/>
      <c r="Q456" s="315"/>
      <c r="R456" s="315"/>
      <c r="S456" s="315"/>
      <c r="T456" s="315"/>
      <c r="U456" s="315"/>
      <c r="V456" s="315"/>
      <c r="W456" s="315"/>
      <c r="X456" s="315"/>
      <c r="Y456" s="417"/>
      <c r="Z456" s="415"/>
      <c r="AA456" s="415"/>
      <c r="AB456" s="415"/>
      <c r="AC456" s="415"/>
      <c r="AD456" s="415"/>
      <c r="AE456" s="415"/>
      <c r="AF456" s="415"/>
      <c r="AG456" s="415"/>
      <c r="AH456" s="415"/>
      <c r="AI456" s="415"/>
      <c r="AJ456" s="415"/>
      <c r="AK456" s="415"/>
      <c r="AL456" s="415"/>
      <c r="AM456" s="312"/>
    </row>
    <row r="457" spans="1:39" ht="15" outlineLevel="1">
      <c r="A457" s="507">
        <v>17</v>
      </c>
      <c r="B457" s="313" t="s">
        <v>9</v>
      </c>
      <c r="C457" s="290" t="s">
        <v>25</v>
      </c>
      <c r="D457" s="294"/>
      <c r="E457" s="294"/>
      <c r="F457" s="294"/>
      <c r="G457" s="294"/>
      <c r="H457" s="294"/>
      <c r="I457" s="294"/>
      <c r="J457" s="294"/>
      <c r="K457" s="294"/>
      <c r="L457" s="294"/>
      <c r="M457" s="294"/>
      <c r="N457" s="290"/>
      <c r="O457" s="294">
        <v>16</v>
      </c>
      <c r="P457" s="294"/>
      <c r="Q457" s="294"/>
      <c r="R457" s="294"/>
      <c r="S457" s="294"/>
      <c r="T457" s="294"/>
      <c r="U457" s="294"/>
      <c r="V457" s="294"/>
      <c r="W457" s="294"/>
      <c r="X457" s="294"/>
      <c r="Y457" s="414"/>
      <c r="Z457" s="414">
        <v>1</v>
      </c>
      <c r="AA457" s="414"/>
      <c r="AB457" s="414"/>
      <c r="AC457" s="414"/>
      <c r="AD457" s="414"/>
      <c r="AE457" s="414"/>
      <c r="AF457" s="414"/>
      <c r="AG457" s="414"/>
      <c r="AH457" s="414"/>
      <c r="AI457" s="414"/>
      <c r="AJ457" s="414"/>
      <c r="AK457" s="414"/>
      <c r="AL457" s="414"/>
      <c r="AM457" s="295">
        <f>SUM(Y457:AL457)</f>
        <v>1</v>
      </c>
    </row>
    <row r="458" spans="1:39" ht="15" outlineLevel="1">
      <c r="B458" s="293" t="s">
        <v>260</v>
      </c>
      <c r="C458" s="290" t="s">
        <v>164</v>
      </c>
      <c r="D458" s="294"/>
      <c r="E458" s="294"/>
      <c r="F458" s="294"/>
      <c r="G458" s="294"/>
      <c r="H458" s="294"/>
      <c r="I458" s="294"/>
      <c r="J458" s="294"/>
      <c r="K458" s="294"/>
      <c r="L458" s="294"/>
      <c r="M458" s="294"/>
      <c r="N458" s="290"/>
      <c r="O458" s="294"/>
      <c r="P458" s="294"/>
      <c r="Q458" s="294"/>
      <c r="R458" s="294"/>
      <c r="S458" s="294"/>
      <c r="T458" s="294"/>
      <c r="U458" s="294"/>
      <c r="V458" s="294"/>
      <c r="W458" s="294"/>
      <c r="X458" s="294"/>
      <c r="Y458" s="410">
        <f>Y457</f>
        <v>0</v>
      </c>
      <c r="Z458" s="410">
        <f>Z457</f>
        <v>1</v>
      </c>
      <c r="AA458" s="410">
        <f t="shared" ref="AA458:AL458" si="135">AA457</f>
        <v>0</v>
      </c>
      <c r="AB458" s="410">
        <f t="shared" si="135"/>
        <v>0</v>
      </c>
      <c r="AC458" s="410">
        <f t="shared" si="135"/>
        <v>0</v>
      </c>
      <c r="AD458" s="410">
        <f t="shared" si="135"/>
        <v>0</v>
      </c>
      <c r="AE458" s="410">
        <f t="shared" si="135"/>
        <v>0</v>
      </c>
      <c r="AF458" s="410">
        <f t="shared" si="135"/>
        <v>0</v>
      </c>
      <c r="AG458" s="410">
        <f t="shared" si="135"/>
        <v>0</v>
      </c>
      <c r="AH458" s="410">
        <f t="shared" si="135"/>
        <v>0</v>
      </c>
      <c r="AI458" s="410">
        <f t="shared" si="135"/>
        <v>0</v>
      </c>
      <c r="AJ458" s="410">
        <f t="shared" si="135"/>
        <v>0</v>
      </c>
      <c r="AK458" s="410">
        <f t="shared" si="135"/>
        <v>0</v>
      </c>
      <c r="AL458" s="410">
        <f t="shared" si="135"/>
        <v>0</v>
      </c>
      <c r="AM458" s="310"/>
    </row>
    <row r="459" spans="1:39" ht="15" outlineLevel="1">
      <c r="B459" s="314"/>
      <c r="C459" s="304"/>
      <c r="D459" s="290"/>
      <c r="E459" s="290"/>
      <c r="F459" s="290"/>
      <c r="G459" s="290"/>
      <c r="H459" s="290"/>
      <c r="I459" s="290"/>
      <c r="J459" s="290"/>
      <c r="K459" s="290"/>
      <c r="L459" s="290"/>
      <c r="M459" s="290"/>
      <c r="N459" s="290"/>
      <c r="O459" s="290"/>
      <c r="P459" s="290"/>
      <c r="Q459" s="290"/>
      <c r="R459" s="290"/>
      <c r="S459" s="290"/>
      <c r="T459" s="290"/>
      <c r="U459" s="290"/>
      <c r="V459" s="290"/>
      <c r="W459" s="290"/>
      <c r="X459" s="290"/>
      <c r="Y459" s="418"/>
      <c r="Z459" s="419"/>
      <c r="AA459" s="419"/>
      <c r="AB459" s="419"/>
      <c r="AC459" s="419"/>
      <c r="AD459" s="419"/>
      <c r="AE459" s="419"/>
      <c r="AF459" s="419"/>
      <c r="AG459" s="419"/>
      <c r="AH459" s="419"/>
      <c r="AI459" s="419"/>
      <c r="AJ459" s="419"/>
      <c r="AK459" s="419"/>
      <c r="AL459" s="419"/>
      <c r="AM459" s="316"/>
    </row>
    <row r="460" spans="1:39" ht="15.75" outlineLevel="1">
      <c r="A460" s="508"/>
      <c r="B460" s="287" t="s">
        <v>10</v>
      </c>
      <c r="C460" s="288"/>
      <c r="D460" s="288"/>
      <c r="E460" s="288"/>
      <c r="F460" s="288"/>
      <c r="G460" s="288"/>
      <c r="H460" s="288"/>
      <c r="I460" s="288"/>
      <c r="J460" s="288"/>
      <c r="K460" s="288"/>
      <c r="L460" s="288"/>
      <c r="M460" s="288"/>
      <c r="N460" s="289"/>
      <c r="O460" s="288"/>
      <c r="P460" s="288"/>
      <c r="Q460" s="288"/>
      <c r="R460" s="288"/>
      <c r="S460" s="288"/>
      <c r="T460" s="288"/>
      <c r="U460" s="288"/>
      <c r="V460" s="288"/>
      <c r="W460" s="288"/>
      <c r="X460" s="288"/>
      <c r="Y460" s="413"/>
      <c r="Z460" s="413"/>
      <c r="AA460" s="413"/>
      <c r="AB460" s="413"/>
      <c r="AC460" s="413"/>
      <c r="AD460" s="413"/>
      <c r="AE460" s="413"/>
      <c r="AF460" s="413"/>
      <c r="AG460" s="413"/>
      <c r="AH460" s="413"/>
      <c r="AI460" s="413"/>
      <c r="AJ460" s="413"/>
      <c r="AK460" s="413"/>
      <c r="AL460" s="413"/>
      <c r="AM460" s="291"/>
    </row>
    <row r="461" spans="1:39" ht="15" outlineLevel="1">
      <c r="A461" s="507">
        <v>18</v>
      </c>
      <c r="B461" s="314" t="s">
        <v>11</v>
      </c>
      <c r="C461" s="290" t="s">
        <v>25</v>
      </c>
      <c r="D461" s="294"/>
      <c r="E461" s="294"/>
      <c r="F461" s="294"/>
      <c r="G461" s="294"/>
      <c r="H461" s="294"/>
      <c r="I461" s="294"/>
      <c r="J461" s="294"/>
      <c r="K461" s="294"/>
      <c r="L461" s="294"/>
      <c r="M461" s="294"/>
      <c r="N461" s="294">
        <v>12</v>
      </c>
      <c r="O461" s="294"/>
      <c r="P461" s="294"/>
      <c r="Q461" s="294"/>
      <c r="R461" s="294"/>
      <c r="S461" s="294"/>
      <c r="T461" s="294"/>
      <c r="U461" s="294"/>
      <c r="V461" s="294"/>
      <c r="W461" s="294"/>
      <c r="X461" s="294"/>
      <c r="Y461" s="425"/>
      <c r="Z461" s="414"/>
      <c r="AA461" s="414"/>
      <c r="AB461" s="414"/>
      <c r="AC461" s="414"/>
      <c r="AD461" s="414"/>
      <c r="AE461" s="414"/>
      <c r="AF461" s="414"/>
      <c r="AG461" s="414"/>
      <c r="AH461" s="414"/>
      <c r="AI461" s="414"/>
      <c r="AJ461" s="414"/>
      <c r="AK461" s="414"/>
      <c r="AL461" s="414"/>
      <c r="AM461" s="295">
        <f>SUM(Y461:AL461)</f>
        <v>0</v>
      </c>
    </row>
    <row r="462" spans="1:39" ht="15" outlineLevel="1">
      <c r="B462" s="293" t="s">
        <v>260</v>
      </c>
      <c r="C462" s="290" t="s">
        <v>164</v>
      </c>
      <c r="D462" s="294"/>
      <c r="E462" s="294"/>
      <c r="F462" s="294"/>
      <c r="G462" s="294"/>
      <c r="H462" s="294"/>
      <c r="I462" s="294"/>
      <c r="J462" s="294"/>
      <c r="K462" s="294"/>
      <c r="L462" s="294"/>
      <c r="M462" s="294"/>
      <c r="N462" s="294">
        <f>N461</f>
        <v>12</v>
      </c>
      <c r="O462" s="294"/>
      <c r="P462" s="294"/>
      <c r="Q462" s="294"/>
      <c r="R462" s="294"/>
      <c r="S462" s="294"/>
      <c r="T462" s="294"/>
      <c r="U462" s="294"/>
      <c r="V462" s="294"/>
      <c r="W462" s="294"/>
      <c r="X462" s="294"/>
      <c r="Y462" s="410">
        <f>Y461</f>
        <v>0</v>
      </c>
      <c r="Z462" s="410">
        <f>Z461</f>
        <v>0</v>
      </c>
      <c r="AA462" s="410">
        <f t="shared" ref="AA462:AL462" si="136">AA461</f>
        <v>0</v>
      </c>
      <c r="AB462" s="410">
        <f t="shared" si="136"/>
        <v>0</v>
      </c>
      <c r="AC462" s="410">
        <f t="shared" si="136"/>
        <v>0</v>
      </c>
      <c r="AD462" s="410">
        <f t="shared" si="136"/>
        <v>0</v>
      </c>
      <c r="AE462" s="410">
        <f t="shared" si="136"/>
        <v>0</v>
      </c>
      <c r="AF462" s="410">
        <f t="shared" si="136"/>
        <v>0</v>
      </c>
      <c r="AG462" s="410">
        <f t="shared" si="136"/>
        <v>0</v>
      </c>
      <c r="AH462" s="410">
        <f t="shared" si="136"/>
        <v>0</v>
      </c>
      <c r="AI462" s="410">
        <f t="shared" si="136"/>
        <v>0</v>
      </c>
      <c r="AJ462" s="410">
        <f t="shared" si="136"/>
        <v>0</v>
      </c>
      <c r="AK462" s="410">
        <f t="shared" si="136"/>
        <v>0</v>
      </c>
      <c r="AL462" s="410">
        <f t="shared" si="136"/>
        <v>0</v>
      </c>
      <c r="AM462" s="296"/>
    </row>
    <row r="463" spans="1:39" ht="15" outlineLevel="1">
      <c r="A463" s="510"/>
      <c r="B463" s="314"/>
      <c r="C463" s="304"/>
      <c r="D463" s="290"/>
      <c r="E463" s="290"/>
      <c r="F463" s="290"/>
      <c r="G463" s="290"/>
      <c r="H463" s="290"/>
      <c r="I463" s="290"/>
      <c r="J463" s="290"/>
      <c r="K463" s="290"/>
      <c r="L463" s="290"/>
      <c r="M463" s="290"/>
      <c r="N463" s="290"/>
      <c r="O463" s="290"/>
      <c r="P463" s="290"/>
      <c r="Q463" s="290"/>
      <c r="R463" s="290"/>
      <c r="S463" s="290"/>
      <c r="T463" s="290"/>
      <c r="U463" s="290"/>
      <c r="V463" s="290"/>
      <c r="W463" s="290"/>
      <c r="X463" s="290"/>
      <c r="Y463" s="411"/>
      <c r="Z463" s="420"/>
      <c r="AA463" s="420"/>
      <c r="AB463" s="420"/>
      <c r="AC463" s="420"/>
      <c r="AD463" s="420"/>
      <c r="AE463" s="420"/>
      <c r="AF463" s="420"/>
      <c r="AG463" s="420"/>
      <c r="AH463" s="420"/>
      <c r="AI463" s="420"/>
      <c r="AJ463" s="420"/>
      <c r="AK463" s="420"/>
      <c r="AL463" s="420"/>
      <c r="AM463" s="305"/>
    </row>
    <row r="464" spans="1:39" ht="15" outlineLevel="1">
      <c r="A464" s="507">
        <v>19</v>
      </c>
      <c r="B464" s="314" t="s">
        <v>12</v>
      </c>
      <c r="C464" s="290" t="s">
        <v>25</v>
      </c>
      <c r="D464" s="294"/>
      <c r="E464" s="294"/>
      <c r="F464" s="294"/>
      <c r="G464" s="294"/>
      <c r="H464" s="294"/>
      <c r="I464" s="294"/>
      <c r="J464" s="294"/>
      <c r="K464" s="294"/>
      <c r="L464" s="294"/>
      <c r="M464" s="294"/>
      <c r="N464" s="294">
        <v>12</v>
      </c>
      <c r="O464" s="294"/>
      <c r="P464" s="294"/>
      <c r="Q464" s="294"/>
      <c r="R464" s="294"/>
      <c r="S464" s="294"/>
      <c r="T464" s="294"/>
      <c r="U464" s="294"/>
      <c r="V464" s="294"/>
      <c r="W464" s="294"/>
      <c r="X464" s="294"/>
      <c r="Y464" s="409"/>
      <c r="Z464" s="414"/>
      <c r="AA464" s="414"/>
      <c r="AB464" s="414"/>
      <c r="AC464" s="414"/>
      <c r="AD464" s="414"/>
      <c r="AE464" s="414"/>
      <c r="AF464" s="414"/>
      <c r="AG464" s="414"/>
      <c r="AH464" s="414"/>
      <c r="AI464" s="414"/>
      <c r="AJ464" s="414"/>
      <c r="AK464" s="414"/>
      <c r="AL464" s="414"/>
      <c r="AM464" s="295">
        <f>SUM(Y464:AL464)</f>
        <v>0</v>
      </c>
    </row>
    <row r="465" spans="1:39" ht="15" outlineLevel="1">
      <c r="B465" s="293" t="s">
        <v>260</v>
      </c>
      <c r="C465" s="290" t="s">
        <v>164</v>
      </c>
      <c r="D465" s="294"/>
      <c r="E465" s="294"/>
      <c r="F465" s="294"/>
      <c r="G465" s="294"/>
      <c r="H465" s="294"/>
      <c r="I465" s="294"/>
      <c r="J465" s="294"/>
      <c r="K465" s="294"/>
      <c r="L465" s="294"/>
      <c r="M465" s="294"/>
      <c r="N465" s="294">
        <f>N464</f>
        <v>12</v>
      </c>
      <c r="O465" s="294"/>
      <c r="P465" s="294"/>
      <c r="Q465" s="294"/>
      <c r="R465" s="294"/>
      <c r="S465" s="294"/>
      <c r="T465" s="294"/>
      <c r="U465" s="294"/>
      <c r="V465" s="294"/>
      <c r="W465" s="294"/>
      <c r="X465" s="294"/>
      <c r="Y465" s="410">
        <f>Y464</f>
        <v>0</v>
      </c>
      <c r="Z465" s="410">
        <f>Z464</f>
        <v>0</v>
      </c>
      <c r="AA465" s="410">
        <f t="shared" ref="AA465:AL465" si="137">AA464</f>
        <v>0</v>
      </c>
      <c r="AB465" s="410">
        <f t="shared" si="137"/>
        <v>0</v>
      </c>
      <c r="AC465" s="410">
        <f t="shared" si="137"/>
        <v>0</v>
      </c>
      <c r="AD465" s="410">
        <f t="shared" si="137"/>
        <v>0</v>
      </c>
      <c r="AE465" s="410">
        <f t="shared" si="137"/>
        <v>0</v>
      </c>
      <c r="AF465" s="410">
        <f t="shared" si="137"/>
        <v>0</v>
      </c>
      <c r="AG465" s="410">
        <f t="shared" si="137"/>
        <v>0</v>
      </c>
      <c r="AH465" s="410">
        <f t="shared" si="137"/>
        <v>0</v>
      </c>
      <c r="AI465" s="410">
        <f t="shared" si="137"/>
        <v>0</v>
      </c>
      <c r="AJ465" s="410">
        <f t="shared" si="137"/>
        <v>0</v>
      </c>
      <c r="AK465" s="410">
        <f t="shared" si="137"/>
        <v>0</v>
      </c>
      <c r="AL465" s="410">
        <f t="shared" si="137"/>
        <v>0</v>
      </c>
      <c r="AM465" s="296"/>
    </row>
    <row r="466" spans="1:39" ht="15" outlineLevel="1">
      <c r="B466" s="314"/>
      <c r="C466" s="304"/>
      <c r="D466" s="290"/>
      <c r="E466" s="290"/>
      <c r="F466" s="290"/>
      <c r="G466" s="290"/>
      <c r="H466" s="290"/>
      <c r="I466" s="290"/>
      <c r="J466" s="290"/>
      <c r="K466" s="290"/>
      <c r="L466" s="290"/>
      <c r="M466" s="290"/>
      <c r="N466" s="290"/>
      <c r="O466" s="290"/>
      <c r="P466" s="290"/>
      <c r="Q466" s="290"/>
      <c r="R466" s="290"/>
      <c r="S466" s="290"/>
      <c r="T466" s="290"/>
      <c r="U466" s="290"/>
      <c r="V466" s="290"/>
      <c r="W466" s="290"/>
      <c r="X466" s="290"/>
      <c r="Y466" s="421"/>
      <c r="Z466" s="421"/>
      <c r="AA466" s="411"/>
      <c r="AB466" s="411"/>
      <c r="AC466" s="411"/>
      <c r="AD466" s="411"/>
      <c r="AE466" s="411"/>
      <c r="AF466" s="411"/>
      <c r="AG466" s="411"/>
      <c r="AH466" s="411"/>
      <c r="AI466" s="411"/>
      <c r="AJ466" s="411"/>
      <c r="AK466" s="411"/>
      <c r="AL466" s="411"/>
      <c r="AM466" s="305"/>
    </row>
    <row r="467" spans="1:39" ht="15" outlineLevel="1">
      <c r="A467" s="507">
        <v>20</v>
      </c>
      <c r="B467" s="314" t="s">
        <v>13</v>
      </c>
      <c r="C467" s="290" t="s">
        <v>25</v>
      </c>
      <c r="D467" s="294"/>
      <c r="E467" s="294"/>
      <c r="F467" s="294"/>
      <c r="G467" s="294"/>
      <c r="H467" s="294"/>
      <c r="I467" s="294"/>
      <c r="J467" s="294"/>
      <c r="K467" s="294"/>
      <c r="L467" s="294"/>
      <c r="M467" s="294"/>
      <c r="N467" s="294">
        <v>12</v>
      </c>
      <c r="O467" s="294"/>
      <c r="P467" s="294"/>
      <c r="Q467" s="294"/>
      <c r="R467" s="294"/>
      <c r="S467" s="294"/>
      <c r="T467" s="294"/>
      <c r="U467" s="294"/>
      <c r="V467" s="294"/>
      <c r="W467" s="294"/>
      <c r="X467" s="294"/>
      <c r="Y467" s="409"/>
      <c r="Z467" s="414"/>
      <c r="AA467" s="414"/>
      <c r="AB467" s="414"/>
      <c r="AC467" s="414"/>
      <c r="AD467" s="414"/>
      <c r="AE467" s="414"/>
      <c r="AF467" s="414"/>
      <c r="AG467" s="414"/>
      <c r="AH467" s="414"/>
      <c r="AI467" s="414"/>
      <c r="AJ467" s="414"/>
      <c r="AK467" s="414"/>
      <c r="AL467" s="414"/>
      <c r="AM467" s="295">
        <f>SUM(Y467:AL467)</f>
        <v>0</v>
      </c>
    </row>
    <row r="468" spans="1:39" ht="15" outlineLevel="1">
      <c r="B468" s="293" t="s">
        <v>260</v>
      </c>
      <c r="C468" s="290" t="s">
        <v>164</v>
      </c>
      <c r="D468" s="294"/>
      <c r="E468" s="294"/>
      <c r="F468" s="294"/>
      <c r="G468" s="294"/>
      <c r="H468" s="294"/>
      <c r="I468" s="294"/>
      <c r="J468" s="294"/>
      <c r="K468" s="294"/>
      <c r="L468" s="294"/>
      <c r="M468" s="294"/>
      <c r="N468" s="294">
        <f>N467</f>
        <v>12</v>
      </c>
      <c r="O468" s="294"/>
      <c r="P468" s="294"/>
      <c r="Q468" s="294"/>
      <c r="R468" s="294"/>
      <c r="S468" s="294"/>
      <c r="T468" s="294"/>
      <c r="U468" s="294"/>
      <c r="V468" s="294"/>
      <c r="W468" s="294"/>
      <c r="X468" s="294"/>
      <c r="Y468" s="410">
        <f>Y467</f>
        <v>0</v>
      </c>
      <c r="Z468" s="410">
        <f>Z467</f>
        <v>0</v>
      </c>
      <c r="AA468" s="410">
        <f t="shared" ref="AA468:AL468" si="138">AA467</f>
        <v>0</v>
      </c>
      <c r="AB468" s="410">
        <f t="shared" si="138"/>
        <v>0</v>
      </c>
      <c r="AC468" s="410">
        <f t="shared" si="138"/>
        <v>0</v>
      </c>
      <c r="AD468" s="410">
        <f t="shared" si="138"/>
        <v>0</v>
      </c>
      <c r="AE468" s="410">
        <f t="shared" si="138"/>
        <v>0</v>
      </c>
      <c r="AF468" s="410">
        <f t="shared" si="138"/>
        <v>0</v>
      </c>
      <c r="AG468" s="410">
        <f t="shared" si="138"/>
        <v>0</v>
      </c>
      <c r="AH468" s="410">
        <f t="shared" si="138"/>
        <v>0</v>
      </c>
      <c r="AI468" s="410">
        <f t="shared" si="138"/>
        <v>0</v>
      </c>
      <c r="AJ468" s="410">
        <f t="shared" si="138"/>
        <v>0</v>
      </c>
      <c r="AK468" s="410">
        <f t="shared" si="138"/>
        <v>0</v>
      </c>
      <c r="AL468" s="410">
        <f t="shared" si="138"/>
        <v>0</v>
      </c>
      <c r="AM468" s="305"/>
    </row>
    <row r="469" spans="1:39" ht="15" outlineLevel="1">
      <c r="B469" s="314"/>
      <c r="C469" s="304"/>
      <c r="D469" s="290"/>
      <c r="E469" s="290"/>
      <c r="F469" s="290"/>
      <c r="G469" s="290"/>
      <c r="H469" s="290"/>
      <c r="I469" s="290"/>
      <c r="J469" s="290"/>
      <c r="K469" s="290"/>
      <c r="L469" s="290"/>
      <c r="M469" s="290"/>
      <c r="N469" s="317"/>
      <c r="O469" s="290"/>
      <c r="P469" s="290"/>
      <c r="Q469" s="290"/>
      <c r="R469" s="290"/>
      <c r="S469" s="290"/>
      <c r="T469" s="290"/>
      <c r="U469" s="290"/>
      <c r="V469" s="290"/>
      <c r="W469" s="290"/>
      <c r="X469" s="290"/>
      <c r="Y469" s="411"/>
      <c r="Z469" s="411"/>
      <c r="AA469" s="411"/>
      <c r="AB469" s="411"/>
      <c r="AC469" s="411"/>
      <c r="AD469" s="411"/>
      <c r="AE469" s="411"/>
      <c r="AF469" s="411"/>
      <c r="AG469" s="411"/>
      <c r="AH469" s="411"/>
      <c r="AI469" s="411"/>
      <c r="AJ469" s="411"/>
      <c r="AK469" s="411"/>
      <c r="AL469" s="411"/>
      <c r="AM469" s="305"/>
    </row>
    <row r="470" spans="1:39" ht="15" outlineLevel="1">
      <c r="A470" s="507">
        <v>21</v>
      </c>
      <c r="B470" s="314" t="s">
        <v>22</v>
      </c>
      <c r="C470" s="290" t="s">
        <v>25</v>
      </c>
      <c r="D470" s="294"/>
      <c r="E470" s="294"/>
      <c r="F470" s="294"/>
      <c r="G470" s="294"/>
      <c r="H470" s="294"/>
      <c r="I470" s="294"/>
      <c r="J470" s="294"/>
      <c r="K470" s="294"/>
      <c r="L470" s="294"/>
      <c r="M470" s="294"/>
      <c r="N470" s="294">
        <v>12</v>
      </c>
      <c r="O470" s="294"/>
      <c r="P470" s="294"/>
      <c r="Q470" s="294"/>
      <c r="R470" s="294"/>
      <c r="S470" s="294"/>
      <c r="T470" s="294"/>
      <c r="U470" s="294"/>
      <c r="V470" s="294"/>
      <c r="W470" s="294"/>
      <c r="X470" s="294"/>
      <c r="Y470" s="409"/>
      <c r="Z470" s="414"/>
      <c r="AA470" s="414"/>
      <c r="AB470" s="414"/>
      <c r="AC470" s="414"/>
      <c r="AD470" s="414"/>
      <c r="AE470" s="414"/>
      <c r="AF470" s="414"/>
      <c r="AG470" s="414"/>
      <c r="AH470" s="414"/>
      <c r="AI470" s="414"/>
      <c r="AJ470" s="414"/>
      <c r="AK470" s="414"/>
      <c r="AL470" s="414"/>
      <c r="AM470" s="295">
        <f>SUM(Y470:AL470)</f>
        <v>0</v>
      </c>
    </row>
    <row r="471" spans="1:39" ht="15" outlineLevel="1">
      <c r="B471" s="293" t="s">
        <v>260</v>
      </c>
      <c r="C471" s="290" t="s">
        <v>164</v>
      </c>
      <c r="D471" s="294"/>
      <c r="E471" s="294"/>
      <c r="F471" s="294"/>
      <c r="G471" s="294"/>
      <c r="H471" s="294"/>
      <c r="I471" s="294"/>
      <c r="J471" s="294"/>
      <c r="K471" s="294"/>
      <c r="L471" s="294"/>
      <c r="M471" s="294"/>
      <c r="N471" s="294">
        <f>N470</f>
        <v>12</v>
      </c>
      <c r="O471" s="294"/>
      <c r="P471" s="294"/>
      <c r="Q471" s="294"/>
      <c r="R471" s="294"/>
      <c r="S471" s="294"/>
      <c r="T471" s="294"/>
      <c r="U471" s="294"/>
      <c r="V471" s="294"/>
      <c r="W471" s="294"/>
      <c r="X471" s="294"/>
      <c r="Y471" s="410">
        <f>Y470</f>
        <v>0</v>
      </c>
      <c r="Z471" s="410">
        <f>Z470</f>
        <v>0</v>
      </c>
      <c r="AA471" s="410">
        <f t="shared" ref="AA471:AL471" si="139">AA470</f>
        <v>0</v>
      </c>
      <c r="AB471" s="410">
        <f t="shared" si="139"/>
        <v>0</v>
      </c>
      <c r="AC471" s="410">
        <f t="shared" si="139"/>
        <v>0</v>
      </c>
      <c r="AD471" s="410">
        <f t="shared" si="139"/>
        <v>0</v>
      </c>
      <c r="AE471" s="410">
        <f t="shared" si="139"/>
        <v>0</v>
      </c>
      <c r="AF471" s="410">
        <f t="shared" si="139"/>
        <v>0</v>
      </c>
      <c r="AG471" s="410">
        <f t="shared" si="139"/>
        <v>0</v>
      </c>
      <c r="AH471" s="410">
        <f t="shared" si="139"/>
        <v>0</v>
      </c>
      <c r="AI471" s="410">
        <f t="shared" si="139"/>
        <v>0</v>
      </c>
      <c r="AJ471" s="410">
        <f t="shared" si="139"/>
        <v>0</v>
      </c>
      <c r="AK471" s="410">
        <f t="shared" si="139"/>
        <v>0</v>
      </c>
      <c r="AL471" s="410">
        <f t="shared" si="139"/>
        <v>0</v>
      </c>
      <c r="AM471" s="296"/>
    </row>
    <row r="472" spans="1:39" ht="15" outlineLevel="1">
      <c r="B472" s="314"/>
      <c r="C472" s="304"/>
      <c r="D472" s="290"/>
      <c r="E472" s="290"/>
      <c r="F472" s="290"/>
      <c r="G472" s="290"/>
      <c r="H472" s="290"/>
      <c r="I472" s="290"/>
      <c r="J472" s="290"/>
      <c r="K472" s="290"/>
      <c r="L472" s="290"/>
      <c r="M472" s="290"/>
      <c r="N472" s="290"/>
      <c r="O472" s="290"/>
      <c r="P472" s="290"/>
      <c r="Q472" s="290"/>
      <c r="R472" s="290"/>
      <c r="S472" s="290"/>
      <c r="T472" s="290"/>
      <c r="U472" s="290"/>
      <c r="V472" s="290"/>
      <c r="W472" s="290"/>
      <c r="X472" s="290"/>
      <c r="Y472" s="421"/>
      <c r="Z472" s="411"/>
      <c r="AA472" s="411"/>
      <c r="AB472" s="411"/>
      <c r="AC472" s="411"/>
      <c r="AD472" s="411"/>
      <c r="AE472" s="411"/>
      <c r="AF472" s="411"/>
      <c r="AG472" s="411"/>
      <c r="AH472" s="411"/>
      <c r="AI472" s="411"/>
      <c r="AJ472" s="411"/>
      <c r="AK472" s="411"/>
      <c r="AL472" s="411"/>
      <c r="AM472" s="305"/>
    </row>
    <row r="473" spans="1:39" ht="15" outlineLevel="1">
      <c r="A473" s="507">
        <v>22</v>
      </c>
      <c r="B473" s="314" t="s">
        <v>9</v>
      </c>
      <c r="C473" s="290" t="s">
        <v>25</v>
      </c>
      <c r="D473" s="294"/>
      <c r="E473" s="294"/>
      <c r="F473" s="294"/>
      <c r="G473" s="294"/>
      <c r="H473" s="294"/>
      <c r="I473" s="294"/>
      <c r="J473" s="294"/>
      <c r="K473" s="294"/>
      <c r="L473" s="294"/>
      <c r="M473" s="294"/>
      <c r="N473" s="290"/>
      <c r="O473" s="294">
        <v>545.57799999999997</v>
      </c>
      <c r="P473" s="294"/>
      <c r="Q473" s="294"/>
      <c r="R473" s="294"/>
      <c r="S473" s="294"/>
      <c r="T473" s="294"/>
      <c r="U473" s="294"/>
      <c r="V473" s="294"/>
      <c r="W473" s="294"/>
      <c r="X473" s="294"/>
      <c r="Y473" s="409"/>
      <c r="Z473" s="414"/>
      <c r="AA473" s="414">
        <v>1</v>
      </c>
      <c r="AB473" s="414"/>
      <c r="AC473" s="414"/>
      <c r="AD473" s="414"/>
      <c r="AE473" s="414"/>
      <c r="AF473" s="414"/>
      <c r="AG473" s="414"/>
      <c r="AH473" s="414"/>
      <c r="AI473" s="414"/>
      <c r="AJ473" s="414"/>
      <c r="AK473" s="414"/>
      <c r="AL473" s="414"/>
      <c r="AM473" s="295">
        <f>SUM(Y473:AL473)</f>
        <v>1</v>
      </c>
    </row>
    <row r="474" spans="1:39" ht="15" outlineLevel="1">
      <c r="B474" s="293" t="s">
        <v>260</v>
      </c>
      <c r="C474" s="290" t="s">
        <v>164</v>
      </c>
      <c r="D474" s="294"/>
      <c r="E474" s="294"/>
      <c r="F474" s="294"/>
      <c r="G474" s="294"/>
      <c r="H474" s="294"/>
      <c r="I474" s="294"/>
      <c r="J474" s="294"/>
      <c r="K474" s="294"/>
      <c r="L474" s="294"/>
      <c r="M474" s="294"/>
      <c r="N474" s="290"/>
      <c r="O474" s="294"/>
      <c r="P474" s="294"/>
      <c r="Q474" s="294"/>
      <c r="R474" s="294"/>
      <c r="S474" s="294"/>
      <c r="T474" s="294"/>
      <c r="U474" s="294"/>
      <c r="V474" s="294"/>
      <c r="W474" s="294"/>
      <c r="X474" s="294"/>
      <c r="Y474" s="410">
        <f>Y473</f>
        <v>0</v>
      </c>
      <c r="Z474" s="410">
        <f>Z473</f>
        <v>0</v>
      </c>
      <c r="AA474" s="410">
        <f t="shared" ref="AA474:AL474" si="140">AA473</f>
        <v>1</v>
      </c>
      <c r="AB474" s="410">
        <f t="shared" si="140"/>
        <v>0</v>
      </c>
      <c r="AC474" s="410">
        <f t="shared" si="140"/>
        <v>0</v>
      </c>
      <c r="AD474" s="410">
        <f t="shared" si="140"/>
        <v>0</v>
      </c>
      <c r="AE474" s="410">
        <f t="shared" si="140"/>
        <v>0</v>
      </c>
      <c r="AF474" s="410">
        <f t="shared" si="140"/>
        <v>0</v>
      </c>
      <c r="AG474" s="410">
        <f t="shared" si="140"/>
        <v>0</v>
      </c>
      <c r="AH474" s="410">
        <f t="shared" si="140"/>
        <v>0</v>
      </c>
      <c r="AI474" s="410">
        <f t="shared" si="140"/>
        <v>0</v>
      </c>
      <c r="AJ474" s="410">
        <f t="shared" si="140"/>
        <v>0</v>
      </c>
      <c r="AK474" s="410">
        <f t="shared" si="140"/>
        <v>0</v>
      </c>
      <c r="AL474" s="410">
        <f t="shared" si="140"/>
        <v>0</v>
      </c>
      <c r="AM474" s="305"/>
    </row>
    <row r="475" spans="1:39" ht="15" outlineLevel="1">
      <c r="B475" s="314"/>
      <c r="C475" s="304"/>
      <c r="D475" s="290"/>
      <c r="E475" s="290"/>
      <c r="F475" s="290"/>
      <c r="G475" s="290"/>
      <c r="H475" s="290"/>
      <c r="I475" s="290"/>
      <c r="J475" s="290"/>
      <c r="K475" s="290"/>
      <c r="L475" s="290"/>
      <c r="M475" s="290"/>
      <c r="N475" s="290"/>
      <c r="O475" s="290"/>
      <c r="P475" s="290"/>
      <c r="Q475" s="290"/>
      <c r="R475" s="290"/>
      <c r="S475" s="290"/>
      <c r="T475" s="290"/>
      <c r="U475" s="290"/>
      <c r="V475" s="290"/>
      <c r="W475" s="290"/>
      <c r="X475" s="290"/>
      <c r="Y475" s="411"/>
      <c r="Z475" s="411"/>
      <c r="AA475" s="411"/>
      <c r="AB475" s="411"/>
      <c r="AC475" s="411"/>
      <c r="AD475" s="411"/>
      <c r="AE475" s="411"/>
      <c r="AF475" s="411"/>
      <c r="AG475" s="411"/>
      <c r="AH475" s="411"/>
      <c r="AI475" s="411"/>
      <c r="AJ475" s="411"/>
      <c r="AK475" s="411"/>
      <c r="AL475" s="411"/>
      <c r="AM475" s="305"/>
    </row>
    <row r="476" spans="1:39" ht="15.75" outlineLevel="1">
      <c r="A476" s="508"/>
      <c r="B476" s="287" t="s">
        <v>14</v>
      </c>
      <c r="C476" s="288"/>
      <c r="D476" s="289"/>
      <c r="E476" s="289"/>
      <c r="F476" s="289"/>
      <c r="G476" s="289"/>
      <c r="H476" s="289"/>
      <c r="I476" s="289"/>
      <c r="J476" s="289"/>
      <c r="K476" s="289"/>
      <c r="L476" s="289"/>
      <c r="M476" s="289"/>
      <c r="N476" s="289"/>
      <c r="O476" s="289"/>
      <c r="P476" s="288"/>
      <c r="Q476" s="288"/>
      <c r="R476" s="288"/>
      <c r="S476" s="288"/>
      <c r="T476" s="288"/>
      <c r="U476" s="288"/>
      <c r="V476" s="288"/>
      <c r="W476" s="288"/>
      <c r="X476" s="288"/>
      <c r="Y476" s="413"/>
      <c r="Z476" s="413"/>
      <c r="AA476" s="413"/>
      <c r="AB476" s="413"/>
      <c r="AC476" s="413"/>
      <c r="AD476" s="413"/>
      <c r="AE476" s="413"/>
      <c r="AF476" s="413"/>
      <c r="AG476" s="413"/>
      <c r="AH476" s="413"/>
      <c r="AI476" s="413"/>
      <c r="AJ476" s="413"/>
      <c r="AK476" s="413"/>
      <c r="AL476" s="413"/>
      <c r="AM476" s="291"/>
    </row>
    <row r="477" spans="1:39" ht="15" outlineLevel="1">
      <c r="A477" s="507">
        <v>23</v>
      </c>
      <c r="B477" s="314" t="s">
        <v>14</v>
      </c>
      <c r="C477" s="290" t="s">
        <v>25</v>
      </c>
      <c r="D477" s="294">
        <v>125.12549589999999</v>
      </c>
      <c r="E477" s="294">
        <v>122.1361465</v>
      </c>
      <c r="F477" s="294">
        <v>98.221382140000003</v>
      </c>
      <c r="G477" s="294">
        <v>98.221382140000003</v>
      </c>
      <c r="H477" s="294">
        <v>98.221382140000003</v>
      </c>
      <c r="I477" s="294">
        <v>98.221382140000003</v>
      </c>
      <c r="J477" s="294">
        <v>98.221382140000003</v>
      </c>
      <c r="K477" s="294">
        <v>98.221382140000003</v>
      </c>
      <c r="L477" s="294">
        <v>0</v>
      </c>
      <c r="M477" s="294">
        <v>0</v>
      </c>
      <c r="N477" s="290"/>
      <c r="O477" s="294">
        <v>6.4253629999999999E-3</v>
      </c>
      <c r="P477" s="294">
        <v>6.2718560000000001E-3</v>
      </c>
      <c r="Q477" s="294">
        <v>5.0438000000000002E-3</v>
      </c>
      <c r="R477" s="294">
        <v>5.0438000000000002E-3</v>
      </c>
      <c r="S477" s="294">
        <v>5.0438000000000002E-3</v>
      </c>
      <c r="T477" s="294">
        <v>5.0438000000000002E-3</v>
      </c>
      <c r="U477" s="294">
        <v>5.0438000000000002E-3</v>
      </c>
      <c r="V477" s="294">
        <v>5.0438000000000002E-3</v>
      </c>
      <c r="W477" s="294">
        <v>0</v>
      </c>
      <c r="X477" s="294">
        <v>0</v>
      </c>
      <c r="Y477" s="468">
        <v>1</v>
      </c>
      <c r="Z477" s="409"/>
      <c r="AA477" s="409"/>
      <c r="AB477" s="409"/>
      <c r="AC477" s="409"/>
      <c r="AD477" s="409"/>
      <c r="AE477" s="409"/>
      <c r="AF477" s="409"/>
      <c r="AG477" s="409"/>
      <c r="AH477" s="409"/>
      <c r="AI477" s="409"/>
      <c r="AJ477" s="409"/>
      <c r="AK477" s="409"/>
      <c r="AL477" s="409"/>
      <c r="AM477" s="295">
        <f>SUM(Y477:AL477)</f>
        <v>1</v>
      </c>
    </row>
    <row r="478" spans="1:39" ht="15" outlineLevel="1">
      <c r="B478" s="293" t="s">
        <v>260</v>
      </c>
      <c r="C478" s="290" t="s">
        <v>164</v>
      </c>
      <c r="D478" s="294"/>
      <c r="E478" s="294"/>
      <c r="F478" s="294"/>
      <c r="G478" s="294"/>
      <c r="H478" s="294"/>
      <c r="I478" s="294"/>
      <c r="J478" s="294"/>
      <c r="K478" s="294"/>
      <c r="L478" s="294"/>
      <c r="M478" s="294"/>
      <c r="N478" s="466"/>
      <c r="O478" s="294"/>
      <c r="P478" s="294"/>
      <c r="Q478" s="294"/>
      <c r="R478" s="294"/>
      <c r="S478" s="294"/>
      <c r="T478" s="294"/>
      <c r="U478" s="294"/>
      <c r="V478" s="294"/>
      <c r="W478" s="294"/>
      <c r="X478" s="294"/>
      <c r="Y478" s="410">
        <f>Y477</f>
        <v>1</v>
      </c>
      <c r="Z478" s="410">
        <f>Z477</f>
        <v>0</v>
      </c>
      <c r="AA478" s="410">
        <f t="shared" ref="AA478:AL478" si="141">AA477</f>
        <v>0</v>
      </c>
      <c r="AB478" s="410">
        <f t="shared" si="141"/>
        <v>0</v>
      </c>
      <c r="AC478" s="410">
        <f t="shared" si="141"/>
        <v>0</v>
      </c>
      <c r="AD478" s="410">
        <f t="shared" si="141"/>
        <v>0</v>
      </c>
      <c r="AE478" s="410">
        <f t="shared" si="141"/>
        <v>0</v>
      </c>
      <c r="AF478" s="410">
        <f t="shared" si="141"/>
        <v>0</v>
      </c>
      <c r="AG478" s="410">
        <f t="shared" si="141"/>
        <v>0</v>
      </c>
      <c r="AH478" s="410">
        <f t="shared" si="141"/>
        <v>0</v>
      </c>
      <c r="AI478" s="410">
        <f t="shared" si="141"/>
        <v>0</v>
      </c>
      <c r="AJ478" s="410">
        <f t="shared" si="141"/>
        <v>0</v>
      </c>
      <c r="AK478" s="410">
        <f t="shared" si="141"/>
        <v>0</v>
      </c>
      <c r="AL478" s="410">
        <f t="shared" si="141"/>
        <v>0</v>
      </c>
      <c r="AM478" s="296"/>
    </row>
    <row r="479" spans="1:39" ht="15" outlineLevel="1">
      <c r="B479" s="314"/>
      <c r="C479" s="304"/>
      <c r="D479" s="290"/>
      <c r="E479" s="290"/>
      <c r="F479" s="290"/>
      <c r="G479" s="290"/>
      <c r="H479" s="290"/>
      <c r="I479" s="290"/>
      <c r="J479" s="290"/>
      <c r="K479" s="290"/>
      <c r="L479" s="290"/>
      <c r="M479" s="290"/>
      <c r="N479" s="290"/>
      <c r="O479" s="290"/>
      <c r="P479" s="290"/>
      <c r="Q479" s="290"/>
      <c r="R479" s="290"/>
      <c r="S479" s="290"/>
      <c r="T479" s="290"/>
      <c r="U479" s="290"/>
      <c r="V479" s="290"/>
      <c r="W479" s="290"/>
      <c r="X479" s="290"/>
      <c r="Y479" s="411"/>
      <c r="Z479" s="411"/>
      <c r="AA479" s="411"/>
      <c r="AB479" s="411"/>
      <c r="AC479" s="411"/>
      <c r="AD479" s="411"/>
      <c r="AE479" s="411"/>
      <c r="AF479" s="411"/>
      <c r="AG479" s="411"/>
      <c r="AH479" s="411"/>
      <c r="AI479" s="411"/>
      <c r="AJ479" s="411"/>
      <c r="AK479" s="411"/>
      <c r="AL479" s="411"/>
      <c r="AM479" s="305"/>
    </row>
    <row r="480" spans="1:39" s="292" customFormat="1" ht="15.75" outlineLevel="1">
      <c r="A480" s="508"/>
      <c r="B480" s="287" t="s">
        <v>489</v>
      </c>
      <c r="C480" s="288"/>
      <c r="D480" s="289"/>
      <c r="E480" s="289"/>
      <c r="F480" s="289"/>
      <c r="G480" s="289"/>
      <c r="H480" s="289"/>
      <c r="I480" s="289"/>
      <c r="J480" s="289"/>
      <c r="K480" s="289"/>
      <c r="L480" s="289"/>
      <c r="M480" s="289"/>
      <c r="N480" s="289"/>
      <c r="O480" s="289"/>
      <c r="P480" s="288"/>
      <c r="Q480" s="288"/>
      <c r="R480" s="288"/>
      <c r="S480" s="288"/>
      <c r="T480" s="288"/>
      <c r="U480" s="288"/>
      <c r="V480" s="288"/>
      <c r="W480" s="288"/>
      <c r="X480" s="288"/>
      <c r="Y480" s="413"/>
      <c r="Z480" s="413"/>
      <c r="AA480" s="413"/>
      <c r="AB480" s="413"/>
      <c r="AC480" s="413"/>
      <c r="AD480" s="413"/>
      <c r="AE480" s="413"/>
      <c r="AF480" s="413"/>
      <c r="AG480" s="413"/>
      <c r="AH480" s="413"/>
      <c r="AI480" s="413"/>
      <c r="AJ480" s="413"/>
      <c r="AK480" s="413"/>
      <c r="AL480" s="413"/>
      <c r="AM480" s="291"/>
    </row>
    <row r="481" spans="1:39" s="282" customFormat="1" ht="15" outlineLevel="1">
      <c r="A481" s="507">
        <v>24</v>
      </c>
      <c r="B481" s="314" t="s">
        <v>14</v>
      </c>
      <c r="C481" s="290" t="s">
        <v>25</v>
      </c>
      <c r="D481" s="294"/>
      <c r="E481" s="294"/>
      <c r="F481" s="294"/>
      <c r="G481" s="294"/>
      <c r="H481" s="294"/>
      <c r="I481" s="294"/>
      <c r="J481" s="294"/>
      <c r="K481" s="294"/>
      <c r="L481" s="294"/>
      <c r="M481" s="294"/>
      <c r="N481" s="290"/>
      <c r="O481" s="294"/>
      <c r="P481" s="294"/>
      <c r="Q481" s="294"/>
      <c r="R481" s="294"/>
      <c r="S481" s="294"/>
      <c r="T481" s="294"/>
      <c r="U481" s="294"/>
      <c r="V481" s="294"/>
      <c r="W481" s="294"/>
      <c r="X481" s="294"/>
      <c r="Y481" s="409"/>
      <c r="Z481" s="409"/>
      <c r="AA481" s="409"/>
      <c r="AB481" s="409"/>
      <c r="AC481" s="409"/>
      <c r="AD481" s="409"/>
      <c r="AE481" s="409"/>
      <c r="AF481" s="409"/>
      <c r="AG481" s="409"/>
      <c r="AH481" s="409"/>
      <c r="AI481" s="409"/>
      <c r="AJ481" s="409"/>
      <c r="AK481" s="409"/>
      <c r="AL481" s="409"/>
      <c r="AM481" s="295">
        <f>SUM(Y481:AL481)</f>
        <v>0</v>
      </c>
    </row>
    <row r="482" spans="1:39" s="282" customFormat="1" ht="15" outlineLevel="1">
      <c r="A482" s="507"/>
      <c r="B482" s="314" t="s">
        <v>260</v>
      </c>
      <c r="C482" s="290" t="s">
        <v>164</v>
      </c>
      <c r="D482" s="294"/>
      <c r="E482" s="294"/>
      <c r="F482" s="294"/>
      <c r="G482" s="294"/>
      <c r="H482" s="294"/>
      <c r="I482" s="294"/>
      <c r="J482" s="294"/>
      <c r="K482" s="294"/>
      <c r="L482" s="294"/>
      <c r="M482" s="294"/>
      <c r="N482" s="466"/>
      <c r="O482" s="294"/>
      <c r="P482" s="294"/>
      <c r="Q482" s="294"/>
      <c r="R482" s="294"/>
      <c r="S482" s="294"/>
      <c r="T482" s="294"/>
      <c r="U482" s="294"/>
      <c r="V482" s="294"/>
      <c r="W482" s="294"/>
      <c r="X482" s="294"/>
      <c r="Y482" s="410">
        <f>Y481</f>
        <v>0</v>
      </c>
      <c r="Z482" s="410">
        <f>Z481</f>
        <v>0</v>
      </c>
      <c r="AA482" s="410">
        <f t="shared" ref="AA482:AL482" si="142">AA481</f>
        <v>0</v>
      </c>
      <c r="AB482" s="410">
        <f t="shared" si="142"/>
        <v>0</v>
      </c>
      <c r="AC482" s="410">
        <f t="shared" si="142"/>
        <v>0</v>
      </c>
      <c r="AD482" s="410">
        <f t="shared" si="142"/>
        <v>0</v>
      </c>
      <c r="AE482" s="410">
        <f t="shared" si="142"/>
        <v>0</v>
      </c>
      <c r="AF482" s="410">
        <f t="shared" si="142"/>
        <v>0</v>
      </c>
      <c r="AG482" s="410">
        <f t="shared" si="142"/>
        <v>0</v>
      </c>
      <c r="AH482" s="410">
        <f t="shared" si="142"/>
        <v>0</v>
      </c>
      <c r="AI482" s="410">
        <f t="shared" si="142"/>
        <v>0</v>
      </c>
      <c r="AJ482" s="410">
        <f t="shared" si="142"/>
        <v>0</v>
      </c>
      <c r="AK482" s="410">
        <f t="shared" si="142"/>
        <v>0</v>
      </c>
      <c r="AL482" s="410">
        <f t="shared" si="142"/>
        <v>0</v>
      </c>
      <c r="AM482" s="296"/>
    </row>
    <row r="483" spans="1:39" s="282" customFormat="1" ht="15" outlineLevel="1">
      <c r="A483" s="507"/>
      <c r="B483" s="314"/>
      <c r="C483" s="304"/>
      <c r="D483" s="290"/>
      <c r="E483" s="290"/>
      <c r="F483" s="290"/>
      <c r="G483" s="290"/>
      <c r="H483" s="290"/>
      <c r="I483" s="290"/>
      <c r="J483" s="290"/>
      <c r="K483" s="290"/>
      <c r="L483" s="290"/>
      <c r="M483" s="290"/>
      <c r="N483" s="290"/>
      <c r="O483" s="290"/>
      <c r="P483" s="290"/>
      <c r="Q483" s="290"/>
      <c r="R483" s="290"/>
      <c r="S483" s="290"/>
      <c r="T483" s="290"/>
      <c r="U483" s="290"/>
      <c r="V483" s="290"/>
      <c r="W483" s="290"/>
      <c r="X483" s="290"/>
      <c r="Y483" s="411"/>
      <c r="Z483" s="411"/>
      <c r="AA483" s="411"/>
      <c r="AB483" s="411"/>
      <c r="AC483" s="411"/>
      <c r="AD483" s="411"/>
      <c r="AE483" s="411"/>
      <c r="AF483" s="411"/>
      <c r="AG483" s="411"/>
      <c r="AH483" s="411"/>
      <c r="AI483" s="411"/>
      <c r="AJ483" s="411"/>
      <c r="AK483" s="411"/>
      <c r="AL483" s="411"/>
      <c r="AM483" s="305"/>
    </row>
    <row r="484" spans="1:39" s="282" customFormat="1" ht="15" outlineLevel="1">
      <c r="A484" s="507">
        <v>25</v>
      </c>
      <c r="B484" s="313" t="s">
        <v>21</v>
      </c>
      <c r="C484" s="290" t="s">
        <v>25</v>
      </c>
      <c r="D484" s="294"/>
      <c r="E484" s="294"/>
      <c r="F484" s="294"/>
      <c r="G484" s="294"/>
      <c r="H484" s="294"/>
      <c r="I484" s="294"/>
      <c r="J484" s="294"/>
      <c r="K484" s="294"/>
      <c r="L484" s="294"/>
      <c r="M484" s="294"/>
      <c r="N484" s="294">
        <v>0</v>
      </c>
      <c r="O484" s="294"/>
      <c r="P484" s="294"/>
      <c r="Q484" s="294"/>
      <c r="R484" s="294"/>
      <c r="S484" s="294"/>
      <c r="T484" s="294"/>
      <c r="U484" s="294"/>
      <c r="V484" s="294"/>
      <c r="W484" s="294"/>
      <c r="X484" s="294"/>
      <c r="Y484" s="414"/>
      <c r="Z484" s="414"/>
      <c r="AA484" s="414"/>
      <c r="AB484" s="414"/>
      <c r="AC484" s="414"/>
      <c r="AD484" s="414"/>
      <c r="AE484" s="414"/>
      <c r="AF484" s="414"/>
      <c r="AG484" s="414"/>
      <c r="AH484" s="414"/>
      <c r="AI484" s="414"/>
      <c r="AJ484" s="414"/>
      <c r="AK484" s="414"/>
      <c r="AL484" s="414"/>
      <c r="AM484" s="295">
        <f>SUM(Y484:AL484)</f>
        <v>0</v>
      </c>
    </row>
    <row r="485" spans="1:39" s="282" customFormat="1" ht="15" outlineLevel="1">
      <c r="A485" s="507"/>
      <c r="B485" s="314" t="s">
        <v>260</v>
      </c>
      <c r="C485" s="290" t="s">
        <v>164</v>
      </c>
      <c r="D485" s="294"/>
      <c r="E485" s="294"/>
      <c r="F485" s="294"/>
      <c r="G485" s="294"/>
      <c r="H485" s="294"/>
      <c r="I485" s="294"/>
      <c r="J485" s="294"/>
      <c r="K485" s="294"/>
      <c r="L485" s="294"/>
      <c r="M485" s="294"/>
      <c r="N485" s="294">
        <f>N484</f>
        <v>0</v>
      </c>
      <c r="O485" s="294"/>
      <c r="P485" s="294"/>
      <c r="Q485" s="294"/>
      <c r="R485" s="294"/>
      <c r="S485" s="294"/>
      <c r="T485" s="294"/>
      <c r="U485" s="294"/>
      <c r="V485" s="294"/>
      <c r="W485" s="294"/>
      <c r="X485" s="294"/>
      <c r="Y485" s="410">
        <f>Y484</f>
        <v>0</v>
      </c>
      <c r="Z485" s="410">
        <f>Z484</f>
        <v>0</v>
      </c>
      <c r="AA485" s="410">
        <f t="shared" ref="AA485:AL485" si="143">AA484</f>
        <v>0</v>
      </c>
      <c r="AB485" s="410">
        <f t="shared" si="143"/>
        <v>0</v>
      </c>
      <c r="AC485" s="410">
        <f t="shared" si="143"/>
        <v>0</v>
      </c>
      <c r="AD485" s="410">
        <f t="shared" si="143"/>
        <v>0</v>
      </c>
      <c r="AE485" s="410">
        <f t="shared" si="143"/>
        <v>0</v>
      </c>
      <c r="AF485" s="410">
        <f t="shared" si="143"/>
        <v>0</v>
      </c>
      <c r="AG485" s="410">
        <f t="shared" si="143"/>
        <v>0</v>
      </c>
      <c r="AH485" s="410">
        <f t="shared" si="143"/>
        <v>0</v>
      </c>
      <c r="AI485" s="410">
        <f t="shared" si="143"/>
        <v>0</v>
      </c>
      <c r="AJ485" s="410">
        <f t="shared" si="143"/>
        <v>0</v>
      </c>
      <c r="AK485" s="410">
        <f t="shared" si="143"/>
        <v>0</v>
      </c>
      <c r="AL485" s="410">
        <f t="shared" si="143"/>
        <v>0</v>
      </c>
      <c r="AM485" s="310"/>
    </row>
    <row r="486" spans="1:39" s="282" customFormat="1" ht="15" outlineLevel="1">
      <c r="A486" s="507"/>
      <c r="B486" s="313"/>
      <c r="C486" s="311"/>
      <c r="D486" s="290"/>
      <c r="E486" s="290"/>
      <c r="F486" s="290"/>
      <c r="G486" s="290"/>
      <c r="H486" s="290"/>
      <c r="I486" s="290"/>
      <c r="J486" s="290"/>
      <c r="K486" s="290"/>
      <c r="L486" s="290"/>
      <c r="M486" s="290"/>
      <c r="N486" s="290"/>
      <c r="O486" s="290"/>
      <c r="P486" s="290"/>
      <c r="Q486" s="290"/>
      <c r="R486" s="290"/>
      <c r="S486" s="290"/>
      <c r="T486" s="290"/>
      <c r="U486" s="290"/>
      <c r="V486" s="290"/>
      <c r="W486" s="290"/>
      <c r="X486" s="290"/>
      <c r="Y486" s="415"/>
      <c r="Z486" s="416"/>
      <c r="AA486" s="415"/>
      <c r="AB486" s="415"/>
      <c r="AC486" s="415"/>
      <c r="AD486" s="415"/>
      <c r="AE486" s="415"/>
      <c r="AF486" s="415"/>
      <c r="AG486" s="415"/>
      <c r="AH486" s="415"/>
      <c r="AI486" s="415"/>
      <c r="AJ486" s="415"/>
      <c r="AK486" s="415"/>
      <c r="AL486" s="415"/>
      <c r="AM486" s="312"/>
    </row>
    <row r="487" spans="1:39" ht="15.75" outlineLevel="1">
      <c r="A487" s="508"/>
      <c r="B487" s="287" t="s">
        <v>15</v>
      </c>
      <c r="C487" s="319"/>
      <c r="D487" s="289"/>
      <c r="E487" s="288"/>
      <c r="F487" s="288"/>
      <c r="G487" s="288"/>
      <c r="H487" s="288"/>
      <c r="I487" s="288"/>
      <c r="J487" s="288"/>
      <c r="K487" s="288"/>
      <c r="L487" s="288"/>
      <c r="M487" s="288"/>
      <c r="N487" s="290"/>
      <c r="O487" s="288"/>
      <c r="P487" s="288"/>
      <c r="Q487" s="288"/>
      <c r="R487" s="288"/>
      <c r="S487" s="288"/>
      <c r="T487" s="288"/>
      <c r="U487" s="288"/>
      <c r="V487" s="288"/>
      <c r="W487" s="288"/>
      <c r="X487" s="288"/>
      <c r="Y487" s="413"/>
      <c r="Z487" s="413"/>
      <c r="AA487" s="413"/>
      <c r="AB487" s="413"/>
      <c r="AC487" s="413"/>
      <c r="AD487" s="413"/>
      <c r="AE487" s="413"/>
      <c r="AF487" s="413"/>
      <c r="AG487" s="413"/>
      <c r="AH487" s="413"/>
      <c r="AI487" s="413"/>
      <c r="AJ487" s="413"/>
      <c r="AK487" s="413"/>
      <c r="AL487" s="413"/>
      <c r="AM487" s="291"/>
    </row>
    <row r="488" spans="1:39" ht="15" outlineLevel="1">
      <c r="A488" s="507">
        <v>26</v>
      </c>
      <c r="B488" s="320" t="s">
        <v>16</v>
      </c>
      <c r="C488" s="290" t="s">
        <v>25</v>
      </c>
      <c r="D488" s="294"/>
      <c r="E488" s="294"/>
      <c r="F488" s="294"/>
      <c r="G488" s="294"/>
      <c r="H488" s="294"/>
      <c r="I488" s="294"/>
      <c r="J488" s="294"/>
      <c r="K488" s="294"/>
      <c r="L488" s="294"/>
      <c r="M488" s="294"/>
      <c r="N488" s="294">
        <v>12</v>
      </c>
      <c r="O488" s="294"/>
      <c r="P488" s="294"/>
      <c r="Q488" s="294"/>
      <c r="R488" s="294"/>
      <c r="S488" s="294"/>
      <c r="T488" s="294"/>
      <c r="U488" s="294"/>
      <c r="V488" s="294"/>
      <c r="W488" s="294"/>
      <c r="X488" s="294"/>
      <c r="Y488" s="425"/>
      <c r="Z488" s="414"/>
      <c r="AA488" s="414"/>
      <c r="AB488" s="414"/>
      <c r="AC488" s="414"/>
      <c r="AD488" s="414"/>
      <c r="AE488" s="414"/>
      <c r="AF488" s="414"/>
      <c r="AG488" s="414"/>
      <c r="AH488" s="414"/>
      <c r="AI488" s="414"/>
      <c r="AJ488" s="414"/>
      <c r="AK488" s="414"/>
      <c r="AL488" s="414"/>
      <c r="AM488" s="295">
        <f>SUM(Y488:AL488)</f>
        <v>0</v>
      </c>
    </row>
    <row r="489" spans="1:39" ht="15" outlineLevel="1">
      <c r="B489" s="293" t="s">
        <v>260</v>
      </c>
      <c r="C489" s="290" t="s">
        <v>164</v>
      </c>
      <c r="D489" s="294"/>
      <c r="E489" s="294"/>
      <c r="F489" s="294"/>
      <c r="G489" s="294"/>
      <c r="H489" s="294"/>
      <c r="I489" s="294"/>
      <c r="J489" s="294"/>
      <c r="K489" s="294"/>
      <c r="L489" s="294"/>
      <c r="M489" s="294"/>
      <c r="N489" s="294">
        <f>N488</f>
        <v>12</v>
      </c>
      <c r="O489" s="294"/>
      <c r="P489" s="294"/>
      <c r="Q489" s="294"/>
      <c r="R489" s="294"/>
      <c r="S489" s="294"/>
      <c r="T489" s="294"/>
      <c r="U489" s="294"/>
      <c r="V489" s="294"/>
      <c r="W489" s="294"/>
      <c r="X489" s="294"/>
      <c r="Y489" s="410">
        <f>Y488</f>
        <v>0</v>
      </c>
      <c r="Z489" s="410">
        <f>Z488</f>
        <v>0</v>
      </c>
      <c r="AA489" s="410">
        <f t="shared" ref="AA489:AL489" si="144">AA488</f>
        <v>0</v>
      </c>
      <c r="AB489" s="410">
        <f t="shared" si="144"/>
        <v>0</v>
      </c>
      <c r="AC489" s="410">
        <f t="shared" si="144"/>
        <v>0</v>
      </c>
      <c r="AD489" s="410">
        <f t="shared" si="144"/>
        <v>0</v>
      </c>
      <c r="AE489" s="410">
        <f t="shared" si="144"/>
        <v>0</v>
      </c>
      <c r="AF489" s="410">
        <f t="shared" si="144"/>
        <v>0</v>
      </c>
      <c r="AG489" s="410">
        <f t="shared" si="144"/>
        <v>0</v>
      </c>
      <c r="AH489" s="410">
        <f t="shared" si="144"/>
        <v>0</v>
      </c>
      <c r="AI489" s="410">
        <f t="shared" si="144"/>
        <v>0</v>
      </c>
      <c r="AJ489" s="410">
        <f t="shared" si="144"/>
        <v>0</v>
      </c>
      <c r="AK489" s="410">
        <f t="shared" si="144"/>
        <v>0</v>
      </c>
      <c r="AL489" s="410">
        <f t="shared" si="144"/>
        <v>0</v>
      </c>
      <c r="AM489" s="305"/>
    </row>
    <row r="490" spans="1:39" ht="15" outlineLevel="1">
      <c r="A490" s="510"/>
      <c r="B490" s="321"/>
      <c r="C490" s="290"/>
      <c r="D490" s="290"/>
      <c r="E490" s="290"/>
      <c r="F490" s="290"/>
      <c r="G490" s="290"/>
      <c r="H490" s="290"/>
      <c r="I490" s="290"/>
      <c r="J490" s="290"/>
      <c r="K490" s="290"/>
      <c r="L490" s="290"/>
      <c r="M490" s="290"/>
      <c r="N490" s="290"/>
      <c r="O490" s="290"/>
      <c r="P490" s="290"/>
      <c r="Q490" s="290"/>
      <c r="R490" s="290"/>
      <c r="S490" s="290"/>
      <c r="T490" s="290"/>
      <c r="U490" s="290"/>
      <c r="V490" s="290"/>
      <c r="W490" s="290"/>
      <c r="X490" s="290"/>
      <c r="Y490" s="422"/>
      <c r="Z490" s="423"/>
      <c r="AA490" s="423"/>
      <c r="AB490" s="423"/>
      <c r="AC490" s="423"/>
      <c r="AD490" s="423"/>
      <c r="AE490" s="423"/>
      <c r="AF490" s="423"/>
      <c r="AG490" s="423"/>
      <c r="AH490" s="423"/>
      <c r="AI490" s="423"/>
      <c r="AJ490" s="423"/>
      <c r="AK490" s="423"/>
      <c r="AL490" s="423"/>
      <c r="AM490" s="296"/>
    </row>
    <row r="491" spans="1:39" ht="15" outlineLevel="1">
      <c r="A491" s="507">
        <v>27</v>
      </c>
      <c r="B491" s="320" t="s">
        <v>17</v>
      </c>
      <c r="C491" s="290" t="s">
        <v>25</v>
      </c>
      <c r="D491" s="294"/>
      <c r="E491" s="294"/>
      <c r="F491" s="294"/>
      <c r="G491" s="294"/>
      <c r="H491" s="294"/>
      <c r="I491" s="294"/>
      <c r="J491" s="294"/>
      <c r="K491" s="294"/>
      <c r="L491" s="294"/>
      <c r="M491" s="294"/>
      <c r="N491" s="294">
        <v>12</v>
      </c>
      <c r="O491" s="294"/>
      <c r="P491" s="294"/>
      <c r="Q491" s="294"/>
      <c r="R491" s="294"/>
      <c r="S491" s="294"/>
      <c r="T491" s="294"/>
      <c r="U491" s="294"/>
      <c r="V491" s="294"/>
      <c r="W491" s="294"/>
      <c r="X491" s="294"/>
      <c r="Y491" s="425"/>
      <c r="Z491" s="414"/>
      <c r="AA491" s="414"/>
      <c r="AB491" s="414"/>
      <c r="AC491" s="414"/>
      <c r="AD491" s="414"/>
      <c r="AE491" s="414"/>
      <c r="AF491" s="414"/>
      <c r="AG491" s="414"/>
      <c r="AH491" s="414"/>
      <c r="AI491" s="414"/>
      <c r="AJ491" s="414"/>
      <c r="AK491" s="414"/>
      <c r="AL491" s="414"/>
      <c r="AM491" s="295">
        <f>SUM(Y491:AL491)</f>
        <v>0</v>
      </c>
    </row>
    <row r="492" spans="1:39" ht="15" outlineLevel="1">
      <c r="B492" s="293" t="s">
        <v>260</v>
      </c>
      <c r="C492" s="290" t="s">
        <v>164</v>
      </c>
      <c r="D492" s="294"/>
      <c r="E492" s="294"/>
      <c r="F492" s="294"/>
      <c r="G492" s="294"/>
      <c r="H492" s="294"/>
      <c r="I492" s="294"/>
      <c r="J492" s="294"/>
      <c r="K492" s="294"/>
      <c r="L492" s="294"/>
      <c r="M492" s="294"/>
      <c r="N492" s="294">
        <f>N491</f>
        <v>12</v>
      </c>
      <c r="O492" s="294"/>
      <c r="P492" s="294"/>
      <c r="Q492" s="294"/>
      <c r="R492" s="294"/>
      <c r="S492" s="294"/>
      <c r="T492" s="294"/>
      <c r="U492" s="294"/>
      <c r="V492" s="294"/>
      <c r="W492" s="294"/>
      <c r="X492" s="294"/>
      <c r="Y492" s="410">
        <f>Y491</f>
        <v>0</v>
      </c>
      <c r="Z492" s="410">
        <f>Z491</f>
        <v>0</v>
      </c>
      <c r="AA492" s="410">
        <f t="shared" ref="AA492:AL492" si="145">AA491</f>
        <v>0</v>
      </c>
      <c r="AB492" s="410">
        <f t="shared" si="145"/>
        <v>0</v>
      </c>
      <c r="AC492" s="410">
        <f t="shared" si="145"/>
        <v>0</v>
      </c>
      <c r="AD492" s="410">
        <f t="shared" si="145"/>
        <v>0</v>
      </c>
      <c r="AE492" s="410">
        <f t="shared" si="145"/>
        <v>0</v>
      </c>
      <c r="AF492" s="410">
        <f t="shared" si="145"/>
        <v>0</v>
      </c>
      <c r="AG492" s="410">
        <f t="shared" si="145"/>
        <v>0</v>
      </c>
      <c r="AH492" s="410">
        <f t="shared" si="145"/>
        <v>0</v>
      </c>
      <c r="AI492" s="410">
        <f t="shared" si="145"/>
        <v>0</v>
      </c>
      <c r="AJ492" s="410">
        <f t="shared" si="145"/>
        <v>0</v>
      </c>
      <c r="AK492" s="410">
        <f t="shared" si="145"/>
        <v>0</v>
      </c>
      <c r="AL492" s="410">
        <f t="shared" si="145"/>
        <v>0</v>
      </c>
      <c r="AM492" s="305"/>
    </row>
    <row r="493" spans="1:39" ht="15.75" outlineLevel="1">
      <c r="A493" s="510"/>
      <c r="B493" s="322"/>
      <c r="C493" s="299"/>
      <c r="D493" s="290"/>
      <c r="E493" s="290"/>
      <c r="F493" s="290"/>
      <c r="G493" s="290"/>
      <c r="H493" s="290"/>
      <c r="I493" s="290"/>
      <c r="J493" s="290"/>
      <c r="K493" s="290"/>
      <c r="L493" s="290"/>
      <c r="M493" s="290"/>
      <c r="N493" s="299"/>
      <c r="O493" s="290"/>
      <c r="P493" s="290"/>
      <c r="Q493" s="290"/>
      <c r="R493" s="290"/>
      <c r="S493" s="290"/>
      <c r="T493" s="290"/>
      <c r="U493" s="290"/>
      <c r="V493" s="290"/>
      <c r="W493" s="290"/>
      <c r="X493" s="290"/>
      <c r="Y493" s="411"/>
      <c r="Z493" s="411"/>
      <c r="AA493" s="411"/>
      <c r="AB493" s="411"/>
      <c r="AC493" s="411"/>
      <c r="AD493" s="411"/>
      <c r="AE493" s="411"/>
      <c r="AF493" s="411"/>
      <c r="AG493" s="411"/>
      <c r="AH493" s="411"/>
      <c r="AI493" s="411"/>
      <c r="AJ493" s="411"/>
      <c r="AK493" s="411"/>
      <c r="AL493" s="411"/>
      <c r="AM493" s="305"/>
    </row>
    <row r="494" spans="1:39" ht="15" outlineLevel="1">
      <c r="A494" s="507">
        <v>28</v>
      </c>
      <c r="B494" s="320" t="s">
        <v>18</v>
      </c>
      <c r="C494" s="290" t="s">
        <v>25</v>
      </c>
      <c r="D494" s="294"/>
      <c r="E494" s="294"/>
      <c r="F494" s="294"/>
      <c r="G494" s="294"/>
      <c r="H494" s="294"/>
      <c r="I494" s="294"/>
      <c r="J494" s="294"/>
      <c r="K494" s="294"/>
      <c r="L494" s="294"/>
      <c r="M494" s="294"/>
      <c r="N494" s="294">
        <v>0</v>
      </c>
      <c r="O494" s="294"/>
      <c r="P494" s="294"/>
      <c r="Q494" s="294"/>
      <c r="R494" s="294"/>
      <c r="S494" s="294"/>
      <c r="T494" s="294"/>
      <c r="U494" s="294"/>
      <c r="V494" s="294"/>
      <c r="W494" s="294"/>
      <c r="X494" s="294"/>
      <c r="Y494" s="425"/>
      <c r="Z494" s="414"/>
      <c r="AA494" s="414"/>
      <c r="AB494" s="414"/>
      <c r="AC494" s="414"/>
      <c r="AD494" s="414"/>
      <c r="AE494" s="414"/>
      <c r="AF494" s="414"/>
      <c r="AG494" s="414"/>
      <c r="AH494" s="414"/>
      <c r="AI494" s="414"/>
      <c r="AJ494" s="414"/>
      <c r="AK494" s="414"/>
      <c r="AL494" s="414"/>
      <c r="AM494" s="295">
        <f>SUM(Y494:AL494)</f>
        <v>0</v>
      </c>
    </row>
    <row r="495" spans="1:39" ht="15" outlineLevel="1">
      <c r="B495" s="293" t="s">
        <v>260</v>
      </c>
      <c r="C495" s="290" t="s">
        <v>164</v>
      </c>
      <c r="D495" s="294"/>
      <c r="E495" s="294"/>
      <c r="F495" s="294"/>
      <c r="G495" s="294"/>
      <c r="H495" s="294"/>
      <c r="I495" s="294"/>
      <c r="J495" s="294"/>
      <c r="K495" s="294"/>
      <c r="L495" s="294"/>
      <c r="M495" s="294"/>
      <c r="N495" s="294">
        <f>N494</f>
        <v>0</v>
      </c>
      <c r="O495" s="294"/>
      <c r="P495" s="294"/>
      <c r="Q495" s="294"/>
      <c r="R495" s="294"/>
      <c r="S495" s="294"/>
      <c r="T495" s="294"/>
      <c r="U495" s="294"/>
      <c r="V495" s="294"/>
      <c r="W495" s="294"/>
      <c r="X495" s="294"/>
      <c r="Y495" s="410">
        <f>Y494</f>
        <v>0</v>
      </c>
      <c r="Z495" s="410">
        <f>Z494</f>
        <v>0</v>
      </c>
      <c r="AA495" s="410">
        <f t="shared" ref="AA495:AL495" si="146">AA494</f>
        <v>0</v>
      </c>
      <c r="AB495" s="410">
        <f t="shared" si="146"/>
        <v>0</v>
      </c>
      <c r="AC495" s="410">
        <f t="shared" si="146"/>
        <v>0</v>
      </c>
      <c r="AD495" s="410">
        <f t="shared" si="146"/>
        <v>0</v>
      </c>
      <c r="AE495" s="410">
        <f t="shared" si="146"/>
        <v>0</v>
      </c>
      <c r="AF495" s="410">
        <f t="shared" si="146"/>
        <v>0</v>
      </c>
      <c r="AG495" s="410">
        <f t="shared" si="146"/>
        <v>0</v>
      </c>
      <c r="AH495" s="410">
        <f t="shared" si="146"/>
        <v>0</v>
      </c>
      <c r="AI495" s="410">
        <f t="shared" si="146"/>
        <v>0</v>
      </c>
      <c r="AJ495" s="410">
        <f t="shared" si="146"/>
        <v>0</v>
      </c>
      <c r="AK495" s="410">
        <f t="shared" si="146"/>
        <v>0</v>
      </c>
      <c r="AL495" s="410">
        <f t="shared" si="146"/>
        <v>0</v>
      </c>
      <c r="AM495" s="296"/>
    </row>
    <row r="496" spans="1:39" ht="15" outlineLevel="1">
      <c r="A496" s="510"/>
      <c r="B496" s="321"/>
      <c r="C496" s="290"/>
      <c r="D496" s="290"/>
      <c r="E496" s="290"/>
      <c r="F496" s="290"/>
      <c r="G496" s="290"/>
      <c r="H496" s="290"/>
      <c r="I496" s="290"/>
      <c r="J496" s="290"/>
      <c r="K496" s="290"/>
      <c r="L496" s="290"/>
      <c r="M496" s="290"/>
      <c r="N496" s="290"/>
      <c r="O496" s="290"/>
      <c r="P496" s="290"/>
      <c r="Q496" s="290"/>
      <c r="R496" s="290"/>
      <c r="S496" s="290"/>
      <c r="T496" s="290"/>
      <c r="U496" s="290"/>
      <c r="V496" s="290"/>
      <c r="W496" s="290"/>
      <c r="X496" s="290"/>
      <c r="Y496" s="411"/>
      <c r="Z496" s="411"/>
      <c r="AA496" s="411"/>
      <c r="AB496" s="411"/>
      <c r="AC496" s="411"/>
      <c r="AD496" s="411"/>
      <c r="AE496" s="411"/>
      <c r="AF496" s="411"/>
      <c r="AG496" s="411"/>
      <c r="AH496" s="411"/>
      <c r="AI496" s="411"/>
      <c r="AJ496" s="411"/>
      <c r="AK496" s="411"/>
      <c r="AL496" s="411"/>
      <c r="AM496" s="305"/>
    </row>
    <row r="497" spans="1:39" ht="15" outlineLevel="1">
      <c r="A497" s="507">
        <v>29</v>
      </c>
      <c r="B497" s="323" t="s">
        <v>19</v>
      </c>
      <c r="C497" s="290" t="s">
        <v>25</v>
      </c>
      <c r="D497" s="294"/>
      <c r="E497" s="294"/>
      <c r="F497" s="294"/>
      <c r="G497" s="294"/>
      <c r="H497" s="294"/>
      <c r="I497" s="294"/>
      <c r="J497" s="294"/>
      <c r="K497" s="294"/>
      <c r="L497" s="294"/>
      <c r="M497" s="294"/>
      <c r="N497" s="294">
        <v>0</v>
      </c>
      <c r="O497" s="294"/>
      <c r="P497" s="294"/>
      <c r="Q497" s="294"/>
      <c r="R497" s="294"/>
      <c r="S497" s="294"/>
      <c r="T497" s="294"/>
      <c r="U497" s="294"/>
      <c r="V497" s="294"/>
      <c r="W497" s="294"/>
      <c r="X497" s="294"/>
      <c r="Y497" s="425"/>
      <c r="Z497" s="414"/>
      <c r="AA497" s="414"/>
      <c r="AB497" s="414"/>
      <c r="AC497" s="414"/>
      <c r="AD497" s="414"/>
      <c r="AE497" s="414"/>
      <c r="AF497" s="414"/>
      <c r="AG497" s="414"/>
      <c r="AH497" s="414"/>
      <c r="AI497" s="414"/>
      <c r="AJ497" s="414"/>
      <c r="AK497" s="414"/>
      <c r="AL497" s="414"/>
      <c r="AM497" s="295">
        <f>SUM(Y497:AL497)</f>
        <v>0</v>
      </c>
    </row>
    <row r="498" spans="1:39" ht="15" outlineLevel="1">
      <c r="B498" s="323" t="s">
        <v>260</v>
      </c>
      <c r="C498" s="290" t="s">
        <v>164</v>
      </c>
      <c r="D498" s="294"/>
      <c r="E498" s="294"/>
      <c r="F498" s="294"/>
      <c r="G498" s="294"/>
      <c r="H498" s="294"/>
      <c r="I498" s="294"/>
      <c r="J498" s="294"/>
      <c r="K498" s="294"/>
      <c r="L498" s="294"/>
      <c r="M498" s="294"/>
      <c r="N498" s="294">
        <f>N497</f>
        <v>0</v>
      </c>
      <c r="O498" s="294"/>
      <c r="P498" s="294"/>
      <c r="Q498" s="294"/>
      <c r="R498" s="294"/>
      <c r="S498" s="294"/>
      <c r="T498" s="294"/>
      <c r="U498" s="294"/>
      <c r="V498" s="294"/>
      <c r="W498" s="294"/>
      <c r="X498" s="294"/>
      <c r="Y498" s="410">
        <f>Y497</f>
        <v>0</v>
      </c>
      <c r="Z498" s="410">
        <f t="shared" ref="Z498:AL498" si="147">Z497</f>
        <v>0</v>
      </c>
      <c r="AA498" s="410">
        <f t="shared" si="147"/>
        <v>0</v>
      </c>
      <c r="AB498" s="410">
        <f t="shared" si="147"/>
        <v>0</v>
      </c>
      <c r="AC498" s="410">
        <f t="shared" si="147"/>
        <v>0</v>
      </c>
      <c r="AD498" s="410">
        <f t="shared" si="147"/>
        <v>0</v>
      </c>
      <c r="AE498" s="410">
        <f t="shared" si="147"/>
        <v>0</v>
      </c>
      <c r="AF498" s="410">
        <f t="shared" si="147"/>
        <v>0</v>
      </c>
      <c r="AG498" s="410">
        <f t="shared" si="147"/>
        <v>0</v>
      </c>
      <c r="AH498" s="410">
        <f t="shared" si="147"/>
        <v>0</v>
      </c>
      <c r="AI498" s="410">
        <f t="shared" si="147"/>
        <v>0</v>
      </c>
      <c r="AJ498" s="410">
        <f t="shared" si="147"/>
        <v>0</v>
      </c>
      <c r="AK498" s="410">
        <f t="shared" si="147"/>
        <v>0</v>
      </c>
      <c r="AL498" s="410">
        <f t="shared" si="147"/>
        <v>0</v>
      </c>
      <c r="AM498" s="296"/>
    </row>
    <row r="499" spans="1:39" ht="15" outlineLevel="1">
      <c r="B499" s="323"/>
      <c r="C499" s="290"/>
      <c r="D499" s="290"/>
      <c r="E499" s="290"/>
      <c r="F499" s="290"/>
      <c r="G499" s="290"/>
      <c r="H499" s="290"/>
      <c r="I499" s="290"/>
      <c r="J499" s="290"/>
      <c r="K499" s="290"/>
      <c r="L499" s="290"/>
      <c r="M499" s="290"/>
      <c r="N499" s="290"/>
      <c r="O499" s="290"/>
      <c r="P499" s="290"/>
      <c r="Q499" s="290"/>
      <c r="R499" s="290"/>
      <c r="S499" s="290"/>
      <c r="T499" s="290"/>
      <c r="U499" s="290"/>
      <c r="V499" s="290"/>
      <c r="W499" s="290"/>
      <c r="X499" s="290"/>
      <c r="Y499" s="422"/>
      <c r="Z499" s="422"/>
      <c r="AA499" s="422"/>
      <c r="AB499" s="422"/>
      <c r="AC499" s="422"/>
      <c r="AD499" s="422"/>
      <c r="AE499" s="422"/>
      <c r="AF499" s="422"/>
      <c r="AG499" s="422"/>
      <c r="AH499" s="422"/>
      <c r="AI499" s="422"/>
      <c r="AJ499" s="422"/>
      <c r="AK499" s="422"/>
      <c r="AL499" s="422"/>
      <c r="AM499" s="312"/>
    </row>
    <row r="500" spans="1:39" s="282" customFormat="1" ht="15" outlineLevel="1">
      <c r="A500" s="507">
        <v>30</v>
      </c>
      <c r="B500" s="313" t="s">
        <v>490</v>
      </c>
      <c r="C500" s="290" t="s">
        <v>25</v>
      </c>
      <c r="D500" s="294"/>
      <c r="E500" s="294"/>
      <c r="F500" s="294"/>
      <c r="G500" s="294"/>
      <c r="H500" s="294"/>
      <c r="I500" s="294"/>
      <c r="J500" s="294"/>
      <c r="K500" s="294"/>
      <c r="L500" s="294"/>
      <c r="M500" s="294"/>
      <c r="N500" s="294">
        <v>0</v>
      </c>
      <c r="O500" s="294"/>
      <c r="P500" s="294"/>
      <c r="Q500" s="294"/>
      <c r="R500" s="294"/>
      <c r="S500" s="294"/>
      <c r="T500" s="294"/>
      <c r="U500" s="294"/>
      <c r="V500" s="294"/>
      <c r="W500" s="294"/>
      <c r="X500" s="294"/>
      <c r="Y500" s="409"/>
      <c r="Z500" s="409"/>
      <c r="AA500" s="409"/>
      <c r="AB500" s="409"/>
      <c r="AC500" s="409"/>
      <c r="AD500" s="409"/>
      <c r="AE500" s="409"/>
      <c r="AF500" s="409"/>
      <c r="AG500" s="409"/>
      <c r="AH500" s="409"/>
      <c r="AI500" s="409"/>
      <c r="AJ500" s="409"/>
      <c r="AK500" s="409"/>
      <c r="AL500" s="409"/>
      <c r="AM500" s="295">
        <f>SUM(Y500:AL500)</f>
        <v>0</v>
      </c>
    </row>
    <row r="501" spans="1:39" s="282" customFormat="1" ht="15" outlineLevel="1">
      <c r="A501" s="507"/>
      <c r="B501" s="323" t="s">
        <v>260</v>
      </c>
      <c r="C501" s="290" t="s">
        <v>164</v>
      </c>
      <c r="D501" s="294"/>
      <c r="E501" s="294"/>
      <c r="F501" s="294"/>
      <c r="G501" s="294"/>
      <c r="H501" s="294"/>
      <c r="I501" s="294"/>
      <c r="J501" s="294"/>
      <c r="K501" s="294"/>
      <c r="L501" s="294"/>
      <c r="M501" s="294"/>
      <c r="N501" s="294">
        <f>N500</f>
        <v>0</v>
      </c>
      <c r="O501" s="294"/>
      <c r="P501" s="294"/>
      <c r="Q501" s="294"/>
      <c r="R501" s="294"/>
      <c r="S501" s="294"/>
      <c r="T501" s="294"/>
      <c r="U501" s="294"/>
      <c r="V501" s="294"/>
      <c r="W501" s="294"/>
      <c r="X501" s="294"/>
      <c r="Y501" s="410">
        <f>Y500</f>
        <v>0</v>
      </c>
      <c r="Z501" s="410">
        <f t="shared" ref="Z501:AL501" si="148">Z500</f>
        <v>0</v>
      </c>
      <c r="AA501" s="410">
        <f t="shared" si="148"/>
        <v>0</v>
      </c>
      <c r="AB501" s="410">
        <f t="shared" si="148"/>
        <v>0</v>
      </c>
      <c r="AC501" s="410">
        <f t="shared" si="148"/>
        <v>0</v>
      </c>
      <c r="AD501" s="410">
        <f t="shared" si="148"/>
        <v>0</v>
      </c>
      <c r="AE501" s="410">
        <f t="shared" si="148"/>
        <v>0</v>
      </c>
      <c r="AF501" s="410">
        <f t="shared" si="148"/>
        <v>0</v>
      </c>
      <c r="AG501" s="410">
        <f t="shared" si="148"/>
        <v>0</v>
      </c>
      <c r="AH501" s="410">
        <f t="shared" si="148"/>
        <v>0</v>
      </c>
      <c r="AI501" s="410">
        <f t="shared" si="148"/>
        <v>0</v>
      </c>
      <c r="AJ501" s="410">
        <f t="shared" si="148"/>
        <v>0</v>
      </c>
      <c r="AK501" s="410">
        <f t="shared" si="148"/>
        <v>0</v>
      </c>
      <c r="AL501" s="410">
        <f t="shared" si="148"/>
        <v>0</v>
      </c>
      <c r="AM501" s="296"/>
    </row>
    <row r="502" spans="1:39" s="282" customFormat="1" ht="15" outlineLevel="1">
      <c r="A502" s="507"/>
      <c r="B502" s="323"/>
      <c r="C502" s="290"/>
      <c r="D502" s="290"/>
      <c r="E502" s="290"/>
      <c r="F502" s="290"/>
      <c r="G502" s="290"/>
      <c r="H502" s="290"/>
      <c r="I502" s="290"/>
      <c r="J502" s="290"/>
      <c r="K502" s="290"/>
      <c r="L502" s="290"/>
      <c r="M502" s="290"/>
      <c r="N502" s="290"/>
      <c r="O502" s="290"/>
      <c r="P502" s="290"/>
      <c r="Q502" s="290"/>
      <c r="R502" s="290"/>
      <c r="S502" s="290"/>
      <c r="T502" s="290"/>
      <c r="U502" s="290"/>
      <c r="V502" s="290"/>
      <c r="W502" s="290"/>
      <c r="X502" s="290"/>
      <c r="Y502" s="411"/>
      <c r="Z502" s="411"/>
      <c r="AA502" s="411"/>
      <c r="AB502" s="411"/>
      <c r="AC502" s="411"/>
      <c r="AD502" s="411"/>
      <c r="AE502" s="411"/>
      <c r="AF502" s="411"/>
      <c r="AG502" s="411"/>
      <c r="AH502" s="411"/>
      <c r="AI502" s="411"/>
      <c r="AJ502" s="411"/>
      <c r="AK502" s="411"/>
      <c r="AL502" s="411"/>
      <c r="AM502" s="312"/>
    </row>
    <row r="503" spans="1:39" s="282" customFormat="1" ht="15.75" outlineLevel="1">
      <c r="A503" s="507"/>
      <c r="B503" s="287" t="s">
        <v>491</v>
      </c>
      <c r="C503" s="290"/>
      <c r="D503" s="290"/>
      <c r="E503" s="290"/>
      <c r="F503" s="290"/>
      <c r="G503" s="290"/>
      <c r="H503" s="290"/>
      <c r="I503" s="290"/>
      <c r="J503" s="290"/>
      <c r="K503" s="290"/>
      <c r="L503" s="290"/>
      <c r="M503" s="290"/>
      <c r="N503" s="290"/>
      <c r="O503" s="290"/>
      <c r="P503" s="290"/>
      <c r="Q503" s="290"/>
      <c r="R503" s="290"/>
      <c r="S503" s="290"/>
      <c r="T503" s="290"/>
      <c r="U503" s="290"/>
      <c r="V503" s="290"/>
      <c r="W503" s="290"/>
      <c r="X503" s="290"/>
      <c r="Y503" s="411"/>
      <c r="Z503" s="411"/>
      <c r="AA503" s="411"/>
      <c r="AB503" s="411"/>
      <c r="AC503" s="411"/>
      <c r="AD503" s="411"/>
      <c r="AE503" s="411"/>
      <c r="AF503" s="411"/>
      <c r="AG503" s="411"/>
      <c r="AH503" s="411"/>
      <c r="AI503" s="411"/>
      <c r="AJ503" s="411"/>
      <c r="AK503" s="411"/>
      <c r="AL503" s="411"/>
      <c r="AM503" s="312"/>
    </row>
    <row r="504" spans="1:39" s="282" customFormat="1" ht="15" outlineLevel="1">
      <c r="A504" s="507">
        <v>31</v>
      </c>
      <c r="B504" s="323" t="s">
        <v>492</v>
      </c>
      <c r="C504" s="290" t="s">
        <v>25</v>
      </c>
      <c r="D504" s="294"/>
      <c r="E504" s="294"/>
      <c r="F504" s="294"/>
      <c r="G504" s="294"/>
      <c r="H504" s="294"/>
      <c r="I504" s="294"/>
      <c r="J504" s="294"/>
      <c r="K504" s="294"/>
      <c r="L504" s="294"/>
      <c r="M504" s="294"/>
      <c r="N504" s="294">
        <v>0</v>
      </c>
      <c r="O504" s="294"/>
      <c r="P504" s="294"/>
      <c r="Q504" s="294"/>
      <c r="R504" s="294"/>
      <c r="S504" s="294"/>
      <c r="T504" s="294"/>
      <c r="U504" s="294"/>
      <c r="V504" s="294"/>
      <c r="W504" s="294"/>
      <c r="X504" s="294"/>
      <c r="Y504" s="409"/>
      <c r="Z504" s="409"/>
      <c r="AA504" s="409"/>
      <c r="AB504" s="409"/>
      <c r="AC504" s="409"/>
      <c r="AD504" s="409"/>
      <c r="AE504" s="409"/>
      <c r="AF504" s="409"/>
      <c r="AG504" s="409"/>
      <c r="AH504" s="409"/>
      <c r="AI504" s="409"/>
      <c r="AJ504" s="409"/>
      <c r="AK504" s="409"/>
      <c r="AL504" s="409"/>
      <c r="AM504" s="295">
        <f>SUM(Y504:AL504)</f>
        <v>0</v>
      </c>
    </row>
    <row r="505" spans="1:39" s="282" customFormat="1" ht="15" outlineLevel="1">
      <c r="A505" s="507"/>
      <c r="B505" s="323" t="s">
        <v>260</v>
      </c>
      <c r="C505" s="290" t="s">
        <v>164</v>
      </c>
      <c r="D505" s="294"/>
      <c r="E505" s="294"/>
      <c r="F505" s="294"/>
      <c r="G505" s="294"/>
      <c r="H505" s="294"/>
      <c r="I505" s="294"/>
      <c r="J505" s="294"/>
      <c r="K505" s="294"/>
      <c r="L505" s="294"/>
      <c r="M505" s="294"/>
      <c r="N505" s="294">
        <f>N504</f>
        <v>0</v>
      </c>
      <c r="O505" s="294"/>
      <c r="P505" s="294"/>
      <c r="Q505" s="294"/>
      <c r="R505" s="294"/>
      <c r="S505" s="294"/>
      <c r="T505" s="294"/>
      <c r="U505" s="294"/>
      <c r="V505" s="294"/>
      <c r="W505" s="294"/>
      <c r="X505" s="294"/>
      <c r="Y505" s="410">
        <f>Y504</f>
        <v>0</v>
      </c>
      <c r="Z505" s="410">
        <f t="shared" ref="Z505:AL505" si="149">Z504</f>
        <v>0</v>
      </c>
      <c r="AA505" s="410">
        <f t="shared" si="149"/>
        <v>0</v>
      </c>
      <c r="AB505" s="410">
        <f t="shared" si="149"/>
        <v>0</v>
      </c>
      <c r="AC505" s="410">
        <f t="shared" si="149"/>
        <v>0</v>
      </c>
      <c r="AD505" s="410">
        <f t="shared" si="149"/>
        <v>0</v>
      </c>
      <c r="AE505" s="410">
        <f t="shared" si="149"/>
        <v>0</v>
      </c>
      <c r="AF505" s="410">
        <f t="shared" si="149"/>
        <v>0</v>
      </c>
      <c r="AG505" s="410">
        <f t="shared" si="149"/>
        <v>0</v>
      </c>
      <c r="AH505" s="410">
        <f t="shared" si="149"/>
        <v>0</v>
      </c>
      <c r="AI505" s="410">
        <f t="shared" si="149"/>
        <v>0</v>
      </c>
      <c r="AJ505" s="410">
        <f t="shared" si="149"/>
        <v>0</v>
      </c>
      <c r="AK505" s="410">
        <f t="shared" si="149"/>
        <v>0</v>
      </c>
      <c r="AL505" s="410">
        <f t="shared" si="149"/>
        <v>0</v>
      </c>
      <c r="AM505" s="296"/>
    </row>
    <row r="506" spans="1:39" s="282" customFormat="1" ht="15" outlineLevel="1">
      <c r="A506" s="507"/>
      <c r="B506" s="323"/>
      <c r="C506" s="290"/>
      <c r="D506" s="290"/>
      <c r="E506" s="290"/>
      <c r="F506" s="290"/>
      <c r="G506" s="290"/>
      <c r="H506" s="290"/>
      <c r="I506" s="290"/>
      <c r="J506" s="290"/>
      <c r="K506" s="290"/>
      <c r="L506" s="290"/>
      <c r="M506" s="290"/>
      <c r="N506" s="290"/>
      <c r="O506" s="290"/>
      <c r="P506" s="290"/>
      <c r="Q506" s="290"/>
      <c r="R506" s="290"/>
      <c r="S506" s="290"/>
      <c r="T506" s="290"/>
      <c r="U506" s="290"/>
      <c r="V506" s="290"/>
      <c r="W506" s="290"/>
      <c r="X506" s="290"/>
      <c r="Y506" s="411"/>
      <c r="Z506" s="411"/>
      <c r="AA506" s="411"/>
      <c r="AB506" s="411"/>
      <c r="AC506" s="411"/>
      <c r="AD506" s="411"/>
      <c r="AE506" s="411"/>
      <c r="AF506" s="411"/>
      <c r="AG506" s="411"/>
      <c r="AH506" s="411"/>
      <c r="AI506" s="411"/>
      <c r="AJ506" s="411"/>
      <c r="AK506" s="411"/>
      <c r="AL506" s="411"/>
      <c r="AM506" s="312"/>
    </row>
    <row r="507" spans="1:39" s="282" customFormat="1" ht="15" outlineLevel="1">
      <c r="A507" s="507">
        <v>32</v>
      </c>
      <c r="B507" s="323" t="s">
        <v>493</v>
      </c>
      <c r="C507" s="290" t="s">
        <v>25</v>
      </c>
      <c r="D507" s="294"/>
      <c r="E507" s="294"/>
      <c r="F507" s="294"/>
      <c r="G507" s="294"/>
      <c r="H507" s="294"/>
      <c r="I507" s="294"/>
      <c r="J507" s="294"/>
      <c r="K507" s="294"/>
      <c r="L507" s="294"/>
      <c r="M507" s="294"/>
      <c r="N507" s="294">
        <v>0</v>
      </c>
      <c r="O507" s="294">
        <v>68</v>
      </c>
      <c r="P507" s="294"/>
      <c r="Q507" s="294"/>
      <c r="R507" s="294"/>
      <c r="S507" s="294"/>
      <c r="T507" s="294"/>
      <c r="U507" s="294"/>
      <c r="V507" s="294"/>
      <c r="W507" s="294"/>
      <c r="X507" s="294"/>
      <c r="Y507" s="409">
        <v>1</v>
      </c>
      <c r="Z507" s="409"/>
      <c r="AA507" s="409"/>
      <c r="AB507" s="409"/>
      <c r="AC507" s="409"/>
      <c r="AD507" s="409"/>
      <c r="AE507" s="409"/>
      <c r="AF507" s="409"/>
      <c r="AG507" s="409"/>
      <c r="AH507" s="409"/>
      <c r="AI507" s="409"/>
      <c r="AJ507" s="409"/>
      <c r="AK507" s="409"/>
      <c r="AL507" s="409"/>
      <c r="AM507" s="295">
        <f>SUM(Y507:AL507)</f>
        <v>1</v>
      </c>
    </row>
    <row r="508" spans="1:39" s="282" customFormat="1" ht="15" outlineLevel="1">
      <c r="A508" s="507"/>
      <c r="B508" s="323" t="s">
        <v>260</v>
      </c>
      <c r="C508" s="290" t="s">
        <v>164</v>
      </c>
      <c r="D508" s="294"/>
      <c r="E508" s="294"/>
      <c r="F508" s="294"/>
      <c r="G508" s="294"/>
      <c r="H508" s="294"/>
      <c r="I508" s="294"/>
      <c r="J508" s="294"/>
      <c r="K508" s="294"/>
      <c r="L508" s="294"/>
      <c r="M508" s="294"/>
      <c r="N508" s="294">
        <f>N507</f>
        <v>0</v>
      </c>
      <c r="O508" s="294"/>
      <c r="P508" s="294"/>
      <c r="Q508" s="294"/>
      <c r="R508" s="294"/>
      <c r="S508" s="294"/>
      <c r="T508" s="294"/>
      <c r="U508" s="294"/>
      <c r="V508" s="294"/>
      <c r="W508" s="294"/>
      <c r="X508" s="294"/>
      <c r="Y508" s="410">
        <f>Y507</f>
        <v>1</v>
      </c>
      <c r="Z508" s="410">
        <f t="shared" ref="Z508:AL508" si="150">Z507</f>
        <v>0</v>
      </c>
      <c r="AA508" s="410">
        <f t="shared" si="150"/>
        <v>0</v>
      </c>
      <c r="AB508" s="410">
        <f t="shared" si="150"/>
        <v>0</v>
      </c>
      <c r="AC508" s="410">
        <f t="shared" si="150"/>
        <v>0</v>
      </c>
      <c r="AD508" s="410">
        <f t="shared" si="150"/>
        <v>0</v>
      </c>
      <c r="AE508" s="410">
        <f t="shared" si="150"/>
        <v>0</v>
      </c>
      <c r="AF508" s="410">
        <f t="shared" si="150"/>
        <v>0</v>
      </c>
      <c r="AG508" s="410">
        <f t="shared" si="150"/>
        <v>0</v>
      </c>
      <c r="AH508" s="410">
        <f t="shared" si="150"/>
        <v>0</v>
      </c>
      <c r="AI508" s="410">
        <f t="shared" si="150"/>
        <v>0</v>
      </c>
      <c r="AJ508" s="410">
        <f t="shared" si="150"/>
        <v>0</v>
      </c>
      <c r="AK508" s="410">
        <f t="shared" si="150"/>
        <v>0</v>
      </c>
      <c r="AL508" s="410">
        <f t="shared" si="150"/>
        <v>0</v>
      </c>
      <c r="AM508" s="296"/>
    </row>
    <row r="509" spans="1:39" s="282" customFormat="1" ht="15" outlineLevel="1">
      <c r="A509" s="507"/>
      <c r="B509" s="323"/>
      <c r="C509" s="290"/>
      <c r="D509" s="290"/>
      <c r="E509" s="290"/>
      <c r="F509" s="290"/>
      <c r="G509" s="290"/>
      <c r="H509" s="290"/>
      <c r="I509" s="290"/>
      <c r="J509" s="290"/>
      <c r="K509" s="290"/>
      <c r="L509" s="290"/>
      <c r="M509" s="290"/>
      <c r="N509" s="290"/>
      <c r="O509" s="290"/>
      <c r="P509" s="290"/>
      <c r="Q509" s="290"/>
      <c r="R509" s="290"/>
      <c r="S509" s="290"/>
      <c r="T509" s="290"/>
      <c r="U509" s="290"/>
      <c r="V509" s="290"/>
      <c r="W509" s="290"/>
      <c r="X509" s="290"/>
      <c r="Y509" s="411"/>
      <c r="Z509" s="411"/>
      <c r="AA509" s="411"/>
      <c r="AB509" s="411"/>
      <c r="AC509" s="411"/>
      <c r="AD509" s="411"/>
      <c r="AE509" s="411"/>
      <c r="AF509" s="411"/>
      <c r="AG509" s="411"/>
      <c r="AH509" s="411"/>
      <c r="AI509" s="411"/>
      <c r="AJ509" s="411"/>
      <c r="AK509" s="411"/>
      <c r="AL509" s="411"/>
      <c r="AM509" s="312"/>
    </row>
    <row r="510" spans="1:39" s="282" customFormat="1" ht="15" outlineLevel="1">
      <c r="A510" s="507">
        <v>33</v>
      </c>
      <c r="B510" s="323" t="s">
        <v>494</v>
      </c>
      <c r="C510" s="290" t="s">
        <v>25</v>
      </c>
      <c r="D510" s="294"/>
      <c r="E510" s="294"/>
      <c r="F510" s="294"/>
      <c r="G510" s="294"/>
      <c r="H510" s="294"/>
      <c r="I510" s="294"/>
      <c r="J510" s="294"/>
      <c r="K510" s="294"/>
      <c r="L510" s="294"/>
      <c r="M510" s="294"/>
      <c r="N510" s="294">
        <v>0</v>
      </c>
      <c r="O510" s="294"/>
      <c r="P510" s="294"/>
      <c r="Q510" s="294"/>
      <c r="R510" s="294"/>
      <c r="S510" s="294"/>
      <c r="T510" s="294"/>
      <c r="U510" s="294"/>
      <c r="V510" s="294"/>
      <c r="W510" s="294"/>
      <c r="X510" s="294"/>
      <c r="Y510" s="409"/>
      <c r="Z510" s="409"/>
      <c r="AA510" s="409"/>
      <c r="AB510" s="409"/>
      <c r="AC510" s="409"/>
      <c r="AD510" s="409"/>
      <c r="AE510" s="409"/>
      <c r="AF510" s="409"/>
      <c r="AG510" s="409"/>
      <c r="AH510" s="409"/>
      <c r="AI510" s="409"/>
      <c r="AJ510" s="409"/>
      <c r="AK510" s="409"/>
      <c r="AL510" s="409"/>
      <c r="AM510" s="295">
        <f>SUM(Y510:AL510)</f>
        <v>0</v>
      </c>
    </row>
    <row r="511" spans="1:39" s="282" customFormat="1" ht="15" outlineLevel="1">
      <c r="A511" s="507"/>
      <c r="B511" s="323" t="s">
        <v>260</v>
      </c>
      <c r="C511" s="290" t="s">
        <v>164</v>
      </c>
      <c r="D511" s="294"/>
      <c r="E511" s="294"/>
      <c r="F511" s="294"/>
      <c r="G511" s="294"/>
      <c r="H511" s="294"/>
      <c r="I511" s="294"/>
      <c r="J511" s="294"/>
      <c r="K511" s="294"/>
      <c r="L511" s="294"/>
      <c r="M511" s="294"/>
      <c r="N511" s="294">
        <f>N510</f>
        <v>0</v>
      </c>
      <c r="O511" s="294"/>
      <c r="P511" s="294"/>
      <c r="Q511" s="294"/>
      <c r="R511" s="294"/>
      <c r="S511" s="294"/>
      <c r="T511" s="294"/>
      <c r="U511" s="294"/>
      <c r="V511" s="294"/>
      <c r="W511" s="294"/>
      <c r="X511" s="294"/>
      <c r="Y511" s="410">
        <f>Y510</f>
        <v>0</v>
      </c>
      <c r="Z511" s="410">
        <f t="shared" ref="Z511:AK511" si="151">Z510</f>
        <v>0</v>
      </c>
      <c r="AA511" s="410">
        <f t="shared" si="151"/>
        <v>0</v>
      </c>
      <c r="AB511" s="410">
        <f t="shared" si="151"/>
        <v>0</v>
      </c>
      <c r="AC511" s="410">
        <f t="shared" si="151"/>
        <v>0</v>
      </c>
      <c r="AD511" s="410">
        <f t="shared" si="151"/>
        <v>0</v>
      </c>
      <c r="AE511" s="410">
        <f t="shared" si="151"/>
        <v>0</v>
      </c>
      <c r="AF511" s="410">
        <f t="shared" si="151"/>
        <v>0</v>
      </c>
      <c r="AG511" s="410">
        <f t="shared" si="151"/>
        <v>0</v>
      </c>
      <c r="AH511" s="410">
        <f t="shared" si="151"/>
        <v>0</v>
      </c>
      <c r="AI511" s="410">
        <f t="shared" si="151"/>
        <v>0</v>
      </c>
      <c r="AJ511" s="410">
        <f t="shared" si="151"/>
        <v>0</v>
      </c>
      <c r="AK511" s="410">
        <f t="shared" si="151"/>
        <v>0</v>
      </c>
      <c r="AL511" s="410">
        <f>AL510</f>
        <v>0</v>
      </c>
      <c r="AM511" s="296"/>
    </row>
    <row r="512" spans="1:39" ht="15" outlineLevel="1">
      <c r="B512" s="314"/>
      <c r="C512" s="324"/>
      <c r="D512" s="290"/>
      <c r="E512" s="290"/>
      <c r="F512" s="290"/>
      <c r="G512" s="290"/>
      <c r="H512" s="290"/>
      <c r="I512" s="290"/>
      <c r="J512" s="290"/>
      <c r="K512" s="290"/>
      <c r="L512" s="290"/>
      <c r="M512" s="290"/>
      <c r="N512" s="299"/>
      <c r="O512" s="290"/>
      <c r="P512" s="325"/>
      <c r="Q512" s="325"/>
      <c r="R512" s="325"/>
      <c r="S512" s="325"/>
      <c r="T512" s="325"/>
      <c r="U512" s="325"/>
      <c r="V512" s="325"/>
      <c r="W512" s="325"/>
      <c r="X512" s="325"/>
      <c r="Y512" s="300"/>
      <c r="Z512" s="300"/>
      <c r="AA512" s="300"/>
      <c r="AB512" s="300"/>
      <c r="AC512" s="300"/>
      <c r="AD512" s="300"/>
      <c r="AE512" s="300"/>
      <c r="AF512" s="300"/>
      <c r="AG512" s="300"/>
      <c r="AH512" s="300"/>
      <c r="AI512" s="300"/>
      <c r="AJ512" s="300"/>
      <c r="AK512" s="300"/>
      <c r="AL512" s="300"/>
      <c r="AM512" s="305"/>
    </row>
    <row r="513" spans="2:41" ht="15.75">
      <c r="B513" s="326" t="s">
        <v>261</v>
      </c>
      <c r="C513" s="328"/>
      <c r="D513" s="328">
        <f>SUM(D408:D511)</f>
        <v>1815063.9400064463</v>
      </c>
      <c r="E513" s="328"/>
      <c r="F513" s="328"/>
      <c r="G513" s="328"/>
      <c r="H513" s="328"/>
      <c r="I513" s="328"/>
      <c r="J513" s="328"/>
      <c r="K513" s="328"/>
      <c r="L513" s="328"/>
      <c r="M513" s="328"/>
      <c r="N513" s="328"/>
      <c r="O513" s="328">
        <f>SUM(O408:O511)</f>
        <v>957.41408511778116</v>
      </c>
      <c r="P513" s="328"/>
      <c r="Q513" s="328"/>
      <c r="R513" s="328"/>
      <c r="S513" s="328"/>
      <c r="T513" s="328"/>
      <c r="U513" s="328"/>
      <c r="V513" s="328"/>
      <c r="W513" s="328"/>
      <c r="X513" s="328"/>
      <c r="Y513" s="328">
        <f>IF(Y407="kWh",SUMPRODUCT(D408:D511,Y408:Y511))</f>
        <v>272174.82504644612</v>
      </c>
      <c r="Z513" s="328">
        <f>IF(Z407="kWh",SUMPRODUCT(D408:D511,Z408:Z511))</f>
        <v>1465757.15723</v>
      </c>
      <c r="AA513" s="328">
        <f>IF(AA407="kW",SUMPRODUCT(N408:N511,O408:O511,AA408:AA511),SUMPRODUCT(D408:D511,AA408:AA511))</f>
        <v>180.92030151600002</v>
      </c>
      <c r="AB513" s="328">
        <f>IF(AB407="kW",SUMPRODUCT(N408:N511,O408:O511,AB408:AB511),SUMPRODUCT(D408:D511,AB408:AB511))</f>
        <v>0</v>
      </c>
      <c r="AC513" s="328">
        <f>IF(AC407="kW",SUMPRODUCT(N408:N511,O408:O511,AC408:AC511),SUMPRODUCT(D408:D511,AC408:AC511))</f>
        <v>0</v>
      </c>
      <c r="AD513" s="328">
        <f>IF(AD407="kW",SUMPRODUCT(N408:N511,O408:O511,AD408:AD511),SUMPRODUCT(D408:D511,AD408:AD511))</f>
        <v>0</v>
      </c>
      <c r="AE513" s="328">
        <f>IF(AE407="kW",SUMPRODUCT(N408:N511,O408:O511,AE408:AE511),SUMPRODUCT(D408:D511,AE408:AE511))</f>
        <v>0</v>
      </c>
      <c r="AF513" s="328">
        <f>IF(AF407="kW",SUMPRODUCT(N408:N511,O408:O511,AF408:AF511),SUMPRODUCT(D408:D511,AF408:AF511))</f>
        <v>0</v>
      </c>
      <c r="AG513" s="328">
        <f>IF(AG407="kW",SUMPRODUCT(N408:N511,O408:O511,AG408:AG511),SUMPRODUCT(D408:D511,AG408:AG511))</f>
        <v>0</v>
      </c>
      <c r="AH513" s="328">
        <f>IF(AH407="kW",SUMPRODUCT(N408:N511,O408:O511,AH408:AH511),SUMPRODUCT(D408:D511,AH408:AH511))</f>
        <v>0</v>
      </c>
      <c r="AI513" s="328">
        <f>IF(AI407="kW",SUMPRODUCT(N408:N511,O408:O511,AI408:AI511),SUMPRODUCT(D408:D511,AI408:AI511))</f>
        <v>0</v>
      </c>
      <c r="AJ513" s="328">
        <f>IF(AJ407="kW",SUMPRODUCT(N408:N511,O408:O511,AJ408:AJ511),SUMPRODUCT(D408:D511,AJ408:AJ511))</f>
        <v>0</v>
      </c>
      <c r="AK513" s="328">
        <f>IF(AK407="kW",SUMPRODUCT(N408:N511,O408:O511,AK408:AK511),SUMPRODUCT(D408:D511,AK408:AK511))</f>
        <v>0</v>
      </c>
      <c r="AL513" s="328">
        <f>IF(AL407="kW",SUMPRODUCT(N408:N511,O408:O511,AL408:AL511),SUMPRODUCT(D408:D511,AL408:AL511))</f>
        <v>0</v>
      </c>
      <c r="AM513" s="329"/>
    </row>
    <row r="514" spans="2:41" ht="15.75">
      <c r="B514" s="390" t="s">
        <v>262</v>
      </c>
      <c r="C514" s="391"/>
      <c r="D514" s="391"/>
      <c r="E514" s="391"/>
      <c r="F514" s="391"/>
      <c r="G514" s="391"/>
      <c r="H514" s="391"/>
      <c r="I514" s="391"/>
      <c r="J514" s="391"/>
      <c r="K514" s="391"/>
      <c r="L514" s="391"/>
      <c r="M514" s="391"/>
      <c r="N514" s="391"/>
      <c r="O514" s="391"/>
      <c r="P514" s="391"/>
      <c r="Q514" s="391"/>
      <c r="R514" s="391"/>
      <c r="S514" s="391"/>
      <c r="T514" s="391"/>
      <c r="U514" s="391"/>
      <c r="V514" s="391"/>
      <c r="W514" s="391"/>
      <c r="X514" s="391"/>
      <c r="Y514" s="327">
        <f>HLOOKUP(Y406,'2. LRAMVA Threshold'!$B$42:$Q$53,6,FALSE)</f>
        <v>0</v>
      </c>
      <c r="Z514" s="327">
        <f>HLOOKUP(Z406,'2. LRAMVA Threshold'!$B$42:$Q$53,6,FALSE)</f>
        <v>0</v>
      </c>
      <c r="AA514" s="327">
        <f>HLOOKUP(AA406,'2. LRAMVA Threshold'!$B$42:$Q$53,6,FALSE)</f>
        <v>0</v>
      </c>
      <c r="AB514" s="327">
        <f>HLOOKUP(AB406,'2. LRAMVA Threshold'!$B$42:$Q$53,6,FALSE)</f>
        <v>0</v>
      </c>
      <c r="AC514" s="327">
        <f>HLOOKUP(AC406,'2. LRAMVA Threshold'!$B$42:$Q$53,6,FALSE)</f>
        <v>0</v>
      </c>
      <c r="AD514" s="327">
        <f>HLOOKUP(AD406,'2. LRAMVA Threshold'!$B$42:$Q$53,6,FALSE)</f>
        <v>0</v>
      </c>
      <c r="AE514" s="327">
        <f>HLOOKUP(AE406,'2. LRAMVA Threshold'!$B$42:$Q$53,6,FALSE)</f>
        <v>0</v>
      </c>
      <c r="AF514" s="327">
        <f>HLOOKUP(AF406,'2. LRAMVA Threshold'!$B$42:$Q$53,6,FALSE)</f>
        <v>0</v>
      </c>
      <c r="AG514" s="327">
        <f>HLOOKUP(AG406,'2. LRAMVA Threshold'!$B$42:$Q$53,6,FALSE)</f>
        <v>0</v>
      </c>
      <c r="AH514" s="327">
        <f>HLOOKUP(AH406,'2. LRAMVA Threshold'!$B$42:$Q$53,6,FALSE)</f>
        <v>0</v>
      </c>
      <c r="AI514" s="327">
        <f>HLOOKUP(AI406,'2. LRAMVA Threshold'!$B$42:$Q$53,6,FALSE)</f>
        <v>0</v>
      </c>
      <c r="AJ514" s="327">
        <f>HLOOKUP(AJ406,'2. LRAMVA Threshold'!$B$42:$Q$53,6,FALSE)</f>
        <v>0</v>
      </c>
      <c r="AK514" s="327">
        <f>HLOOKUP(AK406,'2. LRAMVA Threshold'!$B$42:$Q$53,6,FALSE)</f>
        <v>0</v>
      </c>
      <c r="AL514" s="327">
        <f>HLOOKUP(AL406,'2. LRAMVA Threshold'!$B$42:$Q$53,6,FALSE)</f>
        <v>0</v>
      </c>
      <c r="AM514" s="392"/>
    </row>
    <row r="515" spans="2:41" ht="15">
      <c r="B515" s="393"/>
      <c r="C515" s="394"/>
      <c r="D515" s="395"/>
      <c r="E515" s="395"/>
      <c r="F515" s="395"/>
      <c r="G515" s="395"/>
      <c r="H515" s="395"/>
      <c r="I515" s="395"/>
      <c r="J515" s="395"/>
      <c r="K515" s="395"/>
      <c r="L515" s="395"/>
      <c r="M515" s="395"/>
      <c r="N515" s="395"/>
      <c r="O515" s="396"/>
      <c r="P515" s="395"/>
      <c r="Q515" s="395"/>
      <c r="R515" s="395"/>
      <c r="S515" s="397"/>
      <c r="T515" s="397"/>
      <c r="U515" s="397"/>
      <c r="V515" s="397"/>
      <c r="W515" s="395"/>
      <c r="X515" s="395"/>
      <c r="Y515" s="398"/>
      <c r="Z515" s="398"/>
      <c r="AA515" s="398"/>
      <c r="AB515" s="398"/>
      <c r="AC515" s="398"/>
      <c r="AD515" s="398"/>
      <c r="AE515" s="398"/>
      <c r="AF515" s="398"/>
      <c r="AG515" s="398"/>
      <c r="AH515" s="398"/>
      <c r="AI515" s="398"/>
      <c r="AJ515" s="398"/>
      <c r="AK515" s="398"/>
      <c r="AL515" s="398"/>
      <c r="AM515" s="399"/>
    </row>
    <row r="516" spans="2:41" ht="15">
      <c r="B516" s="323" t="s">
        <v>168</v>
      </c>
      <c r="C516" s="337"/>
      <c r="D516" s="337"/>
      <c r="E516" s="375"/>
      <c r="F516" s="375"/>
      <c r="G516" s="375"/>
      <c r="H516" s="375"/>
      <c r="I516" s="375"/>
      <c r="J516" s="375"/>
      <c r="K516" s="375"/>
      <c r="L516" s="375"/>
      <c r="M516" s="375"/>
      <c r="N516" s="375"/>
      <c r="O516" s="290"/>
      <c r="P516" s="339"/>
      <c r="Q516" s="339"/>
      <c r="R516" s="339"/>
      <c r="S516" s="338"/>
      <c r="T516" s="338"/>
      <c r="U516" s="338"/>
      <c r="V516" s="338"/>
      <c r="W516" s="339"/>
      <c r="X516" s="339"/>
      <c r="Y516" s="340">
        <f>HLOOKUP(Y$20,'3.  Distribution Rates'!$C$122:$P$133,6,FALSE)</f>
        <v>0</v>
      </c>
      <c r="Z516" s="340">
        <f>HLOOKUP(Z$20,'3.  Distribution Rates'!$C$122:$P$133,6,FALSE)</f>
        <v>0</v>
      </c>
      <c r="AA516" s="340">
        <f>HLOOKUP(AA$20,'3.  Distribution Rates'!$C$122:$P$133,6,FALSE)</f>
        <v>0</v>
      </c>
      <c r="AB516" s="340">
        <f>HLOOKUP(AB$20,'3.  Distribution Rates'!$C$122:$P$133,6,FALSE)</f>
        <v>0</v>
      </c>
      <c r="AC516" s="340">
        <f>HLOOKUP(AC$20,'3.  Distribution Rates'!$C$122:$P$133,6,FALSE)</f>
        <v>0</v>
      </c>
      <c r="AD516" s="340">
        <f>HLOOKUP(AD$20,'3.  Distribution Rates'!$C$122:$P$133,6,FALSE)</f>
        <v>0</v>
      </c>
      <c r="AE516" s="340">
        <f>HLOOKUP(AE$20,'3.  Distribution Rates'!$C$122:$P$133,6,FALSE)</f>
        <v>0</v>
      </c>
      <c r="AF516" s="340">
        <f>HLOOKUP(AF$20,'3.  Distribution Rates'!$C$122:$P$133,6,FALSE)</f>
        <v>0</v>
      </c>
      <c r="AG516" s="340">
        <f>HLOOKUP(AG$20,'3.  Distribution Rates'!$C$122:$P$133,6,FALSE)</f>
        <v>0</v>
      </c>
      <c r="AH516" s="340">
        <f>HLOOKUP(AH$20,'3.  Distribution Rates'!$C$122:$P$133,6,FALSE)</f>
        <v>0</v>
      </c>
      <c r="AI516" s="340">
        <f>HLOOKUP(AI$20,'3.  Distribution Rates'!$C$122:$P$133,6,FALSE)</f>
        <v>0</v>
      </c>
      <c r="AJ516" s="340">
        <f>HLOOKUP(AJ$20,'3.  Distribution Rates'!$C$122:$P$133,6,FALSE)</f>
        <v>0</v>
      </c>
      <c r="AK516" s="340">
        <f>HLOOKUP(AK$20,'3.  Distribution Rates'!$C$122:$P$133,6,FALSE)</f>
        <v>0</v>
      </c>
      <c r="AL516" s="340">
        <f>HLOOKUP(AL$20,'3.  Distribution Rates'!$C$122:$P$133,6,FALSE)</f>
        <v>0</v>
      </c>
      <c r="AM516" s="400"/>
    </row>
    <row r="517" spans="2:41" ht="15">
      <c r="B517" s="323" t="s">
        <v>160</v>
      </c>
      <c r="C517" s="344"/>
      <c r="D517" s="308"/>
      <c r="E517" s="278"/>
      <c r="F517" s="278"/>
      <c r="G517" s="278"/>
      <c r="H517" s="278"/>
      <c r="I517" s="278"/>
      <c r="J517" s="278"/>
      <c r="K517" s="278"/>
      <c r="L517" s="278"/>
      <c r="M517" s="278"/>
      <c r="N517" s="278"/>
      <c r="O517" s="290"/>
      <c r="P517" s="278"/>
      <c r="Q517" s="278"/>
      <c r="R517" s="278"/>
      <c r="S517" s="308"/>
      <c r="T517" s="308"/>
      <c r="U517" s="308"/>
      <c r="V517" s="308"/>
      <c r="W517" s="278"/>
      <c r="X517" s="278"/>
      <c r="Y517" s="377">
        <f>Y137*Y516</f>
        <v>0</v>
      </c>
      <c r="Z517" s="377">
        <f t="shared" ref="Z517:AL517" si="152">Z137*Z516</f>
        <v>0</v>
      </c>
      <c r="AA517" s="377">
        <f t="shared" si="152"/>
        <v>0</v>
      </c>
      <c r="AB517" s="377">
        <f t="shared" si="152"/>
        <v>0</v>
      </c>
      <c r="AC517" s="377">
        <f t="shared" si="152"/>
        <v>0</v>
      </c>
      <c r="AD517" s="377">
        <f t="shared" si="152"/>
        <v>0</v>
      </c>
      <c r="AE517" s="377">
        <f t="shared" si="152"/>
        <v>0</v>
      </c>
      <c r="AF517" s="377">
        <f t="shared" si="152"/>
        <v>0</v>
      </c>
      <c r="AG517" s="377">
        <f t="shared" si="152"/>
        <v>0</v>
      </c>
      <c r="AH517" s="377">
        <f t="shared" si="152"/>
        <v>0</v>
      </c>
      <c r="AI517" s="377">
        <f t="shared" si="152"/>
        <v>0</v>
      </c>
      <c r="AJ517" s="377">
        <f t="shared" si="152"/>
        <v>0</v>
      </c>
      <c r="AK517" s="377">
        <f t="shared" si="152"/>
        <v>0</v>
      </c>
      <c r="AL517" s="377">
        <f t="shared" si="152"/>
        <v>0</v>
      </c>
      <c r="AM517" s="627">
        <f>SUM(Y517:AL517)</f>
        <v>0</v>
      </c>
      <c r="AO517" s="282"/>
    </row>
    <row r="518" spans="2:41" ht="15">
      <c r="B518" s="323" t="s">
        <v>161</v>
      </c>
      <c r="C518" s="344"/>
      <c r="D518" s="308"/>
      <c r="E518" s="278"/>
      <c r="F518" s="278"/>
      <c r="G518" s="278"/>
      <c r="H518" s="278"/>
      <c r="I518" s="278"/>
      <c r="J518" s="278"/>
      <c r="K518" s="278"/>
      <c r="L518" s="278"/>
      <c r="M518" s="278"/>
      <c r="N518" s="278"/>
      <c r="O518" s="290"/>
      <c r="P518" s="278"/>
      <c r="Q518" s="278"/>
      <c r="R518" s="278"/>
      <c r="S518" s="308"/>
      <c r="T518" s="308"/>
      <c r="U518" s="308"/>
      <c r="V518" s="308"/>
      <c r="W518" s="278"/>
      <c r="X518" s="278"/>
      <c r="Y518" s="377">
        <f>Y266*Y516</f>
        <v>0</v>
      </c>
      <c r="Z518" s="377">
        <f t="shared" ref="Z518:AL518" si="153">Z266*Z516</f>
        <v>0</v>
      </c>
      <c r="AA518" s="377">
        <f t="shared" si="153"/>
        <v>0</v>
      </c>
      <c r="AB518" s="377">
        <f t="shared" si="153"/>
        <v>0</v>
      </c>
      <c r="AC518" s="377">
        <f t="shared" si="153"/>
        <v>0</v>
      </c>
      <c r="AD518" s="377">
        <f t="shared" si="153"/>
        <v>0</v>
      </c>
      <c r="AE518" s="377">
        <f t="shared" si="153"/>
        <v>0</v>
      </c>
      <c r="AF518" s="377">
        <f t="shared" si="153"/>
        <v>0</v>
      </c>
      <c r="AG518" s="377">
        <f t="shared" si="153"/>
        <v>0</v>
      </c>
      <c r="AH518" s="377">
        <f t="shared" si="153"/>
        <v>0</v>
      </c>
      <c r="AI518" s="377">
        <f t="shared" si="153"/>
        <v>0</v>
      </c>
      <c r="AJ518" s="377">
        <f t="shared" si="153"/>
        <v>0</v>
      </c>
      <c r="AK518" s="377">
        <f t="shared" si="153"/>
        <v>0</v>
      </c>
      <c r="AL518" s="377">
        <f t="shared" si="153"/>
        <v>0</v>
      </c>
      <c r="AM518" s="627">
        <f>SUM(Y518:AL518)</f>
        <v>0</v>
      </c>
    </row>
    <row r="519" spans="2:41" ht="15">
      <c r="B519" s="323" t="s">
        <v>162</v>
      </c>
      <c r="C519" s="344"/>
      <c r="D519" s="308"/>
      <c r="E519" s="278"/>
      <c r="F519" s="278"/>
      <c r="G519" s="278"/>
      <c r="H519" s="278"/>
      <c r="I519" s="278"/>
      <c r="J519" s="278"/>
      <c r="K519" s="278"/>
      <c r="L519" s="278"/>
      <c r="M519" s="278"/>
      <c r="N519" s="278"/>
      <c r="O519" s="290"/>
      <c r="P519" s="278"/>
      <c r="Q519" s="278"/>
      <c r="R519" s="278"/>
      <c r="S519" s="308"/>
      <c r="T519" s="308"/>
      <c r="U519" s="308"/>
      <c r="V519" s="308"/>
      <c r="W519" s="278"/>
      <c r="X519" s="278"/>
      <c r="Y519" s="377">
        <f>Y395*Y516</f>
        <v>0</v>
      </c>
      <c r="Z519" s="377">
        <f t="shared" ref="Z519:AL519" si="154">Z395*Z516</f>
        <v>0</v>
      </c>
      <c r="AA519" s="377">
        <f t="shared" si="154"/>
        <v>0</v>
      </c>
      <c r="AB519" s="377">
        <f t="shared" si="154"/>
        <v>0</v>
      </c>
      <c r="AC519" s="377">
        <f t="shared" si="154"/>
        <v>0</v>
      </c>
      <c r="AD519" s="377">
        <f t="shared" si="154"/>
        <v>0</v>
      </c>
      <c r="AE519" s="377">
        <f t="shared" si="154"/>
        <v>0</v>
      </c>
      <c r="AF519" s="377">
        <f t="shared" si="154"/>
        <v>0</v>
      </c>
      <c r="AG519" s="377">
        <f t="shared" si="154"/>
        <v>0</v>
      </c>
      <c r="AH519" s="377">
        <f t="shared" si="154"/>
        <v>0</v>
      </c>
      <c r="AI519" s="377">
        <f t="shared" si="154"/>
        <v>0</v>
      </c>
      <c r="AJ519" s="377">
        <f t="shared" si="154"/>
        <v>0</v>
      </c>
      <c r="AK519" s="377">
        <f t="shared" si="154"/>
        <v>0</v>
      </c>
      <c r="AL519" s="377">
        <f t="shared" si="154"/>
        <v>0</v>
      </c>
      <c r="AM519" s="627">
        <f>SUM(Y519:AL519)</f>
        <v>0</v>
      </c>
    </row>
    <row r="520" spans="2:41" ht="15">
      <c r="B520" s="323" t="s">
        <v>163</v>
      </c>
      <c r="C520" s="344"/>
      <c r="D520" s="308"/>
      <c r="E520" s="278"/>
      <c r="F520" s="278"/>
      <c r="G520" s="278"/>
      <c r="H520" s="278"/>
      <c r="I520" s="278"/>
      <c r="J520" s="278"/>
      <c r="K520" s="278"/>
      <c r="L520" s="278"/>
      <c r="M520" s="278"/>
      <c r="N520" s="278"/>
      <c r="O520" s="290"/>
      <c r="P520" s="278"/>
      <c r="Q520" s="278"/>
      <c r="R520" s="278"/>
      <c r="S520" s="308"/>
      <c r="T520" s="308"/>
      <c r="U520" s="308"/>
      <c r="V520" s="308"/>
      <c r="W520" s="278"/>
      <c r="X520" s="278"/>
      <c r="Y520" s="377">
        <f>Y513*Y516</f>
        <v>0</v>
      </c>
      <c r="Z520" s="377">
        <f t="shared" ref="Z520:AK520" si="155">Z513*Z516</f>
        <v>0</v>
      </c>
      <c r="AA520" s="377">
        <f t="shared" si="155"/>
        <v>0</v>
      </c>
      <c r="AB520" s="377">
        <f t="shared" si="155"/>
        <v>0</v>
      </c>
      <c r="AC520" s="377">
        <f t="shared" si="155"/>
        <v>0</v>
      </c>
      <c r="AD520" s="377">
        <f t="shared" si="155"/>
        <v>0</v>
      </c>
      <c r="AE520" s="377">
        <f t="shared" si="155"/>
        <v>0</v>
      </c>
      <c r="AF520" s="377">
        <f t="shared" si="155"/>
        <v>0</v>
      </c>
      <c r="AG520" s="377">
        <f t="shared" si="155"/>
        <v>0</v>
      </c>
      <c r="AH520" s="377">
        <f t="shared" si="155"/>
        <v>0</v>
      </c>
      <c r="AI520" s="377">
        <f>AI513*AI516</f>
        <v>0</v>
      </c>
      <c r="AJ520" s="377">
        <f t="shared" si="155"/>
        <v>0</v>
      </c>
      <c r="AK520" s="377">
        <f t="shared" si="155"/>
        <v>0</v>
      </c>
      <c r="AL520" s="377">
        <f>AL513*AL516</f>
        <v>0</v>
      </c>
      <c r="AM520" s="627">
        <f>SUM(Y520:AL520)</f>
        <v>0</v>
      </c>
    </row>
    <row r="521" spans="2:41" ht="15.75">
      <c r="B521" s="348" t="s">
        <v>263</v>
      </c>
      <c r="C521" s="344"/>
      <c r="D521" s="335"/>
      <c r="E521" s="333"/>
      <c r="F521" s="333"/>
      <c r="G521" s="333"/>
      <c r="H521" s="333"/>
      <c r="I521" s="333"/>
      <c r="J521" s="333"/>
      <c r="K521" s="333"/>
      <c r="L521" s="333"/>
      <c r="M521" s="333"/>
      <c r="N521" s="333"/>
      <c r="O521" s="299"/>
      <c r="P521" s="333"/>
      <c r="Q521" s="333"/>
      <c r="R521" s="333"/>
      <c r="S521" s="335"/>
      <c r="T521" s="335"/>
      <c r="U521" s="335"/>
      <c r="V521" s="335"/>
      <c r="W521" s="333"/>
      <c r="X521" s="333"/>
      <c r="Y521" s="345">
        <f>SUM(Y517:Y520)</f>
        <v>0</v>
      </c>
      <c r="Z521" s="345">
        <f t="shared" ref="Z521:AK521" si="156">SUM(Z517:Z520)</f>
        <v>0</v>
      </c>
      <c r="AA521" s="345">
        <f t="shared" si="156"/>
        <v>0</v>
      </c>
      <c r="AB521" s="345">
        <f t="shared" si="156"/>
        <v>0</v>
      </c>
      <c r="AC521" s="345">
        <f t="shared" si="156"/>
        <v>0</v>
      </c>
      <c r="AD521" s="345">
        <f t="shared" si="156"/>
        <v>0</v>
      </c>
      <c r="AE521" s="345">
        <f t="shared" si="156"/>
        <v>0</v>
      </c>
      <c r="AF521" s="345">
        <f t="shared" si="156"/>
        <v>0</v>
      </c>
      <c r="AG521" s="345">
        <f t="shared" si="156"/>
        <v>0</v>
      </c>
      <c r="AH521" s="345">
        <f t="shared" si="156"/>
        <v>0</v>
      </c>
      <c r="AI521" s="345">
        <f t="shared" si="156"/>
        <v>0</v>
      </c>
      <c r="AJ521" s="345">
        <f t="shared" si="156"/>
        <v>0</v>
      </c>
      <c r="AK521" s="345">
        <f t="shared" si="156"/>
        <v>0</v>
      </c>
      <c r="AL521" s="345">
        <f>SUM(AL517:AL520)</f>
        <v>0</v>
      </c>
      <c r="AM521" s="406">
        <f>SUM(AM517:AM520)</f>
        <v>0</v>
      </c>
    </row>
    <row r="522" spans="2:41" ht="15.75">
      <c r="B522" s="348" t="s">
        <v>264</v>
      </c>
      <c r="C522" s="344"/>
      <c r="D522" s="349"/>
      <c r="E522" s="333"/>
      <c r="F522" s="333"/>
      <c r="G522" s="333"/>
      <c r="H522" s="333"/>
      <c r="I522" s="333"/>
      <c r="J522" s="333"/>
      <c r="K522" s="333"/>
      <c r="L522" s="333"/>
      <c r="M522" s="333"/>
      <c r="N522" s="333"/>
      <c r="O522" s="299"/>
      <c r="P522" s="333"/>
      <c r="Q522" s="333"/>
      <c r="R522" s="333"/>
      <c r="S522" s="335"/>
      <c r="T522" s="335"/>
      <c r="U522" s="335"/>
      <c r="V522" s="335"/>
      <c r="W522" s="333"/>
      <c r="X522" s="333"/>
      <c r="Y522" s="346">
        <f>Y514*Y516</f>
        <v>0</v>
      </c>
      <c r="Z522" s="346">
        <f t="shared" ref="Z522:AJ522" si="157">Z514*Z516</f>
        <v>0</v>
      </c>
      <c r="AA522" s="346">
        <f>AA514*AA516</f>
        <v>0</v>
      </c>
      <c r="AB522" s="346">
        <f t="shared" si="157"/>
        <v>0</v>
      </c>
      <c r="AC522" s="346">
        <f t="shared" si="157"/>
        <v>0</v>
      </c>
      <c r="AD522" s="346">
        <f>AD514*AD516</f>
        <v>0</v>
      </c>
      <c r="AE522" s="346">
        <f t="shared" si="157"/>
        <v>0</v>
      </c>
      <c r="AF522" s="346">
        <f t="shared" si="157"/>
        <v>0</v>
      </c>
      <c r="AG522" s="346">
        <f t="shared" si="157"/>
        <v>0</v>
      </c>
      <c r="AH522" s="346">
        <f t="shared" si="157"/>
        <v>0</v>
      </c>
      <c r="AI522" s="346">
        <f t="shared" si="157"/>
        <v>0</v>
      </c>
      <c r="AJ522" s="346">
        <f t="shared" si="157"/>
        <v>0</v>
      </c>
      <c r="AK522" s="346">
        <f>AK514*AK516</f>
        <v>0</v>
      </c>
      <c r="AL522" s="346">
        <f>AL514*AL516</f>
        <v>0</v>
      </c>
      <c r="AM522" s="406">
        <f>SUM(Y522:AL522)</f>
        <v>0</v>
      </c>
    </row>
    <row r="523" spans="2:41" ht="15.75">
      <c r="B523" s="348" t="s">
        <v>266</v>
      </c>
      <c r="C523" s="344"/>
      <c r="D523" s="349"/>
      <c r="E523" s="333"/>
      <c r="F523" s="333"/>
      <c r="G523" s="333"/>
      <c r="H523" s="333"/>
      <c r="I523" s="333"/>
      <c r="J523" s="333"/>
      <c r="K523" s="333"/>
      <c r="L523" s="333"/>
      <c r="M523" s="333"/>
      <c r="N523" s="333"/>
      <c r="O523" s="299"/>
      <c r="P523" s="333"/>
      <c r="Q523" s="333"/>
      <c r="R523" s="333"/>
      <c r="S523" s="349"/>
      <c r="T523" s="349"/>
      <c r="U523" s="349"/>
      <c r="V523" s="349"/>
      <c r="W523" s="333"/>
      <c r="X523" s="333"/>
      <c r="Y523" s="350"/>
      <c r="Z523" s="350"/>
      <c r="AA523" s="350"/>
      <c r="AB523" s="350"/>
      <c r="AC523" s="350"/>
      <c r="AD523" s="350"/>
      <c r="AE523" s="350"/>
      <c r="AF523" s="350"/>
      <c r="AG523" s="350"/>
      <c r="AH523" s="350"/>
      <c r="AI523" s="350"/>
      <c r="AJ523" s="350"/>
      <c r="AK523" s="350"/>
      <c r="AL523" s="350"/>
      <c r="AM523" s="406">
        <f>AM521-AM522</f>
        <v>0</v>
      </c>
    </row>
    <row r="524" spans="2:41" ht="15.75">
      <c r="B524" s="348"/>
      <c r="C524" s="344"/>
      <c r="D524" s="349"/>
      <c r="E524" s="333"/>
      <c r="F524" s="333"/>
      <c r="G524" s="333"/>
      <c r="H524" s="333"/>
      <c r="I524" s="333"/>
      <c r="J524" s="333"/>
      <c r="K524" s="333"/>
      <c r="L524" s="333"/>
      <c r="M524" s="333"/>
      <c r="N524" s="333"/>
      <c r="O524" s="299"/>
      <c r="P524" s="333"/>
      <c r="Q524" s="333"/>
      <c r="R524" s="333"/>
      <c r="S524" s="349"/>
      <c r="T524" s="349"/>
      <c r="U524" s="349"/>
      <c r="V524" s="349"/>
      <c r="W524" s="333"/>
      <c r="X524" s="333"/>
      <c r="Y524" s="350"/>
      <c r="Z524" s="350"/>
      <c r="AA524" s="350"/>
      <c r="AB524" s="350"/>
      <c r="AC524" s="350"/>
      <c r="AD524" s="350"/>
      <c r="AE524" s="350"/>
      <c r="AF524" s="350"/>
      <c r="AG524" s="350"/>
      <c r="AH524" s="350"/>
      <c r="AI524" s="350"/>
      <c r="AJ524" s="350"/>
      <c r="AK524" s="350"/>
      <c r="AL524" s="350"/>
      <c r="AM524" s="406"/>
    </row>
    <row r="525" spans="2:41" ht="15.75">
      <c r="B525" s="348"/>
      <c r="C525" s="344"/>
      <c r="D525" s="349"/>
      <c r="E525" s="333"/>
      <c r="F525" s="333"/>
      <c r="G525" s="333"/>
      <c r="H525" s="333"/>
      <c r="I525" s="333"/>
      <c r="J525" s="333"/>
      <c r="K525" s="333"/>
      <c r="L525" s="333"/>
      <c r="M525" s="333"/>
      <c r="N525" s="333"/>
      <c r="O525" s="299"/>
      <c r="P525" s="333"/>
      <c r="Q525" s="333"/>
      <c r="R525" s="333"/>
      <c r="S525" s="349"/>
      <c r="T525" s="349"/>
      <c r="U525" s="349"/>
      <c r="V525" s="349"/>
      <c r="W525" s="333"/>
      <c r="X525" s="333"/>
      <c r="Y525" s="350"/>
      <c r="Z525" s="350"/>
      <c r="AA525" s="350"/>
      <c r="AB525" s="350"/>
      <c r="AC525" s="350"/>
      <c r="AD525" s="350"/>
      <c r="AE525" s="350"/>
      <c r="AF525" s="350"/>
      <c r="AG525" s="350"/>
      <c r="AH525" s="350"/>
      <c r="AI525" s="350"/>
      <c r="AJ525" s="350"/>
      <c r="AK525" s="350"/>
      <c r="AL525" s="350"/>
      <c r="AM525" s="407"/>
    </row>
    <row r="526" spans="2:41" ht="15">
      <c r="B526" s="323" t="s">
        <v>202</v>
      </c>
      <c r="C526" s="349"/>
      <c r="D526" s="349"/>
      <c r="E526" s="333"/>
      <c r="F526" s="333"/>
      <c r="G526" s="333"/>
      <c r="H526" s="333"/>
      <c r="I526" s="333"/>
      <c r="J526" s="333"/>
      <c r="K526" s="333"/>
      <c r="L526" s="333"/>
      <c r="M526" s="333"/>
      <c r="N526" s="333"/>
      <c r="O526" s="299"/>
      <c r="P526" s="333"/>
      <c r="Q526" s="333"/>
      <c r="R526" s="333"/>
      <c r="S526" s="349"/>
      <c r="T526" s="344"/>
      <c r="U526" s="349"/>
      <c r="V526" s="349"/>
      <c r="W526" s="333"/>
      <c r="X526" s="333"/>
      <c r="Y526" s="290">
        <f>SUMPRODUCT(E408:E511,Y408:Y511)</f>
        <v>251592.68732704618</v>
      </c>
      <c r="Z526" s="290">
        <f>SUMPRODUCT(E408:E511,Z408:Z511)</f>
        <v>1449468.6921299999</v>
      </c>
      <c r="AA526" s="290">
        <f>IF(AA407="kW",SUMPRODUCT(N408:N511,P408:P511,AA408:AA511),SUMPRODUCT(E408:E511,AA408:AA511))</f>
        <v>180.92030151600002</v>
      </c>
      <c r="AB526" s="290">
        <f>IF(AB407="kW",SUMPRODUCT(N408:N511,P408:P511,AB408:AB511),SUMPRODUCT(E408:E511,AB408:AB511))</f>
        <v>0</v>
      </c>
      <c r="AC526" s="290">
        <f>IF(AC407="kW",SUMPRODUCT(N408:N511,P408:P511,AC408:AC511),SUMPRODUCT(E408:E511,AC408:AC511))</f>
        <v>0</v>
      </c>
      <c r="AD526" s="290">
        <f>IF(AD407="kW",SUMPRODUCT(N408:N511,P408:P511,AD408:AD511),SUMPRODUCT(E408:E511, AD408:AD511))</f>
        <v>0</v>
      </c>
      <c r="AE526" s="290">
        <f>IF(AE407="kW",SUMPRODUCT(N408:N511,P408:P511,AE408:AE511),SUMPRODUCT(E408:E511,AE408:AE511))</f>
        <v>0</v>
      </c>
      <c r="AF526" s="290">
        <f>IF(AF407="kW",SUMPRODUCT(N408:N511,P408:P511,AF408:AF511),SUMPRODUCT(E408:E511,AF408:AF511))</f>
        <v>0</v>
      </c>
      <c r="AG526" s="290">
        <f>IF(AG407="kW",SUMPRODUCT(N408:N511,P408:P511,AG408:AG511),SUMPRODUCT(E408:E511,AG408:AG511))</f>
        <v>0</v>
      </c>
      <c r="AH526" s="290">
        <f>IF(AH407="kW",SUMPRODUCT(N408:N511,P408:P511,AH408:AH511),SUMPRODUCT(E408:E511,AH408:AH511))</f>
        <v>0</v>
      </c>
      <c r="AI526" s="290">
        <f>IF(AI407="kW",SUMPRODUCT(N408:N511,P408:P511,AI408:AI511),SUMPRODUCT(E408:E511,AI408:AI511))</f>
        <v>0</v>
      </c>
      <c r="AJ526" s="290">
        <f>IF(AJ407="kW",SUMPRODUCT(N408:N511,P408:P511,AJ408:AJ511),SUMPRODUCT(E408:E511,AJ408:AJ511))</f>
        <v>0</v>
      </c>
      <c r="AK526" s="290">
        <f>IF(AK407="kW",SUMPRODUCT(N408:N511,P408:P511,AK408:AK511),SUMPRODUCT(E408:E511,AK408:AK511))</f>
        <v>0</v>
      </c>
      <c r="AL526" s="290">
        <f>IF(AL407="kW",SUMPRODUCT(N408:N511,P408:P511,AL408:AL511),SUMPRODUCT(E408:E511,AL408:AL511))</f>
        <v>0</v>
      </c>
      <c r="AM526" s="352"/>
    </row>
    <row r="527" spans="2:41" ht="15">
      <c r="B527" s="323" t="s">
        <v>203</v>
      </c>
      <c r="C527" s="355"/>
      <c r="D527" s="278"/>
      <c r="E527" s="278"/>
      <c r="F527" s="278"/>
      <c r="G527" s="278"/>
      <c r="H527" s="278"/>
      <c r="I527" s="278"/>
      <c r="J527" s="278"/>
      <c r="K527" s="278"/>
      <c r="L527" s="278"/>
      <c r="M527" s="278"/>
      <c r="N527" s="278"/>
      <c r="O527" s="356"/>
      <c r="P527" s="278"/>
      <c r="Q527" s="278"/>
      <c r="R527" s="278"/>
      <c r="S527" s="303"/>
      <c r="T527" s="308"/>
      <c r="U527" s="308"/>
      <c r="V527" s="278"/>
      <c r="W527" s="278"/>
      <c r="X527" s="308"/>
      <c r="Y527" s="290">
        <f>SUMPRODUCT(F408:F511,Y408:Y511)</f>
        <v>240927.60422268618</v>
      </c>
      <c r="Z527" s="290">
        <f>SUMPRODUCT(F408:F511,Z408:Z511)</f>
        <v>1390448.44013</v>
      </c>
      <c r="AA527" s="290">
        <f>IF(AA407="kW",SUMPRODUCT(N408:N511,Q408:Q511,AA408:AA511),SUMPRODUCT(F408:F511,AA408:AA511))</f>
        <v>180.92030151600002</v>
      </c>
      <c r="AB527" s="290">
        <f>IF(AB407="kW",SUMPRODUCT(N408:N511,Q408:Q511,AB408:AB511),SUMPRODUCT(F408:F511,AB408:AB511))</f>
        <v>0</v>
      </c>
      <c r="AC527" s="290">
        <f>IF(AC407="kW",SUMPRODUCT(N408:N511,Q408:Q511,AC408:AC511),SUMPRODUCT(F408:F511, AC408:AC511))</f>
        <v>0</v>
      </c>
      <c r="AD527" s="290">
        <f>IF(AD407="kW",SUMPRODUCT(N408:N511,Q408:Q511,AD408:AD511),SUMPRODUCT(F408:F511, AD408:AD511))</f>
        <v>0</v>
      </c>
      <c r="AE527" s="290">
        <f>IF(AE407="kW",SUMPRODUCT(N408:N511,Q408:Q511,AE408:AE511),SUMPRODUCT(F408:F511,AE408:AE511))</f>
        <v>0</v>
      </c>
      <c r="AF527" s="290">
        <f>IF(AF407="kW",SUMPRODUCT(N408:N511,Q408:Q511,AF408:AF511),SUMPRODUCT(F408:F511,AF408:AF511))</f>
        <v>0</v>
      </c>
      <c r="AG527" s="290">
        <f>IF(AG407="kW",SUMPRODUCT(N408:N511,Q408:Q511,AG408:AG511),SUMPRODUCT(F408:F511,AG408:AG511))</f>
        <v>0</v>
      </c>
      <c r="AH527" s="290">
        <f>IF(AH407="kW",SUMPRODUCT(N408:N511,Q408:Q511,AH408:AH511),SUMPRODUCT(F408:F511,AH408:AH511))</f>
        <v>0</v>
      </c>
      <c r="AI527" s="290">
        <f>IF(AI407="kW",SUMPRODUCT(N408:N511,Q408:Q511,AI408:AI511),SUMPRODUCT(F408:F511,AI408:AI511))</f>
        <v>0</v>
      </c>
      <c r="AJ527" s="290">
        <f>IF(AJ407="kW",SUMPRODUCT(N408:N511,Q408:Q511,AJ408:AJ511),SUMPRODUCT(F408:F511,AJ408:AJ511))</f>
        <v>0</v>
      </c>
      <c r="AK527" s="290">
        <f>IF(AK407="kW",SUMPRODUCT(N408:N511,Q408:Q511,AK408:AK511),SUMPRODUCT(F408:F511,AK408:AK511))</f>
        <v>0</v>
      </c>
      <c r="AL527" s="290">
        <f>IF(AL407="kW",SUMPRODUCT(N408:N511,Q408:Q511,AL408:AL511),SUMPRODUCT(F408:F511,AL408:AL511))</f>
        <v>0</v>
      </c>
      <c r="AM527" s="336"/>
    </row>
    <row r="528" spans="2:41" ht="15">
      <c r="B528" s="323" t="s">
        <v>204</v>
      </c>
      <c r="C528" s="355"/>
      <c r="D528" s="278"/>
      <c r="E528" s="278"/>
      <c r="F528" s="278"/>
      <c r="G528" s="278"/>
      <c r="H528" s="278"/>
      <c r="I528" s="278"/>
      <c r="J528" s="278"/>
      <c r="K528" s="278"/>
      <c r="L528" s="278"/>
      <c r="M528" s="278"/>
      <c r="N528" s="278"/>
      <c r="O528" s="356"/>
      <c r="P528" s="278"/>
      <c r="Q528" s="278"/>
      <c r="R528" s="278"/>
      <c r="S528" s="303"/>
      <c r="T528" s="308"/>
      <c r="U528" s="308"/>
      <c r="V528" s="278"/>
      <c r="W528" s="278"/>
      <c r="X528" s="308"/>
      <c r="Y528" s="290">
        <f>SUMPRODUCT(G408:G511,Y408:Y511)</f>
        <v>240927.60422268618</v>
      </c>
      <c r="Z528" s="290">
        <f>SUMPRODUCT(G408:G511,Z408:Z511)</f>
        <v>1357846.2607200001</v>
      </c>
      <c r="AA528" s="290">
        <f>IF(AA407="kW",SUMPRODUCT(N408:N511,R408:R511,AA408:AA511),SUMPRODUCT(G408:G511,AA408:AA511))</f>
        <v>180.56228641200002</v>
      </c>
      <c r="AB528" s="290">
        <f>IF(AB407="kW",SUMPRODUCT(N408:N511,R408:R511,AB408:AB511),SUMPRODUCT(G408:G511,AB408:AB511))</f>
        <v>0</v>
      </c>
      <c r="AC528" s="290">
        <f>IF(AC407="kW",SUMPRODUCT(N408:N511,R408:R511,AC408:AC511),SUMPRODUCT(G408:G511, AC408:AC511))</f>
        <v>0</v>
      </c>
      <c r="AD528" s="290">
        <f>IF(AD407="kW",SUMPRODUCT(N408:N511,R408:R511,AD408:AD511),SUMPRODUCT(G408:G511, AD408:AD511))</f>
        <v>0</v>
      </c>
      <c r="AE528" s="290">
        <f>IF(AE407="kW",SUMPRODUCT(N408:N511,R408:R511,AE408:AE511),SUMPRODUCT(G408:G511,AE408:AE511))</f>
        <v>0</v>
      </c>
      <c r="AF528" s="290">
        <f>IF(AF407="kW",SUMPRODUCT(N408:N511,R408:R511,AF408:AF511),SUMPRODUCT(G408:G511,AF408:AF511))</f>
        <v>0</v>
      </c>
      <c r="AG528" s="290">
        <f>IF(AG407="kW",SUMPRODUCT(N408:N511,R408:R511,AG408:AG511),SUMPRODUCT(G408:G511,AG408:AG511))</f>
        <v>0</v>
      </c>
      <c r="AH528" s="290">
        <f>IF(AH407="kW",SUMPRODUCT(N408:N511,R408:R511,AH408:AH511),SUMPRODUCT(G408:G511,AH408:AH511))</f>
        <v>0</v>
      </c>
      <c r="AI528" s="290">
        <f>IF(AI407="kW",SUMPRODUCT(N408:N511,R408:R511,AI408:AI511),SUMPRODUCT(G408:G511,AI408:AI511))</f>
        <v>0</v>
      </c>
      <c r="AJ528" s="290">
        <f>IF(AJ407="kW",SUMPRODUCT(N408:N511,R408:R511,AJ408:AJ511),SUMPRODUCT(G408:G511,AJ408:AJ511))</f>
        <v>0</v>
      </c>
      <c r="AK528" s="290">
        <f>IF(AK407="kW",SUMPRODUCT(N408:N511,R408:R511,AK408:AK511),SUMPRODUCT(G408:G511,AK408:AK511))</f>
        <v>0</v>
      </c>
      <c r="AL528" s="290">
        <f>IF(AL407="kW",SUMPRODUCT(N408:N511,R408:R511,AL408:AL511),SUMPRODUCT(G408:G511,AL408:AL511))</f>
        <v>0</v>
      </c>
      <c r="AM528" s="336"/>
    </row>
    <row r="529" spans="2:39" ht="15">
      <c r="B529" s="323" t="s">
        <v>205</v>
      </c>
      <c r="C529" s="355"/>
      <c r="D529" s="278"/>
      <c r="E529" s="278"/>
      <c r="F529" s="278"/>
      <c r="G529" s="278"/>
      <c r="H529" s="278"/>
      <c r="I529" s="278"/>
      <c r="J529" s="278"/>
      <c r="K529" s="278"/>
      <c r="L529" s="278"/>
      <c r="M529" s="278"/>
      <c r="N529" s="278"/>
      <c r="O529" s="356"/>
      <c r="P529" s="278"/>
      <c r="Q529" s="278"/>
      <c r="R529" s="278"/>
      <c r="S529" s="303"/>
      <c r="T529" s="308"/>
      <c r="U529" s="308"/>
      <c r="V529" s="278"/>
      <c r="W529" s="278"/>
      <c r="X529" s="308"/>
      <c r="Y529" s="290">
        <f>SUMPRODUCT(H408:H511,Y408:Y511)</f>
        <v>226831.06139053014</v>
      </c>
      <c r="Z529" s="290">
        <f>SUMPRODUCT(H408:H511,Z408:Z511)</f>
        <v>1357846.2607200001</v>
      </c>
      <c r="AA529" s="290">
        <f>IF(AA407="kW",SUMPRODUCT(N408:N511,S408:S511,AA408:AA511),SUMPRODUCT(H408:H511,AA408:AA511))</f>
        <v>20.159120172000002</v>
      </c>
      <c r="AB529" s="290">
        <f>IF(AB407="kW",SUMPRODUCT(N408:N511,S408:S511,AB408:AB511),SUMPRODUCT(H408:H511,AB408:AB511))</f>
        <v>0</v>
      </c>
      <c r="AC529" s="290">
        <f>IF(AC407="kW",SUMPRODUCT(N408:N511,S408:S511,AC408:AC511),SUMPRODUCT(H408:H511, AC408:AC511))</f>
        <v>0</v>
      </c>
      <c r="AD529" s="290">
        <f>IF(AD407="kW",SUMPRODUCT(N408:N511,S408:S511,AD408:AD511),SUMPRODUCT(H408:H511, AD408:AD511))</f>
        <v>0</v>
      </c>
      <c r="AE529" s="290">
        <f>IF(AE407="kW",SUMPRODUCT(N408:N511,S408:S511,AE408:AE511),SUMPRODUCT(H408:H511,AE408:AE511))</f>
        <v>0</v>
      </c>
      <c r="AF529" s="290">
        <f>IF(AF407="kW",SUMPRODUCT(N408:N511,S408:S511,AF408:AF511),SUMPRODUCT(H408:H511,AF408:AF511))</f>
        <v>0</v>
      </c>
      <c r="AG529" s="290">
        <f>IF(AG407="kW",SUMPRODUCT(N408:N511,S408:S511,AG408:AG511),SUMPRODUCT(H408:H511,AG408:AG511))</f>
        <v>0</v>
      </c>
      <c r="AH529" s="290">
        <f>IF(AH407="kW",SUMPRODUCT(N408:N511,S408:S511,AH408:AH511),SUMPRODUCT(H408:H511,AH408:AH511))</f>
        <v>0</v>
      </c>
      <c r="AI529" s="290">
        <f>IF(AI407="kW",SUMPRODUCT(N408:N511,S408:S511,AI408:AI511),SUMPRODUCT(H408:H511,AI408:AI511))</f>
        <v>0</v>
      </c>
      <c r="AJ529" s="290">
        <f>IF(AJ407="kW",SUMPRODUCT(N408:N511,S408:S511,AJ408:AJ511),SUMPRODUCT(H408:H511,AJ408:AJ511))</f>
        <v>0</v>
      </c>
      <c r="AK529" s="290">
        <f>IF(AK407="kW",SUMPRODUCT(N408:N511,S408:S511,AK408:AK511),SUMPRODUCT(H408:H511,AK408:AK511))</f>
        <v>0</v>
      </c>
      <c r="AL529" s="290">
        <f>IF(AL407="kW",SUMPRODUCT(N408:N511,S408:S511,AL408:AL511),SUMPRODUCT(H408:H511,AL408:AL511))</f>
        <v>0</v>
      </c>
      <c r="AM529" s="336"/>
    </row>
    <row r="530" spans="2:39" ht="15">
      <c r="B530" s="323" t="s">
        <v>206</v>
      </c>
      <c r="C530" s="355"/>
      <c r="D530" s="278"/>
      <c r="E530" s="278"/>
      <c r="F530" s="278"/>
      <c r="G530" s="278"/>
      <c r="H530" s="278"/>
      <c r="I530" s="278"/>
      <c r="J530" s="278"/>
      <c r="K530" s="278"/>
      <c r="L530" s="278"/>
      <c r="M530" s="278"/>
      <c r="N530" s="278"/>
      <c r="O530" s="356"/>
      <c r="P530" s="278"/>
      <c r="Q530" s="278"/>
      <c r="R530" s="278"/>
      <c r="S530" s="303"/>
      <c r="T530" s="308"/>
      <c r="U530" s="308"/>
      <c r="V530" s="278"/>
      <c r="W530" s="278"/>
      <c r="X530" s="308"/>
      <c r="Y530" s="290">
        <f>SUMPRODUCT(I408:I511,Y408:Y511)</f>
        <v>213763.88302654002</v>
      </c>
      <c r="Z530" s="290">
        <f>SUMPRODUCT(I408:I511,Z408:Z511)</f>
        <v>1357846.2607200001</v>
      </c>
      <c r="AA530" s="290">
        <f>IF(AA407="kW",SUMPRODUCT(N408:N511,T408:T511,AA408:AA511),SUMPRODUCT(I408:I511,AA408:AA511))</f>
        <v>20.159120172000002</v>
      </c>
      <c r="AB530" s="290">
        <f>IF(AB407="kW",SUMPRODUCT(N408:N511,T408:T511,AB408:AB511),SUMPRODUCT(I408:I511,AB408:AB511))</f>
        <v>0</v>
      </c>
      <c r="AC530" s="290">
        <f>IF(AC407="kW",SUMPRODUCT(N408:N511,T408:T511,AC408:AC511),SUMPRODUCT(I408:I511, AC408:AC511))</f>
        <v>0</v>
      </c>
      <c r="AD530" s="290">
        <f>IF(AD407="kW",SUMPRODUCT(N408:N511,T408:T511,AD408:AD511),SUMPRODUCT(I408:I511, AD408:AD511))</f>
        <v>0</v>
      </c>
      <c r="AE530" s="290">
        <f>IF(AE407="kW",SUMPRODUCT(N408:N511,T408:T511,AE408:AE511),SUMPRODUCT(I408:I511,AE408:AE511))</f>
        <v>0</v>
      </c>
      <c r="AF530" s="290">
        <f>IF(AF407="kW",SUMPRODUCT(N408:N511,T408:T511,AF408:AF511),SUMPRODUCT(I408:I511,AF408:AF511))</f>
        <v>0</v>
      </c>
      <c r="AG530" s="290">
        <f>IF(AG407="kW",SUMPRODUCT(N408:N511,T408:T511,AG408:AG511),SUMPRODUCT(I408:I511,AG408:AG511))</f>
        <v>0</v>
      </c>
      <c r="AH530" s="290">
        <f>IF(AH407="kW",SUMPRODUCT(N408:N511,T408:T511,AH408:AH511),SUMPRODUCT(I408:I511,AH408:AH511))</f>
        <v>0</v>
      </c>
      <c r="AI530" s="290">
        <f>IF(AI407="kW",SUMPRODUCT(N408:N511,T408:T511,AI408:AI511),SUMPRODUCT(I408:I511,AI408:AI511))</f>
        <v>0</v>
      </c>
      <c r="AJ530" s="290">
        <f>IF(AJ407="kW",SUMPRODUCT(N408:N511,T408:T511,AJ408:AJ511),SUMPRODUCT(I408:I511,AJ408:AJ511))</f>
        <v>0</v>
      </c>
      <c r="AK530" s="290">
        <f>IF(AK407="kW",SUMPRODUCT(N408:N511,T408:T511,AK408:AK511),SUMPRODUCT(I408:I511,AK408:AK511))</f>
        <v>0</v>
      </c>
      <c r="AL530" s="290">
        <f>IF(AL407="kW",SUMPRODUCT(N408:N511,T408:T511,AL408:AL511),SUMPRODUCT(I408:I511,AL408:AL511))</f>
        <v>0</v>
      </c>
      <c r="AM530" s="336"/>
    </row>
    <row r="531" spans="2:39" ht="15">
      <c r="B531" s="380" t="s">
        <v>207</v>
      </c>
      <c r="C531" s="358"/>
      <c r="D531" s="383"/>
      <c r="E531" s="383"/>
      <c r="F531" s="383"/>
      <c r="G531" s="383"/>
      <c r="H531" s="383"/>
      <c r="I531" s="383"/>
      <c r="J531" s="383"/>
      <c r="K531" s="383"/>
      <c r="L531" s="383"/>
      <c r="M531" s="383"/>
      <c r="N531" s="383"/>
      <c r="O531" s="382"/>
      <c r="P531" s="383"/>
      <c r="Q531" s="383"/>
      <c r="R531" s="383"/>
      <c r="S531" s="363"/>
      <c r="T531" s="384"/>
      <c r="U531" s="384"/>
      <c r="V531" s="383"/>
      <c r="W531" s="383"/>
      <c r="X531" s="384"/>
      <c r="Y531" s="325">
        <f>SUMPRODUCT(J408:J511,Y408:Y511)</f>
        <v>213763.88302654002</v>
      </c>
      <c r="Z531" s="325">
        <f>SUMPRODUCT(J408:J511,Z408:Z511)</f>
        <v>1354385.3157600001</v>
      </c>
      <c r="AA531" s="325">
        <f>IF(AA407="kW",SUMPRODUCT(N408:N511,U408:U511,AA408:AA511),SUMPRODUCT(J408:J511,AA408:AA511))</f>
        <v>20.139705840000001</v>
      </c>
      <c r="AB531" s="325">
        <f>IF(AB407="kW",SUMPRODUCT(N408:N511,U408:U511,AB408:AB511),SUMPRODUCT(J408:J511,AB408:AB511))</f>
        <v>0</v>
      </c>
      <c r="AC531" s="325">
        <f>IF(AC407="kW",SUMPRODUCT(N408:N511,U408:U511,AC408:AC511),SUMPRODUCT(J408:J511, AC408:AC511))</f>
        <v>0</v>
      </c>
      <c r="AD531" s="325">
        <f>IF(AD407="kW",SUMPRODUCT(N408:N511,U408:U511,AD408:AD511),SUMPRODUCT(J408:J511, AD408:AD511))</f>
        <v>0</v>
      </c>
      <c r="AE531" s="325">
        <f>IF(AE407="kW",SUMPRODUCT(N408:N511,U408:U511,AE408:AE511),SUMPRODUCT(J408:J511,AE408:AE511))</f>
        <v>0</v>
      </c>
      <c r="AF531" s="325">
        <f>IF(AF407="kW",SUMPRODUCT(N408:N511,U408:U511,AF408:AF511),SUMPRODUCT(J408:J511,AF408:AF511))</f>
        <v>0</v>
      </c>
      <c r="AG531" s="325">
        <f>IF(AG407="kW",SUMPRODUCT(N408:N511,U408:U511,AG408:AG511),SUMPRODUCT(J408:J511,AG408:AG511))</f>
        <v>0</v>
      </c>
      <c r="AH531" s="325">
        <f>IF(AH407="kW",SUMPRODUCT(N408:N511,U408:U511,AH408:AH511),SUMPRODUCT(J408:J511,AH408:AH511))</f>
        <v>0</v>
      </c>
      <c r="AI531" s="325">
        <f>IF(AI407="kW",SUMPRODUCT(N408:N511,U408:U511,AI408:AI511),SUMPRODUCT(J408:J511,AI408:AI511))</f>
        <v>0</v>
      </c>
      <c r="AJ531" s="325">
        <f>IF(AJ407="kW",SUMPRODUCT(N408:N511,U408:U511,AJ408:AJ511),SUMPRODUCT(J408:J511,AJ408:AJ511))</f>
        <v>0</v>
      </c>
      <c r="AK531" s="325">
        <f>IF(AK407="kW",SUMPRODUCT(N408:N511,U408:U511,AK408:AK511),SUMPRODUCT(J408:J511,AK408:AK511))</f>
        <v>0</v>
      </c>
      <c r="AL531" s="325">
        <f>IF(AL407="kW",SUMPRODUCT(N408:N511,U408:U511,AL408:AL511),SUMPRODUCT(J408:J511,AL408:AL511))</f>
        <v>0</v>
      </c>
      <c r="AM531" s="385"/>
    </row>
    <row r="532" spans="2:39" ht="22.5" customHeight="1">
      <c r="B532" s="367" t="s">
        <v>592</v>
      </c>
      <c r="C532" s="386"/>
      <c r="D532" s="387"/>
      <c r="E532" s="387"/>
      <c r="F532" s="387"/>
      <c r="G532" s="387"/>
      <c r="H532" s="387"/>
      <c r="I532" s="387"/>
      <c r="J532" s="387"/>
      <c r="K532" s="387"/>
      <c r="L532" s="387"/>
      <c r="M532" s="387"/>
      <c r="N532" s="387"/>
      <c r="O532" s="387"/>
      <c r="P532" s="387"/>
      <c r="Q532" s="387"/>
      <c r="R532" s="387"/>
      <c r="S532" s="370"/>
      <c r="T532" s="371"/>
      <c r="U532" s="387"/>
      <c r="V532" s="387"/>
      <c r="W532" s="387"/>
      <c r="X532" s="387"/>
      <c r="Y532" s="408"/>
      <c r="Z532" s="408"/>
      <c r="AA532" s="408"/>
      <c r="AB532" s="408"/>
      <c r="AC532" s="408"/>
      <c r="AD532" s="408"/>
      <c r="AE532" s="408"/>
      <c r="AF532" s="408"/>
      <c r="AG532" s="408"/>
      <c r="AH532" s="408"/>
      <c r="AI532" s="408"/>
      <c r="AJ532" s="408"/>
      <c r="AK532" s="408"/>
      <c r="AL532" s="408"/>
      <c r="AM532" s="388"/>
    </row>
    <row r="534" spans="2:39" ht="15">
      <c r="B534" s="593" t="s">
        <v>527</v>
      </c>
    </row>
  </sheetData>
  <sheetProtection formatCells="0" formatColumns="0" formatRows="0" insertColumns="0" insertRows="0" insertHyperlinks="0" deleteColumns="0" deleteRows="0" sort="0" autoFilter="0" pivotTables="0"/>
  <mergeCells count="33">
    <mergeCell ref="Y276:AM276"/>
    <mergeCell ref="Y405:AM405"/>
    <mergeCell ref="B276:B277"/>
    <mergeCell ref="C276:C277"/>
    <mergeCell ref="E276:M276"/>
    <mergeCell ref="N276:N277"/>
    <mergeCell ref="P276:X276"/>
    <mergeCell ref="B405:B406"/>
    <mergeCell ref="C405:C406"/>
    <mergeCell ref="E405:M405"/>
    <mergeCell ref="N405:N406"/>
    <mergeCell ref="P405:X405"/>
    <mergeCell ref="P147:X147"/>
    <mergeCell ref="C5:D5"/>
    <mergeCell ref="C7:X7"/>
    <mergeCell ref="Y19:AM19"/>
    <mergeCell ref="Y147:AM147"/>
    <mergeCell ref="P19:X19"/>
    <mergeCell ref="E19:M19"/>
    <mergeCell ref="N19:N20"/>
    <mergeCell ref="N147:N148"/>
    <mergeCell ref="B19:B20"/>
    <mergeCell ref="C19:C20"/>
    <mergeCell ref="B147:B148"/>
    <mergeCell ref="C147:C148"/>
    <mergeCell ref="E147:M147"/>
    <mergeCell ref="B3:B4"/>
    <mergeCell ref="B7:B8"/>
    <mergeCell ref="B13:B14"/>
    <mergeCell ref="C8:X8"/>
    <mergeCell ref="C9:X9"/>
    <mergeCell ref="C10:X10"/>
    <mergeCell ref="C11:X11"/>
  </mergeCells>
  <hyperlinks>
    <hyperlink ref="D404" location="'4.  2011-2014 LRAM'!A1" display="Return to Top" xr:uid="{00000000-0004-0000-0900-000000000000}"/>
    <hyperlink ref="C13" location="Table_4_a.__2011_Lost_Revenues_Work_Form" display="Table 4-a.  2011 Lost Revenues" xr:uid="{00000000-0004-0000-0900-000001000000}"/>
    <hyperlink ref="C14" location="Table_4_b.__2012_Lost_Revenues_Work_Form" display="Table 4-b.  2012 Lost Revenues" xr:uid="{00000000-0004-0000-0900-000002000000}"/>
    <hyperlink ref="C15" location="Table_4_c.__2013_Lost_Revenues_Work_Form" display="Table 4-c.  2013 Lost Revenues" xr:uid="{00000000-0004-0000-0900-000003000000}"/>
    <hyperlink ref="C16" location="Table_4_d.__2014_Lost_Revenues_Work_Form" display="Table 4-d.  2014 Lost Revenues " xr:uid="{00000000-0004-0000-0900-000004000000}"/>
    <hyperlink ref="D146" location="'4.  2011-2014 LRAM'!A1" display="Return to top" xr:uid="{00000000-0004-0000-0900-000005000000}"/>
    <hyperlink ref="D275" location="'4.  2011-2014 LRAM'!A1" display="Return to top" xr:uid="{00000000-0004-0000-0900-000006000000}"/>
    <hyperlink ref="B534" location="'4.  2011-2014 LRAM'!A1" display="Return to top" xr:uid="{00000000-0004-0000-0900-000007000000}"/>
  </hyperlinks>
  <pageMargins left="0.23622047244094491" right="0.23622047244094491" top="0.47244094488188981" bottom="0.47244094488188981" header="0.15748031496062992" footer="0.15748031496062992"/>
  <pageSetup paperSize="17" scale="19" fitToHeight="0" orientation="landscape" cellComments="asDisplayed" r:id="rId1"/>
  <headerFooter>
    <oddHeader>&amp;L&amp;G</oddHeader>
    <oddFooter>&amp;R&amp;P of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3:AP1130"/>
  <sheetViews>
    <sheetView topLeftCell="A346" zoomScale="90" zoomScaleNormal="90" workbookViewId="0">
      <selection activeCell="Y199" sqref="Y199:Y203"/>
    </sheetView>
  </sheetViews>
  <sheetFormatPr defaultColWidth="9.140625" defaultRowHeight="15" outlineLevelRow="1" outlineLevelCol="1"/>
  <cols>
    <col min="1" max="1" width="4.5703125" style="520" customWidth="1"/>
    <col min="2" max="2" width="44.140625" style="426" customWidth="1"/>
    <col min="3" max="3" width="13.42578125" style="426" customWidth="1"/>
    <col min="4" max="4" width="17" style="426" customWidth="1"/>
    <col min="5" max="13" width="10.140625" style="426" bestFit="1" customWidth="1" outlineLevel="1"/>
    <col min="14" max="14" width="13.5703125" style="426" customWidth="1" outlineLevel="1"/>
    <col min="15" max="15" width="15.7109375" style="426" customWidth="1"/>
    <col min="16" max="24" width="9.140625" style="426" customWidth="1" outlineLevel="1"/>
    <col min="25" max="25" width="16.5703125" style="426" customWidth="1"/>
    <col min="26" max="27" width="15" style="426" customWidth="1"/>
    <col min="28" max="28" width="17.7109375" style="426" customWidth="1"/>
    <col min="29" max="29" width="19.7109375" style="426" customWidth="1"/>
    <col min="30" max="30" width="18.7109375" style="426" customWidth="1"/>
    <col min="31" max="35" width="14.85546875" style="426" customWidth="1"/>
    <col min="36" max="38" width="17.28515625" style="426" customWidth="1"/>
    <col min="39" max="39" width="14.5703125" style="426" customWidth="1"/>
    <col min="40" max="40" width="11.7109375" style="426" customWidth="1"/>
    <col min="41" max="16384" width="9.140625" style="426"/>
  </cols>
  <sheetData>
    <row r="13" spans="2:39" ht="15.75" thickBot="1"/>
    <row r="14" spans="2:39" ht="26.25" customHeight="1" thickBot="1">
      <c r="B14" s="805" t="s">
        <v>172</v>
      </c>
      <c r="C14" s="256" t="s">
        <v>176</v>
      </c>
      <c r="D14" s="504"/>
      <c r="E14" s="264"/>
      <c r="F14" s="264"/>
      <c r="G14" s="264"/>
      <c r="H14" s="264"/>
      <c r="I14" s="264"/>
      <c r="J14" s="264"/>
      <c r="K14" s="264"/>
      <c r="L14" s="264"/>
      <c r="M14" s="264"/>
      <c r="N14" s="264"/>
      <c r="O14" s="264"/>
      <c r="P14" s="264"/>
      <c r="Q14" s="264"/>
      <c r="R14" s="264"/>
      <c r="S14" s="264"/>
      <c r="T14" s="264"/>
      <c r="U14" s="264"/>
      <c r="V14" s="264"/>
      <c r="W14" s="264"/>
      <c r="X14" s="264"/>
      <c r="Y14" s="264"/>
      <c r="Z14" s="264"/>
      <c r="AA14" s="264"/>
      <c r="AB14" s="264"/>
      <c r="AC14" s="264"/>
      <c r="AD14" s="264"/>
      <c r="AE14" s="264"/>
      <c r="AF14" s="264"/>
      <c r="AG14" s="264"/>
      <c r="AH14" s="264"/>
      <c r="AI14" s="264"/>
      <c r="AJ14" s="264"/>
      <c r="AK14" s="264"/>
      <c r="AL14" s="264"/>
      <c r="AM14" s="264"/>
    </row>
    <row r="15" spans="2:39" ht="26.25" customHeight="1" thickBot="1">
      <c r="B15" s="805"/>
      <c r="C15" s="260" t="s">
        <v>173</v>
      </c>
      <c r="D15" s="264"/>
      <c r="E15" s="264"/>
      <c r="F15" s="264"/>
      <c r="G15" s="264"/>
      <c r="H15" s="264"/>
      <c r="I15" s="264"/>
      <c r="J15" s="264"/>
      <c r="K15" s="264"/>
      <c r="L15" s="264"/>
      <c r="M15" s="264"/>
      <c r="N15" s="264"/>
      <c r="O15" s="264"/>
      <c r="P15" s="264"/>
      <c r="Q15" s="264"/>
      <c r="R15" s="264"/>
      <c r="S15" s="264"/>
      <c r="T15" s="264"/>
      <c r="U15" s="264"/>
      <c r="V15" s="264"/>
      <c r="W15" s="264"/>
      <c r="X15" s="264"/>
      <c r="Y15" s="264"/>
      <c r="Z15" s="264"/>
      <c r="AA15" s="264"/>
      <c r="AB15" s="264"/>
      <c r="AC15" s="264"/>
      <c r="AD15" s="264"/>
      <c r="AE15" s="264"/>
      <c r="AF15" s="264"/>
      <c r="AG15" s="264"/>
      <c r="AH15" s="264"/>
      <c r="AI15" s="264"/>
      <c r="AJ15" s="264"/>
      <c r="AK15" s="264"/>
      <c r="AL15" s="264"/>
      <c r="AM15" s="264"/>
    </row>
    <row r="16" spans="2:39" ht="28.5" customHeight="1" thickBot="1">
      <c r="B16" s="805"/>
      <c r="C16" s="802" t="s">
        <v>552</v>
      </c>
      <c r="D16" s="803"/>
      <c r="E16" s="264"/>
      <c r="F16" s="264"/>
      <c r="G16" s="264"/>
      <c r="H16" s="264"/>
      <c r="I16" s="264"/>
      <c r="J16" s="264"/>
      <c r="K16" s="264"/>
      <c r="L16" s="264"/>
      <c r="M16" s="264"/>
      <c r="N16" s="264"/>
      <c r="O16" s="264"/>
      <c r="P16" s="264"/>
      <c r="Q16" s="264"/>
      <c r="R16" s="264"/>
      <c r="S16" s="264"/>
      <c r="T16" s="264"/>
      <c r="U16" s="264"/>
      <c r="V16" s="264"/>
      <c r="W16" s="264"/>
      <c r="X16" s="264"/>
      <c r="Y16" s="264"/>
      <c r="Z16" s="264"/>
      <c r="AA16" s="264"/>
      <c r="AB16" s="264"/>
      <c r="AC16" s="264"/>
      <c r="AD16" s="264"/>
      <c r="AE16" s="264"/>
      <c r="AF16" s="264"/>
      <c r="AG16" s="264"/>
      <c r="AH16" s="264"/>
      <c r="AI16" s="264"/>
      <c r="AJ16" s="264"/>
      <c r="AK16" s="264"/>
      <c r="AL16" s="264"/>
      <c r="AM16" s="264"/>
    </row>
    <row r="17" spans="2:39" ht="15.75">
      <c r="C17" s="264"/>
      <c r="D17" s="264"/>
      <c r="E17" s="264"/>
      <c r="F17" s="264"/>
      <c r="G17" s="264"/>
      <c r="H17" s="264"/>
      <c r="I17" s="264"/>
      <c r="J17" s="264"/>
      <c r="K17" s="264"/>
      <c r="L17" s="264"/>
      <c r="M17" s="264"/>
      <c r="N17" s="264"/>
      <c r="O17" s="264"/>
      <c r="P17" s="264"/>
      <c r="Q17" s="264"/>
      <c r="R17" s="264"/>
      <c r="S17" s="264"/>
      <c r="T17" s="264"/>
      <c r="U17" s="264"/>
      <c r="V17" s="264"/>
      <c r="W17" s="264"/>
      <c r="X17" s="264"/>
      <c r="Y17" s="264"/>
      <c r="Z17" s="264"/>
      <c r="AA17" s="264"/>
      <c r="AB17" s="264"/>
      <c r="AC17" s="264"/>
      <c r="AD17" s="264"/>
      <c r="AE17" s="264"/>
      <c r="AF17" s="264"/>
      <c r="AG17" s="264"/>
      <c r="AH17" s="264"/>
      <c r="AI17" s="264"/>
      <c r="AJ17" s="264"/>
      <c r="AK17" s="264"/>
      <c r="AL17" s="264"/>
      <c r="AM17" s="264"/>
    </row>
    <row r="18" spans="2:39" ht="71.25" customHeight="1">
      <c r="B18" s="805" t="s">
        <v>506</v>
      </c>
      <c r="C18" s="806" t="s">
        <v>676</v>
      </c>
      <c r="D18" s="806"/>
      <c r="E18" s="806"/>
      <c r="F18" s="806"/>
      <c r="G18" s="806"/>
      <c r="H18" s="806"/>
      <c r="I18" s="806"/>
      <c r="J18" s="806"/>
      <c r="K18" s="806"/>
      <c r="L18" s="806"/>
      <c r="M18" s="806"/>
      <c r="N18" s="806"/>
      <c r="O18" s="806"/>
      <c r="P18" s="806"/>
      <c r="Q18" s="806"/>
      <c r="R18" s="806"/>
      <c r="S18" s="806"/>
      <c r="T18" s="806"/>
      <c r="U18" s="806"/>
      <c r="V18" s="806"/>
      <c r="W18" s="806"/>
      <c r="X18" s="806"/>
      <c r="Y18" s="604"/>
      <c r="Z18" s="604"/>
      <c r="AA18" s="604"/>
      <c r="AB18" s="604"/>
      <c r="AC18" s="604"/>
      <c r="AD18" s="604"/>
      <c r="AE18" s="269"/>
      <c r="AF18" s="264"/>
      <c r="AG18" s="264"/>
      <c r="AH18" s="264"/>
      <c r="AI18" s="264"/>
      <c r="AJ18" s="264"/>
      <c r="AK18" s="264"/>
      <c r="AL18" s="264"/>
      <c r="AM18" s="264"/>
    </row>
    <row r="19" spans="2:39" ht="45.75" customHeight="1">
      <c r="B19" s="805"/>
      <c r="C19" s="806" t="s">
        <v>575</v>
      </c>
      <c r="D19" s="806"/>
      <c r="E19" s="806"/>
      <c r="F19" s="806"/>
      <c r="G19" s="806"/>
      <c r="H19" s="806"/>
      <c r="I19" s="806"/>
      <c r="J19" s="806"/>
      <c r="K19" s="806"/>
      <c r="L19" s="806"/>
      <c r="M19" s="806"/>
      <c r="N19" s="806"/>
      <c r="O19" s="806"/>
      <c r="P19" s="806"/>
      <c r="Q19" s="806"/>
      <c r="R19" s="806"/>
      <c r="S19" s="806"/>
      <c r="T19" s="806"/>
      <c r="U19" s="806"/>
      <c r="V19" s="806"/>
      <c r="W19" s="806"/>
      <c r="X19" s="806"/>
      <c r="Y19" s="604"/>
      <c r="Z19" s="604"/>
      <c r="AA19" s="604"/>
      <c r="AB19" s="604"/>
      <c r="AC19" s="604"/>
      <c r="AD19" s="604"/>
      <c r="AE19" s="269"/>
      <c r="AF19" s="264"/>
      <c r="AG19" s="264"/>
      <c r="AH19" s="264"/>
      <c r="AI19" s="264"/>
      <c r="AJ19" s="264"/>
      <c r="AK19" s="264"/>
      <c r="AL19" s="264"/>
      <c r="AM19" s="264"/>
    </row>
    <row r="20" spans="2:39" ht="62.25" customHeight="1">
      <c r="B20" s="272"/>
      <c r="C20" s="806" t="s">
        <v>573</v>
      </c>
      <c r="D20" s="806"/>
      <c r="E20" s="806"/>
      <c r="F20" s="806"/>
      <c r="G20" s="806"/>
      <c r="H20" s="806"/>
      <c r="I20" s="806"/>
      <c r="J20" s="806"/>
      <c r="K20" s="806"/>
      <c r="L20" s="806"/>
      <c r="M20" s="806"/>
      <c r="N20" s="806"/>
      <c r="O20" s="806"/>
      <c r="P20" s="806"/>
      <c r="Q20" s="806"/>
      <c r="R20" s="806"/>
      <c r="S20" s="806"/>
      <c r="T20" s="806"/>
      <c r="U20" s="806"/>
      <c r="V20" s="806"/>
      <c r="W20" s="806"/>
      <c r="X20" s="806"/>
      <c r="Y20" s="604"/>
      <c r="Z20" s="604"/>
      <c r="AA20" s="604"/>
      <c r="AB20" s="604"/>
      <c r="AC20" s="604"/>
      <c r="AD20" s="604"/>
      <c r="AE20" s="427"/>
      <c r="AF20" s="264"/>
      <c r="AG20" s="264"/>
      <c r="AH20" s="264"/>
      <c r="AI20" s="264"/>
      <c r="AJ20" s="264"/>
      <c r="AK20" s="264"/>
      <c r="AL20" s="264"/>
      <c r="AM20" s="264"/>
    </row>
    <row r="21" spans="2:39" ht="37.5" customHeight="1">
      <c r="B21" s="272"/>
      <c r="C21" s="806" t="s">
        <v>643</v>
      </c>
      <c r="D21" s="806"/>
      <c r="E21" s="806"/>
      <c r="F21" s="806"/>
      <c r="G21" s="806"/>
      <c r="H21" s="806"/>
      <c r="I21" s="806"/>
      <c r="J21" s="806"/>
      <c r="K21" s="806"/>
      <c r="L21" s="806"/>
      <c r="M21" s="806"/>
      <c r="N21" s="806"/>
      <c r="O21" s="806"/>
      <c r="P21" s="806"/>
      <c r="Q21" s="806"/>
      <c r="R21" s="806"/>
      <c r="S21" s="806"/>
      <c r="T21" s="806"/>
      <c r="U21" s="806"/>
      <c r="V21" s="806"/>
      <c r="W21" s="806"/>
      <c r="X21" s="806"/>
      <c r="Y21" s="604"/>
      <c r="Z21" s="604"/>
      <c r="AA21" s="604"/>
      <c r="AB21" s="604"/>
      <c r="AC21" s="604"/>
      <c r="AD21" s="604"/>
      <c r="AE21" s="275"/>
      <c r="AF21" s="264"/>
      <c r="AG21" s="264"/>
      <c r="AH21" s="264"/>
      <c r="AI21" s="264"/>
      <c r="AJ21" s="264"/>
      <c r="AK21" s="264"/>
      <c r="AL21" s="264"/>
      <c r="AM21" s="264"/>
    </row>
    <row r="22" spans="2:39" ht="54.75" customHeight="1">
      <c r="B22" s="272"/>
      <c r="C22" s="806" t="s">
        <v>625</v>
      </c>
      <c r="D22" s="806"/>
      <c r="E22" s="806"/>
      <c r="F22" s="806"/>
      <c r="G22" s="806"/>
      <c r="H22" s="806"/>
      <c r="I22" s="806"/>
      <c r="J22" s="806"/>
      <c r="K22" s="806"/>
      <c r="L22" s="806"/>
      <c r="M22" s="806"/>
      <c r="N22" s="806"/>
      <c r="O22" s="806"/>
      <c r="P22" s="806"/>
      <c r="Q22" s="806"/>
      <c r="R22" s="806"/>
      <c r="S22" s="806"/>
      <c r="T22" s="806"/>
      <c r="U22" s="806"/>
      <c r="V22" s="806"/>
      <c r="W22" s="806"/>
      <c r="X22" s="806"/>
      <c r="Y22" s="604"/>
      <c r="Z22" s="604"/>
      <c r="AA22" s="604"/>
      <c r="AB22" s="604"/>
      <c r="AC22" s="604"/>
      <c r="AD22" s="604"/>
      <c r="AE22" s="427"/>
      <c r="AF22" s="264"/>
      <c r="AG22" s="264"/>
      <c r="AH22" s="264"/>
      <c r="AI22" s="264"/>
      <c r="AJ22" s="264"/>
      <c r="AK22" s="264"/>
      <c r="AL22" s="264"/>
      <c r="AM22" s="264"/>
    </row>
    <row r="23" spans="2:39" ht="15.75">
      <c r="B23" s="272"/>
      <c r="C23" s="275"/>
      <c r="D23" s="275"/>
      <c r="E23" s="275"/>
      <c r="F23" s="275"/>
      <c r="G23" s="275"/>
      <c r="H23" s="275"/>
      <c r="I23" s="275"/>
      <c r="J23" s="275"/>
      <c r="K23" s="275"/>
      <c r="L23" s="275"/>
      <c r="M23" s="275"/>
      <c r="N23" s="275"/>
      <c r="O23" s="275"/>
      <c r="P23" s="275"/>
      <c r="Q23" s="275"/>
      <c r="R23" s="275"/>
      <c r="S23" s="275"/>
      <c r="T23" s="275"/>
      <c r="U23" s="275"/>
      <c r="V23" s="275"/>
      <c r="W23" s="275"/>
      <c r="X23" s="275"/>
      <c r="Y23" s="275"/>
      <c r="Z23" s="275"/>
      <c r="AA23" s="275"/>
      <c r="AB23" s="275"/>
      <c r="AC23" s="275"/>
      <c r="AD23" s="275"/>
      <c r="AE23" s="275"/>
      <c r="AF23" s="264"/>
      <c r="AG23" s="264"/>
      <c r="AH23" s="264"/>
      <c r="AI23" s="264"/>
      <c r="AJ23" s="264"/>
      <c r="AK23" s="264"/>
      <c r="AL23" s="264"/>
      <c r="AM23" s="264"/>
    </row>
    <row r="24" spans="2:39" ht="15.75">
      <c r="B24" s="805" t="s">
        <v>528</v>
      </c>
      <c r="C24" s="594" t="s">
        <v>530</v>
      </c>
      <c r="D24" s="275"/>
      <c r="E24" s="275"/>
      <c r="F24" s="275"/>
      <c r="G24" s="275"/>
      <c r="H24" s="275"/>
      <c r="I24" s="275"/>
      <c r="J24" s="275"/>
      <c r="K24" s="275"/>
      <c r="L24" s="275"/>
      <c r="M24" s="275"/>
      <c r="N24" s="275"/>
      <c r="O24" s="275"/>
      <c r="P24" s="275"/>
      <c r="Q24" s="275"/>
      <c r="R24" s="275"/>
      <c r="S24" s="275"/>
      <c r="T24" s="275"/>
      <c r="U24" s="275"/>
      <c r="V24" s="275"/>
      <c r="W24" s="275"/>
      <c r="X24" s="275"/>
      <c r="Y24" s="275"/>
      <c r="Z24" s="275"/>
      <c r="AA24" s="275"/>
      <c r="AB24" s="275"/>
      <c r="AC24" s="275"/>
      <c r="AD24" s="275"/>
      <c r="AE24" s="275"/>
      <c r="AF24" s="264"/>
      <c r="AG24" s="264"/>
      <c r="AH24" s="264"/>
      <c r="AI24" s="264"/>
      <c r="AJ24" s="264"/>
      <c r="AK24" s="264"/>
      <c r="AL24" s="264"/>
      <c r="AM24" s="264"/>
    </row>
    <row r="25" spans="2:39" ht="15.75">
      <c r="B25" s="805"/>
      <c r="C25" s="594" t="s">
        <v>531</v>
      </c>
      <c r="D25" s="275"/>
      <c r="E25" s="275"/>
      <c r="F25" s="275"/>
      <c r="G25" s="275"/>
      <c r="H25" s="275"/>
      <c r="I25" s="275"/>
      <c r="J25" s="275"/>
      <c r="K25" s="275"/>
      <c r="L25" s="275"/>
      <c r="M25" s="275"/>
      <c r="N25" s="275"/>
      <c r="O25" s="275"/>
      <c r="P25" s="275"/>
      <c r="Q25" s="275"/>
      <c r="R25" s="275"/>
      <c r="S25" s="275"/>
      <c r="T25" s="275"/>
      <c r="U25" s="275"/>
      <c r="V25" s="275"/>
      <c r="W25" s="275"/>
      <c r="X25" s="275"/>
      <c r="Y25" s="275"/>
      <c r="Z25" s="275"/>
      <c r="AA25" s="275"/>
      <c r="AB25" s="275"/>
      <c r="AC25" s="275"/>
      <c r="AD25" s="275"/>
      <c r="AE25" s="275"/>
      <c r="AF25" s="264"/>
      <c r="AG25" s="264"/>
      <c r="AH25" s="264"/>
      <c r="AI25" s="264"/>
      <c r="AJ25" s="264"/>
      <c r="AK25" s="264"/>
      <c r="AL25" s="264"/>
      <c r="AM25" s="264"/>
    </row>
    <row r="26" spans="2:39" ht="15.75">
      <c r="B26" s="537"/>
      <c r="C26" s="594" t="s">
        <v>532</v>
      </c>
      <c r="D26" s="275"/>
      <c r="E26" s="275"/>
      <c r="F26" s="275"/>
      <c r="G26" s="275"/>
      <c r="H26" s="275"/>
      <c r="I26" s="275"/>
      <c r="J26" s="275"/>
      <c r="K26" s="275"/>
      <c r="L26" s="275"/>
      <c r="M26" s="275"/>
      <c r="N26" s="275"/>
      <c r="O26" s="275"/>
      <c r="P26" s="275"/>
      <c r="Q26" s="275"/>
      <c r="R26" s="275"/>
      <c r="S26" s="275"/>
      <c r="T26" s="275"/>
      <c r="U26" s="275"/>
      <c r="V26" s="275"/>
      <c r="W26" s="275"/>
      <c r="X26" s="275"/>
      <c r="Y26" s="275"/>
      <c r="Z26" s="275"/>
      <c r="AA26" s="275"/>
      <c r="AB26" s="275"/>
      <c r="AC26" s="275"/>
      <c r="AD26" s="275"/>
      <c r="AE26" s="275"/>
      <c r="AF26" s="264"/>
      <c r="AG26" s="264"/>
      <c r="AH26" s="264"/>
      <c r="AI26" s="264"/>
      <c r="AJ26" s="264"/>
      <c r="AK26" s="264"/>
      <c r="AL26" s="264"/>
      <c r="AM26" s="264"/>
    </row>
    <row r="27" spans="2:39" ht="15.75">
      <c r="B27" s="537"/>
      <c r="C27" s="594" t="s">
        <v>533</v>
      </c>
      <c r="D27" s="275"/>
      <c r="E27" s="275"/>
      <c r="F27" s="275"/>
      <c r="G27" s="275"/>
      <c r="H27" s="275"/>
      <c r="I27" s="275"/>
      <c r="J27" s="275"/>
      <c r="K27" s="275"/>
      <c r="L27" s="275"/>
      <c r="M27" s="275"/>
      <c r="N27" s="275"/>
      <c r="O27" s="275"/>
      <c r="P27" s="275"/>
      <c r="Q27" s="275"/>
      <c r="R27" s="275"/>
      <c r="S27" s="275"/>
      <c r="T27" s="275"/>
      <c r="U27" s="275"/>
      <c r="V27" s="275"/>
      <c r="W27" s="275"/>
      <c r="X27" s="275"/>
      <c r="Y27" s="275"/>
      <c r="Z27" s="275"/>
      <c r="AA27" s="275"/>
      <c r="AB27" s="275"/>
      <c r="AC27" s="275"/>
      <c r="AD27" s="275"/>
      <c r="AE27" s="275"/>
      <c r="AF27" s="264"/>
      <c r="AG27" s="264"/>
      <c r="AH27" s="264"/>
      <c r="AI27" s="264"/>
      <c r="AJ27" s="264"/>
      <c r="AK27" s="264"/>
      <c r="AL27" s="264"/>
      <c r="AM27" s="264"/>
    </row>
    <row r="28" spans="2:39" ht="15.75">
      <c r="B28" s="537"/>
      <c r="C28" s="594" t="s">
        <v>534</v>
      </c>
      <c r="D28" s="275"/>
      <c r="E28" s="275"/>
      <c r="F28" s="275"/>
      <c r="G28" s="275"/>
      <c r="H28" s="275"/>
      <c r="I28" s="275"/>
      <c r="J28" s="275"/>
      <c r="K28" s="275"/>
      <c r="L28" s="275"/>
      <c r="M28" s="275"/>
      <c r="N28" s="275"/>
      <c r="O28" s="275"/>
      <c r="P28" s="275"/>
      <c r="Q28" s="275"/>
      <c r="R28" s="275"/>
      <c r="S28" s="275"/>
      <c r="T28" s="275"/>
      <c r="U28" s="275"/>
      <c r="V28" s="275"/>
      <c r="W28" s="275"/>
      <c r="X28" s="275"/>
      <c r="Y28" s="275"/>
      <c r="Z28" s="275"/>
      <c r="AA28" s="275"/>
      <c r="AB28" s="275"/>
      <c r="AC28" s="275"/>
      <c r="AD28" s="275"/>
      <c r="AE28" s="275"/>
      <c r="AF28" s="264"/>
      <c r="AG28" s="264"/>
      <c r="AH28" s="264"/>
      <c r="AI28" s="264"/>
      <c r="AJ28" s="264"/>
      <c r="AK28" s="264"/>
      <c r="AL28" s="264"/>
      <c r="AM28" s="264"/>
    </row>
    <row r="29" spans="2:39" ht="15.75">
      <c r="B29" s="537"/>
      <c r="C29" s="594" t="s">
        <v>535</v>
      </c>
      <c r="D29" s="275"/>
      <c r="E29" s="275"/>
      <c r="F29" s="275"/>
      <c r="G29" s="275"/>
      <c r="H29" s="275"/>
      <c r="I29" s="275"/>
      <c r="J29" s="275"/>
      <c r="K29" s="275"/>
      <c r="L29" s="275"/>
      <c r="M29" s="275"/>
      <c r="N29" s="275"/>
      <c r="O29" s="275"/>
      <c r="P29" s="275"/>
      <c r="Q29" s="275"/>
      <c r="R29" s="275"/>
      <c r="S29" s="275"/>
      <c r="T29" s="275"/>
      <c r="U29" s="275"/>
      <c r="V29" s="275"/>
      <c r="W29" s="275"/>
      <c r="X29" s="275"/>
      <c r="Y29" s="275"/>
      <c r="Z29" s="275"/>
      <c r="AA29" s="275"/>
      <c r="AB29" s="275"/>
      <c r="AC29" s="275"/>
      <c r="AD29" s="275"/>
      <c r="AE29" s="275"/>
      <c r="AF29" s="264"/>
      <c r="AG29" s="264"/>
      <c r="AH29" s="264"/>
      <c r="AI29" s="264"/>
      <c r="AJ29" s="264"/>
      <c r="AK29" s="264"/>
      <c r="AL29" s="264"/>
      <c r="AM29" s="264"/>
    </row>
    <row r="30" spans="2:39" ht="15.75">
      <c r="B30" s="537"/>
      <c r="C30" s="275"/>
      <c r="D30" s="275"/>
      <c r="E30" s="275"/>
      <c r="F30" s="275"/>
      <c r="G30" s="275"/>
      <c r="H30" s="275"/>
      <c r="I30" s="275"/>
      <c r="J30" s="275"/>
      <c r="K30" s="275"/>
      <c r="L30" s="275"/>
      <c r="M30" s="275"/>
      <c r="N30" s="275"/>
      <c r="O30" s="275"/>
      <c r="P30" s="275"/>
      <c r="Q30" s="275"/>
      <c r="R30" s="275"/>
      <c r="S30" s="275"/>
      <c r="T30" s="275"/>
      <c r="U30" s="275"/>
      <c r="V30" s="275"/>
      <c r="W30" s="275"/>
      <c r="X30" s="275"/>
      <c r="Y30" s="275"/>
      <c r="Z30" s="275"/>
      <c r="AA30" s="275"/>
      <c r="AB30" s="275"/>
      <c r="AC30" s="275"/>
      <c r="AD30" s="275"/>
      <c r="AE30" s="275"/>
      <c r="AF30" s="264"/>
      <c r="AG30" s="264"/>
      <c r="AH30" s="264"/>
      <c r="AI30" s="264"/>
      <c r="AJ30" s="264"/>
      <c r="AK30" s="264"/>
      <c r="AL30" s="264"/>
      <c r="AM30" s="264"/>
    </row>
    <row r="31" spans="2:39" ht="15.75">
      <c r="B31" s="537"/>
      <c r="C31" s="275"/>
      <c r="D31" s="275"/>
      <c r="E31" s="275"/>
      <c r="F31" s="275"/>
      <c r="G31" s="275"/>
      <c r="H31" s="275"/>
      <c r="I31" s="275"/>
      <c r="J31" s="275"/>
      <c r="K31" s="275"/>
      <c r="L31" s="275"/>
      <c r="M31" s="275"/>
      <c r="N31" s="275"/>
      <c r="O31" s="275"/>
      <c r="P31" s="275"/>
      <c r="Q31" s="275"/>
      <c r="R31" s="275"/>
      <c r="S31" s="275"/>
      <c r="T31" s="275"/>
      <c r="U31" s="275"/>
      <c r="V31" s="275"/>
      <c r="W31" s="275"/>
      <c r="X31" s="275"/>
      <c r="Y31" s="275"/>
      <c r="Z31" s="275"/>
      <c r="AA31" s="275"/>
      <c r="AB31" s="275"/>
      <c r="AC31" s="275"/>
      <c r="AD31" s="275"/>
      <c r="AE31" s="275"/>
      <c r="AF31" s="264"/>
      <c r="AG31" s="264"/>
      <c r="AH31" s="264"/>
      <c r="AI31" s="264"/>
      <c r="AJ31" s="264"/>
      <c r="AK31" s="264"/>
      <c r="AL31" s="264"/>
      <c r="AM31" s="264"/>
    </row>
    <row r="32" spans="2:39">
      <c r="C32" s="252"/>
      <c r="D32" s="252"/>
      <c r="E32" s="252"/>
      <c r="F32" s="252"/>
      <c r="G32" s="252"/>
      <c r="H32" s="252"/>
      <c r="I32" s="252"/>
      <c r="J32" s="252"/>
      <c r="K32" s="252"/>
      <c r="L32" s="252"/>
      <c r="M32" s="252"/>
      <c r="N32" s="252"/>
      <c r="O32" s="252"/>
      <c r="P32" s="252"/>
      <c r="Q32" s="252"/>
      <c r="R32" s="252"/>
      <c r="S32" s="252"/>
      <c r="T32" s="252"/>
      <c r="U32" s="252"/>
      <c r="V32" s="252"/>
      <c r="W32" s="252"/>
      <c r="X32" s="252"/>
      <c r="Y32" s="252"/>
      <c r="Z32" s="252"/>
      <c r="AA32" s="252"/>
      <c r="AB32" s="252"/>
      <c r="AC32" s="252"/>
      <c r="AD32" s="252"/>
      <c r="AE32" s="252"/>
      <c r="AF32" s="252"/>
      <c r="AG32" s="252"/>
      <c r="AH32" s="252"/>
      <c r="AI32" s="252"/>
      <c r="AJ32" s="252"/>
      <c r="AK32" s="252"/>
      <c r="AL32" s="252"/>
      <c r="AM32" s="252"/>
    </row>
    <row r="33" spans="1:39" ht="15.75">
      <c r="B33" s="279" t="s">
        <v>267</v>
      </c>
      <c r="C33" s="280"/>
      <c r="D33" s="588"/>
      <c r="E33" s="252"/>
      <c r="F33" s="252"/>
      <c r="G33" s="252"/>
      <c r="H33" s="252"/>
      <c r="I33" s="252"/>
      <c r="J33" s="252"/>
      <c r="K33" s="252"/>
      <c r="L33" s="252"/>
      <c r="M33" s="252"/>
      <c r="N33" s="252"/>
      <c r="O33" s="280"/>
      <c r="P33" s="252"/>
      <c r="Q33" s="252"/>
      <c r="R33" s="252"/>
      <c r="S33" s="252"/>
      <c r="T33" s="252"/>
      <c r="U33" s="252"/>
      <c r="V33" s="252"/>
      <c r="W33" s="252"/>
      <c r="X33" s="252"/>
      <c r="Y33" s="269"/>
      <c r="Z33" s="266"/>
      <c r="AA33" s="266"/>
      <c r="AB33" s="266"/>
      <c r="AC33" s="266"/>
      <c r="AD33" s="266"/>
      <c r="AE33" s="266"/>
      <c r="AF33" s="266"/>
      <c r="AG33" s="266"/>
      <c r="AH33" s="266"/>
      <c r="AI33" s="266"/>
      <c r="AJ33" s="266"/>
      <c r="AK33" s="266"/>
      <c r="AL33" s="266"/>
      <c r="AM33" s="281"/>
    </row>
    <row r="34" spans="1:39" ht="36.75" customHeight="1">
      <c r="B34" s="807" t="s">
        <v>212</v>
      </c>
      <c r="C34" s="809" t="s">
        <v>33</v>
      </c>
      <c r="D34" s="283" t="s">
        <v>423</v>
      </c>
      <c r="E34" s="811" t="s">
        <v>210</v>
      </c>
      <c r="F34" s="812"/>
      <c r="G34" s="812"/>
      <c r="H34" s="812"/>
      <c r="I34" s="812"/>
      <c r="J34" s="812"/>
      <c r="K34" s="812"/>
      <c r="L34" s="812"/>
      <c r="M34" s="813"/>
      <c r="N34" s="817" t="s">
        <v>214</v>
      </c>
      <c r="O34" s="283" t="s">
        <v>424</v>
      </c>
      <c r="P34" s="811" t="s">
        <v>213</v>
      </c>
      <c r="Q34" s="812"/>
      <c r="R34" s="812"/>
      <c r="S34" s="812"/>
      <c r="T34" s="812"/>
      <c r="U34" s="812"/>
      <c r="V34" s="812"/>
      <c r="W34" s="812"/>
      <c r="X34" s="813"/>
      <c r="Y34" s="814" t="s">
        <v>244</v>
      </c>
      <c r="Z34" s="815"/>
      <c r="AA34" s="815"/>
      <c r="AB34" s="815"/>
      <c r="AC34" s="815"/>
      <c r="AD34" s="815"/>
      <c r="AE34" s="815"/>
      <c r="AF34" s="815"/>
      <c r="AG34" s="815"/>
      <c r="AH34" s="815"/>
      <c r="AI34" s="815"/>
      <c r="AJ34" s="815"/>
      <c r="AK34" s="815"/>
      <c r="AL34" s="815"/>
      <c r="AM34" s="816"/>
    </row>
    <row r="35" spans="1:39" ht="65.25" customHeight="1">
      <c r="B35" s="808"/>
      <c r="C35" s="810"/>
      <c r="D35" s="284">
        <v>2015</v>
      </c>
      <c r="E35" s="284">
        <v>2016</v>
      </c>
      <c r="F35" s="284">
        <v>2017</v>
      </c>
      <c r="G35" s="284">
        <v>2018</v>
      </c>
      <c r="H35" s="284">
        <v>2019</v>
      </c>
      <c r="I35" s="284">
        <v>2020</v>
      </c>
      <c r="J35" s="284">
        <v>2021</v>
      </c>
      <c r="K35" s="284">
        <v>2022</v>
      </c>
      <c r="L35" s="284">
        <v>2023</v>
      </c>
      <c r="M35" s="428">
        <v>2024</v>
      </c>
      <c r="N35" s="818"/>
      <c r="O35" s="284">
        <v>2015</v>
      </c>
      <c r="P35" s="284">
        <v>2016</v>
      </c>
      <c r="Q35" s="284">
        <v>2017</v>
      </c>
      <c r="R35" s="284">
        <v>2018</v>
      </c>
      <c r="S35" s="284">
        <v>2019</v>
      </c>
      <c r="T35" s="284">
        <v>2020</v>
      </c>
      <c r="U35" s="284">
        <v>2021</v>
      </c>
      <c r="V35" s="284">
        <v>2022</v>
      </c>
      <c r="W35" s="284">
        <v>2023</v>
      </c>
      <c r="X35" s="428">
        <v>2024</v>
      </c>
      <c r="Y35" s="284" t="str">
        <f>'1.  LRAMVA Summary'!D50</f>
        <v>Residential</v>
      </c>
      <c r="Z35" s="284" t="str">
        <f>'1.  LRAMVA Summary'!E50</f>
        <v>General Service &lt; 50 kW</v>
      </c>
      <c r="AA35" s="284" t="str">
        <f>'1.  LRAMVA Summary'!F50</f>
        <v>General Service 50 to 2999 kW</v>
      </c>
      <c r="AB35" s="284" t="str">
        <f>'1.  LRAMVA Summary'!G50</f>
        <v>General Service 3000-4999 kW</v>
      </c>
      <c r="AC35" s="284" t="str">
        <f>'1.  LRAMVA Summary'!H50</f>
        <v>Unmetered Scattered Load</v>
      </c>
      <c r="AD35" s="284" t="str">
        <f>'1.  LRAMVA Summary'!I50</f>
        <v>Sentinel Lighting</v>
      </c>
      <c r="AE35" s="284" t="str">
        <f>'1.  LRAMVA Summary'!J50</f>
        <v xml:space="preserve">Street Lighting </v>
      </c>
      <c r="AF35" s="284" t="str">
        <f>'1.  LRAMVA Summary'!K50</f>
        <v/>
      </c>
      <c r="AG35" s="284" t="str">
        <f>'1.  LRAMVA Summary'!L50</f>
        <v/>
      </c>
      <c r="AH35" s="284" t="str">
        <f>'1.  LRAMVA Summary'!M50</f>
        <v/>
      </c>
      <c r="AI35" s="284" t="str">
        <f>'1.  LRAMVA Summary'!N50</f>
        <v/>
      </c>
      <c r="AJ35" s="284" t="str">
        <f>'1.  LRAMVA Summary'!O50</f>
        <v/>
      </c>
      <c r="AK35" s="284" t="str">
        <f>'1.  LRAMVA Summary'!P50</f>
        <v/>
      </c>
      <c r="AL35" s="284" t="str">
        <f>'1.  LRAMVA Summary'!Q50</f>
        <v/>
      </c>
      <c r="AM35" s="286" t="str">
        <f>'1.  LRAMVA Summary'!R50</f>
        <v>Total</v>
      </c>
    </row>
    <row r="36" spans="1:39" ht="16.5" customHeight="1">
      <c r="B36" s="516" t="s">
        <v>505</v>
      </c>
      <c r="C36" s="288"/>
      <c r="D36" s="288"/>
      <c r="E36" s="288"/>
      <c r="F36" s="288"/>
      <c r="G36" s="288"/>
      <c r="H36" s="288"/>
      <c r="I36" s="288"/>
      <c r="J36" s="288"/>
      <c r="K36" s="288"/>
      <c r="L36" s="288"/>
      <c r="M36" s="288"/>
      <c r="N36" s="289"/>
      <c r="O36" s="288"/>
      <c r="P36" s="288"/>
      <c r="Q36" s="288"/>
      <c r="R36" s="288"/>
      <c r="S36" s="288"/>
      <c r="T36" s="288"/>
      <c r="U36" s="288"/>
      <c r="V36" s="288"/>
      <c r="W36" s="288"/>
      <c r="X36" s="288"/>
      <c r="Y36" s="290" t="str">
        <f>'1.  LRAMVA Summary'!D51</f>
        <v>kWh</v>
      </c>
      <c r="Z36" s="290" t="str">
        <f>'1.  LRAMVA Summary'!E51</f>
        <v>kWh</v>
      </c>
      <c r="AA36" s="290" t="str">
        <f>'1.  LRAMVA Summary'!F51</f>
        <v>kW</v>
      </c>
      <c r="AB36" s="290" t="str">
        <f>'1.  LRAMVA Summary'!G51</f>
        <v>kW</v>
      </c>
      <c r="AC36" s="290" t="str">
        <f>'1.  LRAMVA Summary'!H51</f>
        <v>kWh</v>
      </c>
      <c r="AD36" s="290" t="str">
        <f>'1.  LRAMVA Summary'!I51</f>
        <v>kW</v>
      </c>
      <c r="AE36" s="290" t="str">
        <f>'1.  LRAMVA Summary'!J51</f>
        <v>kW</v>
      </c>
      <c r="AF36" s="290">
        <f>'1.  LRAMVA Summary'!K51</f>
        <v>0</v>
      </c>
      <c r="AG36" s="290">
        <f>'1.  LRAMVA Summary'!L51</f>
        <v>0</v>
      </c>
      <c r="AH36" s="290">
        <f>'1.  LRAMVA Summary'!M51</f>
        <v>0</v>
      </c>
      <c r="AI36" s="290">
        <f>'1.  LRAMVA Summary'!N51</f>
        <v>0</v>
      </c>
      <c r="AJ36" s="290">
        <f>'1.  LRAMVA Summary'!O51</f>
        <v>0</v>
      </c>
      <c r="AK36" s="290">
        <f>'1.  LRAMVA Summary'!P51</f>
        <v>0</v>
      </c>
      <c r="AL36" s="290">
        <f>'1.  LRAMVA Summary'!Q51</f>
        <v>0</v>
      </c>
      <c r="AM36" s="291"/>
    </row>
    <row r="37" spans="1:39" ht="16.5" customHeight="1" outlineLevel="1">
      <c r="B37" s="287" t="s">
        <v>498</v>
      </c>
      <c r="C37" s="288"/>
      <c r="D37" s="288"/>
      <c r="E37" s="288"/>
      <c r="F37" s="288"/>
      <c r="G37" s="288"/>
      <c r="H37" s="288"/>
      <c r="I37" s="288"/>
      <c r="J37" s="288"/>
      <c r="K37" s="288"/>
      <c r="L37" s="288"/>
      <c r="M37" s="288"/>
      <c r="N37" s="289"/>
      <c r="O37" s="288"/>
      <c r="P37" s="288"/>
      <c r="Q37" s="288"/>
      <c r="R37" s="288"/>
      <c r="S37" s="288"/>
      <c r="T37" s="288"/>
      <c r="U37" s="288"/>
      <c r="V37" s="288"/>
      <c r="W37" s="288"/>
      <c r="X37" s="288"/>
      <c r="Y37" s="290"/>
      <c r="Z37" s="290"/>
      <c r="AA37" s="290"/>
      <c r="AB37" s="290"/>
      <c r="AC37" s="290"/>
      <c r="AD37" s="290"/>
      <c r="AE37" s="290"/>
      <c r="AF37" s="290"/>
      <c r="AG37" s="290"/>
      <c r="AH37" s="290"/>
      <c r="AI37" s="290"/>
      <c r="AJ37" s="290"/>
      <c r="AK37" s="290"/>
      <c r="AL37" s="290"/>
      <c r="AM37" s="291"/>
    </row>
    <row r="38" spans="1:39" outlineLevel="1">
      <c r="A38" s="520">
        <v>1</v>
      </c>
      <c r="B38" s="518" t="s">
        <v>95</v>
      </c>
      <c r="C38" s="290" t="s">
        <v>25</v>
      </c>
      <c r="D38" s="294">
        <v>56404</v>
      </c>
      <c r="E38" s="294">
        <v>55891</v>
      </c>
      <c r="F38" s="294">
        <v>55891</v>
      </c>
      <c r="G38" s="294">
        <v>55891</v>
      </c>
      <c r="H38" s="294">
        <v>55891</v>
      </c>
      <c r="I38" s="294">
        <v>55891</v>
      </c>
      <c r="J38" s="294">
        <v>55891</v>
      </c>
      <c r="K38" s="294">
        <v>55878</v>
      </c>
      <c r="L38" s="294">
        <v>55878</v>
      </c>
      <c r="M38" s="294">
        <v>55878</v>
      </c>
      <c r="N38" s="290"/>
      <c r="O38" s="294">
        <v>4</v>
      </c>
      <c r="P38" s="294">
        <v>4</v>
      </c>
      <c r="Q38" s="294">
        <v>4</v>
      </c>
      <c r="R38" s="294">
        <v>4</v>
      </c>
      <c r="S38" s="294">
        <v>4</v>
      </c>
      <c r="T38" s="294">
        <v>4</v>
      </c>
      <c r="U38" s="294">
        <v>4</v>
      </c>
      <c r="V38" s="294">
        <v>4</v>
      </c>
      <c r="W38" s="294">
        <v>4</v>
      </c>
      <c r="X38" s="294">
        <v>4</v>
      </c>
      <c r="Y38" s="409">
        <v>1</v>
      </c>
      <c r="Z38" s="409"/>
      <c r="AA38" s="409"/>
      <c r="AB38" s="409"/>
      <c r="AC38" s="409"/>
      <c r="AD38" s="409"/>
      <c r="AE38" s="409"/>
      <c r="AF38" s="409"/>
      <c r="AG38" s="409"/>
      <c r="AH38" s="409"/>
      <c r="AI38" s="409"/>
      <c r="AJ38" s="409"/>
      <c r="AK38" s="409"/>
      <c r="AL38" s="409"/>
      <c r="AM38" s="295">
        <f>SUM(Y38:AL38)</f>
        <v>1</v>
      </c>
    </row>
    <row r="39" spans="1:39" outlineLevel="1">
      <c r="B39" s="293" t="s">
        <v>268</v>
      </c>
      <c r="C39" s="290" t="s">
        <v>164</v>
      </c>
      <c r="D39" s="294">
        <v>9420</v>
      </c>
      <c r="E39" s="294">
        <v>9285</v>
      </c>
      <c r="F39" s="294">
        <v>9285</v>
      </c>
      <c r="G39" s="294">
        <v>9285</v>
      </c>
      <c r="H39" s="294">
        <v>9285</v>
      </c>
      <c r="I39" s="294">
        <v>9285</v>
      </c>
      <c r="J39" s="294">
        <v>9285</v>
      </c>
      <c r="K39" s="294">
        <v>9281</v>
      </c>
      <c r="L39" s="294">
        <v>9281</v>
      </c>
      <c r="M39" s="294">
        <v>9281</v>
      </c>
      <c r="N39" s="466"/>
      <c r="O39" s="294">
        <v>1</v>
      </c>
      <c r="P39" s="294">
        <v>1</v>
      </c>
      <c r="Q39" s="294">
        <v>1</v>
      </c>
      <c r="R39" s="294">
        <v>1</v>
      </c>
      <c r="S39" s="294">
        <v>1</v>
      </c>
      <c r="T39" s="294">
        <v>1</v>
      </c>
      <c r="U39" s="294">
        <v>1</v>
      </c>
      <c r="V39" s="294">
        <v>1</v>
      </c>
      <c r="W39" s="294">
        <v>1</v>
      </c>
      <c r="X39" s="294">
        <v>1</v>
      </c>
      <c r="Y39" s="410">
        <f>Y38</f>
        <v>1</v>
      </c>
      <c r="Z39" s="410">
        <f t="shared" ref="Z39:AL39" si="0">Z38</f>
        <v>0</v>
      </c>
      <c r="AA39" s="410">
        <f t="shared" si="0"/>
        <v>0</v>
      </c>
      <c r="AB39" s="410">
        <f t="shared" si="0"/>
        <v>0</v>
      </c>
      <c r="AC39" s="410">
        <f t="shared" si="0"/>
        <v>0</v>
      </c>
      <c r="AD39" s="410">
        <f t="shared" si="0"/>
        <v>0</v>
      </c>
      <c r="AE39" s="410">
        <f t="shared" si="0"/>
        <v>0</v>
      </c>
      <c r="AF39" s="410">
        <f t="shared" si="0"/>
        <v>0</v>
      </c>
      <c r="AG39" s="410">
        <f t="shared" si="0"/>
        <v>0</v>
      </c>
      <c r="AH39" s="410">
        <f t="shared" si="0"/>
        <v>0</v>
      </c>
      <c r="AI39" s="410">
        <f t="shared" si="0"/>
        <v>0</v>
      </c>
      <c r="AJ39" s="410">
        <f t="shared" si="0"/>
        <v>0</v>
      </c>
      <c r="AK39" s="410">
        <f t="shared" si="0"/>
        <v>0</v>
      </c>
      <c r="AL39" s="410">
        <f t="shared" si="0"/>
        <v>0</v>
      </c>
      <c r="AM39" s="296"/>
    </row>
    <row r="40" spans="1:39" ht="15.75" outlineLevel="1">
      <c r="B40" s="297"/>
      <c r="C40" s="298"/>
      <c r="D40" s="298"/>
      <c r="E40" s="298"/>
      <c r="F40" s="298"/>
      <c r="G40" s="298"/>
      <c r="H40" s="298"/>
      <c r="I40" s="298"/>
      <c r="J40" s="298"/>
      <c r="K40" s="298"/>
      <c r="L40" s="298"/>
      <c r="M40" s="298"/>
      <c r="N40" s="299"/>
      <c r="O40" s="298"/>
      <c r="P40" s="298"/>
      <c r="Q40" s="298"/>
      <c r="R40" s="298"/>
      <c r="S40" s="298"/>
      <c r="T40" s="298"/>
      <c r="U40" s="298"/>
      <c r="V40" s="298"/>
      <c r="W40" s="298"/>
      <c r="X40" s="298"/>
      <c r="Y40" s="411"/>
      <c r="Z40" s="412"/>
      <c r="AA40" s="412"/>
      <c r="AB40" s="412"/>
      <c r="AC40" s="412"/>
      <c r="AD40" s="412"/>
      <c r="AE40" s="412"/>
      <c r="AF40" s="412"/>
      <c r="AG40" s="412"/>
      <c r="AH40" s="412"/>
      <c r="AI40" s="412"/>
      <c r="AJ40" s="412"/>
      <c r="AK40" s="412"/>
      <c r="AL40" s="412"/>
      <c r="AM40" s="301"/>
    </row>
    <row r="41" spans="1:39" outlineLevel="1">
      <c r="A41" s="520">
        <v>2</v>
      </c>
      <c r="B41" s="518" t="s">
        <v>96</v>
      </c>
      <c r="C41" s="290" t="s">
        <v>25</v>
      </c>
      <c r="D41" s="294">
        <v>104202</v>
      </c>
      <c r="E41" s="294">
        <v>102350</v>
      </c>
      <c r="F41" s="294">
        <v>102350</v>
      </c>
      <c r="G41" s="294">
        <v>102350</v>
      </c>
      <c r="H41" s="294">
        <v>102350</v>
      </c>
      <c r="I41" s="294">
        <v>102350</v>
      </c>
      <c r="J41" s="294">
        <v>102350</v>
      </c>
      <c r="K41" s="294">
        <v>102297</v>
      </c>
      <c r="L41" s="294">
        <v>102297</v>
      </c>
      <c r="M41" s="294">
        <v>102297</v>
      </c>
      <c r="N41" s="290"/>
      <c r="O41" s="294">
        <v>7</v>
      </c>
      <c r="P41" s="294">
        <v>7</v>
      </c>
      <c r="Q41" s="294">
        <v>7</v>
      </c>
      <c r="R41" s="294">
        <v>7</v>
      </c>
      <c r="S41" s="294">
        <v>7</v>
      </c>
      <c r="T41" s="294">
        <v>7</v>
      </c>
      <c r="U41" s="294">
        <v>7</v>
      </c>
      <c r="V41" s="294">
        <v>7</v>
      </c>
      <c r="W41" s="294">
        <v>7</v>
      </c>
      <c r="X41" s="294">
        <v>7</v>
      </c>
      <c r="Y41" s="409">
        <v>1</v>
      </c>
      <c r="Z41" s="409"/>
      <c r="AA41" s="409"/>
      <c r="AB41" s="409"/>
      <c r="AC41" s="409"/>
      <c r="AD41" s="409"/>
      <c r="AE41" s="409"/>
      <c r="AF41" s="409"/>
      <c r="AG41" s="409"/>
      <c r="AH41" s="409"/>
      <c r="AI41" s="409"/>
      <c r="AJ41" s="409"/>
      <c r="AK41" s="409"/>
      <c r="AL41" s="409"/>
      <c r="AM41" s="295">
        <f>SUM(Y41:AL41)</f>
        <v>1</v>
      </c>
    </row>
    <row r="42" spans="1:39" outlineLevel="1">
      <c r="B42" s="293" t="s">
        <v>268</v>
      </c>
      <c r="C42" s="290" t="s">
        <v>164</v>
      </c>
      <c r="D42" s="294">
        <v>1078</v>
      </c>
      <c r="E42" s="294">
        <v>1065</v>
      </c>
      <c r="F42" s="294">
        <v>1065</v>
      </c>
      <c r="G42" s="294">
        <v>1065</v>
      </c>
      <c r="H42" s="294">
        <v>1065</v>
      </c>
      <c r="I42" s="294">
        <v>1065</v>
      </c>
      <c r="J42" s="294">
        <v>1065</v>
      </c>
      <c r="K42" s="294">
        <v>1063</v>
      </c>
      <c r="L42" s="294">
        <v>1063</v>
      </c>
      <c r="M42" s="294">
        <v>1063</v>
      </c>
      <c r="N42" s="466"/>
      <c r="O42" s="294"/>
      <c r="P42" s="294"/>
      <c r="Q42" s="294"/>
      <c r="R42" s="294"/>
      <c r="S42" s="294"/>
      <c r="T42" s="294"/>
      <c r="U42" s="294"/>
      <c r="V42" s="294"/>
      <c r="W42" s="294"/>
      <c r="X42" s="294"/>
      <c r="Y42" s="410">
        <f>Y41</f>
        <v>1</v>
      </c>
      <c r="Z42" s="410">
        <f t="shared" ref="Z42" si="1">Z41</f>
        <v>0</v>
      </c>
      <c r="AA42" s="410">
        <f t="shared" ref="AA42" si="2">AA41</f>
        <v>0</v>
      </c>
      <c r="AB42" s="410">
        <f t="shared" ref="AB42" si="3">AB41</f>
        <v>0</v>
      </c>
      <c r="AC42" s="410">
        <f t="shared" ref="AC42" si="4">AC41</f>
        <v>0</v>
      </c>
      <c r="AD42" s="410">
        <f t="shared" ref="AD42" si="5">AD41</f>
        <v>0</v>
      </c>
      <c r="AE42" s="410">
        <f t="shared" ref="AE42" si="6">AE41</f>
        <v>0</v>
      </c>
      <c r="AF42" s="410">
        <f t="shared" ref="AF42" si="7">AF41</f>
        <v>0</v>
      </c>
      <c r="AG42" s="410">
        <f t="shared" ref="AG42" si="8">AG41</f>
        <v>0</v>
      </c>
      <c r="AH42" s="410">
        <f t="shared" ref="AH42" si="9">AH41</f>
        <v>0</v>
      </c>
      <c r="AI42" s="410">
        <f t="shared" ref="AI42" si="10">AI41</f>
        <v>0</v>
      </c>
      <c r="AJ42" s="410">
        <f t="shared" ref="AJ42" si="11">AJ41</f>
        <v>0</v>
      </c>
      <c r="AK42" s="410">
        <f t="shared" ref="AK42" si="12">AK41</f>
        <v>0</v>
      </c>
      <c r="AL42" s="410">
        <f t="shared" ref="AL42" si="13">AL41</f>
        <v>0</v>
      </c>
      <c r="AM42" s="296"/>
    </row>
    <row r="43" spans="1:39" ht="15.75" outlineLevel="1">
      <c r="B43" s="297"/>
      <c r="C43" s="298"/>
      <c r="D43" s="303"/>
      <c r="E43" s="303"/>
      <c r="F43" s="303"/>
      <c r="G43" s="303"/>
      <c r="H43" s="303"/>
      <c r="I43" s="303"/>
      <c r="J43" s="303"/>
      <c r="K43" s="303"/>
      <c r="L43" s="303"/>
      <c r="M43" s="303"/>
      <c r="N43" s="299"/>
      <c r="O43" s="303"/>
      <c r="P43" s="303"/>
      <c r="Q43" s="303"/>
      <c r="R43" s="303"/>
      <c r="S43" s="303"/>
      <c r="T43" s="303"/>
      <c r="U43" s="303"/>
      <c r="V43" s="303"/>
      <c r="W43" s="303"/>
      <c r="X43" s="303"/>
      <c r="Y43" s="411"/>
      <c r="Z43" s="412"/>
      <c r="AA43" s="412"/>
      <c r="AB43" s="412"/>
      <c r="AC43" s="412"/>
      <c r="AD43" s="412"/>
      <c r="AE43" s="412"/>
      <c r="AF43" s="412"/>
      <c r="AG43" s="412"/>
      <c r="AH43" s="412"/>
      <c r="AI43" s="412"/>
      <c r="AJ43" s="412"/>
      <c r="AK43" s="412"/>
      <c r="AL43" s="412"/>
      <c r="AM43" s="301"/>
    </row>
    <row r="44" spans="1:39" outlineLevel="1">
      <c r="A44" s="520">
        <v>3</v>
      </c>
      <c r="B44" s="518" t="s">
        <v>97</v>
      </c>
      <c r="C44" s="290" t="s">
        <v>25</v>
      </c>
      <c r="D44" s="294">
        <v>17118</v>
      </c>
      <c r="E44" s="294">
        <v>17118</v>
      </c>
      <c r="F44" s="294">
        <v>17118</v>
      </c>
      <c r="G44" s="294">
        <v>17118</v>
      </c>
      <c r="H44" s="294">
        <v>11395</v>
      </c>
      <c r="I44" s="294">
        <v>0</v>
      </c>
      <c r="J44" s="294">
        <v>0</v>
      </c>
      <c r="K44" s="294">
        <v>0</v>
      </c>
      <c r="L44" s="294">
        <v>0</v>
      </c>
      <c r="M44" s="294">
        <v>0</v>
      </c>
      <c r="N44" s="290"/>
      <c r="O44" s="294">
        <v>3</v>
      </c>
      <c r="P44" s="294">
        <v>3</v>
      </c>
      <c r="Q44" s="294">
        <v>3</v>
      </c>
      <c r="R44" s="294">
        <v>3</v>
      </c>
      <c r="S44" s="294">
        <v>2</v>
      </c>
      <c r="T44" s="294">
        <v>0</v>
      </c>
      <c r="U44" s="294">
        <v>0</v>
      </c>
      <c r="V44" s="294">
        <v>0</v>
      </c>
      <c r="W44" s="294">
        <v>0</v>
      </c>
      <c r="X44" s="294">
        <v>0</v>
      </c>
      <c r="Y44" s="409">
        <v>1</v>
      </c>
      <c r="Z44" s="409"/>
      <c r="AA44" s="409"/>
      <c r="AB44" s="409"/>
      <c r="AC44" s="409"/>
      <c r="AD44" s="409"/>
      <c r="AE44" s="409"/>
      <c r="AF44" s="409"/>
      <c r="AG44" s="409"/>
      <c r="AH44" s="409"/>
      <c r="AI44" s="409"/>
      <c r="AJ44" s="409"/>
      <c r="AK44" s="409"/>
      <c r="AL44" s="409"/>
      <c r="AM44" s="295">
        <f>SUM(Y44:AL44)</f>
        <v>1</v>
      </c>
    </row>
    <row r="45" spans="1:39" outlineLevel="1">
      <c r="B45" s="293" t="s">
        <v>268</v>
      </c>
      <c r="C45" s="290" t="s">
        <v>164</v>
      </c>
      <c r="D45" s="294"/>
      <c r="E45" s="294"/>
      <c r="F45" s="294"/>
      <c r="G45" s="294"/>
      <c r="H45" s="294"/>
      <c r="I45" s="294"/>
      <c r="J45" s="294"/>
      <c r="K45" s="294"/>
      <c r="L45" s="294"/>
      <c r="M45" s="294"/>
      <c r="N45" s="466"/>
      <c r="O45" s="294"/>
      <c r="P45" s="294"/>
      <c r="Q45" s="294"/>
      <c r="R45" s="294"/>
      <c r="S45" s="294"/>
      <c r="T45" s="294"/>
      <c r="U45" s="294"/>
      <c r="V45" s="294"/>
      <c r="W45" s="294"/>
      <c r="X45" s="294"/>
      <c r="Y45" s="410">
        <f>Y44</f>
        <v>1</v>
      </c>
      <c r="Z45" s="410">
        <f t="shared" ref="Z45" si="14">Z44</f>
        <v>0</v>
      </c>
      <c r="AA45" s="410">
        <f t="shared" ref="AA45" si="15">AA44</f>
        <v>0</v>
      </c>
      <c r="AB45" s="410">
        <f t="shared" ref="AB45" si="16">AB44</f>
        <v>0</v>
      </c>
      <c r="AC45" s="410">
        <f t="shared" ref="AC45" si="17">AC44</f>
        <v>0</v>
      </c>
      <c r="AD45" s="410">
        <f t="shared" ref="AD45" si="18">AD44</f>
        <v>0</v>
      </c>
      <c r="AE45" s="410">
        <f t="shared" ref="AE45" si="19">AE44</f>
        <v>0</v>
      </c>
      <c r="AF45" s="410">
        <f t="shared" ref="AF45" si="20">AF44</f>
        <v>0</v>
      </c>
      <c r="AG45" s="410">
        <f t="shared" ref="AG45" si="21">AG44</f>
        <v>0</v>
      </c>
      <c r="AH45" s="410">
        <f t="shared" ref="AH45" si="22">AH44</f>
        <v>0</v>
      </c>
      <c r="AI45" s="410">
        <f t="shared" ref="AI45" si="23">AI44</f>
        <v>0</v>
      </c>
      <c r="AJ45" s="410">
        <f t="shared" ref="AJ45" si="24">AJ44</f>
        <v>0</v>
      </c>
      <c r="AK45" s="410">
        <f t="shared" ref="AK45" si="25">AK44</f>
        <v>0</v>
      </c>
      <c r="AL45" s="410">
        <f t="shared" ref="AL45" si="26">AL44</f>
        <v>0</v>
      </c>
      <c r="AM45" s="296"/>
    </row>
    <row r="46" spans="1:39" outlineLevel="1">
      <c r="B46" s="293"/>
      <c r="C46" s="304"/>
      <c r="D46" s="290"/>
      <c r="E46" s="290"/>
      <c r="F46" s="290"/>
      <c r="G46" s="290"/>
      <c r="H46" s="290"/>
      <c r="I46" s="290"/>
      <c r="J46" s="290"/>
      <c r="K46" s="290"/>
      <c r="L46" s="290"/>
      <c r="M46" s="290"/>
      <c r="N46" s="290"/>
      <c r="O46" s="290"/>
      <c r="P46" s="290"/>
      <c r="Q46" s="290"/>
      <c r="R46" s="290"/>
      <c r="S46" s="290"/>
      <c r="T46" s="290"/>
      <c r="U46" s="290"/>
      <c r="V46" s="290"/>
      <c r="W46" s="290"/>
      <c r="X46" s="290"/>
      <c r="Y46" s="411"/>
      <c r="Z46" s="411"/>
      <c r="AA46" s="411"/>
      <c r="AB46" s="411"/>
      <c r="AC46" s="411"/>
      <c r="AD46" s="411"/>
      <c r="AE46" s="411"/>
      <c r="AF46" s="411"/>
      <c r="AG46" s="411"/>
      <c r="AH46" s="411"/>
      <c r="AI46" s="411"/>
      <c r="AJ46" s="411"/>
      <c r="AK46" s="411"/>
      <c r="AL46" s="411"/>
      <c r="AM46" s="305"/>
    </row>
    <row r="47" spans="1:39" outlineLevel="1">
      <c r="A47" s="520">
        <v>4</v>
      </c>
      <c r="B47" s="518" t="s">
        <v>98</v>
      </c>
      <c r="C47" s="290" t="s">
        <v>25</v>
      </c>
      <c r="D47" s="294">
        <v>93268</v>
      </c>
      <c r="E47" s="294">
        <v>93268</v>
      </c>
      <c r="F47" s="294">
        <v>93268</v>
      </c>
      <c r="G47" s="294">
        <v>93268</v>
      </c>
      <c r="H47" s="294">
        <v>93268</v>
      </c>
      <c r="I47" s="294">
        <v>93268</v>
      </c>
      <c r="J47" s="294">
        <v>93268</v>
      </c>
      <c r="K47" s="294">
        <v>93268</v>
      </c>
      <c r="L47" s="294">
        <v>93268</v>
      </c>
      <c r="M47" s="294">
        <v>93268</v>
      </c>
      <c r="N47" s="290"/>
      <c r="O47" s="294">
        <v>49</v>
      </c>
      <c r="P47" s="294">
        <v>49</v>
      </c>
      <c r="Q47" s="294">
        <v>49</v>
      </c>
      <c r="R47" s="294">
        <v>49</v>
      </c>
      <c r="S47" s="294">
        <v>49</v>
      </c>
      <c r="T47" s="294">
        <v>49</v>
      </c>
      <c r="U47" s="294">
        <v>49</v>
      </c>
      <c r="V47" s="294">
        <v>49</v>
      </c>
      <c r="W47" s="294">
        <v>49</v>
      </c>
      <c r="X47" s="294">
        <v>49</v>
      </c>
      <c r="Y47" s="409">
        <v>1</v>
      </c>
      <c r="Z47" s="409"/>
      <c r="AA47" s="409"/>
      <c r="AB47" s="409"/>
      <c r="AC47" s="409"/>
      <c r="AD47" s="409"/>
      <c r="AE47" s="409"/>
      <c r="AF47" s="409"/>
      <c r="AG47" s="409"/>
      <c r="AH47" s="409"/>
      <c r="AI47" s="409"/>
      <c r="AJ47" s="409"/>
      <c r="AK47" s="409"/>
      <c r="AL47" s="409"/>
      <c r="AM47" s="295">
        <f>SUM(Y47:AL47)</f>
        <v>1</v>
      </c>
    </row>
    <row r="48" spans="1:39" outlineLevel="1">
      <c r="B48" s="293" t="s">
        <v>268</v>
      </c>
      <c r="C48" s="290" t="s">
        <v>164</v>
      </c>
      <c r="D48" s="294">
        <v>3351</v>
      </c>
      <c r="E48" s="294">
        <v>3351</v>
      </c>
      <c r="F48" s="294">
        <v>3351</v>
      </c>
      <c r="G48" s="294">
        <v>3351</v>
      </c>
      <c r="H48" s="294">
        <v>3351</v>
      </c>
      <c r="I48" s="294">
        <v>3351</v>
      </c>
      <c r="J48" s="294">
        <v>3351</v>
      </c>
      <c r="K48" s="294">
        <v>3351</v>
      </c>
      <c r="L48" s="294">
        <v>3351</v>
      </c>
      <c r="M48" s="294">
        <v>3351</v>
      </c>
      <c r="N48" s="466"/>
      <c r="O48" s="294">
        <v>2</v>
      </c>
      <c r="P48" s="294">
        <v>2</v>
      </c>
      <c r="Q48" s="294">
        <v>2</v>
      </c>
      <c r="R48" s="294">
        <v>2</v>
      </c>
      <c r="S48" s="294">
        <v>2</v>
      </c>
      <c r="T48" s="294">
        <v>2</v>
      </c>
      <c r="U48" s="294">
        <v>2</v>
      </c>
      <c r="V48" s="294">
        <v>2</v>
      </c>
      <c r="W48" s="294">
        <v>2</v>
      </c>
      <c r="X48" s="294">
        <v>2</v>
      </c>
      <c r="Y48" s="410">
        <f>Y47</f>
        <v>1</v>
      </c>
      <c r="Z48" s="410">
        <f t="shared" ref="Z48" si="27">Z47</f>
        <v>0</v>
      </c>
      <c r="AA48" s="410">
        <f t="shared" ref="AA48" si="28">AA47</f>
        <v>0</v>
      </c>
      <c r="AB48" s="410">
        <f t="shared" ref="AB48" si="29">AB47</f>
        <v>0</v>
      </c>
      <c r="AC48" s="410">
        <f t="shared" ref="AC48" si="30">AC47</f>
        <v>0</v>
      </c>
      <c r="AD48" s="410">
        <f t="shared" ref="AD48" si="31">AD47</f>
        <v>0</v>
      </c>
      <c r="AE48" s="410">
        <f t="shared" ref="AE48" si="32">AE47</f>
        <v>0</v>
      </c>
      <c r="AF48" s="410">
        <f t="shared" ref="AF48" si="33">AF47</f>
        <v>0</v>
      </c>
      <c r="AG48" s="410">
        <f t="shared" ref="AG48" si="34">AG47</f>
        <v>0</v>
      </c>
      <c r="AH48" s="410">
        <f t="shared" ref="AH48" si="35">AH47</f>
        <v>0</v>
      </c>
      <c r="AI48" s="410">
        <f t="shared" ref="AI48" si="36">AI47</f>
        <v>0</v>
      </c>
      <c r="AJ48" s="410">
        <f t="shared" ref="AJ48" si="37">AJ47</f>
        <v>0</v>
      </c>
      <c r="AK48" s="410">
        <f t="shared" ref="AK48" si="38">AK47</f>
        <v>0</v>
      </c>
      <c r="AL48" s="410">
        <f t="shared" ref="AL48" si="39">AL47</f>
        <v>0</v>
      </c>
      <c r="AM48" s="296"/>
    </row>
    <row r="49" spans="1:39" outlineLevel="1">
      <c r="B49" s="293"/>
      <c r="C49" s="304"/>
      <c r="D49" s="303"/>
      <c r="E49" s="303"/>
      <c r="F49" s="303"/>
      <c r="G49" s="303"/>
      <c r="H49" s="303"/>
      <c r="I49" s="303"/>
      <c r="J49" s="303"/>
      <c r="K49" s="303"/>
      <c r="L49" s="303"/>
      <c r="M49" s="303"/>
      <c r="N49" s="290"/>
      <c r="O49" s="303"/>
      <c r="P49" s="303"/>
      <c r="Q49" s="303"/>
      <c r="R49" s="303"/>
      <c r="S49" s="303"/>
      <c r="T49" s="303"/>
      <c r="U49" s="303"/>
      <c r="V49" s="303"/>
      <c r="W49" s="303"/>
      <c r="X49" s="303"/>
      <c r="Y49" s="411"/>
      <c r="Z49" s="411"/>
      <c r="AA49" s="411"/>
      <c r="AB49" s="411"/>
      <c r="AC49" s="411"/>
      <c r="AD49" s="411"/>
      <c r="AE49" s="411"/>
      <c r="AF49" s="411"/>
      <c r="AG49" s="411"/>
      <c r="AH49" s="411"/>
      <c r="AI49" s="411"/>
      <c r="AJ49" s="411"/>
      <c r="AK49" s="411"/>
      <c r="AL49" s="411"/>
      <c r="AM49" s="305"/>
    </row>
    <row r="50" spans="1:39" ht="18" customHeight="1" outlineLevel="1">
      <c r="A50" s="520">
        <v>5</v>
      </c>
      <c r="B50" s="518" t="s">
        <v>99</v>
      </c>
      <c r="C50" s="290" t="s">
        <v>25</v>
      </c>
      <c r="D50" s="294"/>
      <c r="E50" s="294"/>
      <c r="F50" s="294"/>
      <c r="G50" s="294"/>
      <c r="H50" s="294"/>
      <c r="I50" s="294"/>
      <c r="J50" s="294"/>
      <c r="K50" s="294"/>
      <c r="L50" s="294"/>
      <c r="M50" s="294"/>
      <c r="N50" s="290"/>
      <c r="O50" s="294"/>
      <c r="P50" s="294"/>
      <c r="Q50" s="294"/>
      <c r="R50" s="294"/>
      <c r="S50" s="294"/>
      <c r="T50" s="294"/>
      <c r="U50" s="294"/>
      <c r="V50" s="294"/>
      <c r="W50" s="294"/>
      <c r="X50" s="294"/>
      <c r="Y50" s="409"/>
      <c r="Z50" s="409"/>
      <c r="AA50" s="409"/>
      <c r="AB50" s="409"/>
      <c r="AC50" s="409"/>
      <c r="AD50" s="409"/>
      <c r="AE50" s="409"/>
      <c r="AF50" s="409"/>
      <c r="AG50" s="409"/>
      <c r="AH50" s="409"/>
      <c r="AI50" s="409"/>
      <c r="AJ50" s="409"/>
      <c r="AK50" s="409"/>
      <c r="AL50" s="409"/>
      <c r="AM50" s="295">
        <f>SUM(Y50:AL50)</f>
        <v>0</v>
      </c>
    </row>
    <row r="51" spans="1:39" outlineLevel="1">
      <c r="B51" s="293" t="s">
        <v>268</v>
      </c>
      <c r="C51" s="290" t="s">
        <v>164</v>
      </c>
      <c r="D51" s="294"/>
      <c r="E51" s="294"/>
      <c r="F51" s="294"/>
      <c r="G51" s="294"/>
      <c r="H51" s="294"/>
      <c r="I51" s="294"/>
      <c r="J51" s="294"/>
      <c r="K51" s="294"/>
      <c r="L51" s="294"/>
      <c r="M51" s="294"/>
      <c r="N51" s="466"/>
      <c r="O51" s="294"/>
      <c r="P51" s="294"/>
      <c r="Q51" s="294"/>
      <c r="R51" s="294"/>
      <c r="S51" s="294"/>
      <c r="T51" s="294"/>
      <c r="U51" s="294"/>
      <c r="V51" s="294"/>
      <c r="W51" s="294"/>
      <c r="X51" s="294"/>
      <c r="Y51" s="410">
        <f>Y50</f>
        <v>0</v>
      </c>
      <c r="Z51" s="410">
        <f t="shared" ref="Z51" si="40">Z50</f>
        <v>0</v>
      </c>
      <c r="AA51" s="410">
        <f t="shared" ref="AA51" si="41">AA50</f>
        <v>0</v>
      </c>
      <c r="AB51" s="410">
        <f t="shared" ref="AB51" si="42">AB50</f>
        <v>0</v>
      </c>
      <c r="AC51" s="410">
        <f t="shared" ref="AC51" si="43">AC50</f>
        <v>0</v>
      </c>
      <c r="AD51" s="410">
        <f t="shared" ref="AD51" si="44">AD50</f>
        <v>0</v>
      </c>
      <c r="AE51" s="410">
        <f t="shared" ref="AE51" si="45">AE50</f>
        <v>0</v>
      </c>
      <c r="AF51" s="410">
        <f t="shared" ref="AF51" si="46">AF50</f>
        <v>0</v>
      </c>
      <c r="AG51" s="410">
        <f t="shared" ref="AG51" si="47">AG50</f>
        <v>0</v>
      </c>
      <c r="AH51" s="410">
        <f t="shared" ref="AH51" si="48">AH50</f>
        <v>0</v>
      </c>
      <c r="AI51" s="410">
        <f t="shared" ref="AI51" si="49">AI50</f>
        <v>0</v>
      </c>
      <c r="AJ51" s="410">
        <f t="shared" ref="AJ51" si="50">AJ50</f>
        <v>0</v>
      </c>
      <c r="AK51" s="410">
        <f t="shared" ref="AK51" si="51">AK50</f>
        <v>0</v>
      </c>
      <c r="AL51" s="410">
        <f t="shared" ref="AL51" si="52">AL50</f>
        <v>0</v>
      </c>
      <c r="AM51" s="296"/>
    </row>
    <row r="52" spans="1:39" outlineLevel="1">
      <c r="B52" s="293"/>
      <c r="C52" s="290"/>
      <c r="D52" s="290"/>
      <c r="E52" s="290"/>
      <c r="F52" s="290"/>
      <c r="G52" s="290"/>
      <c r="H52" s="290"/>
      <c r="I52" s="290"/>
      <c r="J52" s="290"/>
      <c r="K52" s="290"/>
      <c r="L52" s="290"/>
      <c r="M52" s="290"/>
      <c r="N52" s="290"/>
      <c r="O52" s="290"/>
      <c r="P52" s="290"/>
      <c r="Q52" s="290"/>
      <c r="R52" s="290"/>
      <c r="S52" s="290"/>
      <c r="T52" s="290"/>
      <c r="U52" s="290"/>
      <c r="V52" s="290"/>
      <c r="W52" s="290"/>
      <c r="X52" s="290"/>
      <c r="Y52" s="421"/>
      <c r="Z52" s="422"/>
      <c r="AA52" s="422"/>
      <c r="AB52" s="422"/>
      <c r="AC52" s="422"/>
      <c r="AD52" s="422"/>
      <c r="AE52" s="422"/>
      <c r="AF52" s="422"/>
      <c r="AG52" s="422"/>
      <c r="AH52" s="422"/>
      <c r="AI52" s="422"/>
      <c r="AJ52" s="422"/>
      <c r="AK52" s="422"/>
      <c r="AL52" s="422"/>
      <c r="AM52" s="296"/>
    </row>
    <row r="53" spans="1:39" ht="16.5" customHeight="1" outlineLevel="1">
      <c r="B53" s="318" t="s">
        <v>499</v>
      </c>
      <c r="C53" s="288"/>
      <c r="D53" s="288"/>
      <c r="E53" s="288"/>
      <c r="F53" s="288"/>
      <c r="G53" s="288"/>
      <c r="H53" s="288"/>
      <c r="I53" s="288"/>
      <c r="J53" s="288"/>
      <c r="K53" s="288"/>
      <c r="L53" s="288"/>
      <c r="M53" s="288"/>
      <c r="N53" s="289"/>
      <c r="O53" s="288"/>
      <c r="P53" s="288"/>
      <c r="Q53" s="288"/>
      <c r="R53" s="288"/>
      <c r="S53" s="288"/>
      <c r="T53" s="288"/>
      <c r="U53" s="288"/>
      <c r="V53" s="288"/>
      <c r="W53" s="288"/>
      <c r="X53" s="288"/>
      <c r="Y53" s="413"/>
      <c r="Z53" s="413"/>
      <c r="AA53" s="413"/>
      <c r="AB53" s="413"/>
      <c r="AC53" s="413"/>
      <c r="AD53" s="413"/>
      <c r="AE53" s="413"/>
      <c r="AF53" s="413"/>
      <c r="AG53" s="413"/>
      <c r="AH53" s="413"/>
      <c r="AI53" s="413"/>
      <c r="AJ53" s="413"/>
      <c r="AK53" s="413"/>
      <c r="AL53" s="413"/>
      <c r="AM53" s="291"/>
    </row>
    <row r="54" spans="1:39" outlineLevel="1">
      <c r="A54" s="520">
        <v>6</v>
      </c>
      <c r="B54" s="518" t="s">
        <v>100</v>
      </c>
      <c r="C54" s="290" t="s">
        <v>25</v>
      </c>
      <c r="D54" s="294">
        <v>71271</v>
      </c>
      <c r="E54" s="294">
        <v>71271</v>
      </c>
      <c r="F54" s="294">
        <v>71271</v>
      </c>
      <c r="G54" s="294">
        <v>71271</v>
      </c>
      <c r="H54" s="294">
        <v>0</v>
      </c>
      <c r="I54" s="294">
        <v>0</v>
      </c>
      <c r="J54" s="294">
        <v>0</v>
      </c>
      <c r="K54" s="294">
        <v>0</v>
      </c>
      <c r="L54" s="294">
        <v>0</v>
      </c>
      <c r="M54" s="294">
        <v>0</v>
      </c>
      <c r="N54" s="294">
        <v>12</v>
      </c>
      <c r="O54" s="294">
        <v>15</v>
      </c>
      <c r="P54" s="294">
        <v>15</v>
      </c>
      <c r="Q54" s="294">
        <v>15</v>
      </c>
      <c r="R54" s="294">
        <v>15</v>
      </c>
      <c r="S54" s="294">
        <v>0</v>
      </c>
      <c r="T54" s="294">
        <v>0</v>
      </c>
      <c r="U54" s="294">
        <v>0</v>
      </c>
      <c r="V54" s="294">
        <v>0</v>
      </c>
      <c r="W54" s="294">
        <v>0</v>
      </c>
      <c r="X54" s="294">
        <v>0</v>
      </c>
      <c r="Y54" s="414"/>
      <c r="Z54" s="409"/>
      <c r="AA54" s="409">
        <v>1</v>
      </c>
      <c r="AB54" s="409"/>
      <c r="AC54" s="409"/>
      <c r="AD54" s="409"/>
      <c r="AE54" s="409"/>
      <c r="AF54" s="414"/>
      <c r="AG54" s="414"/>
      <c r="AH54" s="414"/>
      <c r="AI54" s="414"/>
      <c r="AJ54" s="414"/>
      <c r="AK54" s="414"/>
      <c r="AL54" s="414"/>
      <c r="AM54" s="295">
        <f>SUM(Y54:AL54)</f>
        <v>1</v>
      </c>
    </row>
    <row r="55" spans="1:39" outlineLevel="1">
      <c r="B55" s="293" t="s">
        <v>268</v>
      </c>
      <c r="C55" s="290" t="s">
        <v>164</v>
      </c>
      <c r="D55" s="294">
        <v>4796</v>
      </c>
      <c r="E55" s="294">
        <v>4796</v>
      </c>
      <c r="F55" s="294">
        <v>4796</v>
      </c>
      <c r="G55" s="294">
        <v>4796</v>
      </c>
      <c r="H55" s="294">
        <v>76067</v>
      </c>
      <c r="I55" s="294">
        <v>76067</v>
      </c>
      <c r="J55" s="294">
        <v>76067</v>
      </c>
      <c r="K55" s="294">
        <v>76067</v>
      </c>
      <c r="L55" s="294">
        <v>76067</v>
      </c>
      <c r="M55" s="294">
        <v>76067</v>
      </c>
      <c r="N55" s="294">
        <f>N54</f>
        <v>12</v>
      </c>
      <c r="O55" s="294">
        <v>1</v>
      </c>
      <c r="P55" s="294">
        <v>1</v>
      </c>
      <c r="Q55" s="294">
        <v>1</v>
      </c>
      <c r="R55" s="294">
        <v>1</v>
      </c>
      <c r="S55" s="294">
        <v>16</v>
      </c>
      <c r="T55" s="294">
        <v>16</v>
      </c>
      <c r="U55" s="294">
        <v>16</v>
      </c>
      <c r="V55" s="294">
        <v>16</v>
      </c>
      <c r="W55" s="294">
        <v>16</v>
      </c>
      <c r="X55" s="294">
        <v>16</v>
      </c>
      <c r="Y55" s="410">
        <f>Y54</f>
        <v>0</v>
      </c>
      <c r="Z55" s="410">
        <f t="shared" ref="Z55" si="53">Z54</f>
        <v>0</v>
      </c>
      <c r="AA55" s="410">
        <f t="shared" ref="AA55" si="54">AA54</f>
        <v>1</v>
      </c>
      <c r="AB55" s="410">
        <f t="shared" ref="AB55" si="55">AB54</f>
        <v>0</v>
      </c>
      <c r="AC55" s="410">
        <f t="shared" ref="AC55" si="56">AC54</f>
        <v>0</v>
      </c>
      <c r="AD55" s="410">
        <f t="shared" ref="AD55" si="57">AD54</f>
        <v>0</v>
      </c>
      <c r="AE55" s="410">
        <f t="shared" ref="AE55" si="58">AE54</f>
        <v>0</v>
      </c>
      <c r="AF55" s="410">
        <f t="shared" ref="AF55" si="59">AF54</f>
        <v>0</v>
      </c>
      <c r="AG55" s="410">
        <f t="shared" ref="AG55" si="60">AG54</f>
        <v>0</v>
      </c>
      <c r="AH55" s="410">
        <f t="shared" ref="AH55" si="61">AH54</f>
        <v>0</v>
      </c>
      <c r="AI55" s="410">
        <f t="shared" ref="AI55" si="62">AI54</f>
        <v>0</v>
      </c>
      <c r="AJ55" s="410">
        <f t="shared" ref="AJ55" si="63">AJ54</f>
        <v>0</v>
      </c>
      <c r="AK55" s="410">
        <f t="shared" ref="AK55" si="64">AK54</f>
        <v>0</v>
      </c>
      <c r="AL55" s="410">
        <f t="shared" ref="AL55" si="65">AL54</f>
        <v>0</v>
      </c>
      <c r="AM55" s="310"/>
    </row>
    <row r="56" spans="1:39" outlineLevel="1">
      <c r="B56" s="309"/>
      <c r="C56" s="311"/>
      <c r="D56" s="290"/>
      <c r="E56" s="290"/>
      <c r="F56" s="290"/>
      <c r="G56" s="290"/>
      <c r="H56" s="290"/>
      <c r="I56" s="290"/>
      <c r="J56" s="290"/>
      <c r="K56" s="290"/>
      <c r="L56" s="290"/>
      <c r="M56" s="290"/>
      <c r="N56" s="290"/>
      <c r="O56" s="290"/>
      <c r="P56" s="290"/>
      <c r="Q56" s="290"/>
      <c r="R56" s="290"/>
      <c r="S56" s="290"/>
      <c r="T56" s="290"/>
      <c r="U56" s="290"/>
      <c r="V56" s="290"/>
      <c r="W56" s="290"/>
      <c r="X56" s="290"/>
      <c r="Y56" s="415"/>
      <c r="Z56" s="415"/>
      <c r="AA56" s="415"/>
      <c r="AB56" s="415"/>
      <c r="AC56" s="415"/>
      <c r="AD56" s="415"/>
      <c r="AE56" s="415"/>
      <c r="AF56" s="415"/>
      <c r="AG56" s="415"/>
      <c r="AH56" s="415"/>
      <c r="AI56" s="415"/>
      <c r="AJ56" s="415"/>
      <c r="AK56" s="415"/>
      <c r="AL56" s="415"/>
      <c r="AM56" s="312"/>
    </row>
    <row r="57" spans="1:39" ht="28.5" customHeight="1" outlineLevel="1">
      <c r="A57" s="520">
        <v>7</v>
      </c>
      <c r="B57" s="518" t="s">
        <v>101</v>
      </c>
      <c r="C57" s="290" t="s">
        <v>25</v>
      </c>
      <c r="D57" s="294">
        <v>1217787</v>
      </c>
      <c r="E57" s="294">
        <v>1217787</v>
      </c>
      <c r="F57" s="294">
        <v>1214962</v>
      </c>
      <c r="G57" s="294">
        <v>1214962</v>
      </c>
      <c r="H57" s="294">
        <v>1214962</v>
      </c>
      <c r="I57" s="294">
        <v>1214962</v>
      </c>
      <c r="J57" s="294">
        <v>1186814</v>
      </c>
      <c r="K57" s="294">
        <v>1186814</v>
      </c>
      <c r="L57" s="294">
        <v>1186814</v>
      </c>
      <c r="M57" s="294">
        <v>1095065</v>
      </c>
      <c r="N57" s="294">
        <v>12</v>
      </c>
      <c r="O57" s="294">
        <v>322</v>
      </c>
      <c r="P57" s="294">
        <v>122</v>
      </c>
      <c r="Q57" s="294">
        <v>121</v>
      </c>
      <c r="R57" s="294">
        <v>121</v>
      </c>
      <c r="S57" s="294">
        <v>121</v>
      </c>
      <c r="T57" s="294">
        <v>121</v>
      </c>
      <c r="U57" s="294">
        <v>116</v>
      </c>
      <c r="V57" s="294">
        <v>116</v>
      </c>
      <c r="W57" s="294">
        <v>116</v>
      </c>
      <c r="X57" s="294">
        <v>99</v>
      </c>
      <c r="Y57" s="531"/>
      <c r="Z57" s="531">
        <v>0.08</v>
      </c>
      <c r="AA57" s="531">
        <v>0.52</v>
      </c>
      <c r="AB57" s="409"/>
      <c r="AC57" s="531"/>
      <c r="AD57" s="409"/>
      <c r="AE57" s="409">
        <v>0.4</v>
      </c>
      <c r="AF57" s="414"/>
      <c r="AG57" s="414"/>
      <c r="AH57" s="414"/>
      <c r="AI57" s="414"/>
      <c r="AJ57" s="414"/>
      <c r="AK57" s="414"/>
      <c r="AL57" s="414"/>
      <c r="AM57" s="295">
        <f>SUM(Y57:AL57)</f>
        <v>1</v>
      </c>
    </row>
    <row r="58" spans="1:39" outlineLevel="1">
      <c r="B58" s="293" t="s">
        <v>268</v>
      </c>
      <c r="C58" s="290" t="s">
        <v>164</v>
      </c>
      <c r="D58" s="294">
        <v>20204</v>
      </c>
      <c r="E58" s="294">
        <v>20204</v>
      </c>
      <c r="F58" s="294">
        <v>20204</v>
      </c>
      <c r="G58" s="294">
        <v>20204</v>
      </c>
      <c r="H58" s="294">
        <v>20204</v>
      </c>
      <c r="I58" s="294">
        <v>20204</v>
      </c>
      <c r="J58" s="294">
        <v>20204</v>
      </c>
      <c r="K58" s="294">
        <v>20204</v>
      </c>
      <c r="L58" s="294">
        <v>20204</v>
      </c>
      <c r="M58" s="294">
        <v>20204</v>
      </c>
      <c r="N58" s="294">
        <f>N57</f>
        <v>12</v>
      </c>
      <c r="O58" s="294">
        <v>3</v>
      </c>
      <c r="P58" s="294">
        <v>3</v>
      </c>
      <c r="Q58" s="294">
        <v>3</v>
      </c>
      <c r="R58" s="294">
        <v>3</v>
      </c>
      <c r="S58" s="294">
        <v>3</v>
      </c>
      <c r="T58" s="294">
        <v>3</v>
      </c>
      <c r="U58" s="294">
        <v>3</v>
      </c>
      <c r="V58" s="294">
        <v>3</v>
      </c>
      <c r="W58" s="294">
        <v>3</v>
      </c>
      <c r="X58" s="294">
        <v>3</v>
      </c>
      <c r="Y58" s="410">
        <f>Y57</f>
        <v>0</v>
      </c>
      <c r="Z58" s="410">
        <f>Z57</f>
        <v>0.08</v>
      </c>
      <c r="AA58" s="410">
        <f t="shared" ref="AA58" si="66">AA57</f>
        <v>0.52</v>
      </c>
      <c r="AB58" s="410">
        <f t="shared" ref="AB58" si="67">AB57</f>
        <v>0</v>
      </c>
      <c r="AC58" s="410">
        <f t="shared" ref="AC58" si="68">AC57</f>
        <v>0</v>
      </c>
      <c r="AD58" s="410">
        <f t="shared" ref="AD58" si="69">AD57</f>
        <v>0</v>
      </c>
      <c r="AE58" s="410">
        <f t="shared" ref="AE58" si="70">AE57</f>
        <v>0.4</v>
      </c>
      <c r="AF58" s="410">
        <f t="shared" ref="AF58" si="71">AF57</f>
        <v>0</v>
      </c>
      <c r="AG58" s="410">
        <f t="shared" ref="AG58" si="72">AG57</f>
        <v>0</v>
      </c>
      <c r="AH58" s="410">
        <f t="shared" ref="AH58" si="73">AH57</f>
        <v>0</v>
      </c>
      <c r="AI58" s="410">
        <f t="shared" ref="AI58" si="74">AI57</f>
        <v>0</v>
      </c>
      <c r="AJ58" s="410">
        <f t="shared" ref="AJ58" si="75">AJ57</f>
        <v>0</v>
      </c>
      <c r="AK58" s="410">
        <f t="shared" ref="AK58" si="76">AK57</f>
        <v>0</v>
      </c>
      <c r="AL58" s="410">
        <f t="shared" ref="AL58" si="77">AL57</f>
        <v>0</v>
      </c>
      <c r="AM58" s="310"/>
    </row>
    <row r="59" spans="1:39" outlineLevel="1">
      <c r="B59" s="313"/>
      <c r="C59" s="311"/>
      <c r="D59" s="290"/>
      <c r="E59" s="290"/>
      <c r="F59" s="290"/>
      <c r="G59" s="290"/>
      <c r="H59" s="290"/>
      <c r="I59" s="290"/>
      <c r="J59" s="290"/>
      <c r="K59" s="290"/>
      <c r="L59" s="290"/>
      <c r="M59" s="290"/>
      <c r="N59" s="290"/>
      <c r="O59" s="290"/>
      <c r="P59" s="290"/>
      <c r="Q59" s="290"/>
      <c r="R59" s="290"/>
      <c r="S59" s="290"/>
      <c r="T59" s="290"/>
      <c r="U59" s="290"/>
      <c r="V59" s="290"/>
      <c r="W59" s="290"/>
      <c r="X59" s="290"/>
      <c r="Y59" s="415"/>
      <c r="Z59" s="416"/>
      <c r="AA59" s="415"/>
      <c r="AB59" s="415"/>
      <c r="AC59" s="415"/>
      <c r="AD59" s="415"/>
      <c r="AE59" s="415"/>
      <c r="AF59" s="415"/>
      <c r="AG59" s="415"/>
      <c r="AH59" s="415"/>
      <c r="AI59" s="415"/>
      <c r="AJ59" s="415"/>
      <c r="AK59" s="415"/>
      <c r="AL59" s="415"/>
      <c r="AM59" s="312"/>
    </row>
    <row r="60" spans="1:39" ht="30" outlineLevel="1">
      <c r="A60" s="520">
        <v>8</v>
      </c>
      <c r="B60" s="518" t="s">
        <v>102</v>
      </c>
      <c r="C60" s="290" t="s">
        <v>25</v>
      </c>
      <c r="D60" s="294">
        <v>143587</v>
      </c>
      <c r="E60" s="294">
        <v>111850</v>
      </c>
      <c r="F60" s="294">
        <v>104050</v>
      </c>
      <c r="G60" s="294">
        <v>104050</v>
      </c>
      <c r="H60" s="294">
        <v>104050</v>
      </c>
      <c r="I60" s="294">
        <v>104050</v>
      </c>
      <c r="J60" s="294">
        <v>104050</v>
      </c>
      <c r="K60" s="294">
        <v>104050</v>
      </c>
      <c r="L60" s="294">
        <v>104050</v>
      </c>
      <c r="M60" s="294">
        <v>104050</v>
      </c>
      <c r="N60" s="294">
        <v>12</v>
      </c>
      <c r="O60" s="294">
        <v>32</v>
      </c>
      <c r="P60" s="294">
        <v>25</v>
      </c>
      <c r="Q60" s="294">
        <v>23</v>
      </c>
      <c r="R60" s="294">
        <v>23</v>
      </c>
      <c r="S60" s="294">
        <v>23</v>
      </c>
      <c r="T60" s="294">
        <v>23</v>
      </c>
      <c r="U60" s="294">
        <v>23</v>
      </c>
      <c r="V60" s="294">
        <v>23</v>
      </c>
      <c r="W60" s="294">
        <v>23</v>
      </c>
      <c r="X60" s="294">
        <v>23</v>
      </c>
      <c r="Y60" s="414"/>
      <c r="Z60" s="531">
        <v>1</v>
      </c>
      <c r="AA60" s="409"/>
      <c r="AB60" s="409"/>
      <c r="AC60" s="409"/>
      <c r="AD60" s="409"/>
      <c r="AE60" s="409"/>
      <c r="AF60" s="414"/>
      <c r="AG60" s="414"/>
      <c r="AH60" s="414"/>
      <c r="AI60" s="414"/>
      <c r="AJ60" s="414"/>
      <c r="AK60" s="414"/>
      <c r="AL60" s="414"/>
      <c r="AM60" s="295">
        <f>SUM(Y60:AL60)</f>
        <v>1</v>
      </c>
    </row>
    <row r="61" spans="1:39" outlineLevel="1">
      <c r="B61" s="293" t="s">
        <v>268</v>
      </c>
      <c r="C61" s="290" t="s">
        <v>164</v>
      </c>
      <c r="D61" s="294"/>
      <c r="E61" s="294"/>
      <c r="F61" s="294"/>
      <c r="G61" s="294"/>
      <c r="H61" s="294"/>
      <c r="I61" s="294"/>
      <c r="J61" s="294"/>
      <c r="K61" s="294"/>
      <c r="L61" s="294"/>
      <c r="M61" s="294"/>
      <c r="N61" s="294">
        <f>N60</f>
        <v>12</v>
      </c>
      <c r="O61" s="294"/>
      <c r="P61" s="294"/>
      <c r="Q61" s="294"/>
      <c r="R61" s="294"/>
      <c r="S61" s="294"/>
      <c r="T61" s="294"/>
      <c r="U61" s="294"/>
      <c r="V61" s="294"/>
      <c r="W61" s="294"/>
      <c r="X61" s="294"/>
      <c r="Y61" s="410">
        <f>Y60</f>
        <v>0</v>
      </c>
      <c r="Z61" s="410">
        <f t="shared" ref="Z61" si="78">Z60</f>
        <v>1</v>
      </c>
      <c r="AA61" s="410">
        <f t="shared" ref="AA61" si="79">AA60</f>
        <v>0</v>
      </c>
      <c r="AB61" s="410">
        <f t="shared" ref="AB61" si="80">AB60</f>
        <v>0</v>
      </c>
      <c r="AC61" s="410">
        <f t="shared" ref="AC61" si="81">AC60</f>
        <v>0</v>
      </c>
      <c r="AD61" s="410">
        <f t="shared" ref="AD61" si="82">AD60</f>
        <v>0</v>
      </c>
      <c r="AE61" s="410">
        <f t="shared" ref="AE61" si="83">AE60</f>
        <v>0</v>
      </c>
      <c r="AF61" s="410">
        <f t="shared" ref="AF61" si="84">AF60</f>
        <v>0</v>
      </c>
      <c r="AG61" s="410">
        <f t="shared" ref="AG61" si="85">AG60</f>
        <v>0</v>
      </c>
      <c r="AH61" s="410">
        <f t="shared" ref="AH61" si="86">AH60</f>
        <v>0</v>
      </c>
      <c r="AI61" s="410">
        <f t="shared" ref="AI61" si="87">AI60</f>
        <v>0</v>
      </c>
      <c r="AJ61" s="410">
        <f t="shared" ref="AJ61" si="88">AJ60</f>
        <v>0</v>
      </c>
      <c r="AK61" s="410">
        <f t="shared" ref="AK61" si="89">AK60</f>
        <v>0</v>
      </c>
      <c r="AL61" s="410">
        <f t="shared" ref="AL61" si="90">AL60</f>
        <v>0</v>
      </c>
      <c r="AM61" s="310"/>
    </row>
    <row r="62" spans="1:39" outlineLevel="1">
      <c r="B62" s="313"/>
      <c r="C62" s="311"/>
      <c r="D62" s="315"/>
      <c r="E62" s="315"/>
      <c r="F62" s="315"/>
      <c r="G62" s="315"/>
      <c r="H62" s="315"/>
      <c r="I62" s="315"/>
      <c r="J62" s="315"/>
      <c r="K62" s="315"/>
      <c r="L62" s="315"/>
      <c r="M62" s="315"/>
      <c r="N62" s="290"/>
      <c r="O62" s="315"/>
      <c r="P62" s="315"/>
      <c r="Q62" s="315"/>
      <c r="R62" s="315"/>
      <c r="S62" s="315"/>
      <c r="T62" s="315"/>
      <c r="U62" s="315"/>
      <c r="V62" s="315"/>
      <c r="W62" s="315"/>
      <c r="X62" s="315"/>
      <c r="Y62" s="415"/>
      <c r="Z62" s="416"/>
      <c r="AA62" s="415"/>
      <c r="AB62" s="415"/>
      <c r="AC62" s="415"/>
      <c r="AD62" s="415"/>
      <c r="AE62" s="415"/>
      <c r="AF62" s="415"/>
      <c r="AG62" s="415"/>
      <c r="AH62" s="415"/>
      <c r="AI62" s="415"/>
      <c r="AJ62" s="415"/>
      <c r="AK62" s="415"/>
      <c r="AL62" s="415"/>
      <c r="AM62" s="312"/>
    </row>
    <row r="63" spans="1:39" ht="30" outlineLevel="1">
      <c r="A63" s="520">
        <v>9</v>
      </c>
      <c r="B63" s="518" t="s">
        <v>103</v>
      </c>
      <c r="C63" s="290" t="s">
        <v>25</v>
      </c>
      <c r="D63" s="294"/>
      <c r="E63" s="294"/>
      <c r="F63" s="294"/>
      <c r="G63" s="294"/>
      <c r="H63" s="294"/>
      <c r="I63" s="294"/>
      <c r="J63" s="294"/>
      <c r="K63" s="294"/>
      <c r="L63" s="294"/>
      <c r="M63" s="294"/>
      <c r="N63" s="294">
        <v>12</v>
      </c>
      <c r="O63" s="294"/>
      <c r="P63" s="294"/>
      <c r="Q63" s="294"/>
      <c r="R63" s="294"/>
      <c r="S63" s="294"/>
      <c r="T63" s="294"/>
      <c r="U63" s="294"/>
      <c r="V63" s="294"/>
      <c r="W63" s="294"/>
      <c r="X63" s="294"/>
      <c r="Y63" s="414"/>
      <c r="Z63" s="409"/>
      <c r="AA63" s="409"/>
      <c r="AB63" s="409"/>
      <c r="AC63" s="409"/>
      <c r="AD63" s="409"/>
      <c r="AE63" s="409"/>
      <c r="AF63" s="414"/>
      <c r="AG63" s="414"/>
      <c r="AH63" s="414"/>
      <c r="AI63" s="414"/>
      <c r="AJ63" s="414"/>
      <c r="AK63" s="414"/>
      <c r="AL63" s="414"/>
      <c r="AM63" s="295">
        <f>SUM(Y63:AL63)</f>
        <v>0</v>
      </c>
    </row>
    <row r="64" spans="1:39" outlineLevel="1">
      <c r="B64" s="293" t="s">
        <v>268</v>
      </c>
      <c r="C64" s="290" t="s">
        <v>164</v>
      </c>
      <c r="D64" s="294"/>
      <c r="E64" s="294"/>
      <c r="F64" s="294"/>
      <c r="G64" s="294"/>
      <c r="H64" s="294"/>
      <c r="I64" s="294"/>
      <c r="J64" s="294"/>
      <c r="K64" s="294"/>
      <c r="L64" s="294"/>
      <c r="M64" s="294"/>
      <c r="N64" s="294">
        <f>N63</f>
        <v>12</v>
      </c>
      <c r="O64" s="294"/>
      <c r="P64" s="294"/>
      <c r="Q64" s="294"/>
      <c r="R64" s="294"/>
      <c r="S64" s="294"/>
      <c r="T64" s="294"/>
      <c r="U64" s="294"/>
      <c r="V64" s="294"/>
      <c r="W64" s="294"/>
      <c r="X64" s="294"/>
      <c r="Y64" s="410">
        <f>Y63</f>
        <v>0</v>
      </c>
      <c r="Z64" s="410">
        <f t="shared" ref="Z64" si="91">Z63</f>
        <v>0</v>
      </c>
      <c r="AA64" s="410">
        <f t="shared" ref="AA64" si="92">AA63</f>
        <v>0</v>
      </c>
      <c r="AB64" s="410">
        <f t="shared" ref="AB64" si="93">AB63</f>
        <v>0</v>
      </c>
      <c r="AC64" s="410">
        <f t="shared" ref="AC64" si="94">AC63</f>
        <v>0</v>
      </c>
      <c r="AD64" s="410">
        <f t="shared" ref="AD64" si="95">AD63</f>
        <v>0</v>
      </c>
      <c r="AE64" s="410">
        <f t="shared" ref="AE64" si="96">AE63</f>
        <v>0</v>
      </c>
      <c r="AF64" s="410">
        <f t="shared" ref="AF64" si="97">AF63</f>
        <v>0</v>
      </c>
      <c r="AG64" s="410">
        <f t="shared" ref="AG64" si="98">AG63</f>
        <v>0</v>
      </c>
      <c r="AH64" s="410">
        <f t="shared" ref="AH64" si="99">AH63</f>
        <v>0</v>
      </c>
      <c r="AI64" s="410">
        <f t="shared" ref="AI64" si="100">AI63</f>
        <v>0</v>
      </c>
      <c r="AJ64" s="410">
        <f t="shared" ref="AJ64" si="101">AJ63</f>
        <v>0</v>
      </c>
      <c r="AK64" s="410">
        <f t="shared" ref="AK64" si="102">AK63</f>
        <v>0</v>
      </c>
      <c r="AL64" s="410">
        <f t="shared" ref="AL64" si="103">AL63</f>
        <v>0</v>
      </c>
      <c r="AM64" s="310"/>
    </row>
    <row r="65" spans="1:39" outlineLevel="1">
      <c r="B65" s="313"/>
      <c r="C65" s="311"/>
      <c r="D65" s="315"/>
      <c r="E65" s="315"/>
      <c r="F65" s="315"/>
      <c r="G65" s="315"/>
      <c r="H65" s="315"/>
      <c r="I65" s="315"/>
      <c r="J65" s="315"/>
      <c r="K65" s="315"/>
      <c r="L65" s="315"/>
      <c r="M65" s="315"/>
      <c r="N65" s="290"/>
      <c r="O65" s="315"/>
      <c r="P65" s="315"/>
      <c r="Q65" s="315"/>
      <c r="R65" s="315"/>
      <c r="S65" s="315"/>
      <c r="T65" s="315"/>
      <c r="U65" s="315"/>
      <c r="V65" s="315"/>
      <c r="W65" s="315"/>
      <c r="X65" s="315"/>
      <c r="Y65" s="415"/>
      <c r="Z65" s="415"/>
      <c r="AA65" s="415"/>
      <c r="AB65" s="415"/>
      <c r="AC65" s="415"/>
      <c r="AD65" s="415"/>
      <c r="AE65" s="415"/>
      <c r="AF65" s="415"/>
      <c r="AG65" s="415"/>
      <c r="AH65" s="415"/>
      <c r="AI65" s="415"/>
      <c r="AJ65" s="415"/>
      <c r="AK65" s="415"/>
      <c r="AL65" s="415"/>
      <c r="AM65" s="312"/>
    </row>
    <row r="66" spans="1:39" ht="30" outlineLevel="1">
      <c r="A66" s="520">
        <v>10</v>
      </c>
      <c r="B66" s="518" t="s">
        <v>104</v>
      </c>
      <c r="C66" s="290" t="s">
        <v>25</v>
      </c>
      <c r="D66" s="294"/>
      <c r="E66" s="294"/>
      <c r="F66" s="294"/>
      <c r="G66" s="294"/>
      <c r="H66" s="294"/>
      <c r="I66" s="294"/>
      <c r="J66" s="294"/>
      <c r="K66" s="294"/>
      <c r="L66" s="294"/>
      <c r="M66" s="294"/>
      <c r="N66" s="294">
        <v>3</v>
      </c>
      <c r="O66" s="294"/>
      <c r="P66" s="294"/>
      <c r="Q66" s="294"/>
      <c r="R66" s="294"/>
      <c r="S66" s="294"/>
      <c r="T66" s="294"/>
      <c r="U66" s="294"/>
      <c r="V66" s="294"/>
      <c r="W66" s="294"/>
      <c r="X66" s="294"/>
      <c r="Y66" s="414"/>
      <c r="Z66" s="409"/>
      <c r="AA66" s="409"/>
      <c r="AB66" s="409"/>
      <c r="AC66" s="409"/>
      <c r="AD66" s="409"/>
      <c r="AE66" s="409"/>
      <c r="AF66" s="414"/>
      <c r="AG66" s="414"/>
      <c r="AH66" s="414"/>
      <c r="AI66" s="414"/>
      <c r="AJ66" s="414"/>
      <c r="AK66" s="414"/>
      <c r="AL66" s="414"/>
      <c r="AM66" s="295">
        <f>SUM(Y66:AL66)</f>
        <v>0</v>
      </c>
    </row>
    <row r="67" spans="1:39" outlineLevel="1">
      <c r="B67" s="293" t="s">
        <v>268</v>
      </c>
      <c r="C67" s="290" t="s">
        <v>164</v>
      </c>
      <c r="D67" s="294"/>
      <c r="E67" s="294"/>
      <c r="F67" s="294"/>
      <c r="G67" s="294"/>
      <c r="H67" s="294"/>
      <c r="I67" s="294"/>
      <c r="J67" s="294"/>
      <c r="K67" s="294"/>
      <c r="L67" s="294"/>
      <c r="M67" s="294"/>
      <c r="N67" s="294">
        <f>N66</f>
        <v>3</v>
      </c>
      <c r="O67" s="294"/>
      <c r="P67" s="294"/>
      <c r="Q67" s="294"/>
      <c r="R67" s="294"/>
      <c r="S67" s="294"/>
      <c r="T67" s="294"/>
      <c r="U67" s="294"/>
      <c r="V67" s="294"/>
      <c r="W67" s="294"/>
      <c r="X67" s="294"/>
      <c r="Y67" s="410">
        <f>Y66</f>
        <v>0</v>
      </c>
      <c r="Z67" s="410">
        <f t="shared" ref="Z67" si="104">Z66</f>
        <v>0</v>
      </c>
      <c r="AA67" s="410">
        <f t="shared" ref="AA67" si="105">AA66</f>
        <v>0</v>
      </c>
      <c r="AB67" s="410">
        <f t="shared" ref="AB67" si="106">AB66</f>
        <v>0</v>
      </c>
      <c r="AC67" s="410">
        <f t="shared" ref="AC67" si="107">AC66</f>
        <v>0</v>
      </c>
      <c r="AD67" s="410">
        <f t="shared" ref="AD67" si="108">AD66</f>
        <v>0</v>
      </c>
      <c r="AE67" s="410">
        <f t="shared" ref="AE67" si="109">AE66</f>
        <v>0</v>
      </c>
      <c r="AF67" s="410">
        <f t="shared" ref="AF67" si="110">AF66</f>
        <v>0</v>
      </c>
      <c r="AG67" s="410">
        <f t="shared" ref="AG67" si="111">AG66</f>
        <v>0</v>
      </c>
      <c r="AH67" s="410">
        <f t="shared" ref="AH67" si="112">AH66</f>
        <v>0</v>
      </c>
      <c r="AI67" s="410">
        <f t="shared" ref="AI67" si="113">AI66</f>
        <v>0</v>
      </c>
      <c r="AJ67" s="410">
        <f t="shared" ref="AJ67" si="114">AJ66</f>
        <v>0</v>
      </c>
      <c r="AK67" s="410">
        <f t="shared" ref="AK67" si="115">AK66</f>
        <v>0</v>
      </c>
      <c r="AL67" s="410">
        <f t="shared" ref="AL67" si="116">AL66</f>
        <v>0</v>
      </c>
      <c r="AM67" s="310"/>
    </row>
    <row r="68" spans="1:39" outlineLevel="1">
      <c r="B68" s="313"/>
      <c r="C68" s="311"/>
      <c r="D68" s="315"/>
      <c r="E68" s="315"/>
      <c r="F68" s="315"/>
      <c r="G68" s="315"/>
      <c r="H68" s="315"/>
      <c r="I68" s="315"/>
      <c r="J68" s="315"/>
      <c r="K68" s="315"/>
      <c r="L68" s="315"/>
      <c r="M68" s="315"/>
      <c r="N68" s="290"/>
      <c r="O68" s="315"/>
      <c r="P68" s="315"/>
      <c r="Q68" s="315"/>
      <c r="R68" s="315"/>
      <c r="S68" s="315"/>
      <c r="T68" s="315"/>
      <c r="U68" s="315"/>
      <c r="V68" s="315"/>
      <c r="W68" s="315"/>
      <c r="X68" s="315"/>
      <c r="Y68" s="415"/>
      <c r="Z68" s="416"/>
      <c r="AA68" s="415"/>
      <c r="AB68" s="415"/>
      <c r="AC68" s="415"/>
      <c r="AD68" s="415"/>
      <c r="AE68" s="415"/>
      <c r="AF68" s="415"/>
      <c r="AG68" s="415"/>
      <c r="AH68" s="415"/>
      <c r="AI68" s="415"/>
      <c r="AJ68" s="415"/>
      <c r="AK68" s="415"/>
      <c r="AL68" s="415"/>
      <c r="AM68" s="312"/>
    </row>
    <row r="69" spans="1:39" ht="15.75" outlineLevel="1">
      <c r="B69" s="287" t="s">
        <v>10</v>
      </c>
      <c r="C69" s="288"/>
      <c r="D69" s="288"/>
      <c r="E69" s="288"/>
      <c r="F69" s="288"/>
      <c r="G69" s="288"/>
      <c r="H69" s="288"/>
      <c r="I69" s="288"/>
      <c r="J69" s="288"/>
      <c r="K69" s="288"/>
      <c r="L69" s="288"/>
      <c r="M69" s="288"/>
      <c r="N69" s="289"/>
      <c r="O69" s="288"/>
      <c r="P69" s="288"/>
      <c r="Q69" s="288"/>
      <c r="R69" s="288"/>
      <c r="S69" s="288"/>
      <c r="T69" s="288"/>
      <c r="U69" s="288"/>
      <c r="V69" s="288"/>
      <c r="W69" s="288"/>
      <c r="X69" s="288"/>
      <c r="Y69" s="413"/>
      <c r="Z69" s="413"/>
      <c r="AA69" s="413"/>
      <c r="AB69" s="413"/>
      <c r="AC69" s="413"/>
      <c r="AD69" s="413"/>
      <c r="AE69" s="413"/>
      <c r="AF69" s="413"/>
      <c r="AG69" s="413"/>
      <c r="AH69" s="413"/>
      <c r="AI69" s="413"/>
      <c r="AJ69" s="413"/>
      <c r="AK69" s="413"/>
      <c r="AL69" s="413"/>
      <c r="AM69" s="291"/>
    </row>
    <row r="70" spans="1:39" ht="30" outlineLevel="1">
      <c r="A70" s="520">
        <v>11</v>
      </c>
      <c r="B70" s="518" t="s">
        <v>105</v>
      </c>
      <c r="C70" s="290" t="s">
        <v>25</v>
      </c>
      <c r="D70" s="294"/>
      <c r="E70" s="294"/>
      <c r="F70" s="294"/>
      <c r="G70" s="294"/>
      <c r="H70" s="294"/>
      <c r="I70" s="294"/>
      <c r="J70" s="294"/>
      <c r="K70" s="294"/>
      <c r="L70" s="294"/>
      <c r="M70" s="294"/>
      <c r="N70" s="294">
        <v>12</v>
      </c>
      <c r="O70" s="294"/>
      <c r="P70" s="294"/>
      <c r="Q70" s="294"/>
      <c r="R70" s="294"/>
      <c r="S70" s="294"/>
      <c r="T70" s="294"/>
      <c r="U70" s="294"/>
      <c r="V70" s="294"/>
      <c r="W70" s="294"/>
      <c r="X70" s="294"/>
      <c r="Y70" s="425"/>
      <c r="Z70" s="409"/>
      <c r="AA70" s="409"/>
      <c r="AB70" s="409"/>
      <c r="AC70" s="409"/>
      <c r="AD70" s="409"/>
      <c r="AE70" s="409"/>
      <c r="AF70" s="414"/>
      <c r="AG70" s="414"/>
      <c r="AH70" s="414"/>
      <c r="AI70" s="414"/>
      <c r="AJ70" s="414"/>
      <c r="AK70" s="414"/>
      <c r="AL70" s="414"/>
      <c r="AM70" s="295">
        <f>SUM(Y70:AL70)</f>
        <v>0</v>
      </c>
    </row>
    <row r="71" spans="1:39" outlineLevel="1">
      <c r="B71" s="293" t="s">
        <v>268</v>
      </c>
      <c r="C71" s="290" t="s">
        <v>164</v>
      </c>
      <c r="D71" s="294"/>
      <c r="E71" s="294"/>
      <c r="F71" s="294"/>
      <c r="G71" s="294"/>
      <c r="H71" s="294"/>
      <c r="I71" s="294"/>
      <c r="J71" s="294"/>
      <c r="K71" s="294"/>
      <c r="L71" s="294"/>
      <c r="M71" s="294"/>
      <c r="N71" s="294">
        <f>N70</f>
        <v>12</v>
      </c>
      <c r="O71" s="294"/>
      <c r="P71" s="294"/>
      <c r="Q71" s="294"/>
      <c r="R71" s="294"/>
      <c r="S71" s="294"/>
      <c r="T71" s="294"/>
      <c r="U71" s="294"/>
      <c r="V71" s="294"/>
      <c r="W71" s="294"/>
      <c r="X71" s="294"/>
      <c r="Y71" s="410">
        <f>Y70</f>
        <v>0</v>
      </c>
      <c r="Z71" s="410">
        <f t="shared" ref="Z71" si="117">Z70</f>
        <v>0</v>
      </c>
      <c r="AA71" s="410">
        <f t="shared" ref="AA71" si="118">AA70</f>
        <v>0</v>
      </c>
      <c r="AB71" s="410">
        <f t="shared" ref="AB71" si="119">AB70</f>
        <v>0</v>
      </c>
      <c r="AC71" s="410">
        <f t="shared" ref="AC71" si="120">AC70</f>
        <v>0</v>
      </c>
      <c r="AD71" s="410">
        <f t="shared" ref="AD71" si="121">AD70</f>
        <v>0</v>
      </c>
      <c r="AE71" s="410">
        <f t="shared" ref="AE71" si="122">AE70</f>
        <v>0</v>
      </c>
      <c r="AF71" s="410">
        <f t="shared" ref="AF71" si="123">AF70</f>
        <v>0</v>
      </c>
      <c r="AG71" s="410">
        <f t="shared" ref="AG71" si="124">AG70</f>
        <v>0</v>
      </c>
      <c r="AH71" s="410">
        <f t="shared" ref="AH71" si="125">AH70</f>
        <v>0</v>
      </c>
      <c r="AI71" s="410">
        <f t="shared" ref="AI71" si="126">AI70</f>
        <v>0</v>
      </c>
      <c r="AJ71" s="410">
        <f t="shared" ref="AJ71" si="127">AJ70</f>
        <v>0</v>
      </c>
      <c r="AK71" s="410">
        <f t="shared" ref="AK71" si="128">AK70</f>
        <v>0</v>
      </c>
      <c r="AL71" s="410">
        <f t="shared" ref="AL71" si="129">AL70</f>
        <v>0</v>
      </c>
      <c r="AM71" s="296"/>
    </row>
    <row r="72" spans="1:39" outlineLevel="1">
      <c r="B72" s="314"/>
      <c r="C72" s="304"/>
      <c r="D72" s="290"/>
      <c r="E72" s="290"/>
      <c r="F72" s="290"/>
      <c r="G72" s="290"/>
      <c r="H72" s="290"/>
      <c r="I72" s="290"/>
      <c r="J72" s="290"/>
      <c r="K72" s="290"/>
      <c r="L72" s="290"/>
      <c r="M72" s="290"/>
      <c r="N72" s="290"/>
      <c r="O72" s="290"/>
      <c r="P72" s="290"/>
      <c r="Q72" s="290"/>
      <c r="R72" s="290"/>
      <c r="S72" s="290"/>
      <c r="T72" s="290"/>
      <c r="U72" s="290"/>
      <c r="V72" s="290"/>
      <c r="W72" s="290"/>
      <c r="X72" s="290"/>
      <c r="Y72" s="411"/>
      <c r="Z72" s="420"/>
      <c r="AA72" s="420"/>
      <c r="AB72" s="420"/>
      <c r="AC72" s="420"/>
      <c r="AD72" s="420"/>
      <c r="AE72" s="420"/>
      <c r="AF72" s="420"/>
      <c r="AG72" s="420"/>
      <c r="AH72" s="420"/>
      <c r="AI72" s="420"/>
      <c r="AJ72" s="420"/>
      <c r="AK72" s="420"/>
      <c r="AL72" s="420"/>
      <c r="AM72" s="305"/>
    </row>
    <row r="73" spans="1:39" ht="45" outlineLevel="1">
      <c r="A73" s="520">
        <v>12</v>
      </c>
      <c r="B73" s="518" t="s">
        <v>106</v>
      </c>
      <c r="C73" s="290" t="s">
        <v>25</v>
      </c>
      <c r="D73" s="294"/>
      <c r="E73" s="294"/>
      <c r="F73" s="294"/>
      <c r="G73" s="294"/>
      <c r="H73" s="294"/>
      <c r="I73" s="294"/>
      <c r="J73" s="294"/>
      <c r="K73" s="294"/>
      <c r="L73" s="294"/>
      <c r="M73" s="294"/>
      <c r="N73" s="294">
        <v>12</v>
      </c>
      <c r="O73" s="294"/>
      <c r="P73" s="294"/>
      <c r="Q73" s="294"/>
      <c r="R73" s="294"/>
      <c r="S73" s="294"/>
      <c r="T73" s="294"/>
      <c r="U73" s="294"/>
      <c r="V73" s="294"/>
      <c r="W73" s="294"/>
      <c r="X73" s="294"/>
      <c r="Y73" s="409"/>
      <c r="Z73" s="409"/>
      <c r="AA73" s="409"/>
      <c r="AB73" s="409"/>
      <c r="AC73" s="409"/>
      <c r="AD73" s="409"/>
      <c r="AE73" s="409"/>
      <c r="AF73" s="414"/>
      <c r="AG73" s="414"/>
      <c r="AH73" s="414"/>
      <c r="AI73" s="414"/>
      <c r="AJ73" s="414"/>
      <c r="AK73" s="414"/>
      <c r="AL73" s="414"/>
      <c r="AM73" s="295">
        <f>SUM(Y73:AL73)</f>
        <v>0</v>
      </c>
    </row>
    <row r="74" spans="1:39" outlineLevel="1">
      <c r="B74" s="518" t="s">
        <v>268</v>
      </c>
      <c r="C74" s="290" t="s">
        <v>164</v>
      </c>
      <c r="D74" s="294"/>
      <c r="E74" s="294"/>
      <c r="F74" s="294"/>
      <c r="G74" s="294"/>
      <c r="H74" s="294"/>
      <c r="I74" s="294"/>
      <c r="J74" s="294"/>
      <c r="K74" s="294"/>
      <c r="L74" s="294"/>
      <c r="M74" s="294"/>
      <c r="N74" s="294">
        <f>N73</f>
        <v>12</v>
      </c>
      <c r="O74" s="294"/>
      <c r="P74" s="294"/>
      <c r="Q74" s="294"/>
      <c r="R74" s="294"/>
      <c r="S74" s="294"/>
      <c r="T74" s="294"/>
      <c r="U74" s="294"/>
      <c r="V74" s="294"/>
      <c r="W74" s="294"/>
      <c r="X74" s="294"/>
      <c r="Y74" s="410">
        <f>Y73</f>
        <v>0</v>
      </c>
      <c r="Z74" s="410">
        <f t="shared" ref="Z74" si="130">Z73</f>
        <v>0</v>
      </c>
      <c r="AA74" s="410">
        <f t="shared" ref="AA74" si="131">AA73</f>
        <v>0</v>
      </c>
      <c r="AB74" s="410">
        <f t="shared" ref="AB74" si="132">AB73</f>
        <v>0</v>
      </c>
      <c r="AC74" s="410">
        <f t="shared" ref="AC74" si="133">AC73</f>
        <v>0</v>
      </c>
      <c r="AD74" s="410">
        <f t="shared" ref="AD74" si="134">AD73</f>
        <v>0</v>
      </c>
      <c r="AE74" s="410">
        <f t="shared" ref="AE74" si="135">AE73</f>
        <v>0</v>
      </c>
      <c r="AF74" s="410">
        <f t="shared" ref="AF74" si="136">AF73</f>
        <v>0</v>
      </c>
      <c r="AG74" s="410">
        <f t="shared" ref="AG74" si="137">AG73</f>
        <v>0</v>
      </c>
      <c r="AH74" s="410">
        <f t="shared" ref="AH74" si="138">AH73</f>
        <v>0</v>
      </c>
      <c r="AI74" s="410">
        <f t="shared" ref="AI74" si="139">AI73</f>
        <v>0</v>
      </c>
      <c r="AJ74" s="410">
        <f t="shared" ref="AJ74" si="140">AJ73</f>
        <v>0</v>
      </c>
      <c r="AK74" s="410">
        <f t="shared" ref="AK74" si="141">AK73</f>
        <v>0</v>
      </c>
      <c r="AL74" s="410">
        <f t="shared" ref="AL74" si="142">AL73</f>
        <v>0</v>
      </c>
      <c r="AM74" s="296"/>
    </row>
    <row r="75" spans="1:39" outlineLevel="1">
      <c r="B75" s="518"/>
      <c r="C75" s="304"/>
      <c r="D75" s="290"/>
      <c r="E75" s="290"/>
      <c r="F75" s="290"/>
      <c r="G75" s="290"/>
      <c r="H75" s="290"/>
      <c r="I75" s="290"/>
      <c r="J75" s="290"/>
      <c r="K75" s="290"/>
      <c r="L75" s="290"/>
      <c r="M75" s="290"/>
      <c r="N75" s="290"/>
      <c r="O75" s="290"/>
      <c r="P75" s="290"/>
      <c r="Q75" s="290"/>
      <c r="R75" s="290"/>
      <c r="S75" s="290"/>
      <c r="T75" s="290"/>
      <c r="U75" s="290"/>
      <c r="V75" s="290"/>
      <c r="W75" s="290"/>
      <c r="X75" s="290"/>
      <c r="Y75" s="421"/>
      <c r="Z75" s="421"/>
      <c r="AA75" s="411"/>
      <c r="AB75" s="411"/>
      <c r="AC75" s="411"/>
      <c r="AD75" s="411"/>
      <c r="AE75" s="411"/>
      <c r="AF75" s="411"/>
      <c r="AG75" s="411"/>
      <c r="AH75" s="411"/>
      <c r="AI75" s="411"/>
      <c r="AJ75" s="411"/>
      <c r="AK75" s="411"/>
      <c r="AL75" s="411"/>
      <c r="AM75" s="305"/>
    </row>
    <row r="76" spans="1:39" ht="30" outlineLevel="1">
      <c r="A76" s="520">
        <v>13</v>
      </c>
      <c r="B76" s="518" t="s">
        <v>107</v>
      </c>
      <c r="C76" s="290" t="s">
        <v>25</v>
      </c>
      <c r="D76" s="294"/>
      <c r="E76" s="294"/>
      <c r="F76" s="294"/>
      <c r="G76" s="294"/>
      <c r="H76" s="294"/>
      <c r="I76" s="294"/>
      <c r="J76" s="294"/>
      <c r="K76" s="294"/>
      <c r="L76" s="294"/>
      <c r="M76" s="294"/>
      <c r="N76" s="294">
        <v>12</v>
      </c>
      <c r="O76" s="294"/>
      <c r="P76" s="294"/>
      <c r="Q76" s="294"/>
      <c r="R76" s="294"/>
      <c r="S76" s="294"/>
      <c r="T76" s="294"/>
      <c r="U76" s="294"/>
      <c r="V76" s="294"/>
      <c r="W76" s="294"/>
      <c r="X76" s="294"/>
      <c r="Y76" s="409"/>
      <c r="Z76" s="409"/>
      <c r="AA76" s="409"/>
      <c r="AB76" s="409"/>
      <c r="AC76" s="409"/>
      <c r="AD76" s="409"/>
      <c r="AE76" s="409"/>
      <c r="AF76" s="414"/>
      <c r="AG76" s="414"/>
      <c r="AH76" s="414"/>
      <c r="AI76" s="414"/>
      <c r="AJ76" s="414"/>
      <c r="AK76" s="414"/>
      <c r="AL76" s="414"/>
      <c r="AM76" s="295">
        <f>SUM(Y76:AL76)</f>
        <v>0</v>
      </c>
    </row>
    <row r="77" spans="1:39" outlineLevel="1">
      <c r="B77" s="518" t="s">
        <v>268</v>
      </c>
      <c r="C77" s="290" t="s">
        <v>164</v>
      </c>
      <c r="D77" s="294"/>
      <c r="E77" s="294"/>
      <c r="F77" s="294"/>
      <c r="G77" s="294"/>
      <c r="H77" s="294"/>
      <c r="I77" s="294"/>
      <c r="J77" s="294"/>
      <c r="K77" s="294"/>
      <c r="L77" s="294"/>
      <c r="M77" s="294"/>
      <c r="N77" s="294">
        <f>N76</f>
        <v>12</v>
      </c>
      <c r="O77" s="294"/>
      <c r="P77" s="294"/>
      <c r="Q77" s="294"/>
      <c r="R77" s="294"/>
      <c r="S77" s="294"/>
      <c r="T77" s="294"/>
      <c r="U77" s="294"/>
      <c r="V77" s="294"/>
      <c r="W77" s="294"/>
      <c r="X77" s="294"/>
      <c r="Y77" s="410">
        <f>Y76</f>
        <v>0</v>
      </c>
      <c r="Z77" s="410">
        <f t="shared" ref="Z77:AL77" si="143">Z76</f>
        <v>0</v>
      </c>
      <c r="AA77" s="410">
        <f t="shared" si="143"/>
        <v>0</v>
      </c>
      <c r="AB77" s="410">
        <f t="shared" si="143"/>
        <v>0</v>
      </c>
      <c r="AC77" s="410">
        <f t="shared" si="143"/>
        <v>0</v>
      </c>
      <c r="AD77" s="410">
        <f t="shared" si="143"/>
        <v>0</v>
      </c>
      <c r="AE77" s="410">
        <f t="shared" si="143"/>
        <v>0</v>
      </c>
      <c r="AF77" s="410">
        <f t="shared" si="143"/>
        <v>0</v>
      </c>
      <c r="AG77" s="410">
        <f t="shared" si="143"/>
        <v>0</v>
      </c>
      <c r="AH77" s="410">
        <f t="shared" si="143"/>
        <v>0</v>
      </c>
      <c r="AI77" s="410">
        <f t="shared" si="143"/>
        <v>0</v>
      </c>
      <c r="AJ77" s="410">
        <f t="shared" si="143"/>
        <v>0</v>
      </c>
      <c r="AK77" s="410">
        <f t="shared" si="143"/>
        <v>0</v>
      </c>
      <c r="AL77" s="410">
        <f t="shared" si="143"/>
        <v>0</v>
      </c>
      <c r="AM77" s="305"/>
    </row>
    <row r="78" spans="1:39" outlineLevel="1">
      <c r="B78" s="518"/>
      <c r="C78" s="304"/>
      <c r="D78" s="290"/>
      <c r="E78" s="290"/>
      <c r="F78" s="290"/>
      <c r="G78" s="290"/>
      <c r="H78" s="290"/>
      <c r="I78" s="290"/>
      <c r="J78" s="290"/>
      <c r="K78" s="290"/>
      <c r="L78" s="290"/>
      <c r="M78" s="290"/>
      <c r="N78" s="290"/>
      <c r="O78" s="290"/>
      <c r="P78" s="290"/>
      <c r="Q78" s="290"/>
      <c r="R78" s="290"/>
      <c r="S78" s="290"/>
      <c r="T78" s="290"/>
      <c r="U78" s="290"/>
      <c r="V78" s="290"/>
      <c r="W78" s="290"/>
      <c r="X78" s="290"/>
      <c r="Y78" s="411"/>
      <c r="Z78" s="411"/>
      <c r="AA78" s="411"/>
      <c r="AB78" s="411"/>
      <c r="AC78" s="411"/>
      <c r="AD78" s="411"/>
      <c r="AE78" s="411"/>
      <c r="AF78" s="411"/>
      <c r="AG78" s="411"/>
      <c r="AH78" s="411"/>
      <c r="AI78" s="411"/>
      <c r="AJ78" s="411"/>
      <c r="AK78" s="411"/>
      <c r="AL78" s="411"/>
      <c r="AM78" s="305"/>
    </row>
    <row r="79" spans="1:39" ht="15.75" outlineLevel="1">
      <c r="B79" s="287" t="s">
        <v>108</v>
      </c>
      <c r="C79" s="288"/>
      <c r="D79" s="289"/>
      <c r="E79" s="289"/>
      <c r="F79" s="289"/>
      <c r="G79" s="289"/>
      <c r="H79" s="289"/>
      <c r="I79" s="289"/>
      <c r="J79" s="289"/>
      <c r="K79" s="289"/>
      <c r="L79" s="289"/>
      <c r="M79" s="289"/>
      <c r="N79" s="289"/>
      <c r="O79" s="289"/>
      <c r="P79" s="288"/>
      <c r="Q79" s="288"/>
      <c r="R79" s="288"/>
      <c r="S79" s="288"/>
      <c r="T79" s="288"/>
      <c r="U79" s="288"/>
      <c r="V79" s="288"/>
      <c r="W79" s="288"/>
      <c r="X79" s="288"/>
      <c r="Y79" s="413"/>
      <c r="Z79" s="413"/>
      <c r="AA79" s="413"/>
      <c r="AB79" s="413"/>
      <c r="AC79" s="413"/>
      <c r="AD79" s="413"/>
      <c r="AE79" s="413"/>
      <c r="AF79" s="413"/>
      <c r="AG79" s="413"/>
      <c r="AH79" s="413"/>
      <c r="AI79" s="413"/>
      <c r="AJ79" s="413"/>
      <c r="AK79" s="413"/>
      <c r="AL79" s="413"/>
      <c r="AM79" s="291"/>
    </row>
    <row r="80" spans="1:39" outlineLevel="1">
      <c r="A80" s="520">
        <v>14</v>
      </c>
      <c r="B80" s="314" t="s">
        <v>109</v>
      </c>
      <c r="C80" s="290" t="s">
        <v>25</v>
      </c>
      <c r="D80" s="294">
        <v>17069</v>
      </c>
      <c r="E80" s="294">
        <v>12340</v>
      </c>
      <c r="F80" s="294">
        <v>11424</v>
      </c>
      <c r="G80" s="294">
        <v>10507</v>
      </c>
      <c r="H80" s="294">
        <v>10507</v>
      </c>
      <c r="I80" s="294">
        <v>10507</v>
      </c>
      <c r="J80" s="294">
        <v>10392</v>
      </c>
      <c r="K80" s="294">
        <v>10392</v>
      </c>
      <c r="L80" s="294">
        <v>3352</v>
      </c>
      <c r="M80" s="294">
        <v>3352</v>
      </c>
      <c r="N80" s="294">
        <v>12</v>
      </c>
      <c r="O80" s="294">
        <v>1</v>
      </c>
      <c r="P80" s="294">
        <v>1</v>
      </c>
      <c r="Q80" s="294">
        <v>1</v>
      </c>
      <c r="R80" s="294">
        <v>1</v>
      </c>
      <c r="S80" s="294">
        <v>1</v>
      </c>
      <c r="T80" s="294">
        <v>1</v>
      </c>
      <c r="U80" s="294">
        <v>1</v>
      </c>
      <c r="V80" s="294">
        <v>1</v>
      </c>
      <c r="W80" s="294">
        <v>1</v>
      </c>
      <c r="X80" s="294">
        <v>1</v>
      </c>
      <c r="Y80" s="531">
        <v>1</v>
      </c>
      <c r="Z80" s="409"/>
      <c r="AA80" s="409"/>
      <c r="AB80" s="409"/>
      <c r="AC80" s="409"/>
      <c r="AD80" s="409"/>
      <c r="AE80" s="409"/>
      <c r="AF80" s="409"/>
      <c r="AG80" s="409"/>
      <c r="AH80" s="409"/>
      <c r="AI80" s="409"/>
      <c r="AJ80" s="409"/>
      <c r="AK80" s="409"/>
      <c r="AL80" s="409"/>
      <c r="AM80" s="295">
        <f>SUM(Y80:AL80)</f>
        <v>1</v>
      </c>
    </row>
    <row r="81" spans="1:40" outlineLevel="1">
      <c r="B81" s="293" t="s">
        <v>268</v>
      </c>
      <c r="C81" s="290" t="s">
        <v>164</v>
      </c>
      <c r="D81" s="294"/>
      <c r="E81" s="294"/>
      <c r="F81" s="294"/>
      <c r="G81" s="294"/>
      <c r="H81" s="294"/>
      <c r="I81" s="294"/>
      <c r="J81" s="294"/>
      <c r="K81" s="294"/>
      <c r="L81" s="294"/>
      <c r="M81" s="294"/>
      <c r="N81" s="294">
        <f>N80</f>
        <v>12</v>
      </c>
      <c r="O81" s="294"/>
      <c r="P81" s="294"/>
      <c r="Q81" s="294"/>
      <c r="R81" s="294"/>
      <c r="S81" s="294"/>
      <c r="T81" s="294"/>
      <c r="U81" s="294"/>
      <c r="V81" s="294"/>
      <c r="W81" s="294"/>
      <c r="X81" s="294"/>
      <c r="Y81" s="410">
        <f>Y80</f>
        <v>1</v>
      </c>
      <c r="Z81" s="410">
        <f t="shared" ref="Z81" si="144">Z80</f>
        <v>0</v>
      </c>
      <c r="AA81" s="410">
        <f t="shared" ref="AA81" si="145">AA80</f>
        <v>0</v>
      </c>
      <c r="AB81" s="410">
        <f t="shared" ref="AB81" si="146">AB80</f>
        <v>0</v>
      </c>
      <c r="AC81" s="410">
        <f t="shared" ref="AC81" si="147">AC80</f>
        <v>0</v>
      </c>
      <c r="AD81" s="410">
        <f>AD80</f>
        <v>0</v>
      </c>
      <c r="AE81" s="410">
        <f t="shared" ref="AE81" si="148">AE80</f>
        <v>0</v>
      </c>
      <c r="AF81" s="410">
        <f t="shared" ref="AF81" si="149">AF80</f>
        <v>0</v>
      </c>
      <c r="AG81" s="410">
        <f t="shared" ref="AG81" si="150">AG80</f>
        <v>0</v>
      </c>
      <c r="AH81" s="410">
        <f t="shared" ref="AH81" si="151">AH80</f>
        <v>0</v>
      </c>
      <c r="AI81" s="410">
        <f t="shared" ref="AI81" si="152">AI80</f>
        <v>0</v>
      </c>
      <c r="AJ81" s="410">
        <f t="shared" ref="AJ81" si="153">AJ80</f>
        <v>0</v>
      </c>
      <c r="AK81" s="410">
        <f t="shared" ref="AK81" si="154">AK80</f>
        <v>0</v>
      </c>
      <c r="AL81" s="410">
        <f t="shared" ref="AL81" si="155">AL80</f>
        <v>0</v>
      </c>
      <c r="AM81" s="296"/>
    </row>
    <row r="82" spans="1:40" s="513" customFormat="1" outlineLevel="1">
      <c r="A82" s="521"/>
      <c r="B82" s="293"/>
      <c r="C82" s="290"/>
      <c r="D82" s="290"/>
      <c r="E82" s="290"/>
      <c r="F82" s="290"/>
      <c r="G82" s="290"/>
      <c r="H82" s="290"/>
      <c r="I82" s="290"/>
      <c r="J82" s="290"/>
      <c r="K82" s="290"/>
      <c r="L82" s="290"/>
      <c r="M82" s="290"/>
      <c r="N82" s="466"/>
      <c r="O82" s="290"/>
      <c r="P82" s="290"/>
      <c r="Q82" s="290"/>
      <c r="R82" s="290"/>
      <c r="S82" s="290"/>
      <c r="T82" s="290"/>
      <c r="U82" s="290"/>
      <c r="V82" s="290"/>
      <c r="W82" s="290"/>
      <c r="X82" s="290"/>
      <c r="Y82" s="410"/>
      <c r="Z82" s="410"/>
      <c r="AA82" s="410"/>
      <c r="AB82" s="410"/>
      <c r="AC82" s="410"/>
      <c r="AD82" s="410"/>
      <c r="AE82" s="410"/>
      <c r="AF82" s="410"/>
      <c r="AG82" s="410"/>
      <c r="AH82" s="410"/>
      <c r="AI82" s="410"/>
      <c r="AJ82" s="410"/>
      <c r="AK82" s="410"/>
      <c r="AL82" s="410"/>
      <c r="AM82" s="514"/>
      <c r="AN82" s="628"/>
    </row>
    <row r="83" spans="1:40" s="308" customFormat="1" ht="15.75" outlineLevel="1">
      <c r="A83" s="521"/>
      <c r="B83" s="287" t="s">
        <v>491</v>
      </c>
      <c r="C83" s="290"/>
      <c r="D83" s="290"/>
      <c r="E83" s="290"/>
      <c r="F83" s="290"/>
      <c r="G83" s="290"/>
      <c r="H83" s="290"/>
      <c r="I83" s="290"/>
      <c r="J83" s="290"/>
      <c r="K83" s="290"/>
      <c r="L83" s="290"/>
      <c r="M83" s="290"/>
      <c r="N83" s="290"/>
      <c r="O83" s="290"/>
      <c r="P83" s="290"/>
      <c r="Q83" s="290"/>
      <c r="R83" s="290"/>
      <c r="S83" s="290"/>
      <c r="T83" s="290"/>
      <c r="U83" s="290"/>
      <c r="V83" s="290"/>
      <c r="W83" s="290"/>
      <c r="X83" s="290"/>
      <c r="Y83" s="411"/>
      <c r="Z83" s="411"/>
      <c r="AA83" s="411"/>
      <c r="AB83" s="411"/>
      <c r="AC83" s="411"/>
      <c r="AD83" s="411"/>
      <c r="AE83" s="415"/>
      <c r="AF83" s="415"/>
      <c r="AG83" s="415"/>
      <c r="AH83" s="415"/>
      <c r="AI83" s="415"/>
      <c r="AJ83" s="415"/>
      <c r="AK83" s="415"/>
      <c r="AL83" s="415"/>
      <c r="AM83" s="515"/>
      <c r="AN83" s="629"/>
    </row>
    <row r="84" spans="1:40" outlineLevel="1">
      <c r="A84" s="520">
        <v>15</v>
      </c>
      <c r="B84" s="293" t="s">
        <v>496</v>
      </c>
      <c r="C84" s="290" t="s">
        <v>25</v>
      </c>
      <c r="D84" s="294"/>
      <c r="E84" s="294"/>
      <c r="F84" s="294"/>
      <c r="G84" s="294"/>
      <c r="H84" s="294"/>
      <c r="I84" s="294"/>
      <c r="J84" s="294"/>
      <c r="K84" s="294"/>
      <c r="L84" s="294"/>
      <c r="M84" s="294"/>
      <c r="N84" s="294">
        <v>0</v>
      </c>
      <c r="O84" s="294"/>
      <c r="P84" s="294"/>
      <c r="Q84" s="294"/>
      <c r="R84" s="294"/>
      <c r="S84" s="294"/>
      <c r="T84" s="294"/>
      <c r="U84" s="294"/>
      <c r="V84" s="294"/>
      <c r="W84" s="294"/>
      <c r="X84" s="294"/>
      <c r="Y84" s="409"/>
      <c r="Z84" s="409"/>
      <c r="AA84" s="409"/>
      <c r="AB84" s="409"/>
      <c r="AC84" s="409"/>
      <c r="AD84" s="409"/>
      <c r="AE84" s="409"/>
      <c r="AF84" s="409"/>
      <c r="AG84" s="409"/>
      <c r="AH84" s="409"/>
      <c r="AI84" s="409"/>
      <c r="AJ84" s="409"/>
      <c r="AK84" s="409"/>
      <c r="AL84" s="409"/>
      <c r="AM84" s="295">
        <f>SUM(Y84:AL84)</f>
        <v>0</v>
      </c>
    </row>
    <row r="85" spans="1:40" outlineLevel="1">
      <c r="B85" s="293" t="s">
        <v>268</v>
      </c>
      <c r="C85" s="290" t="s">
        <v>164</v>
      </c>
      <c r="D85" s="294"/>
      <c r="E85" s="294"/>
      <c r="F85" s="294"/>
      <c r="G85" s="294"/>
      <c r="H85" s="294"/>
      <c r="I85" s="294"/>
      <c r="J85" s="294"/>
      <c r="K85" s="294"/>
      <c r="L85" s="294"/>
      <c r="M85" s="294"/>
      <c r="N85" s="294">
        <f>N84</f>
        <v>0</v>
      </c>
      <c r="O85" s="294"/>
      <c r="P85" s="294"/>
      <c r="Q85" s="294"/>
      <c r="R85" s="294"/>
      <c r="S85" s="294"/>
      <c r="T85" s="294"/>
      <c r="U85" s="294"/>
      <c r="V85" s="294"/>
      <c r="W85" s="294"/>
      <c r="X85" s="294"/>
      <c r="Y85" s="410">
        <f>Y84</f>
        <v>0</v>
      </c>
      <c r="Z85" s="410">
        <f t="shared" ref="Z85:AC85" si="156">Z84</f>
        <v>0</v>
      </c>
      <c r="AA85" s="410">
        <f t="shared" si="156"/>
        <v>0</v>
      </c>
      <c r="AB85" s="410">
        <f t="shared" si="156"/>
        <v>0</v>
      </c>
      <c r="AC85" s="410">
        <f t="shared" si="156"/>
        <v>0</v>
      </c>
      <c r="AD85" s="410">
        <f>AD84</f>
        <v>0</v>
      </c>
      <c r="AE85" s="410">
        <f t="shared" ref="AE85:AL85" si="157">AE84</f>
        <v>0</v>
      </c>
      <c r="AF85" s="410">
        <f t="shared" si="157"/>
        <v>0</v>
      </c>
      <c r="AG85" s="410">
        <f t="shared" si="157"/>
        <v>0</v>
      </c>
      <c r="AH85" s="410">
        <f t="shared" si="157"/>
        <v>0</v>
      </c>
      <c r="AI85" s="410">
        <f t="shared" si="157"/>
        <v>0</v>
      </c>
      <c r="AJ85" s="410">
        <f t="shared" si="157"/>
        <v>0</v>
      </c>
      <c r="AK85" s="410">
        <f t="shared" si="157"/>
        <v>0</v>
      </c>
      <c r="AL85" s="410">
        <f t="shared" si="157"/>
        <v>0</v>
      </c>
      <c r="AM85" s="296"/>
    </row>
    <row r="86" spans="1:40" outlineLevel="1">
      <c r="B86" s="314"/>
      <c r="C86" s="304"/>
      <c r="D86" s="290"/>
      <c r="E86" s="290"/>
      <c r="F86" s="290"/>
      <c r="G86" s="290"/>
      <c r="H86" s="290"/>
      <c r="I86" s="290"/>
      <c r="J86" s="290"/>
      <c r="K86" s="290"/>
      <c r="L86" s="290"/>
      <c r="M86" s="290"/>
      <c r="N86" s="290"/>
      <c r="O86" s="290"/>
      <c r="P86" s="290"/>
      <c r="Q86" s="290"/>
      <c r="R86" s="290"/>
      <c r="S86" s="290"/>
      <c r="T86" s="290"/>
      <c r="U86" s="290"/>
      <c r="V86" s="290"/>
      <c r="W86" s="290"/>
      <c r="X86" s="290"/>
      <c r="Y86" s="411"/>
      <c r="Z86" s="411"/>
      <c r="AA86" s="411"/>
      <c r="AB86" s="411"/>
      <c r="AC86" s="411"/>
      <c r="AD86" s="411"/>
      <c r="AE86" s="411"/>
      <c r="AF86" s="411"/>
      <c r="AG86" s="411"/>
      <c r="AH86" s="411"/>
      <c r="AI86" s="411"/>
      <c r="AJ86" s="411"/>
      <c r="AK86" s="411"/>
      <c r="AL86" s="411"/>
      <c r="AM86" s="305"/>
    </row>
    <row r="87" spans="1:40" s="282" customFormat="1" outlineLevel="1">
      <c r="A87" s="520">
        <v>16</v>
      </c>
      <c r="B87" s="323" t="s">
        <v>492</v>
      </c>
      <c r="C87" s="290" t="s">
        <v>25</v>
      </c>
      <c r="D87" s="294"/>
      <c r="E87" s="294"/>
      <c r="F87" s="294"/>
      <c r="G87" s="294"/>
      <c r="H87" s="294"/>
      <c r="I87" s="294"/>
      <c r="J87" s="294"/>
      <c r="K87" s="294"/>
      <c r="L87" s="294"/>
      <c r="M87" s="294"/>
      <c r="N87" s="294">
        <v>0</v>
      </c>
      <c r="O87" s="294"/>
      <c r="P87" s="294"/>
      <c r="Q87" s="294"/>
      <c r="R87" s="294"/>
      <c r="S87" s="294"/>
      <c r="T87" s="294"/>
      <c r="U87" s="294"/>
      <c r="V87" s="294"/>
      <c r="W87" s="294"/>
      <c r="X87" s="294"/>
      <c r="Y87" s="409"/>
      <c r="Z87" s="409"/>
      <c r="AA87" s="409"/>
      <c r="AB87" s="409"/>
      <c r="AC87" s="409"/>
      <c r="AD87" s="409"/>
      <c r="AE87" s="409"/>
      <c r="AF87" s="409"/>
      <c r="AG87" s="409"/>
      <c r="AH87" s="409"/>
      <c r="AI87" s="409"/>
      <c r="AJ87" s="409"/>
      <c r="AK87" s="409"/>
      <c r="AL87" s="409"/>
      <c r="AM87" s="295">
        <f>SUM(Y87:AL87)</f>
        <v>0</v>
      </c>
    </row>
    <row r="88" spans="1:40" s="282" customFormat="1" outlineLevel="1">
      <c r="A88" s="520"/>
      <c r="B88" s="323" t="s">
        <v>268</v>
      </c>
      <c r="C88" s="290" t="s">
        <v>164</v>
      </c>
      <c r="D88" s="294"/>
      <c r="E88" s="294"/>
      <c r="F88" s="294"/>
      <c r="G88" s="294"/>
      <c r="H88" s="294"/>
      <c r="I88" s="294"/>
      <c r="J88" s="294"/>
      <c r="K88" s="294"/>
      <c r="L88" s="294"/>
      <c r="M88" s="294"/>
      <c r="N88" s="294">
        <f>N87</f>
        <v>0</v>
      </c>
      <c r="O88" s="294"/>
      <c r="P88" s="294"/>
      <c r="Q88" s="294"/>
      <c r="R88" s="294"/>
      <c r="S88" s="294"/>
      <c r="T88" s="294"/>
      <c r="U88" s="294"/>
      <c r="V88" s="294"/>
      <c r="W88" s="294"/>
      <c r="X88" s="294"/>
      <c r="Y88" s="410">
        <f>Y87</f>
        <v>0</v>
      </c>
      <c r="Z88" s="410">
        <f t="shared" ref="Z88:AC88" si="158">Z87</f>
        <v>0</v>
      </c>
      <c r="AA88" s="410">
        <f t="shared" si="158"/>
        <v>0</v>
      </c>
      <c r="AB88" s="410">
        <f t="shared" si="158"/>
        <v>0</v>
      </c>
      <c r="AC88" s="410">
        <f t="shared" si="158"/>
        <v>0</v>
      </c>
      <c r="AD88" s="410">
        <f>AD87</f>
        <v>0</v>
      </c>
      <c r="AE88" s="410">
        <f t="shared" ref="AE88:AL88" si="159">AE87</f>
        <v>0</v>
      </c>
      <c r="AF88" s="410">
        <f t="shared" si="159"/>
        <v>0</v>
      </c>
      <c r="AG88" s="410">
        <f t="shared" si="159"/>
        <v>0</v>
      </c>
      <c r="AH88" s="410">
        <f t="shared" si="159"/>
        <v>0</v>
      </c>
      <c r="AI88" s="410">
        <f t="shared" si="159"/>
        <v>0</v>
      </c>
      <c r="AJ88" s="410">
        <f t="shared" si="159"/>
        <v>0</v>
      </c>
      <c r="AK88" s="410">
        <f t="shared" si="159"/>
        <v>0</v>
      </c>
      <c r="AL88" s="410">
        <f t="shared" si="159"/>
        <v>0</v>
      </c>
      <c r="AM88" s="296"/>
    </row>
    <row r="89" spans="1:40" s="282" customFormat="1" outlineLevel="1">
      <c r="A89" s="520"/>
      <c r="B89" s="323"/>
      <c r="C89" s="290"/>
      <c r="D89" s="290"/>
      <c r="E89" s="290"/>
      <c r="F89" s="290"/>
      <c r="G89" s="290"/>
      <c r="H89" s="290"/>
      <c r="I89" s="290"/>
      <c r="J89" s="290"/>
      <c r="K89" s="290"/>
      <c r="L89" s="290"/>
      <c r="M89" s="290"/>
      <c r="N89" s="290"/>
      <c r="O89" s="290"/>
      <c r="P89" s="290"/>
      <c r="Q89" s="290"/>
      <c r="R89" s="290"/>
      <c r="S89" s="290"/>
      <c r="T89" s="290"/>
      <c r="U89" s="290"/>
      <c r="V89" s="290"/>
      <c r="W89" s="290"/>
      <c r="X89" s="290"/>
      <c r="Y89" s="411"/>
      <c r="Z89" s="411"/>
      <c r="AA89" s="411"/>
      <c r="AB89" s="411"/>
      <c r="AC89" s="411"/>
      <c r="AD89" s="411"/>
      <c r="AE89" s="415"/>
      <c r="AF89" s="415"/>
      <c r="AG89" s="415"/>
      <c r="AH89" s="415"/>
      <c r="AI89" s="415"/>
      <c r="AJ89" s="415"/>
      <c r="AK89" s="415"/>
      <c r="AL89" s="415"/>
      <c r="AM89" s="312"/>
    </row>
    <row r="90" spans="1:40" ht="15.75" outlineLevel="1">
      <c r="B90" s="517" t="s">
        <v>497</v>
      </c>
      <c r="C90" s="319"/>
      <c r="D90" s="289"/>
      <c r="E90" s="288"/>
      <c r="F90" s="288"/>
      <c r="G90" s="288"/>
      <c r="H90" s="288"/>
      <c r="I90" s="288"/>
      <c r="J90" s="288"/>
      <c r="K90" s="288"/>
      <c r="L90" s="288"/>
      <c r="M90" s="288"/>
      <c r="N90" s="289"/>
      <c r="O90" s="288"/>
      <c r="P90" s="288"/>
      <c r="Q90" s="288"/>
      <c r="R90" s="288"/>
      <c r="S90" s="288"/>
      <c r="T90" s="288"/>
      <c r="U90" s="288"/>
      <c r="V90" s="288"/>
      <c r="W90" s="288"/>
      <c r="X90" s="288"/>
      <c r="Y90" s="413"/>
      <c r="Z90" s="413"/>
      <c r="AA90" s="413"/>
      <c r="AB90" s="413"/>
      <c r="AC90" s="413"/>
      <c r="AD90" s="413"/>
      <c r="AE90" s="413"/>
      <c r="AF90" s="413"/>
      <c r="AG90" s="413"/>
      <c r="AH90" s="413"/>
      <c r="AI90" s="413"/>
      <c r="AJ90" s="413"/>
      <c r="AK90" s="413"/>
      <c r="AL90" s="413"/>
      <c r="AM90" s="291"/>
    </row>
    <row r="91" spans="1:40" outlineLevel="1">
      <c r="A91" s="520">
        <v>17</v>
      </c>
      <c r="B91" s="518" t="s">
        <v>113</v>
      </c>
      <c r="C91" s="290" t="s">
        <v>25</v>
      </c>
      <c r="D91" s="294"/>
      <c r="E91" s="294"/>
      <c r="F91" s="294"/>
      <c r="G91" s="294"/>
      <c r="H91" s="294"/>
      <c r="I91" s="294"/>
      <c r="J91" s="294"/>
      <c r="K91" s="294"/>
      <c r="L91" s="294"/>
      <c r="M91" s="294"/>
      <c r="N91" s="294">
        <v>0</v>
      </c>
      <c r="O91" s="294"/>
      <c r="P91" s="294"/>
      <c r="Q91" s="294"/>
      <c r="R91" s="294"/>
      <c r="S91" s="294"/>
      <c r="T91" s="294"/>
      <c r="U91" s="294"/>
      <c r="V91" s="294"/>
      <c r="W91" s="294"/>
      <c r="X91" s="294"/>
      <c r="Y91" s="425"/>
      <c r="Z91" s="409"/>
      <c r="AA91" s="409"/>
      <c r="AB91" s="409"/>
      <c r="AC91" s="409"/>
      <c r="AD91" s="409"/>
      <c r="AE91" s="409"/>
      <c r="AF91" s="414"/>
      <c r="AG91" s="414"/>
      <c r="AH91" s="414"/>
      <c r="AI91" s="414"/>
      <c r="AJ91" s="414"/>
      <c r="AK91" s="414"/>
      <c r="AL91" s="414"/>
      <c r="AM91" s="295">
        <f>SUM(Y91:AL91)</f>
        <v>0</v>
      </c>
    </row>
    <row r="92" spans="1:40" outlineLevel="1">
      <c r="B92" s="293" t="s">
        <v>268</v>
      </c>
      <c r="C92" s="290" t="s">
        <v>164</v>
      </c>
      <c r="D92" s="294"/>
      <c r="E92" s="294"/>
      <c r="F92" s="294"/>
      <c r="G92" s="294"/>
      <c r="H92" s="294"/>
      <c r="I92" s="294"/>
      <c r="J92" s="294"/>
      <c r="K92" s="294"/>
      <c r="L92" s="294"/>
      <c r="M92" s="294"/>
      <c r="N92" s="294">
        <f>N91</f>
        <v>0</v>
      </c>
      <c r="O92" s="294"/>
      <c r="P92" s="294"/>
      <c r="Q92" s="294"/>
      <c r="R92" s="294"/>
      <c r="S92" s="294"/>
      <c r="T92" s="294"/>
      <c r="U92" s="294"/>
      <c r="V92" s="294"/>
      <c r="W92" s="294"/>
      <c r="X92" s="294"/>
      <c r="Y92" s="410">
        <f>Y91</f>
        <v>0</v>
      </c>
      <c r="Z92" s="410">
        <f t="shared" ref="Z92:AL92" si="160">Z91</f>
        <v>0</v>
      </c>
      <c r="AA92" s="410">
        <f t="shared" si="160"/>
        <v>0</v>
      </c>
      <c r="AB92" s="410">
        <f t="shared" si="160"/>
        <v>0</v>
      </c>
      <c r="AC92" s="410">
        <f t="shared" si="160"/>
        <v>0</v>
      </c>
      <c r="AD92" s="410">
        <f t="shared" si="160"/>
        <v>0</v>
      </c>
      <c r="AE92" s="410">
        <f t="shared" si="160"/>
        <v>0</v>
      </c>
      <c r="AF92" s="410">
        <f t="shared" si="160"/>
        <v>0</v>
      </c>
      <c r="AG92" s="410">
        <f t="shared" si="160"/>
        <v>0</v>
      </c>
      <c r="AH92" s="410">
        <f t="shared" si="160"/>
        <v>0</v>
      </c>
      <c r="AI92" s="410">
        <f t="shared" si="160"/>
        <v>0</v>
      </c>
      <c r="AJ92" s="410">
        <f t="shared" si="160"/>
        <v>0</v>
      </c>
      <c r="AK92" s="410">
        <f t="shared" si="160"/>
        <v>0</v>
      </c>
      <c r="AL92" s="410">
        <f t="shared" si="160"/>
        <v>0</v>
      </c>
      <c r="AM92" s="305"/>
    </row>
    <row r="93" spans="1:40" outlineLevel="1">
      <c r="B93" s="293"/>
      <c r="C93" s="290"/>
      <c r="D93" s="290"/>
      <c r="E93" s="290"/>
      <c r="F93" s="290"/>
      <c r="G93" s="290"/>
      <c r="H93" s="290"/>
      <c r="I93" s="290"/>
      <c r="J93" s="290"/>
      <c r="K93" s="290"/>
      <c r="L93" s="290"/>
      <c r="M93" s="290"/>
      <c r="N93" s="290"/>
      <c r="O93" s="290"/>
      <c r="P93" s="290"/>
      <c r="Q93" s="290"/>
      <c r="R93" s="290"/>
      <c r="S93" s="290"/>
      <c r="T93" s="290"/>
      <c r="U93" s="290"/>
      <c r="V93" s="290"/>
      <c r="W93" s="290"/>
      <c r="X93" s="290"/>
      <c r="Y93" s="421"/>
      <c r="Z93" s="424"/>
      <c r="AA93" s="424"/>
      <c r="AB93" s="424"/>
      <c r="AC93" s="424"/>
      <c r="AD93" s="424"/>
      <c r="AE93" s="424"/>
      <c r="AF93" s="424"/>
      <c r="AG93" s="424"/>
      <c r="AH93" s="424"/>
      <c r="AI93" s="424"/>
      <c r="AJ93" s="424"/>
      <c r="AK93" s="424"/>
      <c r="AL93" s="424"/>
      <c r="AM93" s="305"/>
    </row>
    <row r="94" spans="1:40" outlineLevel="1">
      <c r="A94" s="520">
        <v>18</v>
      </c>
      <c r="B94" s="518" t="s">
        <v>110</v>
      </c>
      <c r="C94" s="290" t="s">
        <v>25</v>
      </c>
      <c r="D94" s="294"/>
      <c r="E94" s="294"/>
      <c r="F94" s="294"/>
      <c r="G94" s="294"/>
      <c r="H94" s="294"/>
      <c r="I94" s="294"/>
      <c r="J94" s="294"/>
      <c r="K94" s="294"/>
      <c r="L94" s="294"/>
      <c r="M94" s="294"/>
      <c r="N94" s="294">
        <v>0</v>
      </c>
      <c r="O94" s="294"/>
      <c r="P94" s="294"/>
      <c r="Q94" s="294"/>
      <c r="R94" s="294"/>
      <c r="S94" s="294"/>
      <c r="T94" s="294"/>
      <c r="U94" s="294"/>
      <c r="V94" s="294"/>
      <c r="W94" s="294"/>
      <c r="X94" s="294"/>
      <c r="Y94" s="425"/>
      <c r="Z94" s="409"/>
      <c r="AA94" s="409"/>
      <c r="AB94" s="409"/>
      <c r="AC94" s="409"/>
      <c r="AD94" s="409"/>
      <c r="AE94" s="409"/>
      <c r="AF94" s="414"/>
      <c r="AG94" s="414"/>
      <c r="AH94" s="414"/>
      <c r="AI94" s="414"/>
      <c r="AJ94" s="414"/>
      <c r="AK94" s="414"/>
      <c r="AL94" s="414"/>
      <c r="AM94" s="295">
        <f>SUM(Y94:AL94)</f>
        <v>0</v>
      </c>
    </row>
    <row r="95" spans="1:40" outlineLevel="1">
      <c r="B95" s="293" t="s">
        <v>268</v>
      </c>
      <c r="C95" s="290" t="s">
        <v>164</v>
      </c>
      <c r="D95" s="294"/>
      <c r="E95" s="294"/>
      <c r="F95" s="294"/>
      <c r="G95" s="294"/>
      <c r="H95" s="294"/>
      <c r="I95" s="294"/>
      <c r="J95" s="294"/>
      <c r="K95" s="294"/>
      <c r="L95" s="294"/>
      <c r="M95" s="294"/>
      <c r="N95" s="294">
        <f>N94</f>
        <v>0</v>
      </c>
      <c r="O95" s="294"/>
      <c r="P95" s="294"/>
      <c r="Q95" s="294"/>
      <c r="R95" s="294"/>
      <c r="S95" s="294"/>
      <c r="T95" s="294"/>
      <c r="U95" s="294"/>
      <c r="V95" s="294"/>
      <c r="W95" s="294"/>
      <c r="X95" s="294"/>
      <c r="Y95" s="410">
        <f>Y94</f>
        <v>0</v>
      </c>
      <c r="Z95" s="410">
        <f t="shared" ref="Z95" si="161">Z94</f>
        <v>0</v>
      </c>
      <c r="AA95" s="410">
        <f t="shared" ref="AA95" si="162">AA94</f>
        <v>0</v>
      </c>
      <c r="AB95" s="410">
        <f t="shared" ref="AB95" si="163">AB94</f>
        <v>0</v>
      </c>
      <c r="AC95" s="410">
        <f t="shared" ref="AC95" si="164">AC94</f>
        <v>0</v>
      </c>
      <c r="AD95" s="410">
        <f t="shared" ref="AD95" si="165">AD94</f>
        <v>0</v>
      </c>
      <c r="AE95" s="410">
        <f t="shared" ref="AE95" si="166">AE94</f>
        <v>0</v>
      </c>
      <c r="AF95" s="410">
        <f t="shared" ref="AF95" si="167">AF94</f>
        <v>0</v>
      </c>
      <c r="AG95" s="410">
        <f t="shared" ref="AG95" si="168">AG94</f>
        <v>0</v>
      </c>
      <c r="AH95" s="410">
        <f t="shared" ref="AH95" si="169">AH94</f>
        <v>0</v>
      </c>
      <c r="AI95" s="410">
        <f t="shared" ref="AI95" si="170">AI94</f>
        <v>0</v>
      </c>
      <c r="AJ95" s="410">
        <f t="shared" ref="AJ95" si="171">AJ94</f>
        <v>0</v>
      </c>
      <c r="AK95" s="410">
        <f t="shared" ref="AK95" si="172">AK94</f>
        <v>0</v>
      </c>
      <c r="AL95" s="410">
        <f t="shared" ref="AL95" si="173">AL94</f>
        <v>0</v>
      </c>
      <c r="AM95" s="305"/>
    </row>
    <row r="96" spans="1:40" outlineLevel="1">
      <c r="B96" s="321"/>
      <c r="C96" s="290"/>
      <c r="D96" s="290"/>
      <c r="E96" s="290"/>
      <c r="F96" s="290"/>
      <c r="G96" s="290"/>
      <c r="H96" s="290"/>
      <c r="I96" s="290"/>
      <c r="J96" s="290"/>
      <c r="K96" s="290"/>
      <c r="L96" s="290"/>
      <c r="M96" s="290"/>
      <c r="N96" s="290"/>
      <c r="O96" s="290"/>
      <c r="P96" s="290"/>
      <c r="Q96" s="290"/>
      <c r="R96" s="290"/>
      <c r="S96" s="290"/>
      <c r="T96" s="290"/>
      <c r="U96" s="290"/>
      <c r="V96" s="290"/>
      <c r="W96" s="290"/>
      <c r="X96" s="290"/>
      <c r="Y96" s="422"/>
      <c r="Z96" s="423"/>
      <c r="AA96" s="423"/>
      <c r="AB96" s="423"/>
      <c r="AC96" s="423"/>
      <c r="AD96" s="423"/>
      <c r="AE96" s="423"/>
      <c r="AF96" s="423"/>
      <c r="AG96" s="423"/>
      <c r="AH96" s="423"/>
      <c r="AI96" s="423"/>
      <c r="AJ96" s="423"/>
      <c r="AK96" s="423"/>
      <c r="AL96" s="423"/>
      <c r="AM96" s="296"/>
    </row>
    <row r="97" spans="1:39" outlineLevel="1">
      <c r="A97" s="520">
        <v>19</v>
      </c>
      <c r="B97" s="518" t="s">
        <v>112</v>
      </c>
      <c r="C97" s="290" t="s">
        <v>25</v>
      </c>
      <c r="D97" s="294"/>
      <c r="E97" s="294"/>
      <c r="F97" s="294"/>
      <c r="G97" s="294"/>
      <c r="H97" s="294"/>
      <c r="I97" s="294"/>
      <c r="J97" s="294"/>
      <c r="K97" s="294"/>
      <c r="L97" s="294"/>
      <c r="M97" s="294"/>
      <c r="N97" s="294">
        <v>0</v>
      </c>
      <c r="O97" s="294"/>
      <c r="P97" s="294"/>
      <c r="Q97" s="294"/>
      <c r="R97" s="294"/>
      <c r="S97" s="294"/>
      <c r="T97" s="294"/>
      <c r="U97" s="294"/>
      <c r="V97" s="294"/>
      <c r="W97" s="294"/>
      <c r="X97" s="294"/>
      <c r="Y97" s="425"/>
      <c r="Z97" s="409"/>
      <c r="AA97" s="409"/>
      <c r="AB97" s="409"/>
      <c r="AC97" s="409"/>
      <c r="AD97" s="409"/>
      <c r="AE97" s="409"/>
      <c r="AF97" s="414"/>
      <c r="AG97" s="414"/>
      <c r="AH97" s="414"/>
      <c r="AI97" s="414"/>
      <c r="AJ97" s="414"/>
      <c r="AK97" s="414"/>
      <c r="AL97" s="414"/>
      <c r="AM97" s="295">
        <f>SUM(Y97:AL97)</f>
        <v>0</v>
      </c>
    </row>
    <row r="98" spans="1:39" outlineLevel="1">
      <c r="B98" s="293" t="s">
        <v>268</v>
      </c>
      <c r="C98" s="290" t="s">
        <v>164</v>
      </c>
      <c r="D98" s="294"/>
      <c r="E98" s="294"/>
      <c r="F98" s="294"/>
      <c r="G98" s="294"/>
      <c r="H98" s="294"/>
      <c r="I98" s="294"/>
      <c r="J98" s="294"/>
      <c r="K98" s="294"/>
      <c r="L98" s="294"/>
      <c r="M98" s="294"/>
      <c r="N98" s="294">
        <f>N97</f>
        <v>0</v>
      </c>
      <c r="O98" s="294"/>
      <c r="P98" s="294"/>
      <c r="Q98" s="294"/>
      <c r="R98" s="294"/>
      <c r="S98" s="294"/>
      <c r="T98" s="294"/>
      <c r="U98" s="294"/>
      <c r="V98" s="294"/>
      <c r="W98" s="294"/>
      <c r="X98" s="294"/>
      <c r="Y98" s="410">
        <f>Y97</f>
        <v>0</v>
      </c>
      <c r="Z98" s="410">
        <f t="shared" ref="Z98:AL98" si="174">Z97</f>
        <v>0</v>
      </c>
      <c r="AA98" s="410">
        <f t="shared" si="174"/>
        <v>0</v>
      </c>
      <c r="AB98" s="410">
        <f t="shared" si="174"/>
        <v>0</v>
      </c>
      <c r="AC98" s="410">
        <f t="shared" si="174"/>
        <v>0</v>
      </c>
      <c r="AD98" s="410">
        <f t="shared" si="174"/>
        <v>0</v>
      </c>
      <c r="AE98" s="410">
        <f t="shared" si="174"/>
        <v>0</v>
      </c>
      <c r="AF98" s="410">
        <f t="shared" si="174"/>
        <v>0</v>
      </c>
      <c r="AG98" s="410">
        <f t="shared" si="174"/>
        <v>0</v>
      </c>
      <c r="AH98" s="410">
        <f t="shared" si="174"/>
        <v>0</v>
      </c>
      <c r="AI98" s="410">
        <f t="shared" si="174"/>
        <v>0</v>
      </c>
      <c r="AJ98" s="410">
        <f t="shared" si="174"/>
        <v>0</v>
      </c>
      <c r="AK98" s="410">
        <f t="shared" si="174"/>
        <v>0</v>
      </c>
      <c r="AL98" s="410">
        <f t="shared" si="174"/>
        <v>0</v>
      </c>
      <c r="AM98" s="296"/>
    </row>
    <row r="99" spans="1:39" outlineLevel="1">
      <c r="B99" s="321"/>
      <c r="C99" s="290"/>
      <c r="D99" s="290"/>
      <c r="E99" s="290"/>
      <c r="F99" s="290"/>
      <c r="G99" s="290"/>
      <c r="H99" s="290"/>
      <c r="I99" s="290"/>
      <c r="J99" s="290"/>
      <c r="K99" s="290"/>
      <c r="L99" s="290"/>
      <c r="M99" s="290"/>
      <c r="N99" s="290"/>
      <c r="O99" s="290"/>
      <c r="P99" s="290"/>
      <c r="Q99" s="290"/>
      <c r="R99" s="290"/>
      <c r="S99" s="290"/>
      <c r="T99" s="290"/>
      <c r="U99" s="290"/>
      <c r="V99" s="290"/>
      <c r="W99" s="290"/>
      <c r="X99" s="290"/>
      <c r="Y99" s="411"/>
      <c r="Z99" s="411"/>
      <c r="AA99" s="411"/>
      <c r="AB99" s="411"/>
      <c r="AC99" s="411"/>
      <c r="AD99" s="411"/>
      <c r="AE99" s="411"/>
      <c r="AF99" s="411"/>
      <c r="AG99" s="411"/>
      <c r="AH99" s="411"/>
      <c r="AI99" s="411"/>
      <c r="AJ99" s="411"/>
      <c r="AK99" s="411"/>
      <c r="AL99" s="411"/>
      <c r="AM99" s="305"/>
    </row>
    <row r="100" spans="1:39" outlineLevel="1">
      <c r="A100" s="520">
        <v>20</v>
      </c>
      <c r="B100" s="518" t="s">
        <v>111</v>
      </c>
      <c r="C100" s="290" t="s">
        <v>25</v>
      </c>
      <c r="D100" s="294"/>
      <c r="E100" s="294"/>
      <c r="F100" s="294"/>
      <c r="G100" s="294"/>
      <c r="H100" s="294"/>
      <c r="I100" s="294"/>
      <c r="J100" s="294"/>
      <c r="K100" s="294"/>
      <c r="L100" s="294"/>
      <c r="M100" s="294"/>
      <c r="N100" s="294">
        <v>0</v>
      </c>
      <c r="O100" s="294"/>
      <c r="P100" s="294"/>
      <c r="Q100" s="294"/>
      <c r="R100" s="294"/>
      <c r="S100" s="294"/>
      <c r="T100" s="294"/>
      <c r="U100" s="294"/>
      <c r="V100" s="294"/>
      <c r="W100" s="294"/>
      <c r="X100" s="294"/>
      <c r="Y100" s="425"/>
      <c r="Z100" s="409"/>
      <c r="AA100" s="409"/>
      <c r="AB100" s="409"/>
      <c r="AC100" s="409"/>
      <c r="AD100" s="409"/>
      <c r="AE100" s="409"/>
      <c r="AF100" s="414"/>
      <c r="AG100" s="414"/>
      <c r="AH100" s="414"/>
      <c r="AI100" s="414"/>
      <c r="AJ100" s="414"/>
      <c r="AK100" s="414"/>
      <c r="AL100" s="414"/>
      <c r="AM100" s="295">
        <f>SUM(Y100:AL100)</f>
        <v>0</v>
      </c>
    </row>
    <row r="101" spans="1:39" outlineLevel="1">
      <c r="B101" s="293" t="s">
        <v>268</v>
      </c>
      <c r="C101" s="290" t="s">
        <v>164</v>
      </c>
      <c r="D101" s="294"/>
      <c r="E101" s="294"/>
      <c r="F101" s="294"/>
      <c r="G101" s="294"/>
      <c r="H101" s="294"/>
      <c r="I101" s="294"/>
      <c r="J101" s="294"/>
      <c r="K101" s="294"/>
      <c r="L101" s="294"/>
      <c r="M101" s="294"/>
      <c r="N101" s="294">
        <f>N100</f>
        <v>0</v>
      </c>
      <c r="O101" s="294"/>
      <c r="P101" s="294"/>
      <c r="Q101" s="294"/>
      <c r="R101" s="294"/>
      <c r="S101" s="294"/>
      <c r="T101" s="294"/>
      <c r="U101" s="294"/>
      <c r="V101" s="294"/>
      <c r="W101" s="294"/>
      <c r="X101" s="294"/>
      <c r="Y101" s="410">
        <f t="shared" ref="Y101:AL101" si="175">Y100</f>
        <v>0</v>
      </c>
      <c r="Z101" s="410">
        <f t="shared" si="175"/>
        <v>0</v>
      </c>
      <c r="AA101" s="410">
        <f t="shared" si="175"/>
        <v>0</v>
      </c>
      <c r="AB101" s="410">
        <f t="shared" si="175"/>
        <v>0</v>
      </c>
      <c r="AC101" s="410">
        <f t="shared" si="175"/>
        <v>0</v>
      </c>
      <c r="AD101" s="410">
        <f t="shared" si="175"/>
        <v>0</v>
      </c>
      <c r="AE101" s="410">
        <f t="shared" si="175"/>
        <v>0</v>
      </c>
      <c r="AF101" s="410">
        <f t="shared" si="175"/>
        <v>0</v>
      </c>
      <c r="AG101" s="410">
        <f t="shared" si="175"/>
        <v>0</v>
      </c>
      <c r="AH101" s="410">
        <f t="shared" si="175"/>
        <v>0</v>
      </c>
      <c r="AI101" s="410">
        <f t="shared" si="175"/>
        <v>0</v>
      </c>
      <c r="AJ101" s="410">
        <f t="shared" si="175"/>
        <v>0</v>
      </c>
      <c r="AK101" s="410">
        <f t="shared" si="175"/>
        <v>0</v>
      </c>
      <c r="AL101" s="410">
        <f t="shared" si="175"/>
        <v>0</v>
      </c>
      <c r="AM101" s="305"/>
    </row>
    <row r="102" spans="1:39" ht="15.75" outlineLevel="1">
      <c r="B102" s="322"/>
      <c r="C102" s="299"/>
      <c r="D102" s="290"/>
      <c r="E102" s="290"/>
      <c r="F102" s="290"/>
      <c r="G102" s="290"/>
      <c r="H102" s="290"/>
      <c r="I102" s="290"/>
      <c r="J102" s="290"/>
      <c r="K102" s="290"/>
      <c r="L102" s="290"/>
      <c r="M102" s="290"/>
      <c r="N102" s="299"/>
      <c r="O102" s="290"/>
      <c r="P102" s="290"/>
      <c r="Q102" s="290"/>
      <c r="R102" s="290"/>
      <c r="S102" s="290"/>
      <c r="T102" s="290"/>
      <c r="U102" s="290"/>
      <c r="V102" s="290"/>
      <c r="W102" s="290"/>
      <c r="X102" s="290"/>
      <c r="Y102" s="411"/>
      <c r="Z102" s="411"/>
      <c r="AA102" s="411"/>
      <c r="AB102" s="411"/>
      <c r="AC102" s="411"/>
      <c r="AD102" s="411"/>
      <c r="AE102" s="411"/>
      <c r="AF102" s="411"/>
      <c r="AG102" s="411"/>
      <c r="AH102" s="411"/>
      <c r="AI102" s="411"/>
      <c r="AJ102" s="411"/>
      <c r="AK102" s="411"/>
      <c r="AL102" s="411"/>
      <c r="AM102" s="305"/>
    </row>
    <row r="103" spans="1:39" ht="15.75" outlineLevel="1">
      <c r="B103" s="516" t="s">
        <v>504</v>
      </c>
      <c r="C103" s="290"/>
      <c r="D103" s="290"/>
      <c r="E103" s="290"/>
      <c r="F103" s="290"/>
      <c r="G103" s="290"/>
      <c r="H103" s="290"/>
      <c r="I103" s="290"/>
      <c r="J103" s="290"/>
      <c r="K103" s="290"/>
      <c r="L103" s="290"/>
      <c r="M103" s="290"/>
      <c r="N103" s="290"/>
      <c r="O103" s="290"/>
      <c r="P103" s="290"/>
      <c r="Q103" s="290"/>
      <c r="R103" s="290"/>
      <c r="S103" s="290"/>
      <c r="T103" s="290"/>
      <c r="U103" s="290"/>
      <c r="V103" s="290"/>
      <c r="W103" s="290"/>
      <c r="X103" s="290"/>
      <c r="Y103" s="421"/>
      <c r="Z103" s="424"/>
      <c r="AA103" s="424"/>
      <c r="AB103" s="424"/>
      <c r="AC103" s="424"/>
      <c r="AD103" s="424"/>
      <c r="AE103" s="424"/>
      <c r="AF103" s="424"/>
      <c r="AG103" s="424"/>
      <c r="AH103" s="424"/>
      <c r="AI103" s="424"/>
      <c r="AJ103" s="424"/>
      <c r="AK103" s="424"/>
      <c r="AL103" s="424"/>
      <c r="AM103" s="305"/>
    </row>
    <row r="104" spans="1:39" ht="15.75" outlineLevel="1">
      <c r="B104" s="287" t="s">
        <v>500</v>
      </c>
      <c r="C104" s="290"/>
      <c r="D104" s="290"/>
      <c r="E104" s="290"/>
      <c r="F104" s="290"/>
      <c r="G104" s="290"/>
      <c r="H104" s="290"/>
      <c r="I104" s="290"/>
      <c r="J104" s="290"/>
      <c r="K104" s="290"/>
      <c r="L104" s="290"/>
      <c r="M104" s="290"/>
      <c r="N104" s="290"/>
      <c r="O104" s="290"/>
      <c r="P104" s="290"/>
      <c r="Q104" s="290"/>
      <c r="R104" s="290"/>
      <c r="S104" s="290"/>
      <c r="T104" s="290"/>
      <c r="U104" s="290"/>
      <c r="V104" s="290"/>
      <c r="W104" s="290"/>
      <c r="X104" s="290"/>
      <c r="Y104" s="421"/>
      <c r="Z104" s="424"/>
      <c r="AA104" s="424"/>
      <c r="AB104" s="424"/>
      <c r="AC104" s="424"/>
      <c r="AD104" s="424"/>
      <c r="AE104" s="424"/>
      <c r="AF104" s="424"/>
      <c r="AG104" s="424"/>
      <c r="AH104" s="424"/>
      <c r="AI104" s="424"/>
      <c r="AJ104" s="424"/>
      <c r="AK104" s="424"/>
      <c r="AL104" s="424"/>
      <c r="AM104" s="305"/>
    </row>
    <row r="105" spans="1:39" outlineLevel="1">
      <c r="A105" s="520">
        <v>21</v>
      </c>
      <c r="B105" s="518" t="s">
        <v>114</v>
      </c>
      <c r="C105" s="290" t="s">
        <v>25</v>
      </c>
      <c r="D105" s="294"/>
      <c r="E105" s="294"/>
      <c r="F105" s="294"/>
      <c r="G105" s="294"/>
      <c r="H105" s="294"/>
      <c r="I105" s="294"/>
      <c r="J105" s="294"/>
      <c r="K105" s="294"/>
      <c r="L105" s="294"/>
      <c r="M105" s="294"/>
      <c r="N105" s="290"/>
      <c r="O105" s="294"/>
      <c r="P105" s="294"/>
      <c r="Q105" s="294"/>
      <c r="R105" s="294"/>
      <c r="S105" s="294"/>
      <c r="T105" s="294"/>
      <c r="U105" s="294"/>
      <c r="V105" s="294"/>
      <c r="W105" s="294"/>
      <c r="X105" s="294"/>
      <c r="Y105" s="531"/>
      <c r="Z105" s="409"/>
      <c r="AA105" s="409"/>
      <c r="AB105" s="409"/>
      <c r="AC105" s="409"/>
      <c r="AD105" s="409"/>
      <c r="AE105" s="409"/>
      <c r="AF105" s="409"/>
      <c r="AG105" s="409"/>
      <c r="AH105" s="409"/>
      <c r="AI105" s="409"/>
      <c r="AJ105" s="409"/>
      <c r="AK105" s="409"/>
      <c r="AL105" s="409"/>
      <c r="AM105" s="295">
        <f>SUM(Y105:AL105)</f>
        <v>0</v>
      </c>
    </row>
    <row r="106" spans="1:39" outlineLevel="1">
      <c r="B106" s="293" t="s">
        <v>268</v>
      </c>
      <c r="C106" s="290" t="s">
        <v>164</v>
      </c>
      <c r="D106" s="294"/>
      <c r="E106" s="294"/>
      <c r="F106" s="294"/>
      <c r="G106" s="294"/>
      <c r="H106" s="294"/>
      <c r="I106" s="294"/>
      <c r="J106" s="294"/>
      <c r="K106" s="294"/>
      <c r="L106" s="294"/>
      <c r="M106" s="294"/>
      <c r="N106" s="290"/>
      <c r="O106" s="294"/>
      <c r="P106" s="294"/>
      <c r="Q106" s="294"/>
      <c r="R106" s="294"/>
      <c r="S106" s="294"/>
      <c r="T106" s="294"/>
      <c r="U106" s="294"/>
      <c r="V106" s="294"/>
      <c r="W106" s="294"/>
      <c r="X106" s="294"/>
      <c r="Y106" s="410">
        <f>Y105</f>
        <v>0</v>
      </c>
      <c r="Z106" s="410">
        <f t="shared" ref="Z106" si="176">Z105</f>
        <v>0</v>
      </c>
      <c r="AA106" s="410">
        <f t="shared" ref="AA106" si="177">AA105</f>
        <v>0</v>
      </c>
      <c r="AB106" s="410">
        <f t="shared" ref="AB106" si="178">AB105</f>
        <v>0</v>
      </c>
      <c r="AC106" s="410">
        <f t="shared" ref="AC106" si="179">AC105</f>
        <v>0</v>
      </c>
      <c r="AD106" s="410">
        <f t="shared" ref="AD106" si="180">AD105</f>
        <v>0</v>
      </c>
      <c r="AE106" s="410">
        <f t="shared" ref="AE106" si="181">AE105</f>
        <v>0</v>
      </c>
      <c r="AF106" s="410">
        <f t="shared" ref="AF106" si="182">AF105</f>
        <v>0</v>
      </c>
      <c r="AG106" s="410">
        <f t="shared" ref="AG106" si="183">AG105</f>
        <v>0</v>
      </c>
      <c r="AH106" s="410">
        <f t="shared" ref="AH106" si="184">AH105</f>
        <v>0</v>
      </c>
      <c r="AI106" s="410">
        <f t="shared" ref="AI106" si="185">AI105</f>
        <v>0</v>
      </c>
      <c r="AJ106" s="410">
        <f t="shared" ref="AJ106" si="186">AJ105</f>
        <v>0</v>
      </c>
      <c r="AK106" s="410">
        <f t="shared" ref="AK106" si="187">AK105</f>
        <v>0</v>
      </c>
      <c r="AL106" s="410">
        <f t="shared" ref="AL106" si="188">AL105</f>
        <v>0</v>
      </c>
      <c r="AM106" s="305"/>
    </row>
    <row r="107" spans="1:39" outlineLevel="1">
      <c r="B107" s="293"/>
      <c r="C107" s="290"/>
      <c r="D107" s="290"/>
      <c r="E107" s="290"/>
      <c r="F107" s="290"/>
      <c r="G107" s="290"/>
      <c r="H107" s="290"/>
      <c r="I107" s="290"/>
      <c r="J107" s="290"/>
      <c r="K107" s="290"/>
      <c r="L107" s="290"/>
      <c r="M107" s="290"/>
      <c r="N107" s="290"/>
      <c r="O107" s="290"/>
      <c r="P107" s="290"/>
      <c r="Q107" s="290"/>
      <c r="R107" s="290"/>
      <c r="S107" s="290"/>
      <c r="T107" s="290"/>
      <c r="U107" s="290"/>
      <c r="V107" s="290"/>
      <c r="W107" s="290"/>
      <c r="X107" s="290"/>
      <c r="Y107" s="421"/>
      <c r="Z107" s="424"/>
      <c r="AA107" s="424"/>
      <c r="AB107" s="424"/>
      <c r="AC107" s="424"/>
      <c r="AD107" s="424"/>
      <c r="AE107" s="424"/>
      <c r="AF107" s="424"/>
      <c r="AG107" s="424"/>
      <c r="AH107" s="424"/>
      <c r="AI107" s="424"/>
      <c r="AJ107" s="424"/>
      <c r="AK107" s="424"/>
      <c r="AL107" s="424"/>
      <c r="AM107" s="305"/>
    </row>
    <row r="108" spans="1:39" ht="30" outlineLevel="1">
      <c r="A108" s="520">
        <v>22</v>
      </c>
      <c r="B108" s="518" t="s">
        <v>115</v>
      </c>
      <c r="C108" s="290" t="s">
        <v>25</v>
      </c>
      <c r="D108" s="294"/>
      <c r="E108" s="294"/>
      <c r="F108" s="294"/>
      <c r="G108" s="294"/>
      <c r="H108" s="294"/>
      <c r="I108" s="294"/>
      <c r="J108" s="294"/>
      <c r="K108" s="294"/>
      <c r="L108" s="294"/>
      <c r="M108" s="294"/>
      <c r="N108" s="290"/>
      <c r="O108" s="294"/>
      <c r="P108" s="294"/>
      <c r="Q108" s="294"/>
      <c r="R108" s="294"/>
      <c r="S108" s="294"/>
      <c r="T108" s="294"/>
      <c r="U108" s="294"/>
      <c r="V108" s="294"/>
      <c r="W108" s="294"/>
      <c r="X108" s="294"/>
      <c r="Y108" s="531"/>
      <c r="Z108" s="409"/>
      <c r="AA108" s="409"/>
      <c r="AB108" s="409"/>
      <c r="AC108" s="409"/>
      <c r="AD108" s="409"/>
      <c r="AE108" s="409"/>
      <c r="AF108" s="409"/>
      <c r="AG108" s="409"/>
      <c r="AH108" s="409"/>
      <c r="AI108" s="409"/>
      <c r="AJ108" s="409"/>
      <c r="AK108" s="409"/>
      <c r="AL108" s="409"/>
      <c r="AM108" s="295">
        <f>SUM(Y108:AL108)</f>
        <v>0</v>
      </c>
    </row>
    <row r="109" spans="1:39" outlineLevel="1">
      <c r="B109" s="293" t="s">
        <v>268</v>
      </c>
      <c r="C109" s="290" t="s">
        <v>164</v>
      </c>
      <c r="D109" s="294"/>
      <c r="E109" s="294"/>
      <c r="F109" s="294"/>
      <c r="G109" s="294"/>
      <c r="H109" s="294"/>
      <c r="I109" s="294"/>
      <c r="J109" s="294"/>
      <c r="K109" s="294"/>
      <c r="L109" s="294"/>
      <c r="M109" s="294"/>
      <c r="N109" s="290"/>
      <c r="O109" s="294"/>
      <c r="P109" s="294"/>
      <c r="Q109" s="294"/>
      <c r="R109" s="294"/>
      <c r="S109" s="294"/>
      <c r="T109" s="294"/>
      <c r="U109" s="294"/>
      <c r="V109" s="294"/>
      <c r="W109" s="294"/>
      <c r="X109" s="294"/>
      <c r="Y109" s="410">
        <f>Y108</f>
        <v>0</v>
      </c>
      <c r="Z109" s="410">
        <f t="shared" ref="Z109" si="189">Z108</f>
        <v>0</v>
      </c>
      <c r="AA109" s="410">
        <f t="shared" ref="AA109" si="190">AA108</f>
        <v>0</v>
      </c>
      <c r="AB109" s="410">
        <f t="shared" ref="AB109" si="191">AB108</f>
        <v>0</v>
      </c>
      <c r="AC109" s="410">
        <f t="shared" ref="AC109" si="192">AC108</f>
        <v>0</v>
      </c>
      <c r="AD109" s="410">
        <f t="shared" ref="AD109" si="193">AD108</f>
        <v>0</v>
      </c>
      <c r="AE109" s="410">
        <f t="shared" ref="AE109" si="194">AE108</f>
        <v>0</v>
      </c>
      <c r="AF109" s="410">
        <f t="shared" ref="AF109" si="195">AF108</f>
        <v>0</v>
      </c>
      <c r="AG109" s="410">
        <f t="shared" ref="AG109" si="196">AG108</f>
        <v>0</v>
      </c>
      <c r="AH109" s="410">
        <f t="shared" ref="AH109" si="197">AH108</f>
        <v>0</v>
      </c>
      <c r="AI109" s="410">
        <f t="shared" ref="AI109" si="198">AI108</f>
        <v>0</v>
      </c>
      <c r="AJ109" s="410">
        <f t="shared" ref="AJ109" si="199">AJ108</f>
        <v>0</v>
      </c>
      <c r="AK109" s="410">
        <f t="shared" ref="AK109" si="200">AK108</f>
        <v>0</v>
      </c>
      <c r="AL109" s="410">
        <f t="shared" ref="AL109" si="201">AL108</f>
        <v>0</v>
      </c>
      <c r="AM109" s="305"/>
    </row>
    <row r="110" spans="1:39" outlineLevel="1">
      <c r="B110" s="293"/>
      <c r="C110" s="290"/>
      <c r="D110" s="290"/>
      <c r="E110" s="290"/>
      <c r="F110" s="290"/>
      <c r="G110" s="290"/>
      <c r="H110" s="290"/>
      <c r="I110" s="290"/>
      <c r="J110" s="290"/>
      <c r="K110" s="290"/>
      <c r="L110" s="290"/>
      <c r="M110" s="290"/>
      <c r="N110" s="290"/>
      <c r="O110" s="290"/>
      <c r="P110" s="290"/>
      <c r="Q110" s="290"/>
      <c r="R110" s="290"/>
      <c r="S110" s="290"/>
      <c r="T110" s="290"/>
      <c r="U110" s="290"/>
      <c r="V110" s="290"/>
      <c r="W110" s="290"/>
      <c r="X110" s="290"/>
      <c r="Y110" s="421"/>
      <c r="Z110" s="424"/>
      <c r="AA110" s="424"/>
      <c r="AB110" s="424"/>
      <c r="AC110" s="424"/>
      <c r="AD110" s="424"/>
      <c r="AE110" s="424"/>
      <c r="AF110" s="424"/>
      <c r="AG110" s="424"/>
      <c r="AH110" s="424"/>
      <c r="AI110" s="424"/>
      <c r="AJ110" s="424"/>
      <c r="AK110" s="424"/>
      <c r="AL110" s="424"/>
      <c r="AM110" s="305"/>
    </row>
    <row r="111" spans="1:39" ht="30" outlineLevel="1">
      <c r="A111" s="520">
        <v>23</v>
      </c>
      <c r="B111" s="518" t="s">
        <v>116</v>
      </c>
      <c r="C111" s="290" t="s">
        <v>25</v>
      </c>
      <c r="D111" s="294"/>
      <c r="E111" s="294"/>
      <c r="F111" s="294"/>
      <c r="G111" s="294"/>
      <c r="H111" s="294"/>
      <c r="I111" s="294"/>
      <c r="J111" s="294"/>
      <c r="K111" s="294"/>
      <c r="L111" s="294"/>
      <c r="M111" s="294"/>
      <c r="N111" s="290"/>
      <c r="O111" s="294"/>
      <c r="P111" s="294"/>
      <c r="Q111" s="294"/>
      <c r="R111" s="294"/>
      <c r="S111" s="294"/>
      <c r="T111" s="294"/>
      <c r="U111" s="294"/>
      <c r="V111" s="294"/>
      <c r="W111" s="294"/>
      <c r="X111" s="294"/>
      <c r="Y111" s="409"/>
      <c r="Z111" s="409"/>
      <c r="AA111" s="409"/>
      <c r="AB111" s="409"/>
      <c r="AC111" s="409"/>
      <c r="AD111" s="409"/>
      <c r="AE111" s="409"/>
      <c r="AF111" s="409"/>
      <c r="AG111" s="409"/>
      <c r="AH111" s="409"/>
      <c r="AI111" s="409"/>
      <c r="AJ111" s="409"/>
      <c r="AK111" s="409"/>
      <c r="AL111" s="409"/>
      <c r="AM111" s="295">
        <f>SUM(Y111:AL111)</f>
        <v>0</v>
      </c>
    </row>
    <row r="112" spans="1:39" outlineLevel="1">
      <c r="B112" s="293" t="s">
        <v>268</v>
      </c>
      <c r="C112" s="290" t="s">
        <v>164</v>
      </c>
      <c r="D112" s="294"/>
      <c r="E112" s="294"/>
      <c r="F112" s="294"/>
      <c r="G112" s="294"/>
      <c r="H112" s="294"/>
      <c r="I112" s="294"/>
      <c r="J112" s="294"/>
      <c r="K112" s="294"/>
      <c r="L112" s="294"/>
      <c r="M112" s="294"/>
      <c r="N112" s="290"/>
      <c r="O112" s="294"/>
      <c r="P112" s="294"/>
      <c r="Q112" s="294"/>
      <c r="R112" s="294"/>
      <c r="S112" s="294"/>
      <c r="T112" s="294"/>
      <c r="U112" s="294"/>
      <c r="V112" s="294"/>
      <c r="W112" s="294"/>
      <c r="X112" s="294"/>
      <c r="Y112" s="410">
        <f>Y111</f>
        <v>0</v>
      </c>
      <c r="Z112" s="410">
        <f t="shared" ref="Z112" si="202">Z111</f>
        <v>0</v>
      </c>
      <c r="AA112" s="410">
        <f t="shared" ref="AA112" si="203">AA111</f>
        <v>0</v>
      </c>
      <c r="AB112" s="410">
        <f t="shared" ref="AB112" si="204">AB111</f>
        <v>0</v>
      </c>
      <c r="AC112" s="410">
        <f t="shared" ref="AC112" si="205">AC111</f>
        <v>0</v>
      </c>
      <c r="AD112" s="410">
        <f t="shared" ref="AD112" si="206">AD111</f>
        <v>0</v>
      </c>
      <c r="AE112" s="410">
        <f t="shared" ref="AE112" si="207">AE111</f>
        <v>0</v>
      </c>
      <c r="AF112" s="410">
        <f t="shared" ref="AF112" si="208">AF111</f>
        <v>0</v>
      </c>
      <c r="AG112" s="410">
        <f t="shared" ref="AG112" si="209">AG111</f>
        <v>0</v>
      </c>
      <c r="AH112" s="410">
        <f t="shared" ref="AH112" si="210">AH111</f>
        <v>0</v>
      </c>
      <c r="AI112" s="410">
        <f t="shared" ref="AI112" si="211">AI111</f>
        <v>0</v>
      </c>
      <c r="AJ112" s="410">
        <f t="shared" ref="AJ112" si="212">AJ111</f>
        <v>0</v>
      </c>
      <c r="AK112" s="410">
        <f t="shared" ref="AK112" si="213">AK111</f>
        <v>0</v>
      </c>
      <c r="AL112" s="410">
        <f t="shared" ref="AL112" si="214">AL111</f>
        <v>0</v>
      </c>
      <c r="AM112" s="305"/>
    </row>
    <row r="113" spans="1:39" outlineLevel="1">
      <c r="B113" s="321"/>
      <c r="C113" s="290"/>
      <c r="D113" s="290"/>
      <c r="E113" s="290"/>
      <c r="F113" s="290"/>
      <c r="G113" s="290"/>
      <c r="H113" s="290"/>
      <c r="I113" s="290"/>
      <c r="J113" s="290"/>
      <c r="K113" s="290"/>
      <c r="L113" s="290"/>
      <c r="M113" s="290"/>
      <c r="N113" s="290"/>
      <c r="O113" s="290"/>
      <c r="P113" s="290"/>
      <c r="Q113" s="290"/>
      <c r="R113" s="290"/>
      <c r="S113" s="290"/>
      <c r="T113" s="290"/>
      <c r="U113" s="290"/>
      <c r="V113" s="290"/>
      <c r="W113" s="290"/>
      <c r="X113" s="290"/>
      <c r="Y113" s="421"/>
      <c r="Z113" s="424"/>
      <c r="AA113" s="424"/>
      <c r="AB113" s="424"/>
      <c r="AC113" s="424"/>
      <c r="AD113" s="424"/>
      <c r="AE113" s="424"/>
      <c r="AF113" s="424"/>
      <c r="AG113" s="424"/>
      <c r="AH113" s="424"/>
      <c r="AI113" s="424"/>
      <c r="AJ113" s="424"/>
      <c r="AK113" s="424"/>
      <c r="AL113" s="424"/>
      <c r="AM113" s="305"/>
    </row>
    <row r="114" spans="1:39" ht="30" outlineLevel="1">
      <c r="A114" s="520">
        <v>24</v>
      </c>
      <c r="B114" s="518" t="s">
        <v>117</v>
      </c>
      <c r="C114" s="290" t="s">
        <v>25</v>
      </c>
      <c r="D114" s="294"/>
      <c r="E114" s="294"/>
      <c r="F114" s="294"/>
      <c r="G114" s="294"/>
      <c r="H114" s="294"/>
      <c r="I114" s="294"/>
      <c r="J114" s="294"/>
      <c r="K114" s="294"/>
      <c r="L114" s="294"/>
      <c r="M114" s="294"/>
      <c r="N114" s="290"/>
      <c r="O114" s="294"/>
      <c r="P114" s="294"/>
      <c r="Q114" s="294"/>
      <c r="R114" s="294"/>
      <c r="S114" s="294"/>
      <c r="T114" s="294"/>
      <c r="U114" s="294"/>
      <c r="V114" s="294"/>
      <c r="W114" s="294"/>
      <c r="X114" s="294"/>
      <c r="Y114" s="409"/>
      <c r="Z114" s="409"/>
      <c r="AA114" s="409"/>
      <c r="AB114" s="409"/>
      <c r="AC114" s="409"/>
      <c r="AD114" s="409"/>
      <c r="AE114" s="409"/>
      <c r="AF114" s="409"/>
      <c r="AG114" s="409"/>
      <c r="AH114" s="409"/>
      <c r="AI114" s="409"/>
      <c r="AJ114" s="409"/>
      <c r="AK114" s="409"/>
      <c r="AL114" s="409"/>
      <c r="AM114" s="295">
        <f>SUM(Y114:AL114)</f>
        <v>0</v>
      </c>
    </row>
    <row r="115" spans="1:39" outlineLevel="1">
      <c r="B115" s="293" t="s">
        <v>268</v>
      </c>
      <c r="C115" s="290" t="s">
        <v>164</v>
      </c>
      <c r="D115" s="294"/>
      <c r="E115" s="294"/>
      <c r="F115" s="294"/>
      <c r="G115" s="294"/>
      <c r="H115" s="294"/>
      <c r="I115" s="294"/>
      <c r="J115" s="294"/>
      <c r="K115" s="294"/>
      <c r="L115" s="294"/>
      <c r="M115" s="294"/>
      <c r="N115" s="290"/>
      <c r="O115" s="294"/>
      <c r="P115" s="294"/>
      <c r="Q115" s="294"/>
      <c r="R115" s="294"/>
      <c r="S115" s="294"/>
      <c r="T115" s="294"/>
      <c r="U115" s="294"/>
      <c r="V115" s="294"/>
      <c r="W115" s="294"/>
      <c r="X115" s="294"/>
      <c r="Y115" s="410">
        <f>Y114</f>
        <v>0</v>
      </c>
      <c r="Z115" s="410">
        <f t="shared" ref="Z115" si="215">Z114</f>
        <v>0</v>
      </c>
      <c r="AA115" s="410">
        <f t="shared" ref="AA115" si="216">AA114</f>
        <v>0</v>
      </c>
      <c r="AB115" s="410">
        <f t="shared" ref="AB115" si="217">AB114</f>
        <v>0</v>
      </c>
      <c r="AC115" s="410">
        <f t="shared" ref="AC115" si="218">AC114</f>
        <v>0</v>
      </c>
      <c r="AD115" s="410">
        <f t="shared" ref="AD115" si="219">AD114</f>
        <v>0</v>
      </c>
      <c r="AE115" s="410">
        <f t="shared" ref="AE115" si="220">AE114</f>
        <v>0</v>
      </c>
      <c r="AF115" s="410">
        <f t="shared" ref="AF115" si="221">AF114</f>
        <v>0</v>
      </c>
      <c r="AG115" s="410">
        <f t="shared" ref="AG115" si="222">AG114</f>
        <v>0</v>
      </c>
      <c r="AH115" s="410">
        <f t="shared" ref="AH115" si="223">AH114</f>
        <v>0</v>
      </c>
      <c r="AI115" s="410">
        <f t="shared" ref="AI115" si="224">AI114</f>
        <v>0</v>
      </c>
      <c r="AJ115" s="410">
        <f t="shared" ref="AJ115" si="225">AJ114</f>
        <v>0</v>
      </c>
      <c r="AK115" s="410">
        <f t="shared" ref="AK115" si="226">AK114</f>
        <v>0</v>
      </c>
      <c r="AL115" s="410">
        <f t="shared" ref="AL115" si="227">AL114</f>
        <v>0</v>
      </c>
      <c r="AM115" s="305"/>
    </row>
    <row r="116" spans="1:39" outlineLevel="1">
      <c r="B116" s="293"/>
      <c r="C116" s="290"/>
      <c r="D116" s="290"/>
      <c r="E116" s="290"/>
      <c r="F116" s="290"/>
      <c r="G116" s="290"/>
      <c r="H116" s="290"/>
      <c r="I116" s="290"/>
      <c r="J116" s="290"/>
      <c r="K116" s="290"/>
      <c r="L116" s="290"/>
      <c r="M116" s="290"/>
      <c r="N116" s="290"/>
      <c r="O116" s="290"/>
      <c r="P116" s="290"/>
      <c r="Q116" s="290"/>
      <c r="R116" s="290"/>
      <c r="S116" s="290"/>
      <c r="T116" s="290"/>
      <c r="U116" s="290"/>
      <c r="V116" s="290"/>
      <c r="W116" s="290"/>
      <c r="X116" s="290"/>
      <c r="Y116" s="411"/>
      <c r="Z116" s="424"/>
      <c r="AA116" s="424"/>
      <c r="AB116" s="424"/>
      <c r="AC116" s="424"/>
      <c r="AD116" s="424"/>
      <c r="AE116" s="424"/>
      <c r="AF116" s="424"/>
      <c r="AG116" s="424"/>
      <c r="AH116" s="424"/>
      <c r="AI116" s="424"/>
      <c r="AJ116" s="424"/>
      <c r="AK116" s="424"/>
      <c r="AL116" s="424"/>
      <c r="AM116" s="305"/>
    </row>
    <row r="117" spans="1:39" ht="15.75" outlineLevel="1">
      <c r="B117" s="287" t="s">
        <v>501</v>
      </c>
      <c r="C117" s="290"/>
      <c r="D117" s="290"/>
      <c r="E117" s="290"/>
      <c r="F117" s="290"/>
      <c r="G117" s="290"/>
      <c r="H117" s="290"/>
      <c r="I117" s="290"/>
      <c r="J117" s="290"/>
      <c r="K117" s="290"/>
      <c r="L117" s="290"/>
      <c r="M117" s="290"/>
      <c r="N117" s="290"/>
      <c r="O117" s="290"/>
      <c r="P117" s="290"/>
      <c r="Q117" s="290"/>
      <c r="R117" s="290"/>
      <c r="S117" s="290"/>
      <c r="T117" s="290"/>
      <c r="U117" s="290"/>
      <c r="V117" s="290"/>
      <c r="W117" s="290"/>
      <c r="X117" s="290"/>
      <c r="Y117" s="411"/>
      <c r="Z117" s="424"/>
      <c r="AA117" s="424"/>
      <c r="AB117" s="424"/>
      <c r="AC117" s="424"/>
      <c r="AD117" s="424"/>
      <c r="AE117" s="424"/>
      <c r="AF117" s="424"/>
      <c r="AG117" s="424"/>
      <c r="AH117" s="424"/>
      <c r="AI117" s="424"/>
      <c r="AJ117" s="424"/>
      <c r="AK117" s="424"/>
      <c r="AL117" s="424"/>
      <c r="AM117" s="305"/>
    </row>
    <row r="118" spans="1:39" outlineLevel="1">
      <c r="A118" s="520">
        <v>25</v>
      </c>
      <c r="B118" s="518" t="s">
        <v>118</v>
      </c>
      <c r="C118" s="290" t="s">
        <v>25</v>
      </c>
      <c r="D118" s="294"/>
      <c r="E118" s="294"/>
      <c r="F118" s="294"/>
      <c r="G118" s="294"/>
      <c r="H118" s="294"/>
      <c r="I118" s="294"/>
      <c r="J118" s="294"/>
      <c r="K118" s="294"/>
      <c r="L118" s="294"/>
      <c r="M118" s="294"/>
      <c r="N118" s="294">
        <v>12</v>
      </c>
      <c r="O118" s="294"/>
      <c r="P118" s="294"/>
      <c r="Q118" s="294"/>
      <c r="R118" s="294"/>
      <c r="S118" s="294"/>
      <c r="T118" s="294"/>
      <c r="U118" s="294"/>
      <c r="V118" s="294"/>
      <c r="W118" s="294"/>
      <c r="X118" s="294"/>
      <c r="Y118" s="425"/>
      <c r="Z118" s="409"/>
      <c r="AA118" s="409"/>
      <c r="AB118" s="409"/>
      <c r="AC118" s="409"/>
      <c r="AD118" s="409"/>
      <c r="AE118" s="409"/>
      <c r="AF118" s="414"/>
      <c r="AG118" s="414"/>
      <c r="AH118" s="414"/>
      <c r="AI118" s="414"/>
      <c r="AJ118" s="414"/>
      <c r="AK118" s="414"/>
      <c r="AL118" s="414"/>
      <c r="AM118" s="295">
        <f>SUM(Y118:AL118)</f>
        <v>0</v>
      </c>
    </row>
    <row r="119" spans="1:39" outlineLevel="1">
      <c r="B119" s="293" t="s">
        <v>268</v>
      </c>
      <c r="C119" s="290" t="s">
        <v>164</v>
      </c>
      <c r="D119" s="294"/>
      <c r="E119" s="294"/>
      <c r="F119" s="294"/>
      <c r="G119" s="294"/>
      <c r="H119" s="294"/>
      <c r="I119" s="294"/>
      <c r="J119" s="294"/>
      <c r="K119" s="294"/>
      <c r="L119" s="294"/>
      <c r="M119" s="294"/>
      <c r="N119" s="294">
        <f>N118</f>
        <v>12</v>
      </c>
      <c r="O119" s="294"/>
      <c r="P119" s="294"/>
      <c r="Q119" s="294"/>
      <c r="R119" s="294"/>
      <c r="S119" s="294"/>
      <c r="T119" s="294"/>
      <c r="U119" s="294"/>
      <c r="V119" s="294"/>
      <c r="W119" s="294"/>
      <c r="X119" s="294"/>
      <c r="Y119" s="410">
        <f>Y118</f>
        <v>0</v>
      </c>
      <c r="Z119" s="410">
        <f t="shared" ref="Z119" si="228">Z118</f>
        <v>0</v>
      </c>
      <c r="AA119" s="410">
        <f t="shared" ref="AA119" si="229">AA118</f>
        <v>0</v>
      </c>
      <c r="AB119" s="410">
        <f t="shared" ref="AB119" si="230">AB118</f>
        <v>0</v>
      </c>
      <c r="AC119" s="410">
        <f t="shared" ref="AC119" si="231">AC118</f>
        <v>0</v>
      </c>
      <c r="AD119" s="410">
        <f t="shared" ref="AD119" si="232">AD118</f>
        <v>0</v>
      </c>
      <c r="AE119" s="410">
        <f t="shared" ref="AE119" si="233">AE118</f>
        <v>0</v>
      </c>
      <c r="AF119" s="410">
        <f t="shared" ref="AF119" si="234">AF118</f>
        <v>0</v>
      </c>
      <c r="AG119" s="410">
        <f t="shared" ref="AG119" si="235">AG118</f>
        <v>0</v>
      </c>
      <c r="AH119" s="410">
        <f t="shared" ref="AH119" si="236">AH118</f>
        <v>0</v>
      </c>
      <c r="AI119" s="410">
        <f t="shared" ref="AI119" si="237">AI118</f>
        <v>0</v>
      </c>
      <c r="AJ119" s="410">
        <f t="shared" ref="AJ119" si="238">AJ118</f>
        <v>0</v>
      </c>
      <c r="AK119" s="410">
        <f t="shared" ref="AK119" si="239">AK118</f>
        <v>0</v>
      </c>
      <c r="AL119" s="410">
        <f t="shared" ref="AL119" si="240">AL118</f>
        <v>0</v>
      </c>
      <c r="AM119" s="305"/>
    </row>
    <row r="120" spans="1:39" outlineLevel="1">
      <c r="B120" s="293"/>
      <c r="C120" s="290"/>
      <c r="D120" s="290"/>
      <c r="E120" s="290"/>
      <c r="F120" s="290"/>
      <c r="G120" s="290"/>
      <c r="H120" s="290"/>
      <c r="I120" s="290"/>
      <c r="J120" s="290"/>
      <c r="K120" s="290"/>
      <c r="L120" s="290"/>
      <c r="M120" s="290"/>
      <c r="N120" s="290"/>
      <c r="O120" s="290"/>
      <c r="P120" s="290"/>
      <c r="Q120" s="290"/>
      <c r="R120" s="290"/>
      <c r="S120" s="290"/>
      <c r="T120" s="290"/>
      <c r="U120" s="290"/>
      <c r="V120" s="290"/>
      <c r="W120" s="290"/>
      <c r="X120" s="290"/>
      <c r="Y120" s="411"/>
      <c r="Z120" s="424"/>
      <c r="AA120" s="424"/>
      <c r="AB120" s="424"/>
      <c r="AC120" s="424"/>
      <c r="AD120" s="424"/>
      <c r="AE120" s="424"/>
      <c r="AF120" s="424"/>
      <c r="AG120" s="424"/>
      <c r="AH120" s="424"/>
      <c r="AI120" s="424"/>
      <c r="AJ120" s="424"/>
      <c r="AK120" s="424"/>
      <c r="AL120" s="424"/>
      <c r="AM120" s="305"/>
    </row>
    <row r="121" spans="1:39" outlineLevel="1">
      <c r="A121" s="520">
        <v>26</v>
      </c>
      <c r="B121" s="518" t="s">
        <v>119</v>
      </c>
      <c r="C121" s="290" t="s">
        <v>25</v>
      </c>
      <c r="D121" s="294"/>
      <c r="E121" s="294"/>
      <c r="F121" s="294"/>
      <c r="G121" s="294"/>
      <c r="H121" s="294"/>
      <c r="I121" s="294"/>
      <c r="J121" s="294"/>
      <c r="K121" s="294"/>
      <c r="L121" s="294"/>
      <c r="M121" s="294"/>
      <c r="N121" s="294">
        <v>12</v>
      </c>
      <c r="O121" s="294"/>
      <c r="P121" s="294"/>
      <c r="Q121" s="294"/>
      <c r="R121" s="294"/>
      <c r="S121" s="294"/>
      <c r="T121" s="294"/>
      <c r="U121" s="294"/>
      <c r="V121" s="294"/>
      <c r="W121" s="294"/>
      <c r="X121" s="294"/>
      <c r="Y121" s="425"/>
      <c r="Z121" s="531"/>
      <c r="AA121" s="531"/>
      <c r="AB121" s="409"/>
      <c r="AC121" s="531"/>
      <c r="AD121" s="409"/>
      <c r="AE121" s="409"/>
      <c r="AF121" s="414"/>
      <c r="AG121" s="414"/>
      <c r="AH121" s="414"/>
      <c r="AI121" s="414"/>
      <c r="AJ121" s="414"/>
      <c r="AK121" s="414"/>
      <c r="AL121" s="414"/>
      <c r="AM121" s="295">
        <f>SUM(Y121:AL121)</f>
        <v>0</v>
      </c>
    </row>
    <row r="122" spans="1:39" outlineLevel="1">
      <c r="B122" s="293" t="s">
        <v>268</v>
      </c>
      <c r="C122" s="290" t="s">
        <v>164</v>
      </c>
      <c r="D122" s="294"/>
      <c r="E122" s="294"/>
      <c r="F122" s="294"/>
      <c r="G122" s="294"/>
      <c r="H122" s="294"/>
      <c r="I122" s="294"/>
      <c r="J122" s="294"/>
      <c r="K122" s="294"/>
      <c r="L122" s="294"/>
      <c r="M122" s="294"/>
      <c r="N122" s="294">
        <f>N121</f>
        <v>12</v>
      </c>
      <c r="O122" s="294"/>
      <c r="P122" s="294"/>
      <c r="Q122" s="294"/>
      <c r="R122" s="294"/>
      <c r="S122" s="294"/>
      <c r="T122" s="294"/>
      <c r="U122" s="294"/>
      <c r="V122" s="294"/>
      <c r="W122" s="294"/>
      <c r="X122" s="294"/>
      <c r="Y122" s="410">
        <f>Y121</f>
        <v>0</v>
      </c>
      <c r="Z122" s="410">
        <f t="shared" ref="Z122" si="241">Z121</f>
        <v>0</v>
      </c>
      <c r="AA122" s="410">
        <f t="shared" ref="AA122" si="242">AA121</f>
        <v>0</v>
      </c>
      <c r="AB122" s="410">
        <f t="shared" ref="AB122" si="243">AB121</f>
        <v>0</v>
      </c>
      <c r="AC122" s="410">
        <f t="shared" ref="AC122" si="244">AC121</f>
        <v>0</v>
      </c>
      <c r="AD122" s="410">
        <f t="shared" ref="AD122" si="245">AD121</f>
        <v>0</v>
      </c>
      <c r="AE122" s="410">
        <f t="shared" ref="AE122" si="246">AE121</f>
        <v>0</v>
      </c>
      <c r="AF122" s="410">
        <f t="shared" ref="AF122" si="247">AF121</f>
        <v>0</v>
      </c>
      <c r="AG122" s="410">
        <f t="shared" ref="AG122" si="248">AG121</f>
        <v>0</v>
      </c>
      <c r="AH122" s="410">
        <f t="shared" ref="AH122" si="249">AH121</f>
        <v>0</v>
      </c>
      <c r="AI122" s="410">
        <f t="shared" ref="AI122" si="250">AI121</f>
        <v>0</v>
      </c>
      <c r="AJ122" s="410">
        <f t="shared" ref="AJ122" si="251">AJ121</f>
        <v>0</v>
      </c>
      <c r="AK122" s="410">
        <f t="shared" ref="AK122" si="252">AK121</f>
        <v>0</v>
      </c>
      <c r="AL122" s="410">
        <f t="shared" ref="AL122" si="253">AL121</f>
        <v>0</v>
      </c>
      <c r="AM122" s="305"/>
    </row>
    <row r="123" spans="1:39" outlineLevel="1">
      <c r="B123" s="293"/>
      <c r="C123" s="290"/>
      <c r="D123" s="290"/>
      <c r="E123" s="290"/>
      <c r="F123" s="290"/>
      <c r="G123" s="290"/>
      <c r="H123" s="290"/>
      <c r="I123" s="290"/>
      <c r="J123" s="290"/>
      <c r="K123" s="290"/>
      <c r="L123" s="290"/>
      <c r="M123" s="290"/>
      <c r="N123" s="290"/>
      <c r="O123" s="290"/>
      <c r="P123" s="290"/>
      <c r="Q123" s="290"/>
      <c r="R123" s="290"/>
      <c r="S123" s="290"/>
      <c r="T123" s="290"/>
      <c r="U123" s="290"/>
      <c r="V123" s="290"/>
      <c r="W123" s="290"/>
      <c r="X123" s="290"/>
      <c r="Y123" s="411"/>
      <c r="Z123" s="424"/>
      <c r="AA123" s="424"/>
      <c r="AB123" s="424"/>
      <c r="AC123" s="424"/>
      <c r="AD123" s="424"/>
      <c r="AE123" s="424"/>
      <c r="AF123" s="424"/>
      <c r="AG123" s="424"/>
      <c r="AH123" s="424"/>
      <c r="AI123" s="424"/>
      <c r="AJ123" s="424"/>
      <c r="AK123" s="424"/>
      <c r="AL123" s="424"/>
      <c r="AM123" s="305"/>
    </row>
    <row r="124" spans="1:39" ht="30" outlineLevel="1">
      <c r="A124" s="520">
        <v>27</v>
      </c>
      <c r="B124" s="518" t="s">
        <v>120</v>
      </c>
      <c r="C124" s="290" t="s">
        <v>25</v>
      </c>
      <c r="D124" s="294"/>
      <c r="E124" s="294"/>
      <c r="F124" s="294"/>
      <c r="G124" s="294"/>
      <c r="H124" s="294"/>
      <c r="I124" s="294"/>
      <c r="J124" s="294"/>
      <c r="K124" s="294"/>
      <c r="L124" s="294"/>
      <c r="M124" s="294"/>
      <c r="N124" s="294">
        <v>12</v>
      </c>
      <c r="O124" s="294"/>
      <c r="P124" s="294"/>
      <c r="Q124" s="294"/>
      <c r="R124" s="294"/>
      <c r="S124" s="294"/>
      <c r="T124" s="294"/>
      <c r="U124" s="294"/>
      <c r="V124" s="294"/>
      <c r="W124" s="294"/>
      <c r="X124" s="294"/>
      <c r="Y124" s="425"/>
      <c r="Z124" s="409"/>
      <c r="AA124" s="409"/>
      <c r="AB124" s="409"/>
      <c r="AC124" s="409"/>
      <c r="AD124" s="409"/>
      <c r="AE124" s="409"/>
      <c r="AF124" s="414"/>
      <c r="AG124" s="414"/>
      <c r="AH124" s="414"/>
      <c r="AI124" s="414"/>
      <c r="AJ124" s="414"/>
      <c r="AK124" s="414"/>
      <c r="AL124" s="414"/>
      <c r="AM124" s="295">
        <f>SUM(Y124:AL124)</f>
        <v>0</v>
      </c>
    </row>
    <row r="125" spans="1:39" outlineLevel="1">
      <c r="B125" s="293" t="s">
        <v>268</v>
      </c>
      <c r="C125" s="290" t="s">
        <v>164</v>
      </c>
      <c r="D125" s="294"/>
      <c r="E125" s="294"/>
      <c r="F125" s="294"/>
      <c r="G125" s="294"/>
      <c r="H125" s="294"/>
      <c r="I125" s="294"/>
      <c r="J125" s="294"/>
      <c r="K125" s="294"/>
      <c r="L125" s="294"/>
      <c r="M125" s="294"/>
      <c r="N125" s="294">
        <f>N124</f>
        <v>12</v>
      </c>
      <c r="O125" s="294"/>
      <c r="P125" s="294"/>
      <c r="Q125" s="294"/>
      <c r="R125" s="294"/>
      <c r="S125" s="294"/>
      <c r="T125" s="294"/>
      <c r="U125" s="294"/>
      <c r="V125" s="294"/>
      <c r="W125" s="294"/>
      <c r="X125" s="294"/>
      <c r="Y125" s="410">
        <f>Y124</f>
        <v>0</v>
      </c>
      <c r="Z125" s="410">
        <f t="shared" ref="Z125" si="254">Z124</f>
        <v>0</v>
      </c>
      <c r="AA125" s="410">
        <f t="shared" ref="AA125" si="255">AA124</f>
        <v>0</v>
      </c>
      <c r="AB125" s="410">
        <f t="shared" ref="AB125" si="256">AB124</f>
        <v>0</v>
      </c>
      <c r="AC125" s="410">
        <f t="shared" ref="AC125" si="257">AC124</f>
        <v>0</v>
      </c>
      <c r="AD125" s="410">
        <f t="shared" ref="AD125" si="258">AD124</f>
        <v>0</v>
      </c>
      <c r="AE125" s="410">
        <f t="shared" ref="AE125" si="259">AE124</f>
        <v>0</v>
      </c>
      <c r="AF125" s="410">
        <f t="shared" ref="AF125" si="260">AF124</f>
        <v>0</v>
      </c>
      <c r="AG125" s="410">
        <f t="shared" ref="AG125" si="261">AG124</f>
        <v>0</v>
      </c>
      <c r="AH125" s="410">
        <f t="shared" ref="AH125" si="262">AH124</f>
        <v>0</v>
      </c>
      <c r="AI125" s="410">
        <f t="shared" ref="AI125" si="263">AI124</f>
        <v>0</v>
      </c>
      <c r="AJ125" s="410">
        <f t="shared" ref="AJ125" si="264">AJ124</f>
        <v>0</v>
      </c>
      <c r="AK125" s="410">
        <f t="shared" ref="AK125" si="265">AK124</f>
        <v>0</v>
      </c>
      <c r="AL125" s="410">
        <f t="shared" ref="AL125" si="266">AL124</f>
        <v>0</v>
      </c>
      <c r="AM125" s="305"/>
    </row>
    <row r="126" spans="1:39" outlineLevel="1">
      <c r="B126" s="293"/>
      <c r="C126" s="290"/>
      <c r="D126" s="290"/>
      <c r="E126" s="290"/>
      <c r="F126" s="290"/>
      <c r="G126" s="290"/>
      <c r="H126" s="290"/>
      <c r="I126" s="290"/>
      <c r="J126" s="290"/>
      <c r="K126" s="290"/>
      <c r="L126" s="290"/>
      <c r="M126" s="290"/>
      <c r="N126" s="290"/>
      <c r="O126" s="290"/>
      <c r="P126" s="290"/>
      <c r="Q126" s="290"/>
      <c r="R126" s="290"/>
      <c r="S126" s="290"/>
      <c r="T126" s="290"/>
      <c r="U126" s="290"/>
      <c r="V126" s="290"/>
      <c r="W126" s="290"/>
      <c r="X126" s="290"/>
      <c r="Y126" s="411"/>
      <c r="Z126" s="424"/>
      <c r="AA126" s="424"/>
      <c r="AB126" s="424"/>
      <c r="AC126" s="424"/>
      <c r="AD126" s="424"/>
      <c r="AE126" s="424"/>
      <c r="AF126" s="424"/>
      <c r="AG126" s="424"/>
      <c r="AH126" s="424"/>
      <c r="AI126" s="424"/>
      <c r="AJ126" s="424"/>
      <c r="AK126" s="424"/>
      <c r="AL126" s="424"/>
      <c r="AM126" s="305"/>
    </row>
    <row r="127" spans="1:39" ht="30" outlineLevel="1">
      <c r="A127" s="520">
        <v>28</v>
      </c>
      <c r="B127" s="518" t="s">
        <v>121</v>
      </c>
      <c r="C127" s="290" t="s">
        <v>25</v>
      </c>
      <c r="D127" s="294"/>
      <c r="E127" s="294"/>
      <c r="F127" s="294"/>
      <c r="G127" s="294"/>
      <c r="H127" s="294"/>
      <c r="I127" s="294"/>
      <c r="J127" s="294"/>
      <c r="K127" s="294"/>
      <c r="L127" s="294"/>
      <c r="M127" s="294"/>
      <c r="N127" s="294">
        <v>12</v>
      </c>
      <c r="O127" s="294"/>
      <c r="P127" s="294"/>
      <c r="Q127" s="294"/>
      <c r="R127" s="294"/>
      <c r="S127" s="294"/>
      <c r="T127" s="294"/>
      <c r="U127" s="294"/>
      <c r="V127" s="294"/>
      <c r="W127" s="294"/>
      <c r="X127" s="294"/>
      <c r="Y127" s="425"/>
      <c r="Z127" s="409"/>
      <c r="AA127" s="409"/>
      <c r="AB127" s="409"/>
      <c r="AC127" s="409"/>
      <c r="AD127" s="409"/>
      <c r="AE127" s="409"/>
      <c r="AF127" s="414"/>
      <c r="AG127" s="414"/>
      <c r="AH127" s="414"/>
      <c r="AI127" s="414"/>
      <c r="AJ127" s="414"/>
      <c r="AK127" s="414"/>
      <c r="AL127" s="414"/>
      <c r="AM127" s="295">
        <f>SUM(Y127:AL127)</f>
        <v>0</v>
      </c>
    </row>
    <row r="128" spans="1:39" outlineLevel="1">
      <c r="B128" s="293" t="s">
        <v>268</v>
      </c>
      <c r="C128" s="290" t="s">
        <v>164</v>
      </c>
      <c r="D128" s="294"/>
      <c r="E128" s="294"/>
      <c r="F128" s="294"/>
      <c r="G128" s="294"/>
      <c r="H128" s="294"/>
      <c r="I128" s="294"/>
      <c r="J128" s="294"/>
      <c r="K128" s="294"/>
      <c r="L128" s="294"/>
      <c r="M128" s="294"/>
      <c r="N128" s="294">
        <f>N127</f>
        <v>12</v>
      </c>
      <c r="O128" s="294"/>
      <c r="P128" s="294"/>
      <c r="Q128" s="294"/>
      <c r="R128" s="294"/>
      <c r="S128" s="294"/>
      <c r="T128" s="294"/>
      <c r="U128" s="294"/>
      <c r="V128" s="294"/>
      <c r="W128" s="294"/>
      <c r="X128" s="294"/>
      <c r="Y128" s="410">
        <f>Y127</f>
        <v>0</v>
      </c>
      <c r="Z128" s="410">
        <f t="shared" ref="Z128" si="267">Z127</f>
        <v>0</v>
      </c>
      <c r="AA128" s="410">
        <f t="shared" ref="AA128" si="268">AA127</f>
        <v>0</v>
      </c>
      <c r="AB128" s="410">
        <f t="shared" ref="AB128" si="269">AB127</f>
        <v>0</v>
      </c>
      <c r="AC128" s="410">
        <f t="shared" ref="AC128" si="270">AC127</f>
        <v>0</v>
      </c>
      <c r="AD128" s="410">
        <f t="shared" ref="AD128" si="271">AD127</f>
        <v>0</v>
      </c>
      <c r="AE128" s="410">
        <f t="shared" ref="AE128" si="272">AE127</f>
        <v>0</v>
      </c>
      <c r="AF128" s="410">
        <f t="shared" ref="AF128" si="273">AF127</f>
        <v>0</v>
      </c>
      <c r="AG128" s="410">
        <f t="shared" ref="AG128" si="274">AG127</f>
        <v>0</v>
      </c>
      <c r="AH128" s="410">
        <f t="shared" ref="AH128" si="275">AH127</f>
        <v>0</v>
      </c>
      <c r="AI128" s="410">
        <f t="shared" ref="AI128" si="276">AI127</f>
        <v>0</v>
      </c>
      <c r="AJ128" s="410">
        <f t="shared" ref="AJ128" si="277">AJ127</f>
        <v>0</v>
      </c>
      <c r="AK128" s="410">
        <f t="shared" ref="AK128" si="278">AK127</f>
        <v>0</v>
      </c>
      <c r="AL128" s="410">
        <f t="shared" ref="AL128" si="279">AL127</f>
        <v>0</v>
      </c>
      <c r="AM128" s="305"/>
    </row>
    <row r="129" spans="1:39" outlineLevel="1">
      <c r="B129" s="293"/>
      <c r="C129" s="290"/>
      <c r="D129" s="290"/>
      <c r="E129" s="290"/>
      <c r="F129" s="290"/>
      <c r="G129" s="290"/>
      <c r="H129" s="290"/>
      <c r="I129" s="290"/>
      <c r="J129" s="290"/>
      <c r="K129" s="290"/>
      <c r="L129" s="290"/>
      <c r="M129" s="290"/>
      <c r="N129" s="290"/>
      <c r="O129" s="290"/>
      <c r="P129" s="290"/>
      <c r="Q129" s="290"/>
      <c r="R129" s="290"/>
      <c r="S129" s="290"/>
      <c r="T129" s="290"/>
      <c r="U129" s="290"/>
      <c r="V129" s="290"/>
      <c r="W129" s="290"/>
      <c r="X129" s="290"/>
      <c r="Y129" s="411"/>
      <c r="Z129" s="424"/>
      <c r="AA129" s="424"/>
      <c r="AB129" s="424"/>
      <c r="AC129" s="424"/>
      <c r="AD129" s="424"/>
      <c r="AE129" s="424"/>
      <c r="AF129" s="424"/>
      <c r="AG129" s="424"/>
      <c r="AH129" s="424"/>
      <c r="AI129" s="424"/>
      <c r="AJ129" s="424"/>
      <c r="AK129" s="424"/>
      <c r="AL129" s="424"/>
      <c r="AM129" s="305"/>
    </row>
    <row r="130" spans="1:39" ht="30" outlineLevel="1">
      <c r="A130" s="520">
        <v>29</v>
      </c>
      <c r="B130" s="518" t="s">
        <v>122</v>
      </c>
      <c r="C130" s="290" t="s">
        <v>25</v>
      </c>
      <c r="D130" s="294"/>
      <c r="E130" s="294"/>
      <c r="F130" s="294"/>
      <c r="G130" s="294"/>
      <c r="H130" s="294"/>
      <c r="I130" s="294"/>
      <c r="J130" s="294"/>
      <c r="K130" s="294"/>
      <c r="L130" s="294"/>
      <c r="M130" s="294"/>
      <c r="N130" s="294">
        <v>3</v>
      </c>
      <c r="O130" s="294"/>
      <c r="P130" s="294"/>
      <c r="Q130" s="294"/>
      <c r="R130" s="294"/>
      <c r="S130" s="294"/>
      <c r="T130" s="294"/>
      <c r="U130" s="294"/>
      <c r="V130" s="294"/>
      <c r="W130" s="294"/>
      <c r="X130" s="294"/>
      <c r="Y130" s="425"/>
      <c r="Z130" s="409"/>
      <c r="AA130" s="409"/>
      <c r="AB130" s="409"/>
      <c r="AC130" s="409"/>
      <c r="AD130" s="409"/>
      <c r="AE130" s="409"/>
      <c r="AF130" s="414"/>
      <c r="AG130" s="414"/>
      <c r="AH130" s="414"/>
      <c r="AI130" s="414"/>
      <c r="AJ130" s="414"/>
      <c r="AK130" s="414"/>
      <c r="AL130" s="414"/>
      <c r="AM130" s="295">
        <f>SUM(Y130:AL130)</f>
        <v>0</v>
      </c>
    </row>
    <row r="131" spans="1:39" outlineLevel="1">
      <c r="B131" s="293" t="s">
        <v>268</v>
      </c>
      <c r="C131" s="290" t="s">
        <v>164</v>
      </c>
      <c r="D131" s="294"/>
      <c r="E131" s="294"/>
      <c r="F131" s="294"/>
      <c r="G131" s="294"/>
      <c r="H131" s="294"/>
      <c r="I131" s="294"/>
      <c r="J131" s="294"/>
      <c r="K131" s="294"/>
      <c r="L131" s="294"/>
      <c r="M131" s="294"/>
      <c r="N131" s="294">
        <f>N130</f>
        <v>3</v>
      </c>
      <c r="O131" s="294"/>
      <c r="P131" s="294"/>
      <c r="Q131" s="294"/>
      <c r="R131" s="294"/>
      <c r="S131" s="294"/>
      <c r="T131" s="294"/>
      <c r="U131" s="294"/>
      <c r="V131" s="294"/>
      <c r="W131" s="294"/>
      <c r="X131" s="294"/>
      <c r="Y131" s="410">
        <f>Y130</f>
        <v>0</v>
      </c>
      <c r="Z131" s="410">
        <f t="shared" ref="Z131" si="280">Z130</f>
        <v>0</v>
      </c>
      <c r="AA131" s="410">
        <f t="shared" ref="AA131" si="281">AA130</f>
        <v>0</v>
      </c>
      <c r="AB131" s="410">
        <f t="shared" ref="AB131" si="282">AB130</f>
        <v>0</v>
      </c>
      <c r="AC131" s="410">
        <f t="shared" ref="AC131" si="283">AC130</f>
        <v>0</v>
      </c>
      <c r="AD131" s="410">
        <f t="shared" ref="AD131" si="284">AD130</f>
        <v>0</v>
      </c>
      <c r="AE131" s="410">
        <f t="shared" ref="AE131" si="285">AE130</f>
        <v>0</v>
      </c>
      <c r="AF131" s="410">
        <f t="shared" ref="AF131" si="286">AF130</f>
        <v>0</v>
      </c>
      <c r="AG131" s="410">
        <f t="shared" ref="AG131" si="287">AG130</f>
        <v>0</v>
      </c>
      <c r="AH131" s="410">
        <f t="shared" ref="AH131" si="288">AH130</f>
        <v>0</v>
      </c>
      <c r="AI131" s="410">
        <f t="shared" ref="AI131" si="289">AI130</f>
        <v>0</v>
      </c>
      <c r="AJ131" s="410">
        <f t="shared" ref="AJ131" si="290">AJ130</f>
        <v>0</v>
      </c>
      <c r="AK131" s="410">
        <f t="shared" ref="AK131" si="291">AK130</f>
        <v>0</v>
      </c>
      <c r="AL131" s="410">
        <f t="shared" ref="AL131" si="292">AL130</f>
        <v>0</v>
      </c>
      <c r="AM131" s="305"/>
    </row>
    <row r="132" spans="1:39" outlineLevel="1">
      <c r="B132" s="293"/>
      <c r="C132" s="290"/>
      <c r="D132" s="290"/>
      <c r="E132" s="290"/>
      <c r="F132" s="290"/>
      <c r="G132" s="290"/>
      <c r="H132" s="290"/>
      <c r="I132" s="290"/>
      <c r="J132" s="290"/>
      <c r="K132" s="290"/>
      <c r="L132" s="290"/>
      <c r="M132" s="290"/>
      <c r="N132" s="290"/>
      <c r="O132" s="290"/>
      <c r="P132" s="290"/>
      <c r="Q132" s="290"/>
      <c r="R132" s="290"/>
      <c r="S132" s="290"/>
      <c r="T132" s="290"/>
      <c r="U132" s="290"/>
      <c r="V132" s="290"/>
      <c r="W132" s="290"/>
      <c r="X132" s="290"/>
      <c r="Y132" s="411"/>
      <c r="Z132" s="424"/>
      <c r="AA132" s="424"/>
      <c r="AB132" s="424"/>
      <c r="AC132" s="424"/>
      <c r="AD132" s="424"/>
      <c r="AE132" s="424"/>
      <c r="AF132" s="424"/>
      <c r="AG132" s="424"/>
      <c r="AH132" s="424"/>
      <c r="AI132" s="424"/>
      <c r="AJ132" s="424"/>
      <c r="AK132" s="424"/>
      <c r="AL132" s="424"/>
      <c r="AM132" s="305"/>
    </row>
    <row r="133" spans="1:39" ht="30" outlineLevel="1">
      <c r="A133" s="520">
        <v>30</v>
      </c>
      <c r="B133" s="518" t="s">
        <v>123</v>
      </c>
      <c r="C133" s="290" t="s">
        <v>25</v>
      </c>
      <c r="D133" s="294"/>
      <c r="E133" s="294"/>
      <c r="F133" s="294"/>
      <c r="G133" s="294"/>
      <c r="H133" s="294"/>
      <c r="I133" s="294"/>
      <c r="J133" s="294"/>
      <c r="K133" s="294"/>
      <c r="L133" s="294"/>
      <c r="M133" s="294"/>
      <c r="N133" s="294">
        <v>12</v>
      </c>
      <c r="O133" s="294"/>
      <c r="P133" s="294"/>
      <c r="Q133" s="294"/>
      <c r="R133" s="294"/>
      <c r="S133" s="294"/>
      <c r="T133" s="294"/>
      <c r="U133" s="294"/>
      <c r="V133" s="294"/>
      <c r="W133" s="294"/>
      <c r="X133" s="294"/>
      <c r="Y133" s="425"/>
      <c r="Z133" s="409"/>
      <c r="AA133" s="409"/>
      <c r="AB133" s="409"/>
      <c r="AC133" s="409"/>
      <c r="AD133" s="409"/>
      <c r="AE133" s="409"/>
      <c r="AF133" s="414"/>
      <c r="AG133" s="414"/>
      <c r="AH133" s="414"/>
      <c r="AI133" s="414"/>
      <c r="AJ133" s="414"/>
      <c r="AK133" s="414"/>
      <c r="AL133" s="414"/>
      <c r="AM133" s="295">
        <f>SUM(Y133:AL133)</f>
        <v>0</v>
      </c>
    </row>
    <row r="134" spans="1:39" outlineLevel="1">
      <c r="B134" s="293" t="s">
        <v>268</v>
      </c>
      <c r="C134" s="290" t="s">
        <v>164</v>
      </c>
      <c r="D134" s="294"/>
      <c r="E134" s="294"/>
      <c r="F134" s="294"/>
      <c r="G134" s="294"/>
      <c r="H134" s="294"/>
      <c r="I134" s="294"/>
      <c r="J134" s="294"/>
      <c r="K134" s="294"/>
      <c r="L134" s="294"/>
      <c r="M134" s="294"/>
      <c r="N134" s="294">
        <f>N133</f>
        <v>12</v>
      </c>
      <c r="O134" s="294"/>
      <c r="P134" s="294"/>
      <c r="Q134" s="294"/>
      <c r="R134" s="294"/>
      <c r="S134" s="294"/>
      <c r="T134" s="294"/>
      <c r="U134" s="294"/>
      <c r="V134" s="294"/>
      <c r="W134" s="294"/>
      <c r="X134" s="294"/>
      <c r="Y134" s="410">
        <f>Y133</f>
        <v>0</v>
      </c>
      <c r="Z134" s="410">
        <f t="shared" ref="Z134" si="293">Z133</f>
        <v>0</v>
      </c>
      <c r="AA134" s="410">
        <f t="shared" ref="AA134" si="294">AA133</f>
        <v>0</v>
      </c>
      <c r="AB134" s="410">
        <f t="shared" ref="AB134" si="295">AB133</f>
        <v>0</v>
      </c>
      <c r="AC134" s="410">
        <f t="shared" ref="AC134" si="296">AC133</f>
        <v>0</v>
      </c>
      <c r="AD134" s="410">
        <f t="shared" ref="AD134" si="297">AD133</f>
        <v>0</v>
      </c>
      <c r="AE134" s="410">
        <f t="shared" ref="AE134" si="298">AE133</f>
        <v>0</v>
      </c>
      <c r="AF134" s="410">
        <f t="shared" ref="AF134" si="299">AF133</f>
        <v>0</v>
      </c>
      <c r="AG134" s="410">
        <f t="shared" ref="AG134" si="300">AG133</f>
        <v>0</v>
      </c>
      <c r="AH134" s="410">
        <f t="shared" ref="AH134" si="301">AH133</f>
        <v>0</v>
      </c>
      <c r="AI134" s="410">
        <f t="shared" ref="AI134" si="302">AI133</f>
        <v>0</v>
      </c>
      <c r="AJ134" s="410">
        <f t="shared" ref="AJ134" si="303">AJ133</f>
        <v>0</v>
      </c>
      <c r="AK134" s="410">
        <f t="shared" ref="AK134" si="304">AK133</f>
        <v>0</v>
      </c>
      <c r="AL134" s="410">
        <f t="shared" ref="AL134" si="305">AL133</f>
        <v>0</v>
      </c>
      <c r="AM134" s="305"/>
    </row>
    <row r="135" spans="1:39" outlineLevel="1">
      <c r="B135" s="293"/>
      <c r="C135" s="290"/>
      <c r="D135" s="290"/>
      <c r="E135" s="290"/>
      <c r="F135" s="290"/>
      <c r="G135" s="290"/>
      <c r="H135" s="290"/>
      <c r="I135" s="290"/>
      <c r="J135" s="290"/>
      <c r="K135" s="290"/>
      <c r="L135" s="290"/>
      <c r="M135" s="290"/>
      <c r="N135" s="290"/>
      <c r="O135" s="290"/>
      <c r="P135" s="290"/>
      <c r="Q135" s="290"/>
      <c r="R135" s="290"/>
      <c r="S135" s="290"/>
      <c r="T135" s="290"/>
      <c r="U135" s="290"/>
      <c r="V135" s="290"/>
      <c r="W135" s="290"/>
      <c r="X135" s="290"/>
      <c r="Y135" s="411"/>
      <c r="Z135" s="424"/>
      <c r="AA135" s="424"/>
      <c r="AB135" s="424"/>
      <c r="AC135" s="424"/>
      <c r="AD135" s="424"/>
      <c r="AE135" s="424"/>
      <c r="AF135" s="424"/>
      <c r="AG135" s="424"/>
      <c r="AH135" s="424"/>
      <c r="AI135" s="424"/>
      <c r="AJ135" s="424"/>
      <c r="AK135" s="424"/>
      <c r="AL135" s="424"/>
      <c r="AM135" s="305"/>
    </row>
    <row r="136" spans="1:39" ht="30" outlineLevel="1">
      <c r="A136" s="520">
        <v>31</v>
      </c>
      <c r="B136" s="518" t="s">
        <v>124</v>
      </c>
      <c r="C136" s="290" t="s">
        <v>25</v>
      </c>
      <c r="D136" s="294"/>
      <c r="E136" s="294"/>
      <c r="F136" s="294"/>
      <c r="G136" s="294"/>
      <c r="H136" s="294"/>
      <c r="I136" s="294"/>
      <c r="J136" s="294"/>
      <c r="K136" s="294"/>
      <c r="L136" s="294"/>
      <c r="M136" s="294"/>
      <c r="N136" s="294">
        <v>12</v>
      </c>
      <c r="O136" s="294"/>
      <c r="P136" s="294"/>
      <c r="Q136" s="294"/>
      <c r="R136" s="294"/>
      <c r="S136" s="294"/>
      <c r="T136" s="294"/>
      <c r="U136" s="294"/>
      <c r="V136" s="294"/>
      <c r="W136" s="294"/>
      <c r="X136" s="294"/>
      <c r="Y136" s="425"/>
      <c r="Z136" s="409"/>
      <c r="AA136" s="409"/>
      <c r="AB136" s="409"/>
      <c r="AC136" s="409"/>
      <c r="AD136" s="409"/>
      <c r="AE136" s="409"/>
      <c r="AF136" s="414"/>
      <c r="AG136" s="414"/>
      <c r="AH136" s="414"/>
      <c r="AI136" s="414"/>
      <c r="AJ136" s="414"/>
      <c r="AK136" s="414"/>
      <c r="AL136" s="414"/>
      <c r="AM136" s="295">
        <f>SUM(Y136:AL136)</f>
        <v>0</v>
      </c>
    </row>
    <row r="137" spans="1:39" outlineLevel="1">
      <c r="B137" s="293" t="s">
        <v>268</v>
      </c>
      <c r="C137" s="290" t="s">
        <v>164</v>
      </c>
      <c r="D137" s="294"/>
      <c r="E137" s="294"/>
      <c r="F137" s="294"/>
      <c r="G137" s="294"/>
      <c r="H137" s="294"/>
      <c r="I137" s="294"/>
      <c r="J137" s="294"/>
      <c r="K137" s="294"/>
      <c r="L137" s="294"/>
      <c r="M137" s="294"/>
      <c r="N137" s="294">
        <f>N136</f>
        <v>12</v>
      </c>
      <c r="O137" s="294"/>
      <c r="P137" s="294"/>
      <c r="Q137" s="294"/>
      <c r="R137" s="294"/>
      <c r="S137" s="294"/>
      <c r="T137" s="294"/>
      <c r="U137" s="294"/>
      <c r="V137" s="294"/>
      <c r="W137" s="294"/>
      <c r="X137" s="294"/>
      <c r="Y137" s="410">
        <f>Y136</f>
        <v>0</v>
      </c>
      <c r="Z137" s="410">
        <f t="shared" ref="Z137" si="306">Z136</f>
        <v>0</v>
      </c>
      <c r="AA137" s="410">
        <f t="shared" ref="AA137" si="307">AA136</f>
        <v>0</v>
      </c>
      <c r="AB137" s="410">
        <f t="shared" ref="AB137" si="308">AB136</f>
        <v>0</v>
      </c>
      <c r="AC137" s="410">
        <f t="shared" ref="AC137" si="309">AC136</f>
        <v>0</v>
      </c>
      <c r="AD137" s="410">
        <f t="shared" ref="AD137" si="310">AD136</f>
        <v>0</v>
      </c>
      <c r="AE137" s="410">
        <f t="shared" ref="AE137" si="311">AE136</f>
        <v>0</v>
      </c>
      <c r="AF137" s="410">
        <f t="shared" ref="AF137" si="312">AF136</f>
        <v>0</v>
      </c>
      <c r="AG137" s="410">
        <f t="shared" ref="AG137" si="313">AG136</f>
        <v>0</v>
      </c>
      <c r="AH137" s="410">
        <f t="shared" ref="AH137" si="314">AH136</f>
        <v>0</v>
      </c>
      <c r="AI137" s="410">
        <f t="shared" ref="AI137" si="315">AI136</f>
        <v>0</v>
      </c>
      <c r="AJ137" s="410">
        <f t="shared" ref="AJ137" si="316">AJ136</f>
        <v>0</v>
      </c>
      <c r="AK137" s="410">
        <f t="shared" ref="AK137" si="317">AK136</f>
        <v>0</v>
      </c>
      <c r="AL137" s="410">
        <f t="shared" ref="AL137" si="318">AL136</f>
        <v>0</v>
      </c>
      <c r="AM137" s="305"/>
    </row>
    <row r="138" spans="1:39" outlineLevel="1">
      <c r="B138" s="518"/>
      <c r="C138" s="290"/>
      <c r="D138" s="290"/>
      <c r="E138" s="290"/>
      <c r="F138" s="290"/>
      <c r="G138" s="290"/>
      <c r="H138" s="290"/>
      <c r="I138" s="290"/>
      <c r="J138" s="290"/>
      <c r="K138" s="290"/>
      <c r="L138" s="290"/>
      <c r="M138" s="290"/>
      <c r="N138" s="290"/>
      <c r="O138" s="290"/>
      <c r="P138" s="290"/>
      <c r="Q138" s="290"/>
      <c r="R138" s="290"/>
      <c r="S138" s="290"/>
      <c r="T138" s="290"/>
      <c r="U138" s="290"/>
      <c r="V138" s="290"/>
      <c r="W138" s="290"/>
      <c r="X138" s="290"/>
      <c r="Y138" s="411"/>
      <c r="Z138" s="424"/>
      <c r="AA138" s="424"/>
      <c r="AB138" s="424"/>
      <c r="AC138" s="424"/>
      <c r="AD138" s="424"/>
      <c r="AE138" s="424"/>
      <c r="AF138" s="424"/>
      <c r="AG138" s="424"/>
      <c r="AH138" s="424"/>
      <c r="AI138" s="424"/>
      <c r="AJ138" s="424"/>
      <c r="AK138" s="424"/>
      <c r="AL138" s="424"/>
      <c r="AM138" s="305"/>
    </row>
    <row r="139" spans="1:39" ht="15.75" customHeight="1" outlineLevel="1">
      <c r="A139" s="520">
        <v>32</v>
      </c>
      <c r="B139" s="518" t="s">
        <v>125</v>
      </c>
      <c r="C139" s="290" t="s">
        <v>25</v>
      </c>
      <c r="D139" s="294"/>
      <c r="E139" s="294"/>
      <c r="F139" s="294"/>
      <c r="G139" s="294"/>
      <c r="H139" s="294"/>
      <c r="I139" s="294"/>
      <c r="J139" s="294"/>
      <c r="K139" s="294"/>
      <c r="L139" s="294"/>
      <c r="M139" s="294"/>
      <c r="N139" s="294">
        <v>12</v>
      </c>
      <c r="O139" s="294"/>
      <c r="P139" s="294"/>
      <c r="Q139" s="294"/>
      <c r="R139" s="294"/>
      <c r="S139" s="294"/>
      <c r="T139" s="294"/>
      <c r="U139" s="294"/>
      <c r="V139" s="294"/>
      <c r="W139" s="294"/>
      <c r="X139" s="294"/>
      <c r="Y139" s="425"/>
      <c r="Z139" s="409"/>
      <c r="AA139" s="409"/>
      <c r="AB139" s="409"/>
      <c r="AC139" s="409"/>
      <c r="AD139" s="409"/>
      <c r="AE139" s="409"/>
      <c r="AF139" s="414"/>
      <c r="AG139" s="414"/>
      <c r="AH139" s="414"/>
      <c r="AI139" s="414"/>
      <c r="AJ139" s="414"/>
      <c r="AK139" s="414"/>
      <c r="AL139" s="414"/>
      <c r="AM139" s="295">
        <f>SUM(Y139:AL139)</f>
        <v>0</v>
      </c>
    </row>
    <row r="140" spans="1:39" outlineLevel="1">
      <c r="B140" s="293" t="s">
        <v>268</v>
      </c>
      <c r="C140" s="290" t="s">
        <v>164</v>
      </c>
      <c r="D140" s="294"/>
      <c r="E140" s="294"/>
      <c r="F140" s="294"/>
      <c r="G140" s="294"/>
      <c r="H140" s="294"/>
      <c r="I140" s="294"/>
      <c r="J140" s="294"/>
      <c r="K140" s="294"/>
      <c r="L140" s="294"/>
      <c r="M140" s="294"/>
      <c r="N140" s="294">
        <f>N139</f>
        <v>12</v>
      </c>
      <c r="O140" s="294"/>
      <c r="P140" s="294"/>
      <c r="Q140" s="294"/>
      <c r="R140" s="294"/>
      <c r="S140" s="294"/>
      <c r="T140" s="294"/>
      <c r="U140" s="294"/>
      <c r="V140" s="294"/>
      <c r="W140" s="294"/>
      <c r="X140" s="294"/>
      <c r="Y140" s="410">
        <f>Y139</f>
        <v>0</v>
      </c>
      <c r="Z140" s="410">
        <f t="shared" ref="Z140" si="319">Z139</f>
        <v>0</v>
      </c>
      <c r="AA140" s="410">
        <f t="shared" ref="AA140" si="320">AA139</f>
        <v>0</v>
      </c>
      <c r="AB140" s="410">
        <f t="shared" ref="AB140" si="321">AB139</f>
        <v>0</v>
      </c>
      <c r="AC140" s="410">
        <f t="shared" ref="AC140" si="322">AC139</f>
        <v>0</v>
      </c>
      <c r="AD140" s="410">
        <f t="shared" ref="AD140" si="323">AD139</f>
        <v>0</v>
      </c>
      <c r="AE140" s="410">
        <f t="shared" ref="AE140" si="324">AE139</f>
        <v>0</v>
      </c>
      <c r="AF140" s="410">
        <f t="shared" ref="AF140" si="325">AF139</f>
        <v>0</v>
      </c>
      <c r="AG140" s="410">
        <f t="shared" ref="AG140" si="326">AG139</f>
        <v>0</v>
      </c>
      <c r="AH140" s="410">
        <f t="shared" ref="AH140" si="327">AH139</f>
        <v>0</v>
      </c>
      <c r="AI140" s="410">
        <f t="shared" ref="AI140" si="328">AI139</f>
        <v>0</v>
      </c>
      <c r="AJ140" s="410">
        <f t="shared" ref="AJ140" si="329">AJ139</f>
        <v>0</v>
      </c>
      <c r="AK140" s="410">
        <f t="shared" ref="AK140" si="330">AK139</f>
        <v>0</v>
      </c>
      <c r="AL140" s="410">
        <f t="shared" ref="AL140" si="331">AL139</f>
        <v>0</v>
      </c>
      <c r="AM140" s="305"/>
    </row>
    <row r="141" spans="1:39" outlineLevel="1">
      <c r="B141" s="518"/>
      <c r="C141" s="290"/>
      <c r="D141" s="290"/>
      <c r="E141" s="290"/>
      <c r="F141" s="290"/>
      <c r="G141" s="290"/>
      <c r="H141" s="290"/>
      <c r="I141" s="290"/>
      <c r="J141" s="290"/>
      <c r="K141" s="290"/>
      <c r="L141" s="290"/>
      <c r="M141" s="290"/>
      <c r="N141" s="290"/>
      <c r="O141" s="290"/>
      <c r="P141" s="290"/>
      <c r="Q141" s="290"/>
      <c r="R141" s="290"/>
      <c r="S141" s="290"/>
      <c r="T141" s="290"/>
      <c r="U141" s="290"/>
      <c r="V141" s="290"/>
      <c r="W141" s="290"/>
      <c r="X141" s="290"/>
      <c r="Y141" s="411"/>
      <c r="Z141" s="424"/>
      <c r="AA141" s="424"/>
      <c r="AB141" s="424"/>
      <c r="AC141" s="424"/>
      <c r="AD141" s="424"/>
      <c r="AE141" s="424"/>
      <c r="AF141" s="424"/>
      <c r="AG141" s="424"/>
      <c r="AH141" s="424"/>
      <c r="AI141" s="424"/>
      <c r="AJ141" s="424"/>
      <c r="AK141" s="424"/>
      <c r="AL141" s="424"/>
      <c r="AM141" s="305"/>
    </row>
    <row r="142" spans="1:39" ht="15.75" outlineLevel="1">
      <c r="B142" s="287" t="s">
        <v>502</v>
      </c>
      <c r="C142" s="290"/>
      <c r="D142" s="290"/>
      <c r="E142" s="290"/>
      <c r="F142" s="290"/>
      <c r="G142" s="290"/>
      <c r="H142" s="290"/>
      <c r="I142" s="290"/>
      <c r="J142" s="290"/>
      <c r="K142" s="290"/>
      <c r="L142" s="290"/>
      <c r="M142" s="290"/>
      <c r="N142" s="290"/>
      <c r="O142" s="290"/>
      <c r="P142" s="290"/>
      <c r="Q142" s="290"/>
      <c r="R142" s="290"/>
      <c r="S142" s="290"/>
      <c r="T142" s="290"/>
      <c r="U142" s="290"/>
      <c r="V142" s="290"/>
      <c r="W142" s="290"/>
      <c r="X142" s="290"/>
      <c r="Y142" s="411"/>
      <c r="Z142" s="424"/>
      <c r="AA142" s="424"/>
      <c r="AB142" s="424"/>
      <c r="AC142" s="424"/>
      <c r="AD142" s="424"/>
      <c r="AE142" s="424"/>
      <c r="AF142" s="424"/>
      <c r="AG142" s="424"/>
      <c r="AH142" s="424"/>
      <c r="AI142" s="424"/>
      <c r="AJ142" s="424"/>
      <c r="AK142" s="424"/>
      <c r="AL142" s="424"/>
      <c r="AM142" s="305"/>
    </row>
    <row r="143" spans="1:39" outlineLevel="1">
      <c r="A143" s="520">
        <v>33</v>
      </c>
      <c r="B143" s="518" t="s">
        <v>126</v>
      </c>
      <c r="C143" s="290" t="s">
        <v>25</v>
      </c>
      <c r="D143" s="294"/>
      <c r="E143" s="294"/>
      <c r="F143" s="294"/>
      <c r="G143" s="294"/>
      <c r="H143" s="294"/>
      <c r="I143" s="294"/>
      <c r="J143" s="294"/>
      <c r="K143" s="294"/>
      <c r="L143" s="294"/>
      <c r="M143" s="294"/>
      <c r="N143" s="294">
        <v>0</v>
      </c>
      <c r="O143" s="294"/>
      <c r="P143" s="294"/>
      <c r="Q143" s="294"/>
      <c r="R143" s="294"/>
      <c r="S143" s="294"/>
      <c r="T143" s="294"/>
      <c r="U143" s="294"/>
      <c r="V143" s="294"/>
      <c r="W143" s="294"/>
      <c r="X143" s="294"/>
      <c r="Y143" s="425"/>
      <c r="Z143" s="409"/>
      <c r="AA143" s="409"/>
      <c r="AB143" s="409"/>
      <c r="AC143" s="409"/>
      <c r="AD143" s="409"/>
      <c r="AE143" s="409"/>
      <c r="AF143" s="414"/>
      <c r="AG143" s="414"/>
      <c r="AH143" s="414"/>
      <c r="AI143" s="414"/>
      <c r="AJ143" s="414"/>
      <c r="AK143" s="414"/>
      <c r="AL143" s="414"/>
      <c r="AM143" s="295">
        <f>SUM(Y143:AL143)</f>
        <v>0</v>
      </c>
    </row>
    <row r="144" spans="1:39" outlineLevel="1">
      <c r="B144" s="293" t="s">
        <v>268</v>
      </c>
      <c r="C144" s="290" t="s">
        <v>164</v>
      </c>
      <c r="D144" s="294"/>
      <c r="E144" s="294"/>
      <c r="F144" s="294"/>
      <c r="G144" s="294"/>
      <c r="H144" s="294"/>
      <c r="I144" s="294"/>
      <c r="J144" s="294"/>
      <c r="K144" s="294"/>
      <c r="L144" s="294"/>
      <c r="M144" s="294"/>
      <c r="N144" s="294">
        <f>N143</f>
        <v>0</v>
      </c>
      <c r="O144" s="294"/>
      <c r="P144" s="294"/>
      <c r="Q144" s="294"/>
      <c r="R144" s="294"/>
      <c r="S144" s="294"/>
      <c r="T144" s="294"/>
      <c r="U144" s="294"/>
      <c r="V144" s="294"/>
      <c r="W144" s="294"/>
      <c r="X144" s="294"/>
      <c r="Y144" s="410">
        <f>Y143</f>
        <v>0</v>
      </c>
      <c r="Z144" s="410">
        <f t="shared" ref="Z144" si="332">Z143</f>
        <v>0</v>
      </c>
      <c r="AA144" s="410">
        <f t="shared" ref="AA144" si="333">AA143</f>
        <v>0</v>
      </c>
      <c r="AB144" s="410">
        <f t="shared" ref="AB144" si="334">AB143</f>
        <v>0</v>
      </c>
      <c r="AC144" s="410">
        <f t="shared" ref="AC144" si="335">AC143</f>
        <v>0</v>
      </c>
      <c r="AD144" s="410">
        <f t="shared" ref="AD144" si="336">AD143</f>
        <v>0</v>
      </c>
      <c r="AE144" s="410">
        <f t="shared" ref="AE144" si="337">AE143</f>
        <v>0</v>
      </c>
      <c r="AF144" s="410">
        <f t="shared" ref="AF144" si="338">AF143</f>
        <v>0</v>
      </c>
      <c r="AG144" s="410">
        <f t="shared" ref="AG144" si="339">AG143</f>
        <v>0</v>
      </c>
      <c r="AH144" s="410">
        <f t="shared" ref="AH144" si="340">AH143</f>
        <v>0</v>
      </c>
      <c r="AI144" s="410">
        <f t="shared" ref="AI144" si="341">AI143</f>
        <v>0</v>
      </c>
      <c r="AJ144" s="410">
        <f t="shared" ref="AJ144" si="342">AJ143</f>
        <v>0</v>
      </c>
      <c r="AK144" s="410">
        <f t="shared" ref="AK144" si="343">AK143</f>
        <v>0</v>
      </c>
      <c r="AL144" s="410">
        <f t="shared" ref="AL144" si="344">AL143</f>
        <v>0</v>
      </c>
      <c r="AM144" s="305"/>
    </row>
    <row r="145" spans="1:39" outlineLevel="1">
      <c r="B145" s="518"/>
      <c r="C145" s="290"/>
      <c r="D145" s="290"/>
      <c r="E145" s="290"/>
      <c r="F145" s="290"/>
      <c r="G145" s="290"/>
      <c r="H145" s="290"/>
      <c r="I145" s="290"/>
      <c r="J145" s="290"/>
      <c r="K145" s="290"/>
      <c r="L145" s="290"/>
      <c r="M145" s="290"/>
      <c r="N145" s="290"/>
      <c r="O145" s="290"/>
      <c r="P145" s="290"/>
      <c r="Q145" s="290"/>
      <c r="R145" s="290"/>
      <c r="S145" s="290"/>
      <c r="T145" s="290"/>
      <c r="U145" s="290"/>
      <c r="V145" s="290"/>
      <c r="W145" s="290"/>
      <c r="X145" s="290"/>
      <c r="Y145" s="411"/>
      <c r="Z145" s="424"/>
      <c r="AA145" s="424"/>
      <c r="AB145" s="424"/>
      <c r="AC145" s="424"/>
      <c r="AD145" s="424"/>
      <c r="AE145" s="424"/>
      <c r="AF145" s="424"/>
      <c r="AG145" s="424"/>
      <c r="AH145" s="424"/>
      <c r="AI145" s="424"/>
      <c r="AJ145" s="424"/>
      <c r="AK145" s="424"/>
      <c r="AL145" s="424"/>
      <c r="AM145" s="305"/>
    </row>
    <row r="146" spans="1:39" outlineLevel="1">
      <c r="A146" s="520">
        <v>34</v>
      </c>
      <c r="B146" s="518" t="s">
        <v>127</v>
      </c>
      <c r="C146" s="290" t="s">
        <v>25</v>
      </c>
      <c r="D146" s="294"/>
      <c r="E146" s="294"/>
      <c r="F146" s="294"/>
      <c r="G146" s="294"/>
      <c r="H146" s="294"/>
      <c r="I146" s="294"/>
      <c r="J146" s="294"/>
      <c r="K146" s="294"/>
      <c r="L146" s="294"/>
      <c r="M146" s="294"/>
      <c r="N146" s="294">
        <v>0</v>
      </c>
      <c r="O146" s="294"/>
      <c r="P146" s="294"/>
      <c r="Q146" s="294"/>
      <c r="R146" s="294"/>
      <c r="S146" s="294"/>
      <c r="T146" s="294"/>
      <c r="U146" s="294"/>
      <c r="V146" s="294"/>
      <c r="W146" s="294"/>
      <c r="X146" s="294"/>
      <c r="Y146" s="425"/>
      <c r="Z146" s="409"/>
      <c r="AA146" s="409"/>
      <c r="AB146" s="409"/>
      <c r="AC146" s="409"/>
      <c r="AD146" s="409"/>
      <c r="AE146" s="409"/>
      <c r="AF146" s="414"/>
      <c r="AG146" s="414"/>
      <c r="AH146" s="414"/>
      <c r="AI146" s="414"/>
      <c r="AJ146" s="414"/>
      <c r="AK146" s="414"/>
      <c r="AL146" s="414"/>
      <c r="AM146" s="295">
        <f>SUM(Y146:AL146)</f>
        <v>0</v>
      </c>
    </row>
    <row r="147" spans="1:39" outlineLevel="1">
      <c r="B147" s="293" t="s">
        <v>268</v>
      </c>
      <c r="C147" s="290" t="s">
        <v>164</v>
      </c>
      <c r="D147" s="294"/>
      <c r="E147" s="294"/>
      <c r="F147" s="294"/>
      <c r="G147" s="294"/>
      <c r="H147" s="294"/>
      <c r="I147" s="294"/>
      <c r="J147" s="294"/>
      <c r="K147" s="294"/>
      <c r="L147" s="294"/>
      <c r="M147" s="294"/>
      <c r="N147" s="294">
        <f>N146</f>
        <v>0</v>
      </c>
      <c r="O147" s="294"/>
      <c r="P147" s="294"/>
      <c r="Q147" s="294"/>
      <c r="R147" s="294"/>
      <c r="S147" s="294"/>
      <c r="T147" s="294"/>
      <c r="U147" s="294"/>
      <c r="V147" s="294"/>
      <c r="W147" s="294"/>
      <c r="X147" s="294"/>
      <c r="Y147" s="410">
        <f>Y146</f>
        <v>0</v>
      </c>
      <c r="Z147" s="410">
        <f t="shared" ref="Z147" si="345">Z146</f>
        <v>0</v>
      </c>
      <c r="AA147" s="410">
        <f t="shared" ref="AA147" si="346">AA146</f>
        <v>0</v>
      </c>
      <c r="AB147" s="410">
        <f t="shared" ref="AB147" si="347">AB146</f>
        <v>0</v>
      </c>
      <c r="AC147" s="410">
        <f t="shared" ref="AC147" si="348">AC146</f>
        <v>0</v>
      </c>
      <c r="AD147" s="410">
        <f t="shared" ref="AD147" si="349">AD146</f>
        <v>0</v>
      </c>
      <c r="AE147" s="410">
        <f t="shared" ref="AE147" si="350">AE146</f>
        <v>0</v>
      </c>
      <c r="AF147" s="410">
        <f t="shared" ref="AF147" si="351">AF146</f>
        <v>0</v>
      </c>
      <c r="AG147" s="410">
        <f t="shared" ref="AG147" si="352">AG146</f>
        <v>0</v>
      </c>
      <c r="AH147" s="410">
        <f t="shared" ref="AH147" si="353">AH146</f>
        <v>0</v>
      </c>
      <c r="AI147" s="410">
        <f t="shared" ref="AI147" si="354">AI146</f>
        <v>0</v>
      </c>
      <c r="AJ147" s="410">
        <f t="shared" ref="AJ147" si="355">AJ146</f>
        <v>0</v>
      </c>
      <c r="AK147" s="410">
        <f t="shared" ref="AK147" si="356">AK146</f>
        <v>0</v>
      </c>
      <c r="AL147" s="410">
        <f t="shared" ref="AL147" si="357">AL146</f>
        <v>0</v>
      </c>
      <c r="AM147" s="305"/>
    </row>
    <row r="148" spans="1:39" outlineLevel="1">
      <c r="B148" s="518"/>
      <c r="C148" s="290"/>
      <c r="D148" s="290"/>
      <c r="E148" s="290"/>
      <c r="F148" s="290"/>
      <c r="G148" s="290"/>
      <c r="H148" s="290"/>
      <c r="I148" s="290"/>
      <c r="J148" s="290"/>
      <c r="K148" s="290"/>
      <c r="L148" s="290"/>
      <c r="M148" s="290"/>
      <c r="N148" s="290"/>
      <c r="O148" s="290"/>
      <c r="P148" s="290"/>
      <c r="Q148" s="290"/>
      <c r="R148" s="290"/>
      <c r="S148" s="290"/>
      <c r="T148" s="290"/>
      <c r="U148" s="290"/>
      <c r="V148" s="290"/>
      <c r="W148" s="290"/>
      <c r="X148" s="290"/>
      <c r="Y148" s="411"/>
      <c r="Z148" s="424"/>
      <c r="AA148" s="424"/>
      <c r="AB148" s="424"/>
      <c r="AC148" s="424"/>
      <c r="AD148" s="424"/>
      <c r="AE148" s="424"/>
      <c r="AF148" s="424"/>
      <c r="AG148" s="424"/>
      <c r="AH148" s="424"/>
      <c r="AI148" s="424"/>
      <c r="AJ148" s="424"/>
      <c r="AK148" s="424"/>
      <c r="AL148" s="424"/>
      <c r="AM148" s="305"/>
    </row>
    <row r="149" spans="1:39" outlineLevel="1">
      <c r="A149" s="520">
        <v>35</v>
      </c>
      <c r="B149" s="518" t="s">
        <v>128</v>
      </c>
      <c r="C149" s="290" t="s">
        <v>25</v>
      </c>
      <c r="D149" s="294"/>
      <c r="E149" s="294"/>
      <c r="F149" s="294"/>
      <c r="G149" s="294"/>
      <c r="H149" s="294"/>
      <c r="I149" s="294"/>
      <c r="J149" s="294"/>
      <c r="K149" s="294"/>
      <c r="L149" s="294"/>
      <c r="M149" s="294"/>
      <c r="N149" s="294">
        <v>0</v>
      </c>
      <c r="O149" s="294"/>
      <c r="P149" s="294"/>
      <c r="Q149" s="294"/>
      <c r="R149" s="294"/>
      <c r="S149" s="294"/>
      <c r="T149" s="294"/>
      <c r="U149" s="294"/>
      <c r="V149" s="294"/>
      <c r="W149" s="294"/>
      <c r="X149" s="294"/>
      <c r="Y149" s="425"/>
      <c r="Z149" s="409"/>
      <c r="AA149" s="409"/>
      <c r="AB149" s="409"/>
      <c r="AC149" s="409"/>
      <c r="AD149" s="409"/>
      <c r="AE149" s="409"/>
      <c r="AF149" s="414"/>
      <c r="AG149" s="414"/>
      <c r="AH149" s="414"/>
      <c r="AI149" s="414"/>
      <c r="AJ149" s="414"/>
      <c r="AK149" s="414"/>
      <c r="AL149" s="414"/>
      <c r="AM149" s="295">
        <f>SUM(Y149:AL149)</f>
        <v>0</v>
      </c>
    </row>
    <row r="150" spans="1:39" outlineLevel="1">
      <c r="B150" s="293" t="s">
        <v>268</v>
      </c>
      <c r="C150" s="290" t="s">
        <v>164</v>
      </c>
      <c r="D150" s="294"/>
      <c r="E150" s="294"/>
      <c r="F150" s="294"/>
      <c r="G150" s="294"/>
      <c r="H150" s="294"/>
      <c r="I150" s="294"/>
      <c r="J150" s="294"/>
      <c r="K150" s="294"/>
      <c r="L150" s="294"/>
      <c r="M150" s="294"/>
      <c r="N150" s="294">
        <f>N149</f>
        <v>0</v>
      </c>
      <c r="O150" s="294"/>
      <c r="P150" s="294"/>
      <c r="Q150" s="294"/>
      <c r="R150" s="294"/>
      <c r="S150" s="294"/>
      <c r="T150" s="294"/>
      <c r="U150" s="294"/>
      <c r="V150" s="294"/>
      <c r="W150" s="294"/>
      <c r="X150" s="294"/>
      <c r="Y150" s="410">
        <f>Y149</f>
        <v>0</v>
      </c>
      <c r="Z150" s="410">
        <f t="shared" ref="Z150" si="358">Z149</f>
        <v>0</v>
      </c>
      <c r="AA150" s="410">
        <f t="shared" ref="AA150" si="359">AA149</f>
        <v>0</v>
      </c>
      <c r="AB150" s="410">
        <f t="shared" ref="AB150" si="360">AB149</f>
        <v>0</v>
      </c>
      <c r="AC150" s="410">
        <f t="shared" ref="AC150" si="361">AC149</f>
        <v>0</v>
      </c>
      <c r="AD150" s="410">
        <f t="shared" ref="AD150" si="362">AD149</f>
        <v>0</v>
      </c>
      <c r="AE150" s="410">
        <f t="shared" ref="AE150" si="363">AE149</f>
        <v>0</v>
      </c>
      <c r="AF150" s="410">
        <f t="shared" ref="AF150" si="364">AF149</f>
        <v>0</v>
      </c>
      <c r="AG150" s="410">
        <f t="shared" ref="AG150" si="365">AG149</f>
        <v>0</v>
      </c>
      <c r="AH150" s="410">
        <f t="shared" ref="AH150" si="366">AH149</f>
        <v>0</v>
      </c>
      <c r="AI150" s="410">
        <f t="shared" ref="AI150" si="367">AI149</f>
        <v>0</v>
      </c>
      <c r="AJ150" s="410">
        <f t="shared" ref="AJ150" si="368">AJ149</f>
        <v>0</v>
      </c>
      <c r="AK150" s="410">
        <f t="shared" ref="AK150" si="369">AK149</f>
        <v>0</v>
      </c>
      <c r="AL150" s="410">
        <f t="shared" ref="AL150" si="370">AL149</f>
        <v>0</v>
      </c>
      <c r="AM150" s="305"/>
    </row>
    <row r="151" spans="1:39" outlineLevel="1">
      <c r="B151" s="293"/>
      <c r="C151" s="290"/>
      <c r="D151" s="290"/>
      <c r="E151" s="290"/>
      <c r="F151" s="290"/>
      <c r="G151" s="290"/>
      <c r="H151" s="290"/>
      <c r="I151" s="290"/>
      <c r="J151" s="290"/>
      <c r="K151" s="290"/>
      <c r="L151" s="290"/>
      <c r="M151" s="290"/>
      <c r="N151" s="290"/>
      <c r="O151" s="290"/>
      <c r="P151" s="290"/>
      <c r="Q151" s="290"/>
      <c r="R151" s="290"/>
      <c r="S151" s="290"/>
      <c r="T151" s="290"/>
      <c r="U151" s="290"/>
      <c r="V151" s="290"/>
      <c r="W151" s="290"/>
      <c r="X151" s="290"/>
      <c r="Y151" s="411"/>
      <c r="Z151" s="424"/>
      <c r="AA151" s="424"/>
      <c r="AB151" s="424"/>
      <c r="AC151" s="424"/>
      <c r="AD151" s="424"/>
      <c r="AE151" s="424"/>
      <c r="AF151" s="424"/>
      <c r="AG151" s="424"/>
      <c r="AH151" s="424"/>
      <c r="AI151" s="424"/>
      <c r="AJ151" s="424"/>
      <c r="AK151" s="424"/>
      <c r="AL151" s="424"/>
      <c r="AM151" s="305"/>
    </row>
    <row r="152" spans="1:39" ht="15.75" outlineLevel="1">
      <c r="B152" s="287" t="s">
        <v>503</v>
      </c>
      <c r="C152" s="290"/>
      <c r="D152" s="290"/>
      <c r="E152" s="290"/>
      <c r="F152" s="290"/>
      <c r="G152" s="290"/>
      <c r="H152" s="290"/>
      <c r="I152" s="290"/>
      <c r="J152" s="290"/>
      <c r="K152" s="290"/>
      <c r="L152" s="290"/>
      <c r="M152" s="290"/>
      <c r="N152" s="290"/>
      <c r="O152" s="290"/>
      <c r="P152" s="290"/>
      <c r="Q152" s="290"/>
      <c r="R152" s="290"/>
      <c r="S152" s="290"/>
      <c r="T152" s="290"/>
      <c r="U152" s="290"/>
      <c r="V152" s="290"/>
      <c r="W152" s="290"/>
      <c r="X152" s="290"/>
      <c r="Y152" s="411"/>
      <c r="Z152" s="424"/>
      <c r="AA152" s="424"/>
      <c r="AB152" s="424"/>
      <c r="AC152" s="424"/>
      <c r="AD152" s="424"/>
      <c r="AE152" s="424"/>
      <c r="AF152" s="424"/>
      <c r="AG152" s="424"/>
      <c r="AH152" s="424"/>
      <c r="AI152" s="424"/>
      <c r="AJ152" s="424"/>
      <c r="AK152" s="424"/>
      <c r="AL152" s="424"/>
      <c r="AM152" s="305"/>
    </row>
    <row r="153" spans="1:39" ht="45" outlineLevel="1">
      <c r="A153" s="520">
        <v>36</v>
      </c>
      <c r="B153" s="518" t="s">
        <v>129</v>
      </c>
      <c r="C153" s="290" t="s">
        <v>25</v>
      </c>
      <c r="D153" s="294"/>
      <c r="E153" s="294"/>
      <c r="F153" s="294"/>
      <c r="G153" s="294"/>
      <c r="H153" s="294"/>
      <c r="I153" s="294"/>
      <c r="J153" s="294"/>
      <c r="K153" s="294"/>
      <c r="L153" s="294"/>
      <c r="M153" s="294"/>
      <c r="N153" s="294">
        <v>0</v>
      </c>
      <c r="O153" s="294"/>
      <c r="P153" s="294"/>
      <c r="Q153" s="294"/>
      <c r="R153" s="294"/>
      <c r="S153" s="294"/>
      <c r="T153" s="294"/>
      <c r="U153" s="294"/>
      <c r="V153" s="294"/>
      <c r="W153" s="294"/>
      <c r="X153" s="294"/>
      <c r="Y153" s="425"/>
      <c r="Z153" s="409"/>
      <c r="AA153" s="409"/>
      <c r="AB153" s="409"/>
      <c r="AC153" s="409"/>
      <c r="AD153" s="409"/>
      <c r="AE153" s="409"/>
      <c r="AF153" s="414"/>
      <c r="AG153" s="414"/>
      <c r="AH153" s="414"/>
      <c r="AI153" s="414"/>
      <c r="AJ153" s="414"/>
      <c r="AK153" s="414"/>
      <c r="AL153" s="414"/>
      <c r="AM153" s="295">
        <f>SUM(Y153:AL153)</f>
        <v>0</v>
      </c>
    </row>
    <row r="154" spans="1:39" outlineLevel="1">
      <c r="B154" s="293" t="s">
        <v>268</v>
      </c>
      <c r="C154" s="290" t="s">
        <v>164</v>
      </c>
      <c r="D154" s="294"/>
      <c r="E154" s="294"/>
      <c r="F154" s="294"/>
      <c r="G154" s="294"/>
      <c r="H154" s="294"/>
      <c r="I154" s="294"/>
      <c r="J154" s="294"/>
      <c r="K154" s="294"/>
      <c r="L154" s="294"/>
      <c r="M154" s="294"/>
      <c r="N154" s="294">
        <f>N153</f>
        <v>0</v>
      </c>
      <c r="O154" s="294"/>
      <c r="P154" s="294"/>
      <c r="Q154" s="294"/>
      <c r="R154" s="294"/>
      <c r="S154" s="294"/>
      <c r="T154" s="294"/>
      <c r="U154" s="294"/>
      <c r="V154" s="294"/>
      <c r="W154" s="294"/>
      <c r="X154" s="294"/>
      <c r="Y154" s="410">
        <f>Y153</f>
        <v>0</v>
      </c>
      <c r="Z154" s="410">
        <f t="shared" ref="Z154" si="371">Z153</f>
        <v>0</v>
      </c>
      <c r="AA154" s="410">
        <f t="shared" ref="AA154" si="372">AA153</f>
        <v>0</v>
      </c>
      <c r="AB154" s="410">
        <f t="shared" ref="AB154" si="373">AB153</f>
        <v>0</v>
      </c>
      <c r="AC154" s="410">
        <f t="shared" ref="AC154" si="374">AC153</f>
        <v>0</v>
      </c>
      <c r="AD154" s="410">
        <f t="shared" ref="AD154" si="375">AD153</f>
        <v>0</v>
      </c>
      <c r="AE154" s="410">
        <f t="shared" ref="AE154" si="376">AE153</f>
        <v>0</v>
      </c>
      <c r="AF154" s="410">
        <f t="shared" ref="AF154" si="377">AF153</f>
        <v>0</v>
      </c>
      <c r="AG154" s="410">
        <f t="shared" ref="AG154" si="378">AG153</f>
        <v>0</v>
      </c>
      <c r="AH154" s="410">
        <f t="shared" ref="AH154" si="379">AH153</f>
        <v>0</v>
      </c>
      <c r="AI154" s="410">
        <f t="shared" ref="AI154" si="380">AI153</f>
        <v>0</v>
      </c>
      <c r="AJ154" s="410">
        <f t="shared" ref="AJ154" si="381">AJ153</f>
        <v>0</v>
      </c>
      <c r="AK154" s="410">
        <f t="shared" ref="AK154" si="382">AK153</f>
        <v>0</v>
      </c>
      <c r="AL154" s="410">
        <f t="shared" ref="AL154" si="383">AL153</f>
        <v>0</v>
      </c>
      <c r="AM154" s="305"/>
    </row>
    <row r="155" spans="1:39" outlineLevel="1">
      <c r="B155" s="518"/>
      <c r="C155" s="290"/>
      <c r="D155" s="290"/>
      <c r="E155" s="290"/>
      <c r="F155" s="290"/>
      <c r="G155" s="290"/>
      <c r="H155" s="290"/>
      <c r="I155" s="290"/>
      <c r="J155" s="290"/>
      <c r="K155" s="290"/>
      <c r="L155" s="290"/>
      <c r="M155" s="290"/>
      <c r="N155" s="290"/>
      <c r="O155" s="290"/>
      <c r="P155" s="290"/>
      <c r="Q155" s="290"/>
      <c r="R155" s="290"/>
      <c r="S155" s="290"/>
      <c r="T155" s="290"/>
      <c r="U155" s="290"/>
      <c r="V155" s="290"/>
      <c r="W155" s="290"/>
      <c r="X155" s="290"/>
      <c r="Y155" s="411"/>
      <c r="Z155" s="424"/>
      <c r="AA155" s="424"/>
      <c r="AB155" s="424"/>
      <c r="AC155" s="424"/>
      <c r="AD155" s="424"/>
      <c r="AE155" s="424"/>
      <c r="AF155" s="424"/>
      <c r="AG155" s="424"/>
      <c r="AH155" s="424"/>
      <c r="AI155" s="424"/>
      <c r="AJ155" s="424"/>
      <c r="AK155" s="424"/>
      <c r="AL155" s="424"/>
      <c r="AM155" s="305"/>
    </row>
    <row r="156" spans="1:39" ht="30" outlineLevel="1">
      <c r="A156" s="520">
        <v>37</v>
      </c>
      <c r="B156" s="518" t="s">
        <v>130</v>
      </c>
      <c r="C156" s="290" t="s">
        <v>25</v>
      </c>
      <c r="D156" s="294"/>
      <c r="E156" s="294"/>
      <c r="F156" s="294"/>
      <c r="G156" s="294"/>
      <c r="H156" s="294"/>
      <c r="I156" s="294"/>
      <c r="J156" s="294"/>
      <c r="K156" s="294"/>
      <c r="L156" s="294"/>
      <c r="M156" s="294"/>
      <c r="N156" s="294">
        <v>0</v>
      </c>
      <c r="O156" s="294"/>
      <c r="P156" s="294"/>
      <c r="Q156" s="294"/>
      <c r="R156" s="294"/>
      <c r="S156" s="294"/>
      <c r="T156" s="294"/>
      <c r="U156" s="294"/>
      <c r="V156" s="294"/>
      <c r="W156" s="294"/>
      <c r="X156" s="294"/>
      <c r="Y156" s="425"/>
      <c r="Z156" s="409"/>
      <c r="AA156" s="409"/>
      <c r="AB156" s="409"/>
      <c r="AC156" s="409"/>
      <c r="AD156" s="409"/>
      <c r="AE156" s="409"/>
      <c r="AF156" s="414"/>
      <c r="AG156" s="414"/>
      <c r="AH156" s="414"/>
      <c r="AI156" s="414"/>
      <c r="AJ156" s="414"/>
      <c r="AK156" s="414"/>
      <c r="AL156" s="414"/>
      <c r="AM156" s="295">
        <f>SUM(Y156:AL156)</f>
        <v>0</v>
      </c>
    </row>
    <row r="157" spans="1:39" outlineLevel="1">
      <c r="B157" s="293" t="s">
        <v>268</v>
      </c>
      <c r="C157" s="290" t="s">
        <v>164</v>
      </c>
      <c r="D157" s="294"/>
      <c r="E157" s="294"/>
      <c r="F157" s="294"/>
      <c r="G157" s="294"/>
      <c r="H157" s="294"/>
      <c r="I157" s="294"/>
      <c r="J157" s="294"/>
      <c r="K157" s="294"/>
      <c r="L157" s="294"/>
      <c r="M157" s="294"/>
      <c r="N157" s="294">
        <f>N156</f>
        <v>0</v>
      </c>
      <c r="O157" s="294"/>
      <c r="P157" s="294"/>
      <c r="Q157" s="294"/>
      <c r="R157" s="294"/>
      <c r="S157" s="294"/>
      <c r="T157" s="294"/>
      <c r="U157" s="294"/>
      <c r="V157" s="294"/>
      <c r="W157" s="294"/>
      <c r="X157" s="294"/>
      <c r="Y157" s="410">
        <f>Y156</f>
        <v>0</v>
      </c>
      <c r="Z157" s="410">
        <f t="shared" ref="Z157" si="384">Z156</f>
        <v>0</v>
      </c>
      <c r="AA157" s="410">
        <f t="shared" ref="AA157" si="385">AA156</f>
        <v>0</v>
      </c>
      <c r="AB157" s="410">
        <f t="shared" ref="AB157" si="386">AB156</f>
        <v>0</v>
      </c>
      <c r="AC157" s="410">
        <f t="shared" ref="AC157" si="387">AC156</f>
        <v>0</v>
      </c>
      <c r="AD157" s="410">
        <f t="shared" ref="AD157" si="388">AD156</f>
        <v>0</v>
      </c>
      <c r="AE157" s="410">
        <f t="shared" ref="AE157" si="389">AE156</f>
        <v>0</v>
      </c>
      <c r="AF157" s="410">
        <f t="shared" ref="AF157" si="390">AF156</f>
        <v>0</v>
      </c>
      <c r="AG157" s="410">
        <f t="shared" ref="AG157" si="391">AG156</f>
        <v>0</v>
      </c>
      <c r="AH157" s="410">
        <f t="shared" ref="AH157" si="392">AH156</f>
        <v>0</v>
      </c>
      <c r="AI157" s="410">
        <f t="shared" ref="AI157" si="393">AI156</f>
        <v>0</v>
      </c>
      <c r="AJ157" s="410">
        <f t="shared" ref="AJ157" si="394">AJ156</f>
        <v>0</v>
      </c>
      <c r="AK157" s="410">
        <f t="shared" ref="AK157" si="395">AK156</f>
        <v>0</v>
      </c>
      <c r="AL157" s="410">
        <f t="shared" ref="AL157" si="396">AL156</f>
        <v>0</v>
      </c>
      <c r="AM157" s="305"/>
    </row>
    <row r="158" spans="1:39" outlineLevel="1">
      <c r="B158" s="518"/>
      <c r="C158" s="290"/>
      <c r="D158" s="290"/>
      <c r="E158" s="290"/>
      <c r="F158" s="290"/>
      <c r="G158" s="290"/>
      <c r="H158" s="290"/>
      <c r="I158" s="290"/>
      <c r="J158" s="290"/>
      <c r="K158" s="290"/>
      <c r="L158" s="290"/>
      <c r="M158" s="290"/>
      <c r="N158" s="290"/>
      <c r="O158" s="290"/>
      <c r="P158" s="290"/>
      <c r="Q158" s="290"/>
      <c r="R158" s="290"/>
      <c r="S158" s="290"/>
      <c r="T158" s="290"/>
      <c r="U158" s="290"/>
      <c r="V158" s="290"/>
      <c r="W158" s="290"/>
      <c r="X158" s="290"/>
      <c r="Y158" s="411"/>
      <c r="Z158" s="424"/>
      <c r="AA158" s="424"/>
      <c r="AB158" s="424"/>
      <c r="AC158" s="424"/>
      <c r="AD158" s="424"/>
      <c r="AE158" s="424"/>
      <c r="AF158" s="424"/>
      <c r="AG158" s="424"/>
      <c r="AH158" s="424"/>
      <c r="AI158" s="424"/>
      <c r="AJ158" s="424"/>
      <c r="AK158" s="424"/>
      <c r="AL158" s="424"/>
      <c r="AM158" s="305"/>
    </row>
    <row r="159" spans="1:39" outlineLevel="1">
      <c r="A159" s="520">
        <v>38</v>
      </c>
      <c r="B159" s="518" t="s">
        <v>131</v>
      </c>
      <c r="C159" s="290" t="s">
        <v>25</v>
      </c>
      <c r="D159" s="294"/>
      <c r="E159" s="294"/>
      <c r="F159" s="294"/>
      <c r="G159" s="294"/>
      <c r="H159" s="294"/>
      <c r="I159" s="294"/>
      <c r="J159" s="294"/>
      <c r="K159" s="294"/>
      <c r="L159" s="294"/>
      <c r="M159" s="294"/>
      <c r="N159" s="294">
        <v>0</v>
      </c>
      <c r="O159" s="294"/>
      <c r="P159" s="294"/>
      <c r="Q159" s="294"/>
      <c r="R159" s="294"/>
      <c r="S159" s="294"/>
      <c r="T159" s="294"/>
      <c r="U159" s="294"/>
      <c r="V159" s="294"/>
      <c r="W159" s="294"/>
      <c r="X159" s="294"/>
      <c r="Y159" s="425"/>
      <c r="Z159" s="409"/>
      <c r="AA159" s="409"/>
      <c r="AB159" s="409"/>
      <c r="AC159" s="409"/>
      <c r="AD159" s="409"/>
      <c r="AE159" s="409"/>
      <c r="AF159" s="414"/>
      <c r="AG159" s="414"/>
      <c r="AH159" s="414"/>
      <c r="AI159" s="414"/>
      <c r="AJ159" s="414"/>
      <c r="AK159" s="414"/>
      <c r="AL159" s="414"/>
      <c r="AM159" s="295">
        <f>SUM(Y159:AL159)</f>
        <v>0</v>
      </c>
    </row>
    <row r="160" spans="1:39" outlineLevel="1">
      <c r="B160" s="293" t="s">
        <v>268</v>
      </c>
      <c r="C160" s="290" t="s">
        <v>164</v>
      </c>
      <c r="D160" s="294"/>
      <c r="E160" s="294"/>
      <c r="F160" s="294"/>
      <c r="G160" s="294"/>
      <c r="H160" s="294"/>
      <c r="I160" s="294"/>
      <c r="J160" s="294"/>
      <c r="K160" s="294"/>
      <c r="L160" s="294"/>
      <c r="M160" s="294"/>
      <c r="N160" s="294">
        <f>N159</f>
        <v>0</v>
      </c>
      <c r="O160" s="294"/>
      <c r="P160" s="294"/>
      <c r="Q160" s="294"/>
      <c r="R160" s="294"/>
      <c r="S160" s="294"/>
      <c r="T160" s="294"/>
      <c r="U160" s="294"/>
      <c r="V160" s="294"/>
      <c r="W160" s="294"/>
      <c r="X160" s="294"/>
      <c r="Y160" s="410">
        <f>Y159</f>
        <v>0</v>
      </c>
      <c r="Z160" s="410">
        <f t="shared" ref="Z160" si="397">Z159</f>
        <v>0</v>
      </c>
      <c r="AA160" s="410">
        <f t="shared" ref="AA160" si="398">AA159</f>
        <v>0</v>
      </c>
      <c r="AB160" s="410">
        <f t="shared" ref="AB160" si="399">AB159</f>
        <v>0</v>
      </c>
      <c r="AC160" s="410">
        <f t="shared" ref="AC160" si="400">AC159</f>
        <v>0</v>
      </c>
      <c r="AD160" s="410">
        <f t="shared" ref="AD160" si="401">AD159</f>
        <v>0</v>
      </c>
      <c r="AE160" s="410">
        <f t="shared" ref="AE160" si="402">AE159</f>
        <v>0</v>
      </c>
      <c r="AF160" s="410">
        <f t="shared" ref="AF160" si="403">AF159</f>
        <v>0</v>
      </c>
      <c r="AG160" s="410">
        <f t="shared" ref="AG160" si="404">AG159</f>
        <v>0</v>
      </c>
      <c r="AH160" s="410">
        <f t="shared" ref="AH160" si="405">AH159</f>
        <v>0</v>
      </c>
      <c r="AI160" s="410">
        <f t="shared" ref="AI160" si="406">AI159</f>
        <v>0</v>
      </c>
      <c r="AJ160" s="410">
        <f t="shared" ref="AJ160" si="407">AJ159</f>
        <v>0</v>
      </c>
      <c r="AK160" s="410">
        <f t="shared" ref="AK160" si="408">AK159</f>
        <v>0</v>
      </c>
      <c r="AL160" s="410">
        <f t="shared" ref="AL160" si="409">AL159</f>
        <v>0</v>
      </c>
      <c r="AM160" s="305"/>
    </row>
    <row r="161" spans="1:39" outlineLevel="1">
      <c r="B161" s="518"/>
      <c r="C161" s="290"/>
      <c r="D161" s="290"/>
      <c r="E161" s="290"/>
      <c r="F161" s="290"/>
      <c r="G161" s="290"/>
      <c r="H161" s="290"/>
      <c r="I161" s="290"/>
      <c r="J161" s="290"/>
      <c r="K161" s="290"/>
      <c r="L161" s="290"/>
      <c r="M161" s="290"/>
      <c r="N161" s="290"/>
      <c r="O161" s="290"/>
      <c r="P161" s="290"/>
      <c r="Q161" s="290"/>
      <c r="R161" s="290"/>
      <c r="S161" s="290"/>
      <c r="T161" s="290"/>
      <c r="U161" s="290"/>
      <c r="V161" s="290"/>
      <c r="W161" s="290"/>
      <c r="X161" s="290"/>
      <c r="Y161" s="411"/>
      <c r="Z161" s="424"/>
      <c r="AA161" s="424"/>
      <c r="AB161" s="424"/>
      <c r="AC161" s="424"/>
      <c r="AD161" s="424"/>
      <c r="AE161" s="424"/>
      <c r="AF161" s="424"/>
      <c r="AG161" s="424"/>
      <c r="AH161" s="424"/>
      <c r="AI161" s="424"/>
      <c r="AJ161" s="424"/>
      <c r="AK161" s="424"/>
      <c r="AL161" s="424"/>
      <c r="AM161" s="305"/>
    </row>
    <row r="162" spans="1:39" ht="30" outlineLevel="1">
      <c r="A162" s="520">
        <v>39</v>
      </c>
      <c r="B162" s="518" t="s">
        <v>132</v>
      </c>
      <c r="C162" s="290" t="s">
        <v>25</v>
      </c>
      <c r="D162" s="294"/>
      <c r="E162" s="294"/>
      <c r="F162" s="294"/>
      <c r="G162" s="294"/>
      <c r="H162" s="294"/>
      <c r="I162" s="294"/>
      <c r="J162" s="294"/>
      <c r="K162" s="294"/>
      <c r="L162" s="294"/>
      <c r="M162" s="294"/>
      <c r="N162" s="294">
        <v>0</v>
      </c>
      <c r="O162" s="294"/>
      <c r="P162" s="294"/>
      <c r="Q162" s="294"/>
      <c r="R162" s="294"/>
      <c r="S162" s="294"/>
      <c r="T162" s="294"/>
      <c r="U162" s="294"/>
      <c r="V162" s="294"/>
      <c r="W162" s="294"/>
      <c r="X162" s="294"/>
      <c r="Y162" s="425"/>
      <c r="Z162" s="409"/>
      <c r="AA162" s="409"/>
      <c r="AB162" s="409"/>
      <c r="AC162" s="409"/>
      <c r="AD162" s="409"/>
      <c r="AE162" s="409"/>
      <c r="AF162" s="414"/>
      <c r="AG162" s="414"/>
      <c r="AH162" s="414"/>
      <c r="AI162" s="414"/>
      <c r="AJ162" s="414"/>
      <c r="AK162" s="414"/>
      <c r="AL162" s="414"/>
      <c r="AM162" s="295">
        <f>SUM(Y162:AL162)</f>
        <v>0</v>
      </c>
    </row>
    <row r="163" spans="1:39" outlineLevel="1">
      <c r="B163" s="293" t="s">
        <v>268</v>
      </c>
      <c r="C163" s="290" t="s">
        <v>164</v>
      </c>
      <c r="D163" s="294"/>
      <c r="E163" s="294"/>
      <c r="F163" s="294"/>
      <c r="G163" s="294"/>
      <c r="H163" s="294"/>
      <c r="I163" s="294"/>
      <c r="J163" s="294"/>
      <c r="K163" s="294"/>
      <c r="L163" s="294"/>
      <c r="M163" s="294"/>
      <c r="N163" s="294">
        <f>N162</f>
        <v>0</v>
      </c>
      <c r="O163" s="294"/>
      <c r="P163" s="294"/>
      <c r="Q163" s="294"/>
      <c r="R163" s="294"/>
      <c r="S163" s="294"/>
      <c r="T163" s="294"/>
      <c r="U163" s="294"/>
      <c r="V163" s="294"/>
      <c r="W163" s="294"/>
      <c r="X163" s="294"/>
      <c r="Y163" s="410">
        <f>Y162</f>
        <v>0</v>
      </c>
      <c r="Z163" s="410">
        <f t="shared" ref="Z163" si="410">Z162</f>
        <v>0</v>
      </c>
      <c r="AA163" s="410">
        <f t="shared" ref="AA163" si="411">AA162</f>
        <v>0</v>
      </c>
      <c r="AB163" s="410">
        <f t="shared" ref="AB163" si="412">AB162</f>
        <v>0</v>
      </c>
      <c r="AC163" s="410">
        <f t="shared" ref="AC163" si="413">AC162</f>
        <v>0</v>
      </c>
      <c r="AD163" s="410">
        <f t="shared" ref="AD163" si="414">AD162</f>
        <v>0</v>
      </c>
      <c r="AE163" s="410">
        <f t="shared" ref="AE163" si="415">AE162</f>
        <v>0</v>
      </c>
      <c r="AF163" s="410">
        <f t="shared" ref="AF163" si="416">AF162</f>
        <v>0</v>
      </c>
      <c r="AG163" s="410">
        <f t="shared" ref="AG163" si="417">AG162</f>
        <v>0</v>
      </c>
      <c r="AH163" s="410">
        <f t="shared" ref="AH163" si="418">AH162</f>
        <v>0</v>
      </c>
      <c r="AI163" s="410">
        <f t="shared" ref="AI163" si="419">AI162</f>
        <v>0</v>
      </c>
      <c r="AJ163" s="410">
        <f t="shared" ref="AJ163" si="420">AJ162</f>
        <v>0</v>
      </c>
      <c r="AK163" s="410">
        <f t="shared" ref="AK163" si="421">AK162</f>
        <v>0</v>
      </c>
      <c r="AL163" s="410">
        <f t="shared" ref="AL163" si="422">AL162</f>
        <v>0</v>
      </c>
      <c r="AM163" s="305"/>
    </row>
    <row r="164" spans="1:39" outlineLevel="1">
      <c r="B164" s="518"/>
      <c r="C164" s="290"/>
      <c r="D164" s="290"/>
      <c r="E164" s="290"/>
      <c r="F164" s="290"/>
      <c r="G164" s="290"/>
      <c r="H164" s="290"/>
      <c r="I164" s="290"/>
      <c r="J164" s="290"/>
      <c r="K164" s="290"/>
      <c r="L164" s="290"/>
      <c r="M164" s="290"/>
      <c r="N164" s="290"/>
      <c r="O164" s="290"/>
      <c r="P164" s="290"/>
      <c r="Q164" s="290"/>
      <c r="R164" s="290"/>
      <c r="S164" s="290"/>
      <c r="T164" s="290"/>
      <c r="U164" s="290"/>
      <c r="V164" s="290"/>
      <c r="W164" s="290"/>
      <c r="X164" s="290"/>
      <c r="Y164" s="411"/>
      <c r="Z164" s="424"/>
      <c r="AA164" s="424"/>
      <c r="AB164" s="424"/>
      <c r="AC164" s="424"/>
      <c r="AD164" s="424"/>
      <c r="AE164" s="424"/>
      <c r="AF164" s="424"/>
      <c r="AG164" s="424"/>
      <c r="AH164" s="424"/>
      <c r="AI164" s="424"/>
      <c r="AJ164" s="424"/>
      <c r="AK164" s="424"/>
      <c r="AL164" s="424"/>
      <c r="AM164" s="305"/>
    </row>
    <row r="165" spans="1:39" ht="30" outlineLevel="1">
      <c r="A165" s="520">
        <v>40</v>
      </c>
      <c r="B165" s="518" t="s">
        <v>133</v>
      </c>
      <c r="C165" s="290" t="s">
        <v>25</v>
      </c>
      <c r="D165" s="294"/>
      <c r="E165" s="294"/>
      <c r="F165" s="294"/>
      <c r="G165" s="294"/>
      <c r="H165" s="294"/>
      <c r="I165" s="294"/>
      <c r="J165" s="294"/>
      <c r="K165" s="294"/>
      <c r="L165" s="294"/>
      <c r="M165" s="294"/>
      <c r="N165" s="294">
        <v>0</v>
      </c>
      <c r="O165" s="294"/>
      <c r="P165" s="294"/>
      <c r="Q165" s="294"/>
      <c r="R165" s="294"/>
      <c r="S165" s="294"/>
      <c r="T165" s="294"/>
      <c r="U165" s="294"/>
      <c r="V165" s="294"/>
      <c r="W165" s="294"/>
      <c r="X165" s="294"/>
      <c r="Y165" s="425"/>
      <c r="Z165" s="409"/>
      <c r="AA165" s="409"/>
      <c r="AB165" s="409"/>
      <c r="AC165" s="409"/>
      <c r="AD165" s="409"/>
      <c r="AE165" s="409"/>
      <c r="AF165" s="414"/>
      <c r="AG165" s="414"/>
      <c r="AH165" s="414"/>
      <c r="AI165" s="414"/>
      <c r="AJ165" s="414"/>
      <c r="AK165" s="414"/>
      <c r="AL165" s="414"/>
      <c r="AM165" s="295">
        <f>SUM(Y165:AL165)</f>
        <v>0</v>
      </c>
    </row>
    <row r="166" spans="1:39" outlineLevel="1">
      <c r="B166" s="293" t="s">
        <v>268</v>
      </c>
      <c r="C166" s="290" t="s">
        <v>164</v>
      </c>
      <c r="D166" s="294"/>
      <c r="E166" s="294"/>
      <c r="F166" s="294"/>
      <c r="G166" s="294"/>
      <c r="H166" s="294"/>
      <c r="I166" s="294"/>
      <c r="J166" s="294"/>
      <c r="K166" s="294"/>
      <c r="L166" s="294"/>
      <c r="M166" s="294"/>
      <c r="N166" s="294">
        <f>N165</f>
        <v>0</v>
      </c>
      <c r="O166" s="294"/>
      <c r="P166" s="294"/>
      <c r="Q166" s="294"/>
      <c r="R166" s="294"/>
      <c r="S166" s="294"/>
      <c r="T166" s="294"/>
      <c r="U166" s="294"/>
      <c r="V166" s="294"/>
      <c r="W166" s="294"/>
      <c r="X166" s="294"/>
      <c r="Y166" s="410">
        <f>Y165</f>
        <v>0</v>
      </c>
      <c r="Z166" s="410">
        <f t="shared" ref="Z166" si="423">Z165</f>
        <v>0</v>
      </c>
      <c r="AA166" s="410">
        <f t="shared" ref="AA166" si="424">AA165</f>
        <v>0</v>
      </c>
      <c r="AB166" s="410">
        <f t="shared" ref="AB166" si="425">AB165</f>
        <v>0</v>
      </c>
      <c r="AC166" s="410">
        <f t="shared" ref="AC166" si="426">AC165</f>
        <v>0</v>
      </c>
      <c r="AD166" s="410">
        <f t="shared" ref="AD166" si="427">AD165</f>
        <v>0</v>
      </c>
      <c r="AE166" s="410">
        <f t="shared" ref="AE166" si="428">AE165</f>
        <v>0</v>
      </c>
      <c r="AF166" s="410">
        <f t="shared" ref="AF166" si="429">AF165</f>
        <v>0</v>
      </c>
      <c r="AG166" s="410">
        <f t="shared" ref="AG166" si="430">AG165</f>
        <v>0</v>
      </c>
      <c r="AH166" s="410">
        <f t="shared" ref="AH166" si="431">AH165</f>
        <v>0</v>
      </c>
      <c r="AI166" s="410">
        <f t="shared" ref="AI166" si="432">AI165</f>
        <v>0</v>
      </c>
      <c r="AJ166" s="410">
        <f t="shared" ref="AJ166" si="433">AJ165</f>
        <v>0</v>
      </c>
      <c r="AK166" s="410">
        <f t="shared" ref="AK166" si="434">AK165</f>
        <v>0</v>
      </c>
      <c r="AL166" s="410">
        <f t="shared" ref="AL166" si="435">AL165</f>
        <v>0</v>
      </c>
      <c r="AM166" s="305"/>
    </row>
    <row r="167" spans="1:39" outlineLevel="1">
      <c r="B167" s="518"/>
      <c r="C167" s="290"/>
      <c r="D167" s="290"/>
      <c r="E167" s="290"/>
      <c r="F167" s="290"/>
      <c r="G167" s="290"/>
      <c r="H167" s="290"/>
      <c r="I167" s="290"/>
      <c r="J167" s="290"/>
      <c r="K167" s="290"/>
      <c r="L167" s="290"/>
      <c r="M167" s="290"/>
      <c r="N167" s="290"/>
      <c r="O167" s="290"/>
      <c r="P167" s="290"/>
      <c r="Q167" s="290"/>
      <c r="R167" s="290"/>
      <c r="S167" s="290"/>
      <c r="T167" s="290"/>
      <c r="U167" s="290"/>
      <c r="V167" s="290"/>
      <c r="W167" s="290"/>
      <c r="X167" s="290"/>
      <c r="Y167" s="411"/>
      <c r="Z167" s="424"/>
      <c r="AA167" s="424"/>
      <c r="AB167" s="424"/>
      <c r="AC167" s="424"/>
      <c r="AD167" s="424"/>
      <c r="AE167" s="424"/>
      <c r="AF167" s="424"/>
      <c r="AG167" s="424"/>
      <c r="AH167" s="424"/>
      <c r="AI167" s="424"/>
      <c r="AJ167" s="424"/>
      <c r="AK167" s="424"/>
      <c r="AL167" s="424"/>
      <c r="AM167" s="305"/>
    </row>
    <row r="168" spans="1:39" ht="45" outlineLevel="1">
      <c r="A168" s="520">
        <v>41</v>
      </c>
      <c r="B168" s="518" t="s">
        <v>134</v>
      </c>
      <c r="C168" s="290" t="s">
        <v>25</v>
      </c>
      <c r="D168" s="294"/>
      <c r="E168" s="294"/>
      <c r="F168" s="294"/>
      <c r="G168" s="294"/>
      <c r="H168" s="294"/>
      <c r="I168" s="294"/>
      <c r="J168" s="294"/>
      <c r="K168" s="294"/>
      <c r="L168" s="294"/>
      <c r="M168" s="294"/>
      <c r="N168" s="294">
        <v>0</v>
      </c>
      <c r="O168" s="294"/>
      <c r="P168" s="294"/>
      <c r="Q168" s="294"/>
      <c r="R168" s="294"/>
      <c r="S168" s="294"/>
      <c r="T168" s="294"/>
      <c r="U168" s="294"/>
      <c r="V168" s="294"/>
      <c r="W168" s="294"/>
      <c r="X168" s="294"/>
      <c r="Y168" s="425"/>
      <c r="Z168" s="409"/>
      <c r="AA168" s="409"/>
      <c r="AB168" s="409"/>
      <c r="AC168" s="409"/>
      <c r="AD168" s="409"/>
      <c r="AE168" s="409"/>
      <c r="AF168" s="414"/>
      <c r="AG168" s="414"/>
      <c r="AH168" s="414"/>
      <c r="AI168" s="414"/>
      <c r="AJ168" s="414"/>
      <c r="AK168" s="414"/>
      <c r="AL168" s="414"/>
      <c r="AM168" s="295">
        <f>SUM(Y168:AL168)</f>
        <v>0</v>
      </c>
    </row>
    <row r="169" spans="1:39" outlineLevel="1">
      <c r="B169" s="293" t="s">
        <v>268</v>
      </c>
      <c r="C169" s="290" t="s">
        <v>164</v>
      </c>
      <c r="D169" s="294"/>
      <c r="E169" s="294"/>
      <c r="F169" s="294"/>
      <c r="G169" s="294"/>
      <c r="H169" s="294"/>
      <c r="I169" s="294"/>
      <c r="J169" s="294"/>
      <c r="K169" s="294"/>
      <c r="L169" s="294"/>
      <c r="M169" s="294"/>
      <c r="N169" s="294">
        <f>N168</f>
        <v>0</v>
      </c>
      <c r="O169" s="294"/>
      <c r="P169" s="294"/>
      <c r="Q169" s="294"/>
      <c r="R169" s="294"/>
      <c r="S169" s="294"/>
      <c r="T169" s="294"/>
      <c r="U169" s="294"/>
      <c r="V169" s="294"/>
      <c r="W169" s="294"/>
      <c r="X169" s="294"/>
      <c r="Y169" s="410">
        <f>Y168</f>
        <v>0</v>
      </c>
      <c r="Z169" s="410">
        <f t="shared" ref="Z169" si="436">Z168</f>
        <v>0</v>
      </c>
      <c r="AA169" s="410">
        <f t="shared" ref="AA169" si="437">AA168</f>
        <v>0</v>
      </c>
      <c r="AB169" s="410">
        <f t="shared" ref="AB169" si="438">AB168</f>
        <v>0</v>
      </c>
      <c r="AC169" s="410">
        <f t="shared" ref="AC169" si="439">AC168</f>
        <v>0</v>
      </c>
      <c r="AD169" s="410">
        <f t="shared" ref="AD169" si="440">AD168</f>
        <v>0</v>
      </c>
      <c r="AE169" s="410">
        <f t="shared" ref="AE169" si="441">AE168</f>
        <v>0</v>
      </c>
      <c r="AF169" s="410">
        <f t="shared" ref="AF169" si="442">AF168</f>
        <v>0</v>
      </c>
      <c r="AG169" s="410">
        <f t="shared" ref="AG169" si="443">AG168</f>
        <v>0</v>
      </c>
      <c r="AH169" s="410">
        <f t="shared" ref="AH169" si="444">AH168</f>
        <v>0</v>
      </c>
      <c r="AI169" s="410">
        <f t="shared" ref="AI169" si="445">AI168</f>
        <v>0</v>
      </c>
      <c r="AJ169" s="410">
        <f t="shared" ref="AJ169" si="446">AJ168</f>
        <v>0</v>
      </c>
      <c r="AK169" s="410">
        <f t="shared" ref="AK169" si="447">AK168</f>
        <v>0</v>
      </c>
      <c r="AL169" s="410">
        <f t="shared" ref="AL169" si="448">AL168</f>
        <v>0</v>
      </c>
      <c r="AM169" s="305"/>
    </row>
    <row r="170" spans="1:39" outlineLevel="1">
      <c r="B170" s="518"/>
      <c r="C170" s="290"/>
      <c r="D170" s="290"/>
      <c r="E170" s="290"/>
      <c r="F170" s="290"/>
      <c r="G170" s="290"/>
      <c r="H170" s="290"/>
      <c r="I170" s="290"/>
      <c r="J170" s="290"/>
      <c r="K170" s="290"/>
      <c r="L170" s="290"/>
      <c r="M170" s="290"/>
      <c r="N170" s="290"/>
      <c r="O170" s="290"/>
      <c r="P170" s="290"/>
      <c r="Q170" s="290"/>
      <c r="R170" s="290"/>
      <c r="S170" s="290"/>
      <c r="T170" s="290"/>
      <c r="U170" s="290"/>
      <c r="V170" s="290"/>
      <c r="W170" s="290"/>
      <c r="X170" s="290"/>
      <c r="Y170" s="411"/>
      <c r="Z170" s="424"/>
      <c r="AA170" s="424"/>
      <c r="AB170" s="424"/>
      <c r="AC170" s="424"/>
      <c r="AD170" s="424"/>
      <c r="AE170" s="424"/>
      <c r="AF170" s="424"/>
      <c r="AG170" s="424"/>
      <c r="AH170" s="424"/>
      <c r="AI170" s="424"/>
      <c r="AJ170" s="424"/>
      <c r="AK170" s="424"/>
      <c r="AL170" s="424"/>
      <c r="AM170" s="305"/>
    </row>
    <row r="171" spans="1:39" ht="45" outlineLevel="1">
      <c r="A171" s="520">
        <v>42</v>
      </c>
      <c r="B171" s="518" t="s">
        <v>135</v>
      </c>
      <c r="C171" s="290" t="s">
        <v>25</v>
      </c>
      <c r="D171" s="294"/>
      <c r="E171" s="294"/>
      <c r="F171" s="294"/>
      <c r="G171" s="294"/>
      <c r="H171" s="294"/>
      <c r="I171" s="294"/>
      <c r="J171" s="294"/>
      <c r="K171" s="294"/>
      <c r="L171" s="294"/>
      <c r="M171" s="294"/>
      <c r="N171" s="290"/>
      <c r="O171" s="294"/>
      <c r="P171" s="294"/>
      <c r="Q171" s="294"/>
      <c r="R171" s="294"/>
      <c r="S171" s="294"/>
      <c r="T171" s="294"/>
      <c r="U171" s="294"/>
      <c r="V171" s="294"/>
      <c r="W171" s="294"/>
      <c r="X171" s="294"/>
      <c r="Y171" s="425"/>
      <c r="Z171" s="409"/>
      <c r="AA171" s="409"/>
      <c r="AB171" s="409"/>
      <c r="AC171" s="409"/>
      <c r="AD171" s="409"/>
      <c r="AE171" s="409"/>
      <c r="AF171" s="414"/>
      <c r="AG171" s="414"/>
      <c r="AH171" s="414"/>
      <c r="AI171" s="414"/>
      <c r="AJ171" s="414"/>
      <c r="AK171" s="414"/>
      <c r="AL171" s="414"/>
      <c r="AM171" s="295">
        <f>SUM(Y171:AL171)</f>
        <v>0</v>
      </c>
    </row>
    <row r="172" spans="1:39" outlineLevel="1">
      <c r="B172" s="293" t="s">
        <v>268</v>
      </c>
      <c r="C172" s="290" t="s">
        <v>164</v>
      </c>
      <c r="D172" s="294"/>
      <c r="E172" s="294"/>
      <c r="F172" s="294"/>
      <c r="G172" s="294"/>
      <c r="H172" s="294"/>
      <c r="I172" s="294"/>
      <c r="J172" s="294"/>
      <c r="K172" s="294"/>
      <c r="L172" s="294"/>
      <c r="M172" s="294"/>
      <c r="N172" s="466"/>
      <c r="O172" s="294"/>
      <c r="P172" s="294"/>
      <c r="Q172" s="294"/>
      <c r="R172" s="294"/>
      <c r="S172" s="294"/>
      <c r="T172" s="294"/>
      <c r="U172" s="294"/>
      <c r="V172" s="294"/>
      <c r="W172" s="294"/>
      <c r="X172" s="294"/>
      <c r="Y172" s="410">
        <f>Y171</f>
        <v>0</v>
      </c>
      <c r="Z172" s="410">
        <f t="shared" ref="Z172" si="449">Z171</f>
        <v>0</v>
      </c>
      <c r="AA172" s="410">
        <f t="shared" ref="AA172" si="450">AA171</f>
        <v>0</v>
      </c>
      <c r="AB172" s="410">
        <f t="shared" ref="AB172" si="451">AB171</f>
        <v>0</v>
      </c>
      <c r="AC172" s="410">
        <f t="shared" ref="AC172" si="452">AC171</f>
        <v>0</v>
      </c>
      <c r="AD172" s="410">
        <f t="shared" ref="AD172" si="453">AD171</f>
        <v>0</v>
      </c>
      <c r="AE172" s="410">
        <f t="shared" ref="AE172" si="454">AE171</f>
        <v>0</v>
      </c>
      <c r="AF172" s="410">
        <f t="shared" ref="AF172" si="455">AF171</f>
        <v>0</v>
      </c>
      <c r="AG172" s="410">
        <f t="shared" ref="AG172" si="456">AG171</f>
        <v>0</v>
      </c>
      <c r="AH172" s="410">
        <f t="shared" ref="AH172" si="457">AH171</f>
        <v>0</v>
      </c>
      <c r="AI172" s="410">
        <f t="shared" ref="AI172" si="458">AI171</f>
        <v>0</v>
      </c>
      <c r="AJ172" s="410">
        <f t="shared" ref="AJ172" si="459">AJ171</f>
        <v>0</v>
      </c>
      <c r="AK172" s="410">
        <f t="shared" ref="AK172" si="460">AK171</f>
        <v>0</v>
      </c>
      <c r="AL172" s="410">
        <f t="shared" ref="AL172" si="461">AL171</f>
        <v>0</v>
      </c>
      <c r="AM172" s="305"/>
    </row>
    <row r="173" spans="1:39" outlineLevel="1">
      <c r="B173" s="518"/>
      <c r="C173" s="290"/>
      <c r="D173" s="290"/>
      <c r="E173" s="290"/>
      <c r="F173" s="290"/>
      <c r="G173" s="290"/>
      <c r="H173" s="290"/>
      <c r="I173" s="290"/>
      <c r="J173" s="290"/>
      <c r="K173" s="290"/>
      <c r="L173" s="290"/>
      <c r="M173" s="290"/>
      <c r="N173" s="290"/>
      <c r="O173" s="290"/>
      <c r="P173" s="290"/>
      <c r="Q173" s="290"/>
      <c r="R173" s="290"/>
      <c r="S173" s="290"/>
      <c r="T173" s="290"/>
      <c r="U173" s="290"/>
      <c r="V173" s="290"/>
      <c r="W173" s="290"/>
      <c r="X173" s="290"/>
      <c r="Y173" s="411"/>
      <c r="Z173" s="424"/>
      <c r="AA173" s="424"/>
      <c r="AB173" s="424"/>
      <c r="AC173" s="424"/>
      <c r="AD173" s="424"/>
      <c r="AE173" s="424"/>
      <c r="AF173" s="424"/>
      <c r="AG173" s="424"/>
      <c r="AH173" s="424"/>
      <c r="AI173" s="424"/>
      <c r="AJ173" s="424"/>
      <c r="AK173" s="424"/>
      <c r="AL173" s="424"/>
      <c r="AM173" s="305"/>
    </row>
    <row r="174" spans="1:39" ht="30" outlineLevel="1">
      <c r="A174" s="520">
        <v>43</v>
      </c>
      <c r="B174" s="518" t="s">
        <v>136</v>
      </c>
      <c r="C174" s="290" t="s">
        <v>25</v>
      </c>
      <c r="D174" s="294"/>
      <c r="E174" s="294"/>
      <c r="F174" s="294"/>
      <c r="G174" s="294"/>
      <c r="H174" s="294"/>
      <c r="I174" s="294"/>
      <c r="J174" s="294"/>
      <c r="K174" s="294"/>
      <c r="L174" s="294"/>
      <c r="M174" s="294"/>
      <c r="N174" s="294">
        <v>0</v>
      </c>
      <c r="O174" s="294"/>
      <c r="P174" s="294"/>
      <c r="Q174" s="294"/>
      <c r="R174" s="294"/>
      <c r="S174" s="294"/>
      <c r="T174" s="294"/>
      <c r="U174" s="294"/>
      <c r="V174" s="294"/>
      <c r="W174" s="294"/>
      <c r="X174" s="294"/>
      <c r="Y174" s="425"/>
      <c r="Z174" s="409"/>
      <c r="AA174" s="409"/>
      <c r="AB174" s="409"/>
      <c r="AC174" s="409"/>
      <c r="AD174" s="409"/>
      <c r="AE174" s="409"/>
      <c r="AF174" s="414"/>
      <c r="AG174" s="414"/>
      <c r="AH174" s="414"/>
      <c r="AI174" s="414"/>
      <c r="AJ174" s="414"/>
      <c r="AK174" s="414"/>
      <c r="AL174" s="414"/>
      <c r="AM174" s="295">
        <f>SUM(Y174:AL174)</f>
        <v>0</v>
      </c>
    </row>
    <row r="175" spans="1:39" outlineLevel="1">
      <c r="B175" s="293" t="s">
        <v>268</v>
      </c>
      <c r="C175" s="290" t="s">
        <v>164</v>
      </c>
      <c r="D175" s="294"/>
      <c r="E175" s="294"/>
      <c r="F175" s="294"/>
      <c r="G175" s="294"/>
      <c r="H175" s="294"/>
      <c r="I175" s="294"/>
      <c r="J175" s="294"/>
      <c r="K175" s="294"/>
      <c r="L175" s="294"/>
      <c r="M175" s="294"/>
      <c r="N175" s="294">
        <f>N174</f>
        <v>0</v>
      </c>
      <c r="O175" s="294"/>
      <c r="P175" s="294"/>
      <c r="Q175" s="294"/>
      <c r="R175" s="294"/>
      <c r="S175" s="294"/>
      <c r="T175" s="294"/>
      <c r="U175" s="294"/>
      <c r="V175" s="294"/>
      <c r="W175" s="294"/>
      <c r="X175" s="294"/>
      <c r="Y175" s="410">
        <f>Y174</f>
        <v>0</v>
      </c>
      <c r="Z175" s="410">
        <f t="shared" ref="Z175" si="462">Z174</f>
        <v>0</v>
      </c>
      <c r="AA175" s="410">
        <f t="shared" ref="AA175" si="463">AA174</f>
        <v>0</v>
      </c>
      <c r="AB175" s="410">
        <f t="shared" ref="AB175" si="464">AB174</f>
        <v>0</v>
      </c>
      <c r="AC175" s="410">
        <f t="shared" ref="AC175" si="465">AC174</f>
        <v>0</v>
      </c>
      <c r="AD175" s="410">
        <f t="shared" ref="AD175" si="466">AD174</f>
        <v>0</v>
      </c>
      <c r="AE175" s="410">
        <f t="shared" ref="AE175" si="467">AE174</f>
        <v>0</v>
      </c>
      <c r="AF175" s="410">
        <f t="shared" ref="AF175" si="468">AF174</f>
        <v>0</v>
      </c>
      <c r="AG175" s="410">
        <f t="shared" ref="AG175" si="469">AG174</f>
        <v>0</v>
      </c>
      <c r="AH175" s="410">
        <f t="shared" ref="AH175" si="470">AH174</f>
        <v>0</v>
      </c>
      <c r="AI175" s="410">
        <f t="shared" ref="AI175" si="471">AI174</f>
        <v>0</v>
      </c>
      <c r="AJ175" s="410">
        <f t="shared" ref="AJ175" si="472">AJ174</f>
        <v>0</v>
      </c>
      <c r="AK175" s="410">
        <f t="shared" ref="AK175" si="473">AK174</f>
        <v>0</v>
      </c>
      <c r="AL175" s="410">
        <f t="shared" ref="AL175" si="474">AL174</f>
        <v>0</v>
      </c>
      <c r="AM175" s="305"/>
    </row>
    <row r="176" spans="1:39" outlineLevel="1">
      <c r="B176" s="518"/>
      <c r="C176" s="290"/>
      <c r="D176" s="290"/>
      <c r="E176" s="290"/>
      <c r="F176" s="290"/>
      <c r="G176" s="290"/>
      <c r="H176" s="290"/>
      <c r="I176" s="290"/>
      <c r="J176" s="290"/>
      <c r="K176" s="290"/>
      <c r="L176" s="290"/>
      <c r="M176" s="290"/>
      <c r="N176" s="290"/>
      <c r="O176" s="290"/>
      <c r="P176" s="290"/>
      <c r="Q176" s="290"/>
      <c r="R176" s="290"/>
      <c r="S176" s="290"/>
      <c r="T176" s="290"/>
      <c r="U176" s="290"/>
      <c r="V176" s="290"/>
      <c r="W176" s="290"/>
      <c r="X176" s="290"/>
      <c r="Y176" s="411"/>
      <c r="Z176" s="424"/>
      <c r="AA176" s="424"/>
      <c r="AB176" s="424"/>
      <c r="AC176" s="424"/>
      <c r="AD176" s="424"/>
      <c r="AE176" s="424"/>
      <c r="AF176" s="424"/>
      <c r="AG176" s="424"/>
      <c r="AH176" s="424"/>
      <c r="AI176" s="424"/>
      <c r="AJ176" s="424"/>
      <c r="AK176" s="424"/>
      <c r="AL176" s="424"/>
      <c r="AM176" s="305"/>
    </row>
    <row r="177" spans="1:39" ht="45" outlineLevel="1">
      <c r="A177" s="520">
        <v>44</v>
      </c>
      <c r="B177" s="518" t="s">
        <v>137</v>
      </c>
      <c r="C177" s="290" t="s">
        <v>25</v>
      </c>
      <c r="D177" s="294"/>
      <c r="E177" s="294"/>
      <c r="F177" s="294"/>
      <c r="G177" s="294"/>
      <c r="H177" s="294"/>
      <c r="I177" s="294"/>
      <c r="J177" s="294"/>
      <c r="K177" s="294"/>
      <c r="L177" s="294"/>
      <c r="M177" s="294"/>
      <c r="N177" s="294">
        <v>0</v>
      </c>
      <c r="O177" s="294"/>
      <c r="P177" s="294"/>
      <c r="Q177" s="294"/>
      <c r="R177" s="294"/>
      <c r="S177" s="294"/>
      <c r="T177" s="294"/>
      <c r="U177" s="294"/>
      <c r="V177" s="294"/>
      <c r="W177" s="294"/>
      <c r="X177" s="294"/>
      <c r="Y177" s="425"/>
      <c r="Z177" s="409"/>
      <c r="AA177" s="409"/>
      <c r="AB177" s="409"/>
      <c r="AC177" s="409"/>
      <c r="AD177" s="409"/>
      <c r="AE177" s="409"/>
      <c r="AF177" s="414"/>
      <c r="AG177" s="414"/>
      <c r="AH177" s="414"/>
      <c r="AI177" s="414"/>
      <c r="AJ177" s="414"/>
      <c r="AK177" s="414"/>
      <c r="AL177" s="414"/>
      <c r="AM177" s="295">
        <f>SUM(Y177:AL177)</f>
        <v>0</v>
      </c>
    </row>
    <row r="178" spans="1:39" outlineLevel="1">
      <c r="B178" s="293" t="s">
        <v>268</v>
      </c>
      <c r="C178" s="290" t="s">
        <v>164</v>
      </c>
      <c r="D178" s="294"/>
      <c r="E178" s="294"/>
      <c r="F178" s="294"/>
      <c r="G178" s="294"/>
      <c r="H178" s="294"/>
      <c r="I178" s="294"/>
      <c r="J178" s="294"/>
      <c r="K178" s="294"/>
      <c r="L178" s="294"/>
      <c r="M178" s="294"/>
      <c r="N178" s="294">
        <f>N177</f>
        <v>0</v>
      </c>
      <c r="O178" s="294"/>
      <c r="P178" s="294"/>
      <c r="Q178" s="294"/>
      <c r="R178" s="294"/>
      <c r="S178" s="294"/>
      <c r="T178" s="294"/>
      <c r="U178" s="294"/>
      <c r="V178" s="294"/>
      <c r="W178" s="294"/>
      <c r="X178" s="294"/>
      <c r="Y178" s="410">
        <f>Y177</f>
        <v>0</v>
      </c>
      <c r="Z178" s="410">
        <f t="shared" ref="Z178" si="475">Z177</f>
        <v>0</v>
      </c>
      <c r="AA178" s="410">
        <f t="shared" ref="AA178" si="476">AA177</f>
        <v>0</v>
      </c>
      <c r="AB178" s="410">
        <f t="shared" ref="AB178" si="477">AB177</f>
        <v>0</v>
      </c>
      <c r="AC178" s="410">
        <f t="shared" ref="AC178" si="478">AC177</f>
        <v>0</v>
      </c>
      <c r="AD178" s="410">
        <f t="shared" ref="AD178" si="479">AD177</f>
        <v>0</v>
      </c>
      <c r="AE178" s="410">
        <f t="shared" ref="AE178" si="480">AE177</f>
        <v>0</v>
      </c>
      <c r="AF178" s="410">
        <f t="shared" ref="AF178" si="481">AF177</f>
        <v>0</v>
      </c>
      <c r="AG178" s="410">
        <f t="shared" ref="AG178" si="482">AG177</f>
        <v>0</v>
      </c>
      <c r="AH178" s="410">
        <f t="shared" ref="AH178" si="483">AH177</f>
        <v>0</v>
      </c>
      <c r="AI178" s="410">
        <f t="shared" ref="AI178" si="484">AI177</f>
        <v>0</v>
      </c>
      <c r="AJ178" s="410">
        <f t="shared" ref="AJ178" si="485">AJ177</f>
        <v>0</v>
      </c>
      <c r="AK178" s="410">
        <f t="shared" ref="AK178" si="486">AK177</f>
        <v>0</v>
      </c>
      <c r="AL178" s="410">
        <f t="shared" ref="AL178" si="487">AL177</f>
        <v>0</v>
      </c>
      <c r="AM178" s="305"/>
    </row>
    <row r="179" spans="1:39" outlineLevel="1">
      <c r="B179" s="518"/>
      <c r="C179" s="290"/>
      <c r="D179" s="290"/>
      <c r="E179" s="290"/>
      <c r="F179" s="290"/>
      <c r="G179" s="290"/>
      <c r="H179" s="290"/>
      <c r="I179" s="290"/>
      <c r="J179" s="290"/>
      <c r="K179" s="290"/>
      <c r="L179" s="290"/>
      <c r="M179" s="290"/>
      <c r="N179" s="290"/>
      <c r="O179" s="290"/>
      <c r="P179" s="290"/>
      <c r="Q179" s="290"/>
      <c r="R179" s="290"/>
      <c r="S179" s="290"/>
      <c r="T179" s="290"/>
      <c r="U179" s="290"/>
      <c r="V179" s="290"/>
      <c r="W179" s="290"/>
      <c r="X179" s="290"/>
      <c r="Y179" s="411"/>
      <c r="Z179" s="424"/>
      <c r="AA179" s="424"/>
      <c r="AB179" s="424"/>
      <c r="AC179" s="424"/>
      <c r="AD179" s="424"/>
      <c r="AE179" s="424"/>
      <c r="AF179" s="424"/>
      <c r="AG179" s="424"/>
      <c r="AH179" s="424"/>
      <c r="AI179" s="424"/>
      <c r="AJ179" s="424"/>
      <c r="AK179" s="424"/>
      <c r="AL179" s="424"/>
      <c r="AM179" s="305"/>
    </row>
    <row r="180" spans="1:39" ht="30" outlineLevel="1">
      <c r="A180" s="520">
        <v>45</v>
      </c>
      <c r="B180" s="518" t="s">
        <v>138</v>
      </c>
      <c r="C180" s="290" t="s">
        <v>25</v>
      </c>
      <c r="D180" s="294"/>
      <c r="E180" s="294"/>
      <c r="F180" s="294"/>
      <c r="G180" s="294"/>
      <c r="H180" s="294"/>
      <c r="I180" s="294"/>
      <c r="J180" s="294"/>
      <c r="K180" s="294"/>
      <c r="L180" s="294"/>
      <c r="M180" s="294"/>
      <c r="N180" s="294">
        <v>0</v>
      </c>
      <c r="O180" s="294"/>
      <c r="P180" s="294"/>
      <c r="Q180" s="294"/>
      <c r="R180" s="294"/>
      <c r="S180" s="294"/>
      <c r="T180" s="294"/>
      <c r="U180" s="294"/>
      <c r="V180" s="294"/>
      <c r="W180" s="294"/>
      <c r="X180" s="294"/>
      <c r="Y180" s="425"/>
      <c r="Z180" s="409"/>
      <c r="AA180" s="409"/>
      <c r="AB180" s="409"/>
      <c r="AC180" s="409"/>
      <c r="AD180" s="409"/>
      <c r="AE180" s="409"/>
      <c r="AF180" s="414"/>
      <c r="AG180" s="414"/>
      <c r="AH180" s="414"/>
      <c r="AI180" s="414"/>
      <c r="AJ180" s="414"/>
      <c r="AK180" s="414"/>
      <c r="AL180" s="414"/>
      <c r="AM180" s="295">
        <f>SUM(Y180:AL180)</f>
        <v>0</v>
      </c>
    </row>
    <row r="181" spans="1:39" outlineLevel="1">
      <c r="B181" s="293" t="s">
        <v>268</v>
      </c>
      <c r="C181" s="290" t="s">
        <v>164</v>
      </c>
      <c r="D181" s="294"/>
      <c r="E181" s="294"/>
      <c r="F181" s="294"/>
      <c r="G181" s="294"/>
      <c r="H181" s="294"/>
      <c r="I181" s="294"/>
      <c r="J181" s="294"/>
      <c r="K181" s="294"/>
      <c r="L181" s="294"/>
      <c r="M181" s="294"/>
      <c r="N181" s="294">
        <f>N180</f>
        <v>0</v>
      </c>
      <c r="O181" s="294"/>
      <c r="P181" s="294"/>
      <c r="Q181" s="294"/>
      <c r="R181" s="294"/>
      <c r="S181" s="294"/>
      <c r="T181" s="294"/>
      <c r="U181" s="294"/>
      <c r="V181" s="294"/>
      <c r="W181" s="294"/>
      <c r="X181" s="294"/>
      <c r="Y181" s="410">
        <f>Y180</f>
        <v>0</v>
      </c>
      <c r="Z181" s="410">
        <f t="shared" ref="Z181" si="488">Z180</f>
        <v>0</v>
      </c>
      <c r="AA181" s="410">
        <f t="shared" ref="AA181" si="489">AA180</f>
        <v>0</v>
      </c>
      <c r="AB181" s="410">
        <f t="shared" ref="AB181" si="490">AB180</f>
        <v>0</v>
      </c>
      <c r="AC181" s="410">
        <f t="shared" ref="AC181" si="491">AC180</f>
        <v>0</v>
      </c>
      <c r="AD181" s="410">
        <f t="shared" ref="AD181" si="492">AD180</f>
        <v>0</v>
      </c>
      <c r="AE181" s="410">
        <f t="shared" ref="AE181" si="493">AE180</f>
        <v>0</v>
      </c>
      <c r="AF181" s="410">
        <f t="shared" ref="AF181" si="494">AF180</f>
        <v>0</v>
      </c>
      <c r="AG181" s="410">
        <f t="shared" ref="AG181" si="495">AG180</f>
        <v>0</v>
      </c>
      <c r="AH181" s="410">
        <f t="shared" ref="AH181" si="496">AH180</f>
        <v>0</v>
      </c>
      <c r="AI181" s="410">
        <f t="shared" ref="AI181" si="497">AI180</f>
        <v>0</v>
      </c>
      <c r="AJ181" s="410">
        <f t="shared" ref="AJ181" si="498">AJ180</f>
        <v>0</v>
      </c>
      <c r="AK181" s="410">
        <f t="shared" ref="AK181" si="499">AK180</f>
        <v>0</v>
      </c>
      <c r="AL181" s="410">
        <f t="shared" ref="AL181" si="500">AL180</f>
        <v>0</v>
      </c>
      <c r="AM181" s="305"/>
    </row>
    <row r="182" spans="1:39" outlineLevel="1">
      <c r="B182" s="518"/>
      <c r="C182" s="290"/>
      <c r="D182" s="290"/>
      <c r="E182" s="290"/>
      <c r="F182" s="290"/>
      <c r="G182" s="290"/>
      <c r="H182" s="290"/>
      <c r="I182" s="290"/>
      <c r="J182" s="290"/>
      <c r="K182" s="290"/>
      <c r="L182" s="290"/>
      <c r="M182" s="290"/>
      <c r="N182" s="290"/>
      <c r="O182" s="290"/>
      <c r="P182" s="290"/>
      <c r="Q182" s="290"/>
      <c r="R182" s="290"/>
      <c r="S182" s="290"/>
      <c r="T182" s="290"/>
      <c r="U182" s="290"/>
      <c r="V182" s="290"/>
      <c r="W182" s="290"/>
      <c r="X182" s="290"/>
      <c r="Y182" s="411"/>
      <c r="Z182" s="424"/>
      <c r="AA182" s="424"/>
      <c r="AB182" s="424"/>
      <c r="AC182" s="424"/>
      <c r="AD182" s="424"/>
      <c r="AE182" s="424"/>
      <c r="AF182" s="424"/>
      <c r="AG182" s="424"/>
      <c r="AH182" s="424"/>
      <c r="AI182" s="424"/>
      <c r="AJ182" s="424"/>
      <c r="AK182" s="424"/>
      <c r="AL182" s="424"/>
      <c r="AM182" s="305"/>
    </row>
    <row r="183" spans="1:39" ht="30" outlineLevel="1">
      <c r="A183" s="520">
        <v>46</v>
      </c>
      <c r="B183" s="518" t="s">
        <v>139</v>
      </c>
      <c r="C183" s="290" t="s">
        <v>25</v>
      </c>
      <c r="D183" s="294"/>
      <c r="E183" s="294"/>
      <c r="F183" s="294"/>
      <c r="G183" s="294"/>
      <c r="H183" s="294"/>
      <c r="I183" s="294"/>
      <c r="J183" s="294"/>
      <c r="K183" s="294"/>
      <c r="L183" s="294"/>
      <c r="M183" s="294"/>
      <c r="N183" s="294">
        <v>0</v>
      </c>
      <c r="O183" s="294"/>
      <c r="P183" s="294"/>
      <c r="Q183" s="294"/>
      <c r="R183" s="294"/>
      <c r="S183" s="294"/>
      <c r="T183" s="294"/>
      <c r="U183" s="294"/>
      <c r="V183" s="294"/>
      <c r="W183" s="294"/>
      <c r="X183" s="294"/>
      <c r="Y183" s="425"/>
      <c r="Z183" s="409"/>
      <c r="AA183" s="409"/>
      <c r="AB183" s="409"/>
      <c r="AC183" s="409"/>
      <c r="AD183" s="409"/>
      <c r="AE183" s="409"/>
      <c r="AF183" s="414"/>
      <c r="AG183" s="414"/>
      <c r="AH183" s="414"/>
      <c r="AI183" s="414"/>
      <c r="AJ183" s="414"/>
      <c r="AK183" s="414"/>
      <c r="AL183" s="414"/>
      <c r="AM183" s="295">
        <f>SUM(Y183:AL183)</f>
        <v>0</v>
      </c>
    </row>
    <row r="184" spans="1:39" outlineLevel="1">
      <c r="B184" s="293" t="s">
        <v>268</v>
      </c>
      <c r="C184" s="290" t="s">
        <v>164</v>
      </c>
      <c r="D184" s="294"/>
      <c r="E184" s="294"/>
      <c r="F184" s="294"/>
      <c r="G184" s="294"/>
      <c r="H184" s="294"/>
      <c r="I184" s="294"/>
      <c r="J184" s="294"/>
      <c r="K184" s="294"/>
      <c r="L184" s="294"/>
      <c r="M184" s="294"/>
      <c r="N184" s="294">
        <f>N183</f>
        <v>0</v>
      </c>
      <c r="O184" s="294"/>
      <c r="P184" s="294"/>
      <c r="Q184" s="294"/>
      <c r="R184" s="294"/>
      <c r="S184" s="294"/>
      <c r="T184" s="294"/>
      <c r="U184" s="294"/>
      <c r="V184" s="294"/>
      <c r="W184" s="294"/>
      <c r="X184" s="294"/>
      <c r="Y184" s="410">
        <f>Y183</f>
        <v>0</v>
      </c>
      <c r="Z184" s="410">
        <f t="shared" ref="Z184" si="501">Z183</f>
        <v>0</v>
      </c>
      <c r="AA184" s="410">
        <f t="shared" ref="AA184" si="502">AA183</f>
        <v>0</v>
      </c>
      <c r="AB184" s="410">
        <f t="shared" ref="AB184" si="503">AB183</f>
        <v>0</v>
      </c>
      <c r="AC184" s="410">
        <f t="shared" ref="AC184" si="504">AC183</f>
        <v>0</v>
      </c>
      <c r="AD184" s="410">
        <f t="shared" ref="AD184" si="505">AD183</f>
        <v>0</v>
      </c>
      <c r="AE184" s="410">
        <f t="shared" ref="AE184" si="506">AE183</f>
        <v>0</v>
      </c>
      <c r="AF184" s="410">
        <f t="shared" ref="AF184" si="507">AF183</f>
        <v>0</v>
      </c>
      <c r="AG184" s="410">
        <f t="shared" ref="AG184" si="508">AG183</f>
        <v>0</v>
      </c>
      <c r="AH184" s="410">
        <f t="shared" ref="AH184" si="509">AH183</f>
        <v>0</v>
      </c>
      <c r="AI184" s="410">
        <f t="shared" ref="AI184" si="510">AI183</f>
        <v>0</v>
      </c>
      <c r="AJ184" s="410">
        <f t="shared" ref="AJ184" si="511">AJ183</f>
        <v>0</v>
      </c>
      <c r="AK184" s="410">
        <f t="shared" ref="AK184" si="512">AK183</f>
        <v>0</v>
      </c>
      <c r="AL184" s="410">
        <f t="shared" ref="AL184" si="513">AL183</f>
        <v>0</v>
      </c>
      <c r="AM184" s="305"/>
    </row>
    <row r="185" spans="1:39" outlineLevel="1">
      <c r="B185" s="518"/>
      <c r="C185" s="290"/>
      <c r="D185" s="290"/>
      <c r="E185" s="290"/>
      <c r="F185" s="290"/>
      <c r="G185" s="290"/>
      <c r="H185" s="290"/>
      <c r="I185" s="290"/>
      <c r="J185" s="290"/>
      <c r="K185" s="290"/>
      <c r="L185" s="290"/>
      <c r="M185" s="290"/>
      <c r="N185" s="290"/>
      <c r="O185" s="290"/>
      <c r="P185" s="290"/>
      <c r="Q185" s="290"/>
      <c r="R185" s="290"/>
      <c r="S185" s="290"/>
      <c r="T185" s="290"/>
      <c r="U185" s="290"/>
      <c r="V185" s="290"/>
      <c r="W185" s="290"/>
      <c r="X185" s="290"/>
      <c r="Y185" s="411"/>
      <c r="Z185" s="424"/>
      <c r="AA185" s="424"/>
      <c r="AB185" s="424"/>
      <c r="AC185" s="424"/>
      <c r="AD185" s="424"/>
      <c r="AE185" s="424"/>
      <c r="AF185" s="424"/>
      <c r="AG185" s="424"/>
      <c r="AH185" s="424"/>
      <c r="AI185" s="424"/>
      <c r="AJ185" s="424"/>
      <c r="AK185" s="424"/>
      <c r="AL185" s="424"/>
      <c r="AM185" s="305"/>
    </row>
    <row r="186" spans="1:39" ht="30" outlineLevel="1">
      <c r="A186" s="520">
        <v>47</v>
      </c>
      <c r="B186" s="518" t="s">
        <v>140</v>
      </c>
      <c r="C186" s="290" t="s">
        <v>25</v>
      </c>
      <c r="D186" s="294"/>
      <c r="E186" s="294"/>
      <c r="F186" s="294"/>
      <c r="G186" s="294"/>
      <c r="H186" s="294"/>
      <c r="I186" s="294"/>
      <c r="J186" s="294"/>
      <c r="K186" s="294"/>
      <c r="L186" s="294"/>
      <c r="M186" s="294"/>
      <c r="N186" s="294">
        <v>0</v>
      </c>
      <c r="O186" s="294"/>
      <c r="P186" s="294"/>
      <c r="Q186" s="294"/>
      <c r="R186" s="294"/>
      <c r="S186" s="294"/>
      <c r="T186" s="294"/>
      <c r="U186" s="294"/>
      <c r="V186" s="294"/>
      <c r="W186" s="294"/>
      <c r="X186" s="294"/>
      <c r="Y186" s="425"/>
      <c r="Z186" s="409"/>
      <c r="AA186" s="409"/>
      <c r="AB186" s="409"/>
      <c r="AC186" s="409"/>
      <c r="AD186" s="409"/>
      <c r="AE186" s="409"/>
      <c r="AF186" s="414"/>
      <c r="AG186" s="414"/>
      <c r="AH186" s="414"/>
      <c r="AI186" s="414"/>
      <c r="AJ186" s="414"/>
      <c r="AK186" s="414"/>
      <c r="AL186" s="414"/>
      <c r="AM186" s="295">
        <f>SUM(Y186:AL186)</f>
        <v>0</v>
      </c>
    </row>
    <row r="187" spans="1:39" outlineLevel="1">
      <c r="B187" s="293" t="s">
        <v>268</v>
      </c>
      <c r="C187" s="290" t="s">
        <v>164</v>
      </c>
      <c r="D187" s="294"/>
      <c r="E187" s="294"/>
      <c r="F187" s="294"/>
      <c r="G187" s="294"/>
      <c r="H187" s="294"/>
      <c r="I187" s="294"/>
      <c r="J187" s="294"/>
      <c r="K187" s="294"/>
      <c r="L187" s="294"/>
      <c r="M187" s="294"/>
      <c r="N187" s="294">
        <f>N186</f>
        <v>0</v>
      </c>
      <c r="O187" s="294"/>
      <c r="P187" s="294"/>
      <c r="Q187" s="294"/>
      <c r="R187" s="294"/>
      <c r="S187" s="294"/>
      <c r="T187" s="294"/>
      <c r="U187" s="294"/>
      <c r="V187" s="294"/>
      <c r="W187" s="294"/>
      <c r="X187" s="294"/>
      <c r="Y187" s="410">
        <f>Y186</f>
        <v>0</v>
      </c>
      <c r="Z187" s="410">
        <f t="shared" ref="Z187" si="514">Z186</f>
        <v>0</v>
      </c>
      <c r="AA187" s="410">
        <f t="shared" ref="AA187" si="515">AA186</f>
        <v>0</v>
      </c>
      <c r="AB187" s="410">
        <f t="shared" ref="AB187" si="516">AB186</f>
        <v>0</v>
      </c>
      <c r="AC187" s="410">
        <f t="shared" ref="AC187" si="517">AC186</f>
        <v>0</v>
      </c>
      <c r="AD187" s="410">
        <f t="shared" ref="AD187" si="518">AD186</f>
        <v>0</v>
      </c>
      <c r="AE187" s="410">
        <f t="shared" ref="AE187" si="519">AE186</f>
        <v>0</v>
      </c>
      <c r="AF187" s="410">
        <f t="shared" ref="AF187" si="520">AF186</f>
        <v>0</v>
      </c>
      <c r="AG187" s="410">
        <f t="shared" ref="AG187" si="521">AG186</f>
        <v>0</v>
      </c>
      <c r="AH187" s="410">
        <f t="shared" ref="AH187" si="522">AH186</f>
        <v>0</v>
      </c>
      <c r="AI187" s="410">
        <f t="shared" ref="AI187" si="523">AI186</f>
        <v>0</v>
      </c>
      <c r="AJ187" s="410">
        <f t="shared" ref="AJ187" si="524">AJ186</f>
        <v>0</v>
      </c>
      <c r="AK187" s="410">
        <f t="shared" ref="AK187" si="525">AK186</f>
        <v>0</v>
      </c>
      <c r="AL187" s="410">
        <f t="shared" ref="AL187" si="526">AL186</f>
        <v>0</v>
      </c>
      <c r="AM187" s="305"/>
    </row>
    <row r="188" spans="1:39" outlineLevel="1">
      <c r="B188" s="518"/>
      <c r="C188" s="290"/>
      <c r="D188" s="290"/>
      <c r="E188" s="290"/>
      <c r="F188" s="290"/>
      <c r="G188" s="290"/>
      <c r="H188" s="290"/>
      <c r="I188" s="290"/>
      <c r="J188" s="290"/>
      <c r="K188" s="290"/>
      <c r="L188" s="290"/>
      <c r="M188" s="290"/>
      <c r="N188" s="290"/>
      <c r="O188" s="290"/>
      <c r="P188" s="290"/>
      <c r="Q188" s="290"/>
      <c r="R188" s="290"/>
      <c r="S188" s="290"/>
      <c r="T188" s="290"/>
      <c r="U188" s="290"/>
      <c r="V188" s="290"/>
      <c r="W188" s="290"/>
      <c r="X188" s="290"/>
      <c r="Y188" s="411"/>
      <c r="Z188" s="424"/>
      <c r="AA188" s="424"/>
      <c r="AB188" s="424"/>
      <c r="AC188" s="424"/>
      <c r="AD188" s="424"/>
      <c r="AE188" s="424"/>
      <c r="AF188" s="424"/>
      <c r="AG188" s="424"/>
      <c r="AH188" s="424"/>
      <c r="AI188" s="424"/>
      <c r="AJ188" s="424"/>
      <c r="AK188" s="424"/>
      <c r="AL188" s="424"/>
      <c r="AM188" s="305"/>
    </row>
    <row r="189" spans="1:39" ht="45" outlineLevel="1">
      <c r="A189" s="520">
        <v>48</v>
      </c>
      <c r="B189" s="518" t="s">
        <v>141</v>
      </c>
      <c r="C189" s="290" t="s">
        <v>25</v>
      </c>
      <c r="D189" s="294"/>
      <c r="E189" s="294"/>
      <c r="F189" s="294"/>
      <c r="G189" s="294"/>
      <c r="H189" s="294"/>
      <c r="I189" s="294"/>
      <c r="J189" s="294"/>
      <c r="K189" s="294"/>
      <c r="L189" s="294"/>
      <c r="M189" s="294"/>
      <c r="N189" s="294">
        <v>0</v>
      </c>
      <c r="O189" s="294"/>
      <c r="P189" s="294"/>
      <c r="Q189" s="294"/>
      <c r="R189" s="294"/>
      <c r="S189" s="294"/>
      <c r="T189" s="294"/>
      <c r="U189" s="294"/>
      <c r="V189" s="294"/>
      <c r="W189" s="294"/>
      <c r="X189" s="294"/>
      <c r="Y189" s="425"/>
      <c r="Z189" s="409"/>
      <c r="AA189" s="409"/>
      <c r="AB189" s="409"/>
      <c r="AC189" s="409"/>
      <c r="AD189" s="409"/>
      <c r="AE189" s="409"/>
      <c r="AF189" s="414"/>
      <c r="AG189" s="414"/>
      <c r="AH189" s="414"/>
      <c r="AI189" s="414"/>
      <c r="AJ189" s="414"/>
      <c r="AK189" s="414"/>
      <c r="AL189" s="414"/>
      <c r="AM189" s="295">
        <f>SUM(Y189:AL189)</f>
        <v>0</v>
      </c>
    </row>
    <row r="190" spans="1:39" outlineLevel="1">
      <c r="B190" s="293" t="s">
        <v>268</v>
      </c>
      <c r="C190" s="290" t="s">
        <v>164</v>
      </c>
      <c r="D190" s="294"/>
      <c r="E190" s="294"/>
      <c r="F190" s="294"/>
      <c r="G190" s="294"/>
      <c r="H190" s="294"/>
      <c r="I190" s="294"/>
      <c r="J190" s="294"/>
      <c r="K190" s="294"/>
      <c r="L190" s="294"/>
      <c r="M190" s="294"/>
      <c r="N190" s="294">
        <f>N189</f>
        <v>0</v>
      </c>
      <c r="O190" s="294"/>
      <c r="P190" s="294"/>
      <c r="Q190" s="294"/>
      <c r="R190" s="294"/>
      <c r="S190" s="294"/>
      <c r="T190" s="294"/>
      <c r="U190" s="294"/>
      <c r="V190" s="294"/>
      <c r="W190" s="294"/>
      <c r="X190" s="294"/>
      <c r="Y190" s="410">
        <f>Y189</f>
        <v>0</v>
      </c>
      <c r="Z190" s="410">
        <f t="shared" ref="Z190" si="527">Z189</f>
        <v>0</v>
      </c>
      <c r="AA190" s="410">
        <f t="shared" ref="AA190" si="528">AA189</f>
        <v>0</v>
      </c>
      <c r="AB190" s="410">
        <f t="shared" ref="AB190" si="529">AB189</f>
        <v>0</v>
      </c>
      <c r="AC190" s="410">
        <f t="shared" ref="AC190" si="530">AC189</f>
        <v>0</v>
      </c>
      <c r="AD190" s="410">
        <f t="shared" ref="AD190" si="531">AD189</f>
        <v>0</v>
      </c>
      <c r="AE190" s="410">
        <f t="shared" ref="AE190" si="532">AE189</f>
        <v>0</v>
      </c>
      <c r="AF190" s="410">
        <f t="shared" ref="AF190" si="533">AF189</f>
        <v>0</v>
      </c>
      <c r="AG190" s="410">
        <f t="shared" ref="AG190" si="534">AG189</f>
        <v>0</v>
      </c>
      <c r="AH190" s="410">
        <f t="shared" ref="AH190" si="535">AH189</f>
        <v>0</v>
      </c>
      <c r="AI190" s="410">
        <f t="shared" ref="AI190" si="536">AI189</f>
        <v>0</v>
      </c>
      <c r="AJ190" s="410">
        <f t="shared" ref="AJ190" si="537">AJ189</f>
        <v>0</v>
      </c>
      <c r="AK190" s="410">
        <f t="shared" ref="AK190" si="538">AK189</f>
        <v>0</v>
      </c>
      <c r="AL190" s="410">
        <f t="shared" ref="AL190" si="539">AL189</f>
        <v>0</v>
      </c>
      <c r="AM190" s="305"/>
    </row>
    <row r="191" spans="1:39" outlineLevel="1">
      <c r="B191" s="518"/>
      <c r="C191" s="290"/>
      <c r="D191" s="290"/>
      <c r="E191" s="290"/>
      <c r="F191" s="290"/>
      <c r="G191" s="290"/>
      <c r="H191" s="290"/>
      <c r="I191" s="290"/>
      <c r="J191" s="290"/>
      <c r="K191" s="290"/>
      <c r="L191" s="290"/>
      <c r="M191" s="290"/>
      <c r="N191" s="290"/>
      <c r="O191" s="290"/>
      <c r="P191" s="290"/>
      <c r="Q191" s="290"/>
      <c r="R191" s="290"/>
      <c r="S191" s="290"/>
      <c r="T191" s="290"/>
      <c r="U191" s="290"/>
      <c r="V191" s="290"/>
      <c r="W191" s="290"/>
      <c r="X191" s="290"/>
      <c r="Y191" s="411"/>
      <c r="Z191" s="424"/>
      <c r="AA191" s="424"/>
      <c r="AB191" s="424"/>
      <c r="AC191" s="424"/>
      <c r="AD191" s="424"/>
      <c r="AE191" s="424"/>
      <c r="AF191" s="424"/>
      <c r="AG191" s="424"/>
      <c r="AH191" s="424"/>
      <c r="AI191" s="424"/>
      <c r="AJ191" s="424"/>
      <c r="AK191" s="424"/>
      <c r="AL191" s="424"/>
      <c r="AM191" s="305"/>
    </row>
    <row r="192" spans="1:39" ht="30" outlineLevel="1">
      <c r="A192" s="520">
        <v>49</v>
      </c>
      <c r="B192" s="518" t="s">
        <v>142</v>
      </c>
      <c r="C192" s="290" t="s">
        <v>25</v>
      </c>
      <c r="D192" s="294"/>
      <c r="E192" s="294"/>
      <c r="F192" s="294"/>
      <c r="G192" s="294"/>
      <c r="H192" s="294"/>
      <c r="I192" s="294"/>
      <c r="J192" s="294"/>
      <c r="K192" s="294"/>
      <c r="L192" s="294"/>
      <c r="M192" s="294"/>
      <c r="N192" s="294">
        <v>0</v>
      </c>
      <c r="O192" s="294"/>
      <c r="P192" s="294"/>
      <c r="Q192" s="294"/>
      <c r="R192" s="294"/>
      <c r="S192" s="294"/>
      <c r="T192" s="294"/>
      <c r="U192" s="294"/>
      <c r="V192" s="294"/>
      <c r="W192" s="294"/>
      <c r="X192" s="294"/>
      <c r="Y192" s="425"/>
      <c r="Z192" s="409"/>
      <c r="AA192" s="409"/>
      <c r="AB192" s="409"/>
      <c r="AC192" s="409"/>
      <c r="AD192" s="409"/>
      <c r="AE192" s="409"/>
      <c r="AF192" s="414"/>
      <c r="AG192" s="414"/>
      <c r="AH192" s="414"/>
      <c r="AI192" s="414"/>
      <c r="AJ192" s="414"/>
      <c r="AK192" s="414"/>
      <c r="AL192" s="414"/>
      <c r="AM192" s="295">
        <f>SUM(Y192:AL192)</f>
        <v>0</v>
      </c>
    </row>
    <row r="193" spans="2:39" outlineLevel="1">
      <c r="B193" s="293" t="s">
        <v>268</v>
      </c>
      <c r="C193" s="290" t="s">
        <v>164</v>
      </c>
      <c r="D193" s="294"/>
      <c r="E193" s="294"/>
      <c r="F193" s="294"/>
      <c r="G193" s="294"/>
      <c r="H193" s="294"/>
      <c r="I193" s="294"/>
      <c r="J193" s="294"/>
      <c r="K193" s="294"/>
      <c r="L193" s="294"/>
      <c r="M193" s="294"/>
      <c r="N193" s="294">
        <f>N192</f>
        <v>0</v>
      </c>
      <c r="O193" s="294"/>
      <c r="P193" s="294"/>
      <c r="Q193" s="294"/>
      <c r="R193" s="294"/>
      <c r="S193" s="294"/>
      <c r="T193" s="294"/>
      <c r="U193" s="294"/>
      <c r="V193" s="294"/>
      <c r="W193" s="294"/>
      <c r="X193" s="294"/>
      <c r="Y193" s="410">
        <f>Y192</f>
        <v>0</v>
      </c>
      <c r="Z193" s="410">
        <f t="shared" ref="Z193" si="540">Z192</f>
        <v>0</v>
      </c>
      <c r="AA193" s="410">
        <f t="shared" ref="AA193" si="541">AA192</f>
        <v>0</v>
      </c>
      <c r="AB193" s="410">
        <f t="shared" ref="AB193" si="542">AB192</f>
        <v>0</v>
      </c>
      <c r="AC193" s="410">
        <f t="shared" ref="AC193" si="543">AC192</f>
        <v>0</v>
      </c>
      <c r="AD193" s="410">
        <f t="shared" ref="AD193" si="544">AD192</f>
        <v>0</v>
      </c>
      <c r="AE193" s="410">
        <f t="shared" ref="AE193" si="545">AE192</f>
        <v>0</v>
      </c>
      <c r="AF193" s="410">
        <f t="shared" ref="AF193" si="546">AF192</f>
        <v>0</v>
      </c>
      <c r="AG193" s="410">
        <f t="shared" ref="AG193" si="547">AG192</f>
        <v>0</v>
      </c>
      <c r="AH193" s="410">
        <f t="shared" ref="AH193" si="548">AH192</f>
        <v>0</v>
      </c>
      <c r="AI193" s="410">
        <f t="shared" ref="AI193" si="549">AI192</f>
        <v>0</v>
      </c>
      <c r="AJ193" s="410">
        <f t="shared" ref="AJ193" si="550">AJ192</f>
        <v>0</v>
      </c>
      <c r="AK193" s="410">
        <f t="shared" ref="AK193" si="551">AK192</f>
        <v>0</v>
      </c>
      <c r="AL193" s="410">
        <f t="shared" ref="AL193" si="552">AL192</f>
        <v>0</v>
      </c>
      <c r="AM193" s="305"/>
    </row>
    <row r="194" spans="2:39" outlineLevel="1">
      <c r="B194" s="293"/>
      <c r="C194" s="304"/>
      <c r="D194" s="290"/>
      <c r="E194" s="290"/>
      <c r="F194" s="290"/>
      <c r="G194" s="290"/>
      <c r="H194" s="290"/>
      <c r="I194" s="290"/>
      <c r="J194" s="290"/>
      <c r="K194" s="290"/>
      <c r="L194" s="290"/>
      <c r="M194" s="290"/>
      <c r="N194" s="290"/>
      <c r="O194" s="290"/>
      <c r="P194" s="290"/>
      <c r="Q194" s="290"/>
      <c r="R194" s="290"/>
      <c r="S194" s="290"/>
      <c r="T194" s="290"/>
      <c r="U194" s="290"/>
      <c r="V194" s="290"/>
      <c r="W194" s="290"/>
      <c r="X194" s="290"/>
      <c r="Y194" s="300"/>
      <c r="Z194" s="300"/>
      <c r="AA194" s="300"/>
      <c r="AB194" s="300"/>
      <c r="AC194" s="300"/>
      <c r="AD194" s="300"/>
      <c r="AE194" s="300"/>
      <c r="AF194" s="300"/>
      <c r="AG194" s="300"/>
      <c r="AH194" s="300"/>
      <c r="AI194" s="300"/>
      <c r="AJ194" s="300"/>
      <c r="AK194" s="300"/>
      <c r="AL194" s="300"/>
      <c r="AM194" s="305"/>
    </row>
    <row r="195" spans="2:39" ht="15.75">
      <c r="B195" s="326" t="s">
        <v>272</v>
      </c>
      <c r="C195" s="328"/>
      <c r="D195" s="328">
        <f>SUM(D38:D193)</f>
        <v>1759555</v>
      </c>
      <c r="E195" s="328"/>
      <c r="F195" s="328"/>
      <c r="G195" s="328"/>
      <c r="H195" s="328"/>
      <c r="I195" s="328"/>
      <c r="J195" s="328"/>
      <c r="K195" s="328"/>
      <c r="L195" s="328"/>
      <c r="M195" s="328"/>
      <c r="N195" s="328"/>
      <c r="O195" s="328">
        <f>SUM(O38:O193)</f>
        <v>440</v>
      </c>
      <c r="P195" s="328"/>
      <c r="Q195" s="328"/>
      <c r="R195" s="328"/>
      <c r="S195" s="328"/>
      <c r="T195" s="328"/>
      <c r="U195" s="328"/>
      <c r="V195" s="328"/>
      <c r="W195" s="328"/>
      <c r="X195" s="328"/>
      <c r="Y195" s="328">
        <f>IF(Y36="kWh",SUMPRODUCT(D38:D193,Y38:Y193))</f>
        <v>301910</v>
      </c>
      <c r="Z195" s="328">
        <f>IF(Z36="kWh",SUMPRODUCT(D38:D193,Z38:Z193))</f>
        <v>242626.28000000003</v>
      </c>
      <c r="AA195" s="328">
        <f>IF(AA36="kw",SUMPRODUCT(N38:N193,O38:O193,AA38:AA193),SUMPRODUCT(D38:D193,AA38:AA193))</f>
        <v>2219.9999999999995</v>
      </c>
      <c r="AB195" s="328">
        <f>IF(AB36="kw",SUMPRODUCT(N38:N193,O38:O193,AB38:AB193),SUMPRODUCT(D38:D193,AB38:AB193))</f>
        <v>0</v>
      </c>
      <c r="AC195" s="328">
        <f>IF(AC36="kw",SUMPRODUCT(N38:N193,O38:O193,AC38:AC193),SUMPRODUCT(D38:D193,AC38:AC193))</f>
        <v>0</v>
      </c>
      <c r="AD195" s="328">
        <f>IF(AD36="kw",SUMPRODUCT(N38:N193,O38:O193,AD38:AD193),SUMPRODUCT(D38:D193,AD38:AD193))</f>
        <v>0</v>
      </c>
      <c r="AE195" s="328">
        <f>IF(AE36="kw",SUMPRODUCT(N38:N193,O38:O193,AE38:AE193),SUMPRODUCT(D38:D193,AE38:AE193))</f>
        <v>1560.0000000000002</v>
      </c>
      <c r="AF195" s="328">
        <f>IF(AF36="kw",SUMPRODUCT(N38:N193,O38:O193,AF38:AF193),SUMPRODUCT(D38:D193,AF38:AF193))</f>
        <v>0</v>
      </c>
      <c r="AG195" s="328">
        <f>IF(AG36="kw",SUMPRODUCT(N38:N193,O38:O193,AG38:AG193),SUMPRODUCT(D38:D193,AG38:AG193))</f>
        <v>0</v>
      </c>
      <c r="AH195" s="328">
        <f>IF(AH36="kw",SUMPRODUCT(N38:N193,O38:O193,AH38:AH193),SUMPRODUCT(D38:D193,AH38:AH193))</f>
        <v>0</v>
      </c>
      <c r="AI195" s="328">
        <f>IF(AI36="kw",SUMPRODUCT(N38:N193,O38:O193,AI38:AI193),SUMPRODUCT(D38:D193,AI38:AI193))</f>
        <v>0</v>
      </c>
      <c r="AJ195" s="328">
        <f>IF(AJ36="kw",SUMPRODUCT(N38:N193,O38:O193,AJ38:AJ193),SUMPRODUCT(D38:D193,AJ38:AJ193))</f>
        <v>0</v>
      </c>
      <c r="AK195" s="328">
        <f>IF(AK36="kw",SUMPRODUCT(N38:N193,O38:O193,AK38:AK193),SUMPRODUCT(D38:D193,AK38:AK193))</f>
        <v>0</v>
      </c>
      <c r="AL195" s="328">
        <f>IF(AL36="kw",SUMPRODUCT(N38:N193,O38:O193,AL38:AL193),SUMPRODUCT(D38:D193,AL38:AL193))</f>
        <v>0</v>
      </c>
      <c r="AM195" s="329"/>
    </row>
    <row r="196" spans="2:39" ht="15.75">
      <c r="B196" s="390" t="s">
        <v>273</v>
      </c>
      <c r="C196" s="391"/>
      <c r="D196" s="391"/>
      <c r="E196" s="391"/>
      <c r="F196" s="391"/>
      <c r="G196" s="391"/>
      <c r="H196" s="391"/>
      <c r="I196" s="391"/>
      <c r="J196" s="391"/>
      <c r="K196" s="391"/>
      <c r="L196" s="391"/>
      <c r="M196" s="391"/>
      <c r="N196" s="391"/>
      <c r="O196" s="391"/>
      <c r="P196" s="391"/>
      <c r="Q196" s="391"/>
      <c r="R196" s="391"/>
      <c r="S196" s="391"/>
      <c r="T196" s="391"/>
      <c r="U196" s="391"/>
      <c r="V196" s="391"/>
      <c r="W196" s="391"/>
      <c r="X196" s="391"/>
      <c r="Y196" s="391">
        <f>HLOOKUP(Y35,'2. LRAMVA Threshold'!$B$42:$Q$53,7,FALSE)</f>
        <v>716874.66</v>
      </c>
      <c r="Z196" s="391">
        <f>HLOOKUP(Z35,'2. LRAMVA Threshold'!$B$42:$Q$53,7,FALSE)</f>
        <v>319363.99</v>
      </c>
      <c r="AA196" s="391">
        <f>HLOOKUP(AA35,'2. LRAMVA Threshold'!$B$42:$Q$53,7,FALSE)</f>
        <v>2466.6799999999998</v>
      </c>
      <c r="AB196" s="391">
        <f>HLOOKUP(AB35,'2. LRAMVA Threshold'!$B$42:$Q$53,7,FALSE)</f>
        <v>585.48</v>
      </c>
      <c r="AC196" s="391">
        <f>HLOOKUP(AC35,'2. LRAMVA Threshold'!$B$42:$Q$53,7,FALSE)</f>
        <v>9457.8700000000008</v>
      </c>
      <c r="AD196" s="391">
        <f>HLOOKUP(AD35,'2. LRAMVA Threshold'!$B$42:$Q$53,7,FALSE)</f>
        <v>1.63</v>
      </c>
      <c r="AE196" s="391">
        <f>HLOOKUP(AE35,'2. LRAMVA Threshold'!$B$42:$Q$53,7,FALSE)</f>
        <v>49.49</v>
      </c>
      <c r="AF196" s="391">
        <f>HLOOKUP(AF35,'2. LRAMVA Threshold'!$B$42:$Q$53,7,FALSE)</f>
        <v>0</v>
      </c>
      <c r="AG196" s="391">
        <f>HLOOKUP(AG35,'2. LRAMVA Threshold'!$B$42:$Q$53,7,FALSE)</f>
        <v>0</v>
      </c>
      <c r="AH196" s="391">
        <f>HLOOKUP(AH35,'2. LRAMVA Threshold'!$B$42:$Q$53,7,FALSE)</f>
        <v>0</v>
      </c>
      <c r="AI196" s="391">
        <f>HLOOKUP(AI35,'2. LRAMVA Threshold'!$B$42:$Q$53,7,FALSE)</f>
        <v>0</v>
      </c>
      <c r="AJ196" s="391">
        <f>HLOOKUP(AJ35,'2. LRAMVA Threshold'!$B$42:$Q$53,7,FALSE)</f>
        <v>0</v>
      </c>
      <c r="AK196" s="391">
        <f>HLOOKUP(AK35,'2. LRAMVA Threshold'!$B$42:$Q$53,7,FALSE)</f>
        <v>0</v>
      </c>
      <c r="AL196" s="391">
        <f>HLOOKUP(AL35,'2. LRAMVA Threshold'!$B$42:$Q$53,7,FALSE)</f>
        <v>0</v>
      </c>
      <c r="AM196" s="392"/>
    </row>
    <row r="197" spans="2:39">
      <c r="B197" s="519"/>
      <c r="C197" s="431"/>
      <c r="D197" s="432"/>
      <c r="E197" s="432"/>
      <c r="F197" s="432"/>
      <c r="G197" s="432"/>
      <c r="H197" s="432"/>
      <c r="I197" s="432"/>
      <c r="J197" s="432"/>
      <c r="K197" s="432"/>
      <c r="L197" s="432"/>
      <c r="M197" s="432"/>
      <c r="N197" s="432"/>
      <c r="O197" s="433"/>
      <c r="P197" s="432"/>
      <c r="Q197" s="432"/>
      <c r="R197" s="432"/>
      <c r="S197" s="434"/>
      <c r="T197" s="434"/>
      <c r="U197" s="434"/>
      <c r="V197" s="434"/>
      <c r="W197" s="432"/>
      <c r="X197" s="432"/>
      <c r="Y197" s="435"/>
      <c r="Z197" s="435"/>
      <c r="AA197" s="435"/>
      <c r="AB197" s="435"/>
      <c r="AC197" s="435"/>
      <c r="AD197" s="435"/>
      <c r="AE197" s="435"/>
      <c r="AF197" s="398"/>
      <c r="AG197" s="398"/>
      <c r="AH197" s="398"/>
      <c r="AI197" s="398"/>
      <c r="AJ197" s="398"/>
      <c r="AK197" s="398"/>
      <c r="AL197" s="398"/>
      <c r="AM197" s="399"/>
    </row>
    <row r="198" spans="2:39">
      <c r="B198" s="323" t="s">
        <v>169</v>
      </c>
      <c r="C198" s="337"/>
      <c r="D198" s="337"/>
      <c r="E198" s="375"/>
      <c r="F198" s="375"/>
      <c r="G198" s="375"/>
      <c r="H198" s="375"/>
      <c r="I198" s="375"/>
      <c r="J198" s="375"/>
      <c r="K198" s="375"/>
      <c r="L198" s="375"/>
      <c r="M198" s="375"/>
      <c r="N198" s="375"/>
      <c r="O198" s="290"/>
      <c r="P198" s="339"/>
      <c r="Q198" s="339"/>
      <c r="R198" s="339"/>
      <c r="S198" s="338"/>
      <c r="T198" s="338"/>
      <c r="U198" s="338"/>
      <c r="V198" s="338"/>
      <c r="W198" s="339"/>
      <c r="X198" s="339"/>
      <c r="Y198" s="340">
        <f>HLOOKUP(Y$35,'3.  Distribution Rates'!$C$122:$P$133,7,FALSE)</f>
        <v>1.43E-2</v>
      </c>
      <c r="Z198" s="340">
        <f>HLOOKUP(Z$35,'3.  Distribution Rates'!$C$122:$P$133,7,FALSE)</f>
        <v>1.8499999999999999E-2</v>
      </c>
      <c r="AA198" s="340">
        <f>HLOOKUP(AA$35,'3.  Distribution Rates'!$C$122:$P$133,7,FALSE)</f>
        <v>3.573</v>
      </c>
      <c r="AB198" s="340">
        <f>HLOOKUP(AB$35,'3.  Distribution Rates'!$C$122:$P$133,7,FALSE)</f>
        <v>2.8184999999999998</v>
      </c>
      <c r="AC198" s="340">
        <f>HLOOKUP(AC$35,'3.  Distribution Rates'!$C$122:$P$133,7,FALSE)</f>
        <v>1.0500000000000001E-2</v>
      </c>
      <c r="AD198" s="340">
        <f>HLOOKUP(AD$35,'3.  Distribution Rates'!$C$122:$P$133,7,FALSE)</f>
        <v>12.053800000000001</v>
      </c>
      <c r="AE198" s="340">
        <f>HLOOKUP(AE$35,'3.  Distribution Rates'!$C$122:$P$133,7,FALSE)</f>
        <v>8.9638000000000009</v>
      </c>
      <c r="AF198" s="340">
        <f>HLOOKUP(AF$35,'3.  Distribution Rates'!$C$122:$P$133,7,FALSE)</f>
        <v>0</v>
      </c>
      <c r="AG198" s="340">
        <f>HLOOKUP(AG$35,'3.  Distribution Rates'!$C$122:$P$133,7,FALSE)</f>
        <v>0</v>
      </c>
      <c r="AH198" s="340">
        <f>HLOOKUP(AH$35,'3.  Distribution Rates'!$C$122:$P$133,7,FALSE)</f>
        <v>0</v>
      </c>
      <c r="AI198" s="340">
        <f>HLOOKUP(AI$35,'3.  Distribution Rates'!$C$122:$P$133,7,FALSE)</f>
        <v>0</v>
      </c>
      <c r="AJ198" s="340">
        <f>HLOOKUP(AJ$35,'3.  Distribution Rates'!$C$122:$P$133,7,FALSE)</f>
        <v>0</v>
      </c>
      <c r="AK198" s="340">
        <f>HLOOKUP(AK$35,'3.  Distribution Rates'!$C$122:$P$133,7,FALSE)</f>
        <v>0</v>
      </c>
      <c r="AL198" s="340">
        <f>HLOOKUP(AL$35,'3.  Distribution Rates'!$C$122:$P$133,7,FALSE)</f>
        <v>0</v>
      </c>
      <c r="AM198" s="347"/>
    </row>
    <row r="199" spans="2:39">
      <c r="B199" s="323" t="s">
        <v>150</v>
      </c>
      <c r="C199" s="344"/>
      <c r="D199" s="308"/>
      <c r="E199" s="278"/>
      <c r="F199" s="278"/>
      <c r="G199" s="278"/>
      <c r="H199" s="278"/>
      <c r="I199" s="278"/>
      <c r="J199" s="278"/>
      <c r="K199" s="278"/>
      <c r="L199" s="278"/>
      <c r="M199" s="278"/>
      <c r="N199" s="278"/>
      <c r="O199" s="290"/>
      <c r="P199" s="278"/>
      <c r="Q199" s="278"/>
      <c r="R199" s="278"/>
      <c r="S199" s="308"/>
      <c r="T199" s="308"/>
      <c r="U199" s="308"/>
      <c r="V199" s="308"/>
      <c r="W199" s="278"/>
      <c r="X199" s="278"/>
      <c r="Y199" s="377">
        <f>'4.  2011-2014 LRAM'!Y138*Y198</f>
        <v>2323.3595685172863</v>
      </c>
      <c r="Z199" s="377">
        <f>'4.  2011-2014 LRAM'!Z138*Z198</f>
        <v>7155.227363139632</v>
      </c>
      <c r="AA199" s="377">
        <f>'4.  2011-2014 LRAM'!AA138*AA198</f>
        <v>120.21456994747203</v>
      </c>
      <c r="AB199" s="377">
        <f>'4.  2011-2014 LRAM'!AB138*AB198</f>
        <v>2.9328621482160004</v>
      </c>
      <c r="AC199" s="377">
        <f>'4.  2011-2014 LRAM'!AC138*AC198</f>
        <v>0</v>
      </c>
      <c r="AD199" s="377">
        <f>'4.  2011-2014 LRAM'!AD138*AD198</f>
        <v>0</v>
      </c>
      <c r="AE199" s="377">
        <f>'4.  2011-2014 LRAM'!AE138*AE198</f>
        <v>0</v>
      </c>
      <c r="AF199" s="377">
        <f>'4.  2011-2014 LRAM'!AF138*AF198</f>
        <v>0</v>
      </c>
      <c r="AG199" s="377">
        <f>'4.  2011-2014 LRAM'!AG138*AG198</f>
        <v>0</v>
      </c>
      <c r="AH199" s="377">
        <f>'4.  2011-2014 LRAM'!AH138*AH198</f>
        <v>0</v>
      </c>
      <c r="AI199" s="377">
        <f>'4.  2011-2014 LRAM'!AI138*AI198</f>
        <v>0</v>
      </c>
      <c r="AJ199" s="377">
        <f>'4.  2011-2014 LRAM'!AJ138*AJ198</f>
        <v>0</v>
      </c>
      <c r="AK199" s="377">
        <f>'4.  2011-2014 LRAM'!AK138*AK198</f>
        <v>0</v>
      </c>
      <c r="AL199" s="377">
        <f>'4.  2011-2014 LRAM'!AL138*AL198</f>
        <v>0</v>
      </c>
      <c r="AM199" s="627">
        <f>SUM(Y199:AL199)</f>
        <v>9601.7343637526064</v>
      </c>
    </row>
    <row r="200" spans="2:39">
      <c r="B200" s="323" t="s">
        <v>151</v>
      </c>
      <c r="C200" s="344"/>
      <c r="D200" s="308"/>
      <c r="E200" s="278"/>
      <c r="F200" s="278"/>
      <c r="G200" s="278"/>
      <c r="H200" s="278"/>
      <c r="I200" s="278"/>
      <c r="J200" s="278"/>
      <c r="K200" s="278"/>
      <c r="L200" s="278"/>
      <c r="M200" s="278"/>
      <c r="N200" s="278"/>
      <c r="O200" s="290"/>
      <c r="P200" s="278"/>
      <c r="Q200" s="278"/>
      <c r="R200" s="278"/>
      <c r="S200" s="308"/>
      <c r="T200" s="308"/>
      <c r="U200" s="308"/>
      <c r="V200" s="308"/>
      <c r="W200" s="278"/>
      <c r="X200" s="278"/>
      <c r="Y200" s="377">
        <f>'4.  2011-2014 LRAM'!Y267*Y198</f>
        <v>1770.4821291353248</v>
      </c>
      <c r="Z200" s="377">
        <f>'4.  2011-2014 LRAM'!Z267*Z198</f>
        <v>5775.3958210881901</v>
      </c>
      <c r="AA200" s="377">
        <f>'4.  2011-2014 LRAM'!AA267*AA198</f>
        <v>577.1702925056951</v>
      </c>
      <c r="AB200" s="377">
        <f>'4.  2011-2014 LRAM'!AB267*AB198</f>
        <v>0</v>
      </c>
      <c r="AC200" s="377">
        <f>'4.  2011-2014 LRAM'!AC267*AC198</f>
        <v>0</v>
      </c>
      <c r="AD200" s="377">
        <f>'4.  2011-2014 LRAM'!AD267*AD198</f>
        <v>0</v>
      </c>
      <c r="AE200" s="377">
        <f>'4.  2011-2014 LRAM'!AE267*AE198</f>
        <v>0</v>
      </c>
      <c r="AF200" s="377">
        <f>'4.  2011-2014 LRAM'!AF267*AF198</f>
        <v>0</v>
      </c>
      <c r="AG200" s="377">
        <f>'4.  2011-2014 LRAM'!AG267*AG198</f>
        <v>0</v>
      </c>
      <c r="AH200" s="377">
        <f>'4.  2011-2014 LRAM'!AH267*AH198</f>
        <v>0</v>
      </c>
      <c r="AI200" s="377">
        <f>'4.  2011-2014 LRAM'!AI267*AI198</f>
        <v>0</v>
      </c>
      <c r="AJ200" s="377">
        <f>'4.  2011-2014 LRAM'!AJ267*AJ198</f>
        <v>0</v>
      </c>
      <c r="AK200" s="377">
        <f>'4.  2011-2014 LRAM'!AK267*AK198</f>
        <v>0</v>
      </c>
      <c r="AL200" s="377">
        <f>'4.  2011-2014 LRAM'!AL267*AL198</f>
        <v>0</v>
      </c>
      <c r="AM200" s="627">
        <f>SUM(Y200:AL200)</f>
        <v>8123.04824272921</v>
      </c>
    </row>
    <row r="201" spans="2:39">
      <c r="B201" s="323" t="s">
        <v>152</v>
      </c>
      <c r="C201" s="344"/>
      <c r="D201" s="308"/>
      <c r="E201" s="278"/>
      <c r="F201" s="278"/>
      <c r="G201" s="278"/>
      <c r="H201" s="278"/>
      <c r="I201" s="278"/>
      <c r="J201" s="278"/>
      <c r="K201" s="278"/>
      <c r="L201" s="278"/>
      <c r="M201" s="278"/>
      <c r="N201" s="278"/>
      <c r="O201" s="290"/>
      <c r="P201" s="278"/>
      <c r="Q201" s="278"/>
      <c r="R201" s="278"/>
      <c r="S201" s="308"/>
      <c r="T201" s="308"/>
      <c r="U201" s="308"/>
      <c r="V201" s="308"/>
      <c r="W201" s="278"/>
      <c r="X201" s="278"/>
      <c r="Y201" s="377">
        <f>'4.  2011-2014 LRAM'!Y396*Y198</f>
        <v>1470.0965655791128</v>
      </c>
      <c r="Z201" s="377">
        <f>'4.  2011-2014 LRAM'!Z396*Z198</f>
        <v>4535.7496501117776</v>
      </c>
      <c r="AA201" s="377">
        <f>'4.  2011-2014 LRAM'!AA396*AA198</f>
        <v>3043.2410353374912</v>
      </c>
      <c r="AB201" s="377">
        <f>'4.  2011-2014 LRAM'!AB396*AB198</f>
        <v>0</v>
      </c>
      <c r="AC201" s="377">
        <f>'4.  2011-2014 LRAM'!AC396*AC198</f>
        <v>0</v>
      </c>
      <c r="AD201" s="377">
        <f>'4.  2011-2014 LRAM'!AD396*AD198</f>
        <v>0</v>
      </c>
      <c r="AE201" s="377">
        <f>'4.  2011-2014 LRAM'!AE396*AE198</f>
        <v>0</v>
      </c>
      <c r="AF201" s="377">
        <f>'4.  2011-2014 LRAM'!AF396*AF198</f>
        <v>0</v>
      </c>
      <c r="AG201" s="377">
        <f>'4.  2011-2014 LRAM'!AG396*AG198</f>
        <v>0</v>
      </c>
      <c r="AH201" s="377">
        <f>'4.  2011-2014 LRAM'!AH396*AH198</f>
        <v>0</v>
      </c>
      <c r="AI201" s="377">
        <f>'4.  2011-2014 LRAM'!AI396*AI198</f>
        <v>0</v>
      </c>
      <c r="AJ201" s="377">
        <f>'4.  2011-2014 LRAM'!AJ396*AJ198</f>
        <v>0</v>
      </c>
      <c r="AK201" s="377">
        <f>'4.  2011-2014 LRAM'!AK396*AK198</f>
        <v>0</v>
      </c>
      <c r="AL201" s="377">
        <f>'4.  2011-2014 LRAM'!AL396*AL198</f>
        <v>0</v>
      </c>
      <c r="AM201" s="627">
        <f>SUM(Y201:AL201)</f>
        <v>9049.0872510283807</v>
      </c>
    </row>
    <row r="202" spans="2:39">
      <c r="B202" s="323" t="s">
        <v>153</v>
      </c>
      <c r="C202" s="344"/>
      <c r="D202" s="308"/>
      <c r="E202" s="278"/>
      <c r="F202" s="278"/>
      <c r="G202" s="278"/>
      <c r="H202" s="278"/>
      <c r="I202" s="278"/>
      <c r="J202" s="278"/>
      <c r="K202" s="278"/>
      <c r="L202" s="278"/>
      <c r="M202" s="278"/>
      <c r="N202" s="278"/>
      <c r="O202" s="290"/>
      <c r="P202" s="278"/>
      <c r="Q202" s="278"/>
      <c r="R202" s="278"/>
      <c r="S202" s="308"/>
      <c r="T202" s="308"/>
      <c r="U202" s="308"/>
      <c r="V202" s="308"/>
      <c r="W202" s="278"/>
      <c r="X202" s="278"/>
      <c r="Y202" s="377">
        <f>'4.  2011-2014 LRAM'!Y526*Y198</f>
        <v>3597.7754287767602</v>
      </c>
      <c r="Z202" s="377">
        <f>'4.  2011-2014 LRAM'!Z526*Z198</f>
        <v>26815.170804404996</v>
      </c>
      <c r="AA202" s="377">
        <f>'4.  2011-2014 LRAM'!AA526*AA198</f>
        <v>646.42823731666806</v>
      </c>
      <c r="AB202" s="377">
        <f>'4.  2011-2014 LRAM'!AB526*AB198</f>
        <v>0</v>
      </c>
      <c r="AC202" s="377">
        <f>'4.  2011-2014 LRAM'!AC526*AC198</f>
        <v>0</v>
      </c>
      <c r="AD202" s="377">
        <f>'4.  2011-2014 LRAM'!AD526*AD198</f>
        <v>0</v>
      </c>
      <c r="AE202" s="377">
        <f>'4.  2011-2014 LRAM'!AE526*AE198</f>
        <v>0</v>
      </c>
      <c r="AF202" s="377">
        <f>'4.  2011-2014 LRAM'!AF526*AF198</f>
        <v>0</v>
      </c>
      <c r="AG202" s="377">
        <f>'4.  2011-2014 LRAM'!AG526*AG198</f>
        <v>0</v>
      </c>
      <c r="AH202" s="377">
        <f>'4.  2011-2014 LRAM'!AH526*AH198</f>
        <v>0</v>
      </c>
      <c r="AI202" s="377">
        <f>'4.  2011-2014 LRAM'!AI526*AI198</f>
        <v>0</v>
      </c>
      <c r="AJ202" s="377">
        <f>'4.  2011-2014 LRAM'!AJ526*AJ198</f>
        <v>0</v>
      </c>
      <c r="AK202" s="377">
        <f>'4.  2011-2014 LRAM'!AK526*AK198</f>
        <v>0</v>
      </c>
      <c r="AL202" s="377">
        <f>'4.  2011-2014 LRAM'!AL526*AL198</f>
        <v>0</v>
      </c>
      <c r="AM202" s="627">
        <f>SUM(Y202:AL202)</f>
        <v>31059.374470498424</v>
      </c>
    </row>
    <row r="203" spans="2:39">
      <c r="B203" s="323" t="s">
        <v>154</v>
      </c>
      <c r="C203" s="344"/>
      <c r="D203" s="308"/>
      <c r="E203" s="278"/>
      <c r="F203" s="278"/>
      <c r="G203" s="278"/>
      <c r="H203" s="278"/>
      <c r="I203" s="278"/>
      <c r="J203" s="278"/>
      <c r="K203" s="278"/>
      <c r="L203" s="278"/>
      <c r="M203" s="278"/>
      <c r="N203" s="278"/>
      <c r="O203" s="290"/>
      <c r="P203" s="278"/>
      <c r="Q203" s="278"/>
      <c r="R203" s="278"/>
      <c r="S203" s="308"/>
      <c r="T203" s="308"/>
      <c r="U203" s="308"/>
      <c r="V203" s="308"/>
      <c r="W203" s="278"/>
      <c r="X203" s="278"/>
      <c r="Y203" s="377">
        <f>Y195*Y198</f>
        <v>4317.3130000000001</v>
      </c>
      <c r="Z203" s="377">
        <f t="shared" ref="Z203:AL203" si="553">Z195*Z198</f>
        <v>4488.5861800000002</v>
      </c>
      <c r="AA203" s="377">
        <f t="shared" si="553"/>
        <v>7932.0599999999986</v>
      </c>
      <c r="AB203" s="377">
        <f t="shared" si="553"/>
        <v>0</v>
      </c>
      <c r="AC203" s="377">
        <f t="shared" si="553"/>
        <v>0</v>
      </c>
      <c r="AD203" s="377">
        <f t="shared" si="553"/>
        <v>0</v>
      </c>
      <c r="AE203" s="377">
        <f t="shared" si="553"/>
        <v>13983.528000000004</v>
      </c>
      <c r="AF203" s="377">
        <f t="shared" si="553"/>
        <v>0</v>
      </c>
      <c r="AG203" s="377">
        <f t="shared" si="553"/>
        <v>0</v>
      </c>
      <c r="AH203" s="377">
        <f t="shared" si="553"/>
        <v>0</v>
      </c>
      <c r="AI203" s="377">
        <f t="shared" si="553"/>
        <v>0</v>
      </c>
      <c r="AJ203" s="377">
        <f t="shared" si="553"/>
        <v>0</v>
      </c>
      <c r="AK203" s="377">
        <f t="shared" si="553"/>
        <v>0</v>
      </c>
      <c r="AL203" s="377">
        <f t="shared" si="553"/>
        <v>0</v>
      </c>
      <c r="AM203" s="627">
        <f>SUM(Y203:AL203)</f>
        <v>30721.487180000004</v>
      </c>
    </row>
    <row r="204" spans="2:39" ht="15.75">
      <c r="B204" s="348" t="s">
        <v>269</v>
      </c>
      <c r="C204" s="344"/>
      <c r="D204" s="335"/>
      <c r="E204" s="333"/>
      <c r="F204" s="333"/>
      <c r="G204" s="333"/>
      <c r="H204" s="333"/>
      <c r="I204" s="333"/>
      <c r="J204" s="333"/>
      <c r="K204" s="333"/>
      <c r="L204" s="333"/>
      <c r="M204" s="333"/>
      <c r="N204" s="333"/>
      <c r="O204" s="299"/>
      <c r="P204" s="333"/>
      <c r="Q204" s="333"/>
      <c r="R204" s="333"/>
      <c r="S204" s="335"/>
      <c r="T204" s="335"/>
      <c r="U204" s="335"/>
      <c r="V204" s="335"/>
      <c r="W204" s="333"/>
      <c r="X204" s="333"/>
      <c r="Y204" s="345">
        <f>SUM(Y199:Y203)</f>
        <v>13479.026692008485</v>
      </c>
      <c r="Z204" s="345">
        <f>SUM(Z199:Z203)</f>
        <v>48770.129818744594</v>
      </c>
      <c r="AA204" s="345">
        <f t="shared" ref="AA204:AE204" si="554">SUM(AA199:AA203)</f>
        <v>12319.114135107324</v>
      </c>
      <c r="AB204" s="345">
        <f t="shared" si="554"/>
        <v>2.9328621482160004</v>
      </c>
      <c r="AC204" s="345">
        <f t="shared" si="554"/>
        <v>0</v>
      </c>
      <c r="AD204" s="345">
        <f t="shared" si="554"/>
        <v>0</v>
      </c>
      <c r="AE204" s="345">
        <f t="shared" si="554"/>
        <v>13983.528000000004</v>
      </c>
      <c r="AF204" s="345">
        <f>SUM(AF199:AF203)</f>
        <v>0</v>
      </c>
      <c r="AG204" s="345">
        <f>SUM(AG199:AG203)</f>
        <v>0</v>
      </c>
      <c r="AH204" s="345">
        <f t="shared" ref="AH204:AL204" si="555">SUM(AH199:AH203)</f>
        <v>0</v>
      </c>
      <c r="AI204" s="345">
        <f t="shared" si="555"/>
        <v>0</v>
      </c>
      <c r="AJ204" s="345">
        <f t="shared" si="555"/>
        <v>0</v>
      </c>
      <c r="AK204" s="345">
        <f t="shared" si="555"/>
        <v>0</v>
      </c>
      <c r="AL204" s="345">
        <f t="shared" si="555"/>
        <v>0</v>
      </c>
      <c r="AM204" s="406">
        <f>SUM(AM199:AM203)</f>
        <v>88554.731508008612</v>
      </c>
    </row>
    <row r="205" spans="2:39" ht="15.75">
      <c r="B205" s="348" t="s">
        <v>270</v>
      </c>
      <c r="C205" s="344"/>
      <c r="D205" s="349"/>
      <c r="E205" s="333"/>
      <c r="F205" s="333"/>
      <c r="G205" s="333"/>
      <c r="H205" s="333"/>
      <c r="I205" s="333"/>
      <c r="J205" s="333"/>
      <c r="K205" s="333"/>
      <c r="L205" s="333"/>
      <c r="M205" s="333"/>
      <c r="N205" s="333"/>
      <c r="O205" s="299"/>
      <c r="P205" s="333"/>
      <c r="Q205" s="333"/>
      <c r="R205" s="333"/>
      <c r="S205" s="335"/>
      <c r="T205" s="335"/>
      <c r="U205" s="335"/>
      <c r="V205" s="335"/>
      <c r="W205" s="333"/>
      <c r="X205" s="333"/>
      <c r="Y205" s="346">
        <f>Y196*Y198</f>
        <v>10251.307638</v>
      </c>
      <c r="Z205" s="346">
        <f t="shared" ref="Z205:AE205" si="556">Z196*Z198</f>
        <v>5908.2338149999996</v>
      </c>
      <c r="AA205" s="346">
        <f t="shared" si="556"/>
        <v>8813.4476399999985</v>
      </c>
      <c r="AB205" s="346">
        <f t="shared" si="556"/>
        <v>1650.1753799999999</v>
      </c>
      <c r="AC205" s="346">
        <f t="shared" si="556"/>
        <v>99.307635000000019</v>
      </c>
      <c r="AD205" s="346">
        <f t="shared" si="556"/>
        <v>19.647694000000001</v>
      </c>
      <c r="AE205" s="346">
        <f t="shared" si="556"/>
        <v>443.61846200000008</v>
      </c>
      <c r="AF205" s="346">
        <f>AF196*AF198</f>
        <v>0</v>
      </c>
      <c r="AG205" s="346">
        <f t="shared" ref="AG205:AL205" si="557">AG196*AG198</f>
        <v>0</v>
      </c>
      <c r="AH205" s="346">
        <f t="shared" si="557"/>
        <v>0</v>
      </c>
      <c r="AI205" s="346">
        <f t="shared" si="557"/>
        <v>0</v>
      </c>
      <c r="AJ205" s="346">
        <f t="shared" si="557"/>
        <v>0</v>
      </c>
      <c r="AK205" s="346">
        <f t="shared" si="557"/>
        <v>0</v>
      </c>
      <c r="AL205" s="346">
        <f t="shared" si="557"/>
        <v>0</v>
      </c>
      <c r="AM205" s="406">
        <f>SUM(Y205:AL205)</f>
        <v>27185.738263999996</v>
      </c>
    </row>
    <row r="206" spans="2:39" ht="15.75">
      <c r="B206" s="348" t="s">
        <v>271</v>
      </c>
      <c r="C206" s="344"/>
      <c r="D206" s="349"/>
      <c r="E206" s="333"/>
      <c r="F206" s="333"/>
      <c r="G206" s="333"/>
      <c r="H206" s="333"/>
      <c r="I206" s="333"/>
      <c r="J206" s="333"/>
      <c r="K206" s="333"/>
      <c r="L206" s="333"/>
      <c r="M206" s="333"/>
      <c r="N206" s="333"/>
      <c r="O206" s="299"/>
      <c r="P206" s="333"/>
      <c r="Q206" s="333"/>
      <c r="R206" s="333"/>
      <c r="S206" s="349"/>
      <c r="T206" s="349"/>
      <c r="U206" s="349"/>
      <c r="V206" s="349"/>
      <c r="W206" s="333"/>
      <c r="X206" s="333"/>
      <c r="Y206" s="350"/>
      <c r="Z206" s="350"/>
      <c r="AA206" s="350"/>
      <c r="AB206" s="350"/>
      <c r="AC206" s="350"/>
      <c r="AD206" s="350"/>
      <c r="AE206" s="350"/>
      <c r="AF206" s="350"/>
      <c r="AG206" s="350"/>
      <c r="AH206" s="350"/>
      <c r="AI206" s="350"/>
      <c r="AJ206" s="350"/>
      <c r="AK206" s="350"/>
      <c r="AL206" s="350"/>
      <c r="AM206" s="406">
        <f>AM204-AM205</f>
        <v>61368.993244008612</v>
      </c>
    </row>
    <row r="207" spans="2:39">
      <c r="B207" s="323"/>
      <c r="C207" s="349"/>
      <c r="D207" s="349"/>
      <c r="E207" s="333"/>
      <c r="F207" s="333"/>
      <c r="G207" s="333"/>
      <c r="H207" s="333"/>
      <c r="I207" s="333"/>
      <c r="J207" s="333"/>
      <c r="K207" s="333"/>
      <c r="L207" s="333"/>
      <c r="M207" s="333"/>
      <c r="N207" s="333"/>
      <c r="O207" s="299"/>
      <c r="P207" s="333"/>
      <c r="Q207" s="333"/>
      <c r="R207" s="333"/>
      <c r="S207" s="349"/>
      <c r="T207" s="344"/>
      <c r="U207" s="349"/>
      <c r="V207" s="349"/>
      <c r="W207" s="333"/>
      <c r="X207" s="333"/>
      <c r="Y207" s="351"/>
      <c r="Z207" s="351"/>
      <c r="AA207" s="351"/>
      <c r="AB207" s="351"/>
      <c r="AC207" s="351"/>
      <c r="AD207" s="351"/>
      <c r="AE207" s="351"/>
      <c r="AF207" s="351"/>
      <c r="AG207" s="351"/>
      <c r="AH207" s="351"/>
      <c r="AI207" s="351"/>
      <c r="AJ207" s="351"/>
      <c r="AK207" s="351"/>
      <c r="AL207" s="351"/>
      <c r="AM207" s="347"/>
    </row>
    <row r="208" spans="2:39">
      <c r="B208" s="293" t="s">
        <v>145</v>
      </c>
      <c r="C208" s="303"/>
      <c r="D208" s="278"/>
      <c r="E208" s="278"/>
      <c r="F208" s="278"/>
      <c r="G208" s="278"/>
      <c r="H208" s="278"/>
      <c r="I208" s="278"/>
      <c r="J208" s="278"/>
      <c r="K208" s="278"/>
      <c r="L208" s="278"/>
      <c r="M208" s="278"/>
      <c r="N208" s="278"/>
      <c r="O208" s="356"/>
      <c r="P208" s="278"/>
      <c r="Q208" s="278"/>
      <c r="R208" s="278"/>
      <c r="S208" s="303"/>
      <c r="T208" s="308"/>
      <c r="U208" s="308"/>
      <c r="V208" s="278"/>
      <c r="W208" s="278"/>
      <c r="X208" s="308"/>
      <c r="Y208" s="290">
        <f>SUMPRODUCT(E38:E193,Y38:Y193)</f>
        <v>294668</v>
      </c>
      <c r="Z208" s="290">
        <f>SUMPRODUCT(E38:E193,Z38:Z193)</f>
        <v>210889.28000000003</v>
      </c>
      <c r="AA208" s="290">
        <f>IF(AA36="kw",SUMPRODUCT(N38:N193,P38:P193,AA38:AA193),SUMPRODUCT(E38:E193,AA38:AA193))</f>
        <v>972</v>
      </c>
      <c r="AB208" s="290">
        <f>IF(AB36="kw",SUMPRODUCT(N38:N193,P38:P193,AB38:AB193),SUMPRODUCT(E38:E193,AB38:AB193))</f>
        <v>0</v>
      </c>
      <c r="AC208" s="290">
        <f>IF(AC36="kw",SUMPRODUCT(N38:N193,P38:P193,AC38:AC193),SUMPRODUCT(E38:E193,AC38:AC193))</f>
        <v>0</v>
      </c>
      <c r="AD208" s="290">
        <f>IF(AD36="kw",SUMPRODUCT(N38:N193,P38:P193,AD38:AD193),SUMPRODUCT(E38:E193,AD38:AD193))</f>
        <v>0</v>
      </c>
      <c r="AE208" s="290">
        <f>IF(AE36="kw",SUMPRODUCT(N38:N193,P38:P193,AE38:AE193),SUMPRODUCT(E38:E193,AE38:AE193))</f>
        <v>600</v>
      </c>
      <c r="AF208" s="290">
        <f>IF(AF36="kw",SUMPRODUCT(N38:N193,P38:P193,AF38:AF193),SUMPRODUCT(E38:E193,AF38:AF193))</f>
        <v>0</v>
      </c>
      <c r="AG208" s="290">
        <f>IF(AG36="kw",SUMPRODUCT(N38:N193,P38:P193,AG38:AG193),SUMPRODUCT(E38:E193,AG38:AG193))</f>
        <v>0</v>
      </c>
      <c r="AH208" s="290">
        <f>IF(AH36="kw",SUMPRODUCT(N38:N193,P38:P193,AH38:AH193),SUMPRODUCT(E38:E193,AH38:AH193))</f>
        <v>0</v>
      </c>
      <c r="AI208" s="290">
        <f>IF(AI36="kw",SUMPRODUCT(N38:N193,P38:P193,AI38:AI193),SUMPRODUCT(E38:E193,AI38:AI193))</f>
        <v>0</v>
      </c>
      <c r="AJ208" s="290">
        <f>IF(AJ36="kw",SUMPRODUCT(N38:N193,P38:P193,AJ38:AJ193),SUMPRODUCT(E38:E193,AJ38:AJ193))</f>
        <v>0</v>
      </c>
      <c r="AK208" s="290">
        <f>IF(AK36="kw",SUMPRODUCT(N38:N193,P38:P193,AK38:AK193),SUMPRODUCT(E38:E193,AK38:AK193))</f>
        <v>0</v>
      </c>
      <c r="AL208" s="290">
        <f>IF(AL36="kw",SUMPRODUCT(N38:N193,P38:P193,AL38:AL193),SUMPRODUCT(E38:E193,AL38:AL193))</f>
        <v>0</v>
      </c>
      <c r="AM208" s="347"/>
    </row>
    <row r="209" spans="1:39">
      <c r="B209" s="293" t="s">
        <v>146</v>
      </c>
      <c r="C209" s="303"/>
      <c r="D209" s="278"/>
      <c r="E209" s="278"/>
      <c r="F209" s="278"/>
      <c r="G209" s="278"/>
      <c r="H209" s="278"/>
      <c r="I209" s="278"/>
      <c r="J209" s="278"/>
      <c r="K209" s="278"/>
      <c r="L209" s="278"/>
      <c r="M209" s="278"/>
      <c r="N209" s="278"/>
      <c r="O209" s="356"/>
      <c r="P209" s="278"/>
      <c r="Q209" s="278"/>
      <c r="R209" s="278"/>
      <c r="S209" s="303"/>
      <c r="T209" s="308"/>
      <c r="U209" s="308"/>
      <c r="V209" s="278"/>
      <c r="W209" s="278"/>
      <c r="X209" s="308"/>
      <c r="Y209" s="290">
        <f>SUMPRODUCT(F38:F193,Y38:Y193)</f>
        <v>293752</v>
      </c>
      <c r="Z209" s="290">
        <f>SUMPRODUCT(F38:F193,Z38:Z193)</f>
        <v>202863.28000000003</v>
      </c>
      <c r="AA209" s="290">
        <f>IF(AA36="kw",SUMPRODUCT(N38:N193,Q38:Q193,AA38:AA193),SUMPRODUCT(F38:F193,AA38:AA193))</f>
        <v>965.7600000000001</v>
      </c>
      <c r="AB209" s="290">
        <f>IF(AB36="kw",SUMPRODUCT(N38:N193,Q38:Q193,AB38:AB193),SUMPRODUCT(F38:F193,AB38:AB193))</f>
        <v>0</v>
      </c>
      <c r="AC209" s="290">
        <f>IF(AC36="kw",SUMPRODUCT(N38:N193,Q38:Q193,AC38:AC193),SUMPRODUCT(F38:F193,AC38:AC193))</f>
        <v>0</v>
      </c>
      <c r="AD209" s="290">
        <f>IF(AD36="kw",SUMPRODUCT(N38:N193,Q38:Q193,AD38:AD193),SUMPRODUCT(F38:F193,AD38:AD193))</f>
        <v>0</v>
      </c>
      <c r="AE209" s="290">
        <f>IF(AE36="kw",SUMPRODUCT(N38:N193,Q38:Q193,AE38:AE193),SUMPRODUCT(F38:F193,AE38:AE193))</f>
        <v>595.20000000000005</v>
      </c>
      <c r="AF209" s="290">
        <f>IF(AF36="kw",SUMPRODUCT(N38:N193,Q38:Q193,AF38:AF193),SUMPRODUCT(F38:F193,AF38:AF193))</f>
        <v>0</v>
      </c>
      <c r="AG209" s="290">
        <f>IF(AG36="kw",SUMPRODUCT(N38:N193,Q38:Q193,AG38:AG193),SUMPRODUCT(F38:F193,AG38:AG193))</f>
        <v>0</v>
      </c>
      <c r="AH209" s="290">
        <f>IF(AH36="kw",SUMPRODUCT(N38:N193,Q38:Q193,AH38:AH193),SUMPRODUCT(F38:F193,AH38:AH193))</f>
        <v>0</v>
      </c>
      <c r="AI209" s="290">
        <f>IF(AI36="kw",SUMPRODUCT(N38:N193,Q38:Q193,AI38:AI193),SUMPRODUCT(F38:F193,AI38:AI193))</f>
        <v>0</v>
      </c>
      <c r="AJ209" s="290">
        <f>IF(AJ36="kw",SUMPRODUCT(N38:N193,Q38:Q193,AJ38:AJ193),SUMPRODUCT(F38:F193,AJ38:AJ193))</f>
        <v>0</v>
      </c>
      <c r="AK209" s="290">
        <f>IF(AK36="kw",SUMPRODUCT(N38:N193,Q38:Q193,AK38:AK193),SUMPRODUCT(F38:F193,AK38:AK193))</f>
        <v>0</v>
      </c>
      <c r="AL209" s="290">
        <f>IF(AL36="kw",SUMPRODUCT(N38:N193,Q38:Q193,AL38:AL193),SUMPRODUCT(F38:F193,AL38:AL193))</f>
        <v>0</v>
      </c>
      <c r="AM209" s="336"/>
    </row>
    <row r="210" spans="1:39">
      <c r="B210" s="293" t="s">
        <v>147</v>
      </c>
      <c r="C210" s="303"/>
      <c r="D210" s="278"/>
      <c r="E210" s="278"/>
      <c r="F210" s="278"/>
      <c r="G210" s="278"/>
      <c r="H210" s="278"/>
      <c r="I210" s="278"/>
      <c r="J210" s="278"/>
      <c r="K210" s="278"/>
      <c r="L210" s="278"/>
      <c r="M210" s="278"/>
      <c r="N210" s="278"/>
      <c r="O210" s="356"/>
      <c r="P210" s="278"/>
      <c r="Q210" s="278"/>
      <c r="R210" s="278"/>
      <c r="S210" s="303"/>
      <c r="T210" s="308"/>
      <c r="U210" s="308"/>
      <c r="V210" s="278"/>
      <c r="W210" s="278"/>
      <c r="X210" s="308"/>
      <c r="Y210" s="290">
        <f>SUMPRODUCT(G38:G193,Y38:Y193)</f>
        <v>292835</v>
      </c>
      <c r="Z210" s="290">
        <f>SUMPRODUCT(G38:G193,Z38:Z193)</f>
        <v>202863.28000000003</v>
      </c>
      <c r="AA210" s="290">
        <f>IF(AA36="kw",SUMPRODUCT(N38:N193,R38:R193,AA38:AA193),SUMPRODUCT(G38:G193,AA38:AA193))</f>
        <v>965.7600000000001</v>
      </c>
      <c r="AB210" s="290">
        <f>IF(AB36="kw",SUMPRODUCT(N38:N193,R38:R193,AB38:AB193),SUMPRODUCT(G38:G193,AB38:AB193))</f>
        <v>0</v>
      </c>
      <c r="AC210" s="290">
        <f>IF(AC36="kw",SUMPRODUCT(N38:N193,R38:R193,AC38:AC193),SUMPRODUCT(G38:G193,AC38:AC193))</f>
        <v>0</v>
      </c>
      <c r="AD210" s="290">
        <f>IF(AD36="kw",SUMPRODUCT(N38:N193,R38:R193,AD38:AD193),SUMPRODUCT(G38:G193,AD38:AD193))</f>
        <v>0</v>
      </c>
      <c r="AE210" s="290">
        <f>IF(AE36="kw",SUMPRODUCT(N38:N193,R38:R193,AE38:AE193),SUMPRODUCT(G38:G193,AE38:AE193))</f>
        <v>595.20000000000005</v>
      </c>
      <c r="AF210" s="290">
        <f>IF(AF36="kw",SUMPRODUCT(N38:N193,R38:R193,AF38:AF193),SUMPRODUCT(G38:G193,AF38:AF193))</f>
        <v>0</v>
      </c>
      <c r="AG210" s="290">
        <f>IF(AG36="kw",SUMPRODUCT(N38:N193,R38:R193,AG38:AG193),SUMPRODUCT(G38:G193,AG38:AG193))</f>
        <v>0</v>
      </c>
      <c r="AH210" s="290">
        <f>IF(AH36="kw",SUMPRODUCT(N38:N193,R38:R193,AH38:AH193),SUMPRODUCT(G38:G193,AH38:AH193))</f>
        <v>0</v>
      </c>
      <c r="AI210" s="290">
        <f>IF(AI36="kw",SUMPRODUCT(N38:N193,R38:R193,AI38:AI193),SUMPRODUCT(G38:G193,AI38:AI193))</f>
        <v>0</v>
      </c>
      <c r="AJ210" s="290">
        <f>IF(AJ36="kw",SUMPRODUCT(N38:N193,R38:R193,AJ38:AJ193),SUMPRODUCT(G38:G193,AJ38:AJ193))</f>
        <v>0</v>
      </c>
      <c r="AK210" s="290">
        <f>IF(AK36="kw",SUMPRODUCT(N38:N193,R38:R193,AK38:AK193),SUMPRODUCT(G38:G193,AK38:AK193))</f>
        <v>0</v>
      </c>
      <c r="AL210" s="290">
        <f>IF(AL36="kw",SUMPRODUCT(N38:N193,R38:R193,AL38:AL193),SUMPRODUCT(G38:G193,AL38:AL193))</f>
        <v>0</v>
      </c>
      <c r="AM210" s="336"/>
    </row>
    <row r="211" spans="1:39">
      <c r="B211" s="293" t="s">
        <v>148</v>
      </c>
      <c r="C211" s="303"/>
      <c r="D211" s="278"/>
      <c r="E211" s="278"/>
      <c r="F211" s="278"/>
      <c r="G211" s="278"/>
      <c r="H211" s="278"/>
      <c r="I211" s="278"/>
      <c r="J211" s="278"/>
      <c r="K211" s="278"/>
      <c r="L211" s="278"/>
      <c r="M211" s="278"/>
      <c r="N211" s="278"/>
      <c r="O211" s="356"/>
      <c r="P211" s="278"/>
      <c r="Q211" s="278"/>
      <c r="R211" s="278"/>
      <c r="S211" s="303"/>
      <c r="T211" s="308"/>
      <c r="U211" s="308"/>
      <c r="V211" s="278"/>
      <c r="W211" s="278"/>
      <c r="X211" s="308"/>
      <c r="Y211" s="290">
        <f>SUMPRODUCT(H38:H193,Y38:Y193)</f>
        <v>287112</v>
      </c>
      <c r="Z211" s="290">
        <f>SUMPRODUCT(H38:H193,Z38:Z193)</f>
        <v>202863.28000000003</v>
      </c>
      <c r="AA211" s="290">
        <f>IF(AA36="kw",SUMPRODUCT(N38:N193,S38:S193,AA38:AA193),SUMPRODUCT(H38:H193,AA38:AA193))</f>
        <v>965.7600000000001</v>
      </c>
      <c r="AB211" s="290">
        <f>IF(AB36="kw",SUMPRODUCT(N38:N193,S38:S193,AB38:AB193),SUMPRODUCT(H38:H193,AB38:AB193))</f>
        <v>0</v>
      </c>
      <c r="AC211" s="290">
        <f>IF(AC36="kw",SUMPRODUCT(N38:N193,S38:S193,AC38:AC193),SUMPRODUCT(H38:H193,AC38:AC193))</f>
        <v>0</v>
      </c>
      <c r="AD211" s="290">
        <f>IF(AD36="kw",SUMPRODUCT(N38:N193,S38:S193,AD38:AD193),SUMPRODUCT(H38:H193,AD38:AD193))</f>
        <v>0</v>
      </c>
      <c r="AE211" s="290">
        <f>IF(AE36="kw",SUMPRODUCT(N38:N193,S38:S193,AE38:AE193),SUMPRODUCT(H38:H193,AE38:AE193))</f>
        <v>595.20000000000005</v>
      </c>
      <c r="AF211" s="290">
        <f>IF(AF36="kw",SUMPRODUCT(N38:N193,S38:S193,AF38:AF193),SUMPRODUCT(H38:H193,AF38:AF193))</f>
        <v>0</v>
      </c>
      <c r="AG211" s="290">
        <f>IF(AG36="kw",SUMPRODUCT(N38:N193,S38:S193,AG38:AG193),SUMPRODUCT(H38:H193,AG38:AG193))</f>
        <v>0</v>
      </c>
      <c r="AH211" s="290">
        <f>IF(AH36="kw",SUMPRODUCT(N38:N193,S38:S193,AH38:AH193),SUMPRODUCT(H38:H193,AH38:AH193))</f>
        <v>0</v>
      </c>
      <c r="AI211" s="290">
        <f>IF(AI36="kw",SUMPRODUCT(N38:N193,S38:S193,AI38:AI193),SUMPRODUCT(H38:H193,AI38:AI193))</f>
        <v>0</v>
      </c>
      <c r="AJ211" s="290">
        <f>IF(AJ36="kw",SUMPRODUCT(N38:N193,S38:S193,AJ38:AJ193),SUMPRODUCT(H38:H193,AJ38:AJ193))</f>
        <v>0</v>
      </c>
      <c r="AK211" s="290">
        <f>IF(AK36="kw",SUMPRODUCT(N38:N193,S38:S193,AK38:AK193),SUMPRODUCT(H38:H193,AK38:AK193))</f>
        <v>0</v>
      </c>
      <c r="AL211" s="290">
        <f>IF(AL36="kw",SUMPRODUCT(N38:N193,S38:S193,AL38:AL193),SUMPRODUCT(H38:H193,AL38:AL193))</f>
        <v>0</v>
      </c>
      <c r="AM211" s="336"/>
    </row>
    <row r="212" spans="1:39">
      <c r="B212" s="436" t="s">
        <v>149</v>
      </c>
      <c r="C212" s="363"/>
      <c r="D212" s="383"/>
      <c r="E212" s="383"/>
      <c r="F212" s="383"/>
      <c r="G212" s="383"/>
      <c r="H212" s="383"/>
      <c r="I212" s="383"/>
      <c r="J212" s="383"/>
      <c r="K212" s="383"/>
      <c r="L212" s="383"/>
      <c r="M212" s="383"/>
      <c r="N212" s="383"/>
      <c r="O212" s="382"/>
      <c r="P212" s="383"/>
      <c r="Q212" s="383"/>
      <c r="R212" s="383"/>
      <c r="S212" s="363"/>
      <c r="T212" s="384"/>
      <c r="U212" s="384"/>
      <c r="V212" s="383"/>
      <c r="W212" s="383"/>
      <c r="X212" s="384"/>
      <c r="Y212" s="325">
        <f>SUMPRODUCT(I38:I193,Y38:Y193)</f>
        <v>275717</v>
      </c>
      <c r="Z212" s="325">
        <f>SUMPRODUCT(I38:I193,Z38:Z193)</f>
        <v>202863.28000000003</v>
      </c>
      <c r="AA212" s="325">
        <f>IF(AA36="kw",SUMPRODUCT(N38:N193,T38:T193,AA38:AA193),SUMPRODUCT(I38:I193,AA38:AA193))</f>
        <v>965.7600000000001</v>
      </c>
      <c r="AB212" s="325">
        <f>IF(AB36="kw",SUMPRODUCT(N38:N193,T38:T193,AB38:AB193),SUMPRODUCT(I38:I193,AB38:AB193))</f>
        <v>0</v>
      </c>
      <c r="AC212" s="325">
        <f>IF(AC36="kw",SUMPRODUCT(N38:N193,T38:T193,AC38:AC193),SUMPRODUCT(I38:I193,AC38:AC193))</f>
        <v>0</v>
      </c>
      <c r="AD212" s="325">
        <f>IF(AD36="kw",SUMPRODUCT(N38:N193,T38:T193,AD38:AD193),SUMPRODUCT(I38:I193,AD38:AD193))</f>
        <v>0</v>
      </c>
      <c r="AE212" s="325">
        <f>IF(AE36="kw",SUMPRODUCT(N38:N193,T38:T193,AE38:AE193),SUMPRODUCT(I38:I193,AE38:AE193))</f>
        <v>595.20000000000005</v>
      </c>
      <c r="AF212" s="325">
        <f>IF(AF36="kw",SUMPRODUCT(N38:N193,T38:T193,AF38:AF193),SUMPRODUCT(I38:I193,AF38:AF193))</f>
        <v>0</v>
      </c>
      <c r="AG212" s="325">
        <f>IF(AG36="kw",SUMPRODUCT(N38:N193,T38:T193,AG38:AG193),SUMPRODUCT(I38:I193,AG38:AG193))</f>
        <v>0</v>
      </c>
      <c r="AH212" s="325">
        <f>IF(AH36="kw",SUMPRODUCT(N38:N193,T38:T193,AH38:AH193),SUMPRODUCT(I38:I193,AH38:AH193))</f>
        <v>0</v>
      </c>
      <c r="AI212" s="325">
        <f>IF(AI36="kw",SUMPRODUCT(N38:N193,T38:T193,AI38:AI193),SUMPRODUCT(I38:I193,AI38:AI193))</f>
        <v>0</v>
      </c>
      <c r="AJ212" s="325">
        <f>IF(AJ36="kw",SUMPRODUCT(N38:N193,T38:T193,AJ38:AJ193),SUMPRODUCT(I38:I193,AJ38:AJ193))</f>
        <v>0</v>
      </c>
      <c r="AK212" s="325">
        <f>IF(AK36="kw",SUMPRODUCT(N38:N193,T38:T193,AK38:AK193),SUMPRODUCT(I38:I193,AK38:AK193))</f>
        <v>0</v>
      </c>
      <c r="AL212" s="325">
        <f>IF(AL36="kw",SUMPRODUCT(N38:N193,T38:T193,AL38:AL193),SUMPRODUCT(I38:I193,AL38:AL193))</f>
        <v>0</v>
      </c>
      <c r="AM212" s="385"/>
    </row>
    <row r="213" spans="1:39" ht="20.25" customHeight="1">
      <c r="B213" s="367" t="s">
        <v>592</v>
      </c>
      <c r="C213" s="386"/>
      <c r="D213" s="387"/>
      <c r="E213" s="387"/>
      <c r="F213" s="387"/>
      <c r="G213" s="387"/>
      <c r="H213" s="387"/>
      <c r="I213" s="387"/>
      <c r="J213" s="387"/>
      <c r="K213" s="387"/>
      <c r="L213" s="387"/>
      <c r="M213" s="387"/>
      <c r="N213" s="387"/>
      <c r="O213" s="387"/>
      <c r="P213" s="387"/>
      <c r="Q213" s="387"/>
      <c r="R213" s="387"/>
      <c r="S213" s="370"/>
      <c r="T213" s="371"/>
      <c r="U213" s="387"/>
      <c r="V213" s="387"/>
      <c r="W213" s="387"/>
      <c r="X213" s="387"/>
      <c r="Y213" s="408"/>
      <c r="Z213" s="408"/>
      <c r="AA213" s="408"/>
      <c r="AB213" s="408"/>
      <c r="AC213" s="408"/>
      <c r="AD213" s="408"/>
      <c r="AE213" s="408"/>
      <c r="AF213" s="408"/>
      <c r="AG213" s="408"/>
      <c r="AH213" s="408"/>
      <c r="AI213" s="408"/>
      <c r="AJ213" s="408"/>
      <c r="AK213" s="408"/>
      <c r="AL213" s="408"/>
      <c r="AM213" s="388"/>
    </row>
    <row r="214" spans="1:39" ht="15.75">
      <c r="B214" s="437"/>
    </row>
    <row r="215" spans="1:39" ht="15.75">
      <c r="B215" s="437"/>
    </row>
    <row r="216" spans="1:39" ht="15.75">
      <c r="B216" s="279" t="s">
        <v>274</v>
      </c>
      <c r="C216" s="280"/>
      <c r="D216" s="588" t="s">
        <v>527</v>
      </c>
      <c r="E216" s="252"/>
      <c r="F216" s="588"/>
      <c r="G216" s="252"/>
      <c r="H216" s="252"/>
      <c r="I216" s="252"/>
      <c r="J216" s="252"/>
      <c r="K216" s="252"/>
      <c r="L216" s="252"/>
      <c r="M216" s="252"/>
      <c r="N216" s="252"/>
      <c r="O216" s="280"/>
      <c r="P216" s="252"/>
      <c r="Q216" s="252"/>
      <c r="R216" s="252"/>
      <c r="S216" s="252"/>
      <c r="T216" s="252"/>
      <c r="U216" s="252"/>
      <c r="V216" s="252"/>
      <c r="W216" s="252"/>
      <c r="X216" s="252"/>
      <c r="Y216" s="269"/>
      <c r="Z216" s="266"/>
      <c r="AA216" s="266"/>
      <c r="AB216" s="266"/>
      <c r="AC216" s="266"/>
      <c r="AD216" s="266"/>
      <c r="AE216" s="266"/>
      <c r="AF216" s="266"/>
      <c r="AG216" s="266"/>
      <c r="AH216" s="266"/>
      <c r="AI216" s="266"/>
      <c r="AJ216" s="266"/>
      <c r="AK216" s="266"/>
      <c r="AL216" s="266"/>
      <c r="AM216" s="281"/>
    </row>
    <row r="217" spans="1:39" ht="34.5" customHeight="1">
      <c r="B217" s="807" t="s">
        <v>212</v>
      </c>
      <c r="C217" s="809" t="s">
        <v>33</v>
      </c>
      <c r="D217" s="283" t="s">
        <v>423</v>
      </c>
      <c r="E217" s="811" t="s">
        <v>210</v>
      </c>
      <c r="F217" s="812"/>
      <c r="G217" s="812"/>
      <c r="H217" s="812"/>
      <c r="I217" s="812"/>
      <c r="J217" s="812"/>
      <c r="K217" s="812"/>
      <c r="L217" s="812"/>
      <c r="M217" s="813"/>
      <c r="N217" s="817" t="s">
        <v>214</v>
      </c>
      <c r="O217" s="283" t="s">
        <v>424</v>
      </c>
      <c r="P217" s="811" t="s">
        <v>213</v>
      </c>
      <c r="Q217" s="812"/>
      <c r="R217" s="812"/>
      <c r="S217" s="812"/>
      <c r="T217" s="812"/>
      <c r="U217" s="812"/>
      <c r="V217" s="812"/>
      <c r="W217" s="812"/>
      <c r="X217" s="813"/>
      <c r="Y217" s="814" t="s">
        <v>244</v>
      </c>
      <c r="Z217" s="815"/>
      <c r="AA217" s="815"/>
      <c r="AB217" s="815"/>
      <c r="AC217" s="815"/>
      <c r="AD217" s="815"/>
      <c r="AE217" s="815"/>
      <c r="AF217" s="815"/>
      <c r="AG217" s="815"/>
      <c r="AH217" s="815"/>
      <c r="AI217" s="815"/>
      <c r="AJ217" s="815"/>
      <c r="AK217" s="815"/>
      <c r="AL217" s="815"/>
      <c r="AM217" s="816"/>
    </row>
    <row r="218" spans="1:39" ht="60.75" customHeight="1">
      <c r="B218" s="808"/>
      <c r="C218" s="810"/>
      <c r="D218" s="284">
        <v>2016</v>
      </c>
      <c r="E218" s="284">
        <v>2017</v>
      </c>
      <c r="F218" s="284">
        <v>2018</v>
      </c>
      <c r="G218" s="284">
        <v>2019</v>
      </c>
      <c r="H218" s="284">
        <v>2020</v>
      </c>
      <c r="I218" s="284">
        <v>2021</v>
      </c>
      <c r="J218" s="284">
        <v>2022</v>
      </c>
      <c r="K218" s="284">
        <v>2023</v>
      </c>
      <c r="L218" s="284">
        <v>2024</v>
      </c>
      <c r="M218" s="284">
        <v>2025</v>
      </c>
      <c r="N218" s="818"/>
      <c r="O218" s="284">
        <v>2016</v>
      </c>
      <c r="P218" s="284">
        <v>2017</v>
      </c>
      <c r="Q218" s="284">
        <v>2018</v>
      </c>
      <c r="R218" s="284">
        <v>2019</v>
      </c>
      <c r="S218" s="284">
        <v>2020</v>
      </c>
      <c r="T218" s="284">
        <v>2021</v>
      </c>
      <c r="U218" s="284">
        <v>2022</v>
      </c>
      <c r="V218" s="284">
        <v>2023</v>
      </c>
      <c r="W218" s="284">
        <v>2024</v>
      </c>
      <c r="X218" s="284">
        <v>2025</v>
      </c>
      <c r="Y218" s="284" t="str">
        <f>'1.  LRAMVA Summary'!D50</f>
        <v>Residential</v>
      </c>
      <c r="Z218" s="284" t="str">
        <f>'1.  LRAMVA Summary'!E50</f>
        <v>General Service &lt; 50 kW</v>
      </c>
      <c r="AA218" s="284" t="str">
        <f>'1.  LRAMVA Summary'!F50</f>
        <v>General Service 50 to 2999 kW</v>
      </c>
      <c r="AB218" s="284" t="str">
        <f>'1.  LRAMVA Summary'!G50</f>
        <v>General Service 3000-4999 kW</v>
      </c>
      <c r="AC218" s="284" t="str">
        <f>'1.  LRAMVA Summary'!H50</f>
        <v>Unmetered Scattered Load</v>
      </c>
      <c r="AD218" s="284" t="str">
        <f>'1.  LRAMVA Summary'!I50</f>
        <v>Sentinel Lighting</v>
      </c>
      <c r="AE218" s="284" t="str">
        <f>'1.  LRAMVA Summary'!J50</f>
        <v xml:space="preserve">Street Lighting </v>
      </c>
      <c r="AF218" s="284" t="str">
        <f>'1.  LRAMVA Summary'!K50</f>
        <v/>
      </c>
      <c r="AG218" s="284" t="str">
        <f>'1.  LRAMVA Summary'!L50</f>
        <v/>
      </c>
      <c r="AH218" s="284" t="str">
        <f>'1.  LRAMVA Summary'!M50</f>
        <v/>
      </c>
      <c r="AI218" s="284" t="str">
        <f>'1.  LRAMVA Summary'!N50</f>
        <v/>
      </c>
      <c r="AJ218" s="284" t="str">
        <f>'1.  LRAMVA Summary'!O50</f>
        <v/>
      </c>
      <c r="AK218" s="284" t="str">
        <f>'1.  LRAMVA Summary'!P50</f>
        <v/>
      </c>
      <c r="AL218" s="284" t="str">
        <f>'1.  LRAMVA Summary'!Q50</f>
        <v/>
      </c>
      <c r="AM218" s="286" t="str">
        <f>'1.  LRAMVA Summary'!R50</f>
        <v>Total</v>
      </c>
    </row>
    <row r="219" spans="1:39" ht="15.75" customHeight="1">
      <c r="B219" s="516" t="s">
        <v>505</v>
      </c>
      <c r="C219" s="288"/>
      <c r="D219" s="288"/>
      <c r="E219" s="288"/>
      <c r="F219" s="288"/>
      <c r="G219" s="288"/>
      <c r="H219" s="288"/>
      <c r="I219" s="288"/>
      <c r="J219" s="288"/>
      <c r="K219" s="288"/>
      <c r="L219" s="288"/>
      <c r="M219" s="288"/>
      <c r="N219" s="289"/>
      <c r="O219" s="288"/>
      <c r="P219" s="288"/>
      <c r="Q219" s="288"/>
      <c r="R219" s="288"/>
      <c r="S219" s="288"/>
      <c r="T219" s="288"/>
      <c r="U219" s="288"/>
      <c r="V219" s="288"/>
      <c r="W219" s="288"/>
      <c r="X219" s="288"/>
      <c r="Y219" s="290" t="str">
        <f>'1.  LRAMVA Summary'!D51</f>
        <v>kWh</v>
      </c>
      <c r="Z219" s="290" t="str">
        <f>'1.  LRAMVA Summary'!E51</f>
        <v>kWh</v>
      </c>
      <c r="AA219" s="290" t="str">
        <f>'1.  LRAMVA Summary'!F51</f>
        <v>kW</v>
      </c>
      <c r="AB219" s="290" t="str">
        <f>'1.  LRAMVA Summary'!G51</f>
        <v>kW</v>
      </c>
      <c r="AC219" s="290" t="str">
        <f>'1.  LRAMVA Summary'!H51</f>
        <v>kWh</v>
      </c>
      <c r="AD219" s="290" t="str">
        <f>'1.  LRAMVA Summary'!I51</f>
        <v>kW</v>
      </c>
      <c r="AE219" s="290" t="str">
        <f>'1.  LRAMVA Summary'!J51</f>
        <v>kW</v>
      </c>
      <c r="AF219" s="290">
        <f>'1.  LRAMVA Summary'!K51</f>
        <v>0</v>
      </c>
      <c r="AG219" s="290">
        <f>'1.  LRAMVA Summary'!L51</f>
        <v>0</v>
      </c>
      <c r="AH219" s="290">
        <f>'1.  LRAMVA Summary'!M51</f>
        <v>0</v>
      </c>
      <c r="AI219" s="290">
        <f>'1.  LRAMVA Summary'!N51</f>
        <v>0</v>
      </c>
      <c r="AJ219" s="290">
        <f>'1.  LRAMVA Summary'!O51</f>
        <v>0</v>
      </c>
      <c r="AK219" s="290">
        <f>'1.  LRAMVA Summary'!P51</f>
        <v>0</v>
      </c>
      <c r="AL219" s="290">
        <f>'1.  LRAMVA Summary'!Q51</f>
        <v>0</v>
      </c>
      <c r="AM219" s="291"/>
    </row>
    <row r="220" spans="1:39" ht="15.75" outlineLevel="1">
      <c r="B220" s="287" t="s">
        <v>498</v>
      </c>
      <c r="C220" s="288"/>
      <c r="D220" s="288"/>
      <c r="E220" s="288"/>
      <c r="F220" s="288"/>
      <c r="G220" s="288"/>
      <c r="H220" s="288"/>
      <c r="I220" s="288"/>
      <c r="J220" s="288"/>
      <c r="K220" s="288"/>
      <c r="L220" s="288"/>
      <c r="M220" s="288"/>
      <c r="N220" s="289"/>
      <c r="O220" s="288"/>
      <c r="P220" s="288"/>
      <c r="Q220" s="288"/>
      <c r="R220" s="288"/>
      <c r="S220" s="288"/>
      <c r="T220" s="288"/>
      <c r="U220" s="288"/>
      <c r="V220" s="288"/>
      <c r="W220" s="288"/>
      <c r="X220" s="288"/>
      <c r="Y220" s="290"/>
      <c r="Z220" s="290"/>
      <c r="AA220" s="290"/>
      <c r="AB220" s="290"/>
      <c r="AC220" s="290"/>
      <c r="AD220" s="290"/>
      <c r="AE220" s="290"/>
      <c r="AF220" s="290"/>
      <c r="AG220" s="290"/>
      <c r="AH220" s="290"/>
      <c r="AI220" s="290"/>
      <c r="AJ220" s="290"/>
      <c r="AK220" s="290"/>
      <c r="AL220" s="290"/>
      <c r="AM220" s="291"/>
    </row>
    <row r="221" spans="1:39" outlineLevel="1">
      <c r="A221" s="520">
        <v>1</v>
      </c>
      <c r="B221" s="518" t="s">
        <v>95</v>
      </c>
      <c r="C221" s="290" t="s">
        <v>25</v>
      </c>
      <c r="D221" s="294"/>
      <c r="E221" s="294"/>
      <c r="F221" s="294"/>
      <c r="G221" s="294"/>
      <c r="H221" s="294"/>
      <c r="I221" s="294"/>
      <c r="J221" s="294"/>
      <c r="K221" s="294"/>
      <c r="L221" s="294"/>
      <c r="M221" s="294"/>
      <c r="N221" s="290"/>
      <c r="O221" s="294"/>
      <c r="P221" s="294"/>
      <c r="Q221" s="294"/>
      <c r="R221" s="294"/>
      <c r="S221" s="294"/>
      <c r="T221" s="294"/>
      <c r="U221" s="294"/>
      <c r="V221" s="294"/>
      <c r="W221" s="294"/>
      <c r="X221" s="294"/>
      <c r="Y221" s="409">
        <v>1</v>
      </c>
      <c r="Z221" s="409"/>
      <c r="AA221" s="409"/>
      <c r="AB221" s="409"/>
      <c r="AC221" s="409"/>
      <c r="AD221" s="409"/>
      <c r="AE221" s="409"/>
      <c r="AF221" s="409"/>
      <c r="AG221" s="409"/>
      <c r="AH221" s="409"/>
      <c r="AI221" s="409"/>
      <c r="AJ221" s="409"/>
      <c r="AK221" s="409"/>
      <c r="AL221" s="409"/>
      <c r="AM221" s="295">
        <f>SUM(Y221:AL221)</f>
        <v>1</v>
      </c>
    </row>
    <row r="222" spans="1:39" outlineLevel="1">
      <c r="B222" s="293" t="s">
        <v>290</v>
      </c>
      <c r="C222" s="290" t="s">
        <v>164</v>
      </c>
      <c r="D222" s="294"/>
      <c r="E222" s="294"/>
      <c r="F222" s="294"/>
      <c r="G222" s="294"/>
      <c r="H222" s="294"/>
      <c r="I222" s="294"/>
      <c r="J222" s="294"/>
      <c r="K222" s="294"/>
      <c r="L222" s="294"/>
      <c r="M222" s="294"/>
      <c r="N222" s="466"/>
      <c r="O222" s="294"/>
      <c r="P222" s="294"/>
      <c r="Q222" s="294"/>
      <c r="R222" s="294"/>
      <c r="S222" s="294"/>
      <c r="T222" s="294"/>
      <c r="U222" s="294"/>
      <c r="V222" s="294"/>
      <c r="W222" s="294"/>
      <c r="X222" s="294"/>
      <c r="Y222" s="410">
        <f>Y221</f>
        <v>1</v>
      </c>
      <c r="Z222" s="410">
        <f t="shared" ref="Z222" si="558">Z221</f>
        <v>0</v>
      </c>
      <c r="AA222" s="410">
        <f t="shared" ref="AA222" si="559">AA221</f>
        <v>0</v>
      </c>
      <c r="AB222" s="410">
        <f t="shared" ref="AB222" si="560">AB221</f>
        <v>0</v>
      </c>
      <c r="AC222" s="410">
        <f t="shared" ref="AC222" si="561">AC221</f>
        <v>0</v>
      </c>
      <c r="AD222" s="410">
        <f t="shared" ref="AD222" si="562">AD221</f>
        <v>0</v>
      </c>
      <c r="AE222" s="410">
        <f t="shared" ref="AE222" si="563">AE221</f>
        <v>0</v>
      </c>
      <c r="AF222" s="410">
        <f t="shared" ref="AF222" si="564">AF221</f>
        <v>0</v>
      </c>
      <c r="AG222" s="410">
        <f t="shared" ref="AG222" si="565">AG221</f>
        <v>0</v>
      </c>
      <c r="AH222" s="410">
        <f t="shared" ref="AH222" si="566">AH221</f>
        <v>0</v>
      </c>
      <c r="AI222" s="410">
        <f t="shared" ref="AI222" si="567">AI221</f>
        <v>0</v>
      </c>
      <c r="AJ222" s="410">
        <f t="shared" ref="AJ222" si="568">AJ221</f>
        <v>0</v>
      </c>
      <c r="AK222" s="410">
        <f t="shared" ref="AK222" si="569">AK221</f>
        <v>0</v>
      </c>
      <c r="AL222" s="410">
        <f t="shared" ref="AL222" si="570">AL221</f>
        <v>0</v>
      </c>
      <c r="AM222" s="296"/>
    </row>
    <row r="223" spans="1:39" ht="15.75" outlineLevel="1">
      <c r="B223" s="297"/>
      <c r="C223" s="298"/>
      <c r="D223" s="298"/>
      <c r="E223" s="298"/>
      <c r="F223" s="298"/>
      <c r="G223" s="298"/>
      <c r="H223" s="298"/>
      <c r="I223" s="298"/>
      <c r="J223" s="298"/>
      <c r="K223" s="298"/>
      <c r="L223" s="298"/>
      <c r="M223" s="298"/>
      <c r="N223" s="299"/>
      <c r="O223" s="298"/>
      <c r="P223" s="298"/>
      <c r="Q223" s="298"/>
      <c r="R223" s="298"/>
      <c r="S223" s="298"/>
      <c r="T223" s="298"/>
      <c r="U223" s="298"/>
      <c r="V223" s="298"/>
      <c r="W223" s="298"/>
      <c r="X223" s="298"/>
      <c r="Y223" s="411"/>
      <c r="Z223" s="412"/>
      <c r="AA223" s="412"/>
      <c r="AB223" s="412"/>
      <c r="AC223" s="412"/>
      <c r="AD223" s="412"/>
      <c r="AE223" s="412"/>
      <c r="AF223" s="412"/>
      <c r="AG223" s="412"/>
      <c r="AH223" s="412"/>
      <c r="AI223" s="412"/>
      <c r="AJ223" s="412"/>
      <c r="AK223" s="412"/>
      <c r="AL223" s="412"/>
      <c r="AM223" s="301"/>
    </row>
    <row r="224" spans="1:39" outlineLevel="1">
      <c r="A224" s="520">
        <v>2</v>
      </c>
      <c r="B224" s="518" t="s">
        <v>96</v>
      </c>
      <c r="C224" s="290" t="s">
        <v>25</v>
      </c>
      <c r="D224" s="294"/>
      <c r="E224" s="294"/>
      <c r="F224" s="294"/>
      <c r="G224" s="294"/>
      <c r="H224" s="294"/>
      <c r="I224" s="294"/>
      <c r="J224" s="294"/>
      <c r="K224" s="294"/>
      <c r="L224" s="294"/>
      <c r="M224" s="294"/>
      <c r="N224" s="290"/>
      <c r="O224" s="294"/>
      <c r="P224" s="294"/>
      <c r="Q224" s="294"/>
      <c r="R224" s="294"/>
      <c r="S224" s="294"/>
      <c r="T224" s="294"/>
      <c r="U224" s="294"/>
      <c r="V224" s="294"/>
      <c r="W224" s="294"/>
      <c r="X224" s="294"/>
      <c r="Y224" s="409">
        <v>1</v>
      </c>
      <c r="Z224" s="409"/>
      <c r="AA224" s="409"/>
      <c r="AB224" s="409"/>
      <c r="AC224" s="409"/>
      <c r="AD224" s="409"/>
      <c r="AE224" s="409"/>
      <c r="AF224" s="409"/>
      <c r="AG224" s="409"/>
      <c r="AH224" s="409"/>
      <c r="AI224" s="409"/>
      <c r="AJ224" s="409"/>
      <c r="AK224" s="409"/>
      <c r="AL224" s="409"/>
      <c r="AM224" s="295">
        <f>SUM(Y224:AL224)</f>
        <v>1</v>
      </c>
    </row>
    <row r="225" spans="1:39" outlineLevel="1">
      <c r="B225" s="293" t="s">
        <v>290</v>
      </c>
      <c r="C225" s="290" t="s">
        <v>164</v>
      </c>
      <c r="D225" s="294"/>
      <c r="E225" s="294"/>
      <c r="F225" s="294"/>
      <c r="G225" s="294"/>
      <c r="H225" s="294"/>
      <c r="I225" s="294"/>
      <c r="J225" s="294"/>
      <c r="K225" s="294"/>
      <c r="L225" s="294"/>
      <c r="M225" s="294"/>
      <c r="N225" s="466"/>
      <c r="O225" s="294"/>
      <c r="P225" s="294"/>
      <c r="Q225" s="294"/>
      <c r="R225" s="294"/>
      <c r="S225" s="294"/>
      <c r="T225" s="294"/>
      <c r="U225" s="294"/>
      <c r="V225" s="294"/>
      <c r="W225" s="294"/>
      <c r="X225" s="294"/>
      <c r="Y225" s="410">
        <f>Y224</f>
        <v>1</v>
      </c>
      <c r="Z225" s="410">
        <f t="shared" ref="Z225" si="571">Z224</f>
        <v>0</v>
      </c>
      <c r="AA225" s="410">
        <f t="shared" ref="AA225" si="572">AA224</f>
        <v>0</v>
      </c>
      <c r="AB225" s="410">
        <f t="shared" ref="AB225" si="573">AB224</f>
        <v>0</v>
      </c>
      <c r="AC225" s="410">
        <f t="shared" ref="AC225" si="574">AC224</f>
        <v>0</v>
      </c>
      <c r="AD225" s="410">
        <f t="shared" ref="AD225" si="575">AD224</f>
        <v>0</v>
      </c>
      <c r="AE225" s="410">
        <f t="shared" ref="AE225" si="576">AE224</f>
        <v>0</v>
      </c>
      <c r="AF225" s="410">
        <f t="shared" ref="AF225" si="577">AF224</f>
        <v>0</v>
      </c>
      <c r="AG225" s="410">
        <f t="shared" ref="AG225" si="578">AG224</f>
        <v>0</v>
      </c>
      <c r="AH225" s="410">
        <f t="shared" ref="AH225" si="579">AH224</f>
        <v>0</v>
      </c>
      <c r="AI225" s="410">
        <f t="shared" ref="AI225" si="580">AI224</f>
        <v>0</v>
      </c>
      <c r="AJ225" s="410">
        <f t="shared" ref="AJ225" si="581">AJ224</f>
        <v>0</v>
      </c>
      <c r="AK225" s="410">
        <f t="shared" ref="AK225" si="582">AK224</f>
        <v>0</v>
      </c>
      <c r="AL225" s="410">
        <f t="shared" ref="AL225" si="583">AL224</f>
        <v>0</v>
      </c>
      <c r="AM225" s="296"/>
    </row>
    <row r="226" spans="1:39" ht="15.75" outlineLevel="1">
      <c r="B226" s="297"/>
      <c r="C226" s="298"/>
      <c r="D226" s="303"/>
      <c r="E226" s="303"/>
      <c r="F226" s="303"/>
      <c r="G226" s="303"/>
      <c r="H226" s="303"/>
      <c r="I226" s="303"/>
      <c r="J226" s="303"/>
      <c r="K226" s="303"/>
      <c r="L226" s="303"/>
      <c r="M226" s="303"/>
      <c r="N226" s="299"/>
      <c r="O226" s="303"/>
      <c r="P226" s="303"/>
      <c r="Q226" s="303"/>
      <c r="R226" s="303"/>
      <c r="S226" s="303"/>
      <c r="T226" s="303"/>
      <c r="U226" s="303"/>
      <c r="V226" s="303"/>
      <c r="W226" s="303"/>
      <c r="X226" s="303"/>
      <c r="Y226" s="411"/>
      <c r="Z226" s="412"/>
      <c r="AA226" s="412"/>
      <c r="AB226" s="412"/>
      <c r="AC226" s="412"/>
      <c r="AD226" s="412"/>
      <c r="AE226" s="412"/>
      <c r="AF226" s="412"/>
      <c r="AG226" s="412"/>
      <c r="AH226" s="412"/>
      <c r="AI226" s="412"/>
      <c r="AJ226" s="412"/>
      <c r="AK226" s="412"/>
      <c r="AL226" s="412"/>
      <c r="AM226" s="301"/>
    </row>
    <row r="227" spans="1:39" outlineLevel="1">
      <c r="A227" s="520">
        <v>3</v>
      </c>
      <c r="B227" s="518" t="s">
        <v>97</v>
      </c>
      <c r="C227" s="290" t="s">
        <v>25</v>
      </c>
      <c r="D227" s="294"/>
      <c r="E227" s="294"/>
      <c r="F227" s="294"/>
      <c r="G227" s="294"/>
      <c r="H227" s="294"/>
      <c r="I227" s="294"/>
      <c r="J227" s="294"/>
      <c r="K227" s="294"/>
      <c r="L227" s="294"/>
      <c r="M227" s="294"/>
      <c r="N227" s="290"/>
      <c r="O227" s="294"/>
      <c r="P227" s="294"/>
      <c r="Q227" s="294"/>
      <c r="R227" s="294"/>
      <c r="S227" s="294"/>
      <c r="T227" s="294"/>
      <c r="U227" s="294"/>
      <c r="V227" s="294"/>
      <c r="W227" s="294"/>
      <c r="X227" s="294"/>
      <c r="Y227" s="409">
        <v>1</v>
      </c>
      <c r="Z227" s="409"/>
      <c r="AA227" s="409"/>
      <c r="AB227" s="409"/>
      <c r="AC227" s="409"/>
      <c r="AD227" s="409"/>
      <c r="AE227" s="409"/>
      <c r="AF227" s="409"/>
      <c r="AG227" s="409"/>
      <c r="AH227" s="409"/>
      <c r="AI227" s="409"/>
      <c r="AJ227" s="409"/>
      <c r="AK227" s="409"/>
      <c r="AL227" s="409"/>
      <c r="AM227" s="295">
        <f>SUM(Y227:AL227)</f>
        <v>1</v>
      </c>
    </row>
    <row r="228" spans="1:39" outlineLevel="1">
      <c r="B228" s="293" t="s">
        <v>290</v>
      </c>
      <c r="C228" s="290" t="s">
        <v>164</v>
      </c>
      <c r="D228" s="294"/>
      <c r="E228" s="294"/>
      <c r="F228" s="294"/>
      <c r="G228" s="294"/>
      <c r="H228" s="294"/>
      <c r="I228" s="294"/>
      <c r="J228" s="294"/>
      <c r="K228" s="294"/>
      <c r="L228" s="294"/>
      <c r="M228" s="294"/>
      <c r="N228" s="466"/>
      <c r="O228" s="294"/>
      <c r="P228" s="294"/>
      <c r="Q228" s="294"/>
      <c r="R228" s="294"/>
      <c r="S228" s="294"/>
      <c r="T228" s="294"/>
      <c r="U228" s="294"/>
      <c r="V228" s="294"/>
      <c r="W228" s="294"/>
      <c r="X228" s="294"/>
      <c r="Y228" s="410">
        <f>Y227</f>
        <v>1</v>
      </c>
      <c r="Z228" s="410">
        <f t="shared" ref="Z228" si="584">Z227</f>
        <v>0</v>
      </c>
      <c r="AA228" s="410">
        <f t="shared" ref="AA228" si="585">AA227</f>
        <v>0</v>
      </c>
      <c r="AB228" s="410">
        <f t="shared" ref="AB228" si="586">AB227</f>
        <v>0</v>
      </c>
      <c r="AC228" s="410">
        <f t="shared" ref="AC228" si="587">AC227</f>
        <v>0</v>
      </c>
      <c r="AD228" s="410">
        <f t="shared" ref="AD228" si="588">AD227</f>
        <v>0</v>
      </c>
      <c r="AE228" s="410">
        <f t="shared" ref="AE228" si="589">AE227</f>
        <v>0</v>
      </c>
      <c r="AF228" s="410">
        <f t="shared" ref="AF228" si="590">AF227</f>
        <v>0</v>
      </c>
      <c r="AG228" s="410">
        <f t="shared" ref="AG228" si="591">AG227</f>
        <v>0</v>
      </c>
      <c r="AH228" s="410">
        <f t="shared" ref="AH228" si="592">AH227</f>
        <v>0</v>
      </c>
      <c r="AI228" s="410">
        <f t="shared" ref="AI228" si="593">AI227</f>
        <v>0</v>
      </c>
      <c r="AJ228" s="410">
        <f t="shared" ref="AJ228" si="594">AJ227</f>
        <v>0</v>
      </c>
      <c r="AK228" s="410">
        <f t="shared" ref="AK228" si="595">AK227</f>
        <v>0</v>
      </c>
      <c r="AL228" s="410">
        <f t="shared" ref="AL228" si="596">AL227</f>
        <v>0</v>
      </c>
      <c r="AM228" s="296"/>
    </row>
    <row r="229" spans="1:39" outlineLevel="1">
      <c r="B229" s="293"/>
      <c r="C229" s="304"/>
      <c r="D229" s="290"/>
      <c r="E229" s="290"/>
      <c r="F229" s="290"/>
      <c r="G229" s="290"/>
      <c r="H229" s="290"/>
      <c r="I229" s="290"/>
      <c r="J229" s="290"/>
      <c r="K229" s="290"/>
      <c r="L229" s="290"/>
      <c r="M229" s="290"/>
      <c r="N229" s="290"/>
      <c r="O229" s="290"/>
      <c r="P229" s="290"/>
      <c r="Q229" s="290"/>
      <c r="R229" s="290"/>
      <c r="S229" s="290"/>
      <c r="T229" s="290"/>
      <c r="U229" s="290"/>
      <c r="V229" s="290"/>
      <c r="W229" s="290"/>
      <c r="X229" s="290"/>
      <c r="Y229" s="411"/>
      <c r="Z229" s="411"/>
      <c r="AA229" s="411"/>
      <c r="AB229" s="411"/>
      <c r="AC229" s="411"/>
      <c r="AD229" s="411"/>
      <c r="AE229" s="411"/>
      <c r="AF229" s="411"/>
      <c r="AG229" s="411"/>
      <c r="AH229" s="411"/>
      <c r="AI229" s="411"/>
      <c r="AJ229" s="411"/>
      <c r="AK229" s="411"/>
      <c r="AL229" s="411"/>
      <c r="AM229" s="305"/>
    </row>
    <row r="230" spans="1:39" outlineLevel="1">
      <c r="A230" s="520">
        <v>4</v>
      </c>
      <c r="B230" s="518" t="s">
        <v>98</v>
      </c>
      <c r="C230" s="290" t="s">
        <v>25</v>
      </c>
      <c r="D230" s="294"/>
      <c r="E230" s="294"/>
      <c r="F230" s="294"/>
      <c r="G230" s="294"/>
      <c r="H230" s="294"/>
      <c r="I230" s="294"/>
      <c r="J230" s="294"/>
      <c r="K230" s="294"/>
      <c r="L230" s="294"/>
      <c r="M230" s="294"/>
      <c r="N230" s="290"/>
      <c r="O230" s="294"/>
      <c r="P230" s="294"/>
      <c r="Q230" s="294"/>
      <c r="R230" s="294"/>
      <c r="S230" s="294"/>
      <c r="T230" s="294"/>
      <c r="U230" s="294"/>
      <c r="V230" s="294"/>
      <c r="W230" s="294"/>
      <c r="X230" s="294"/>
      <c r="Y230" s="409">
        <v>1</v>
      </c>
      <c r="Z230" s="409"/>
      <c r="AA230" s="409"/>
      <c r="AB230" s="409"/>
      <c r="AC230" s="409"/>
      <c r="AD230" s="409"/>
      <c r="AE230" s="409"/>
      <c r="AF230" s="409"/>
      <c r="AG230" s="409"/>
      <c r="AH230" s="409"/>
      <c r="AI230" s="409"/>
      <c r="AJ230" s="409"/>
      <c r="AK230" s="409"/>
      <c r="AL230" s="409"/>
      <c r="AM230" s="295">
        <f>SUM(Y230:AL230)</f>
        <v>1</v>
      </c>
    </row>
    <row r="231" spans="1:39" outlineLevel="1">
      <c r="B231" s="293" t="s">
        <v>290</v>
      </c>
      <c r="C231" s="290" t="s">
        <v>164</v>
      </c>
      <c r="D231" s="294"/>
      <c r="E231" s="294"/>
      <c r="F231" s="294"/>
      <c r="G231" s="294"/>
      <c r="H231" s="294"/>
      <c r="I231" s="294"/>
      <c r="J231" s="294"/>
      <c r="K231" s="294"/>
      <c r="L231" s="294"/>
      <c r="M231" s="294"/>
      <c r="N231" s="466"/>
      <c r="O231" s="294"/>
      <c r="P231" s="294"/>
      <c r="Q231" s="294"/>
      <c r="R231" s="294"/>
      <c r="S231" s="294"/>
      <c r="T231" s="294"/>
      <c r="U231" s="294"/>
      <c r="V231" s="294"/>
      <c r="W231" s="294"/>
      <c r="X231" s="294"/>
      <c r="Y231" s="410">
        <f>Y230</f>
        <v>1</v>
      </c>
      <c r="Z231" s="410">
        <f t="shared" ref="Z231" si="597">Z230</f>
        <v>0</v>
      </c>
      <c r="AA231" s="410">
        <f t="shared" ref="AA231" si="598">AA230</f>
        <v>0</v>
      </c>
      <c r="AB231" s="410">
        <f t="shared" ref="AB231" si="599">AB230</f>
        <v>0</v>
      </c>
      <c r="AC231" s="410">
        <f t="shared" ref="AC231" si="600">AC230</f>
        <v>0</v>
      </c>
      <c r="AD231" s="410">
        <f t="shared" ref="AD231" si="601">AD230</f>
        <v>0</v>
      </c>
      <c r="AE231" s="410">
        <f t="shared" ref="AE231" si="602">AE230</f>
        <v>0</v>
      </c>
      <c r="AF231" s="410">
        <f t="shared" ref="AF231" si="603">AF230</f>
        <v>0</v>
      </c>
      <c r="AG231" s="410">
        <f t="shared" ref="AG231" si="604">AG230</f>
        <v>0</v>
      </c>
      <c r="AH231" s="410">
        <f t="shared" ref="AH231" si="605">AH230</f>
        <v>0</v>
      </c>
      <c r="AI231" s="410">
        <f t="shared" ref="AI231" si="606">AI230</f>
        <v>0</v>
      </c>
      <c r="AJ231" s="410">
        <f t="shared" ref="AJ231" si="607">AJ230</f>
        <v>0</v>
      </c>
      <c r="AK231" s="410">
        <f t="shared" ref="AK231" si="608">AK230</f>
        <v>0</v>
      </c>
      <c r="AL231" s="410">
        <f t="shared" ref="AL231" si="609">AL230</f>
        <v>0</v>
      </c>
      <c r="AM231" s="296"/>
    </row>
    <row r="232" spans="1:39" outlineLevel="1">
      <c r="B232" s="293"/>
      <c r="C232" s="304"/>
      <c r="D232" s="303"/>
      <c r="E232" s="303"/>
      <c r="F232" s="303"/>
      <c r="G232" s="303"/>
      <c r="H232" s="303"/>
      <c r="I232" s="303"/>
      <c r="J232" s="303"/>
      <c r="K232" s="303"/>
      <c r="L232" s="303"/>
      <c r="M232" s="303"/>
      <c r="N232" s="290"/>
      <c r="O232" s="303"/>
      <c r="P232" s="303"/>
      <c r="Q232" s="303"/>
      <c r="R232" s="303"/>
      <c r="S232" s="303"/>
      <c r="T232" s="303"/>
      <c r="U232" s="303"/>
      <c r="V232" s="303"/>
      <c r="W232" s="303"/>
      <c r="X232" s="303"/>
      <c r="Y232" s="411"/>
      <c r="Z232" s="411"/>
      <c r="AA232" s="411"/>
      <c r="AB232" s="411"/>
      <c r="AC232" s="411"/>
      <c r="AD232" s="411"/>
      <c r="AE232" s="411"/>
      <c r="AF232" s="411"/>
      <c r="AG232" s="411"/>
      <c r="AH232" s="411"/>
      <c r="AI232" s="411"/>
      <c r="AJ232" s="411"/>
      <c r="AK232" s="411"/>
      <c r="AL232" s="411"/>
      <c r="AM232" s="305"/>
    </row>
    <row r="233" spans="1:39" ht="30" outlineLevel="1">
      <c r="A233" s="520">
        <v>5</v>
      </c>
      <c r="B233" s="518" t="s">
        <v>99</v>
      </c>
      <c r="C233" s="290" t="s">
        <v>25</v>
      </c>
      <c r="D233" s="294"/>
      <c r="E233" s="294"/>
      <c r="F233" s="294"/>
      <c r="G233" s="294"/>
      <c r="H233" s="294"/>
      <c r="I233" s="294"/>
      <c r="J233" s="294"/>
      <c r="K233" s="294"/>
      <c r="L233" s="294"/>
      <c r="M233" s="294"/>
      <c r="N233" s="290"/>
      <c r="O233" s="294"/>
      <c r="P233" s="294"/>
      <c r="Q233" s="294"/>
      <c r="R233" s="294"/>
      <c r="S233" s="294"/>
      <c r="T233" s="294"/>
      <c r="U233" s="294"/>
      <c r="V233" s="294"/>
      <c r="W233" s="294"/>
      <c r="X233" s="294"/>
      <c r="Y233" s="409">
        <v>1</v>
      </c>
      <c r="Z233" s="409"/>
      <c r="AA233" s="409"/>
      <c r="AB233" s="409"/>
      <c r="AC233" s="409"/>
      <c r="AD233" s="409"/>
      <c r="AE233" s="409"/>
      <c r="AF233" s="409"/>
      <c r="AG233" s="409"/>
      <c r="AH233" s="409"/>
      <c r="AI233" s="409"/>
      <c r="AJ233" s="409"/>
      <c r="AK233" s="409"/>
      <c r="AL233" s="409"/>
      <c r="AM233" s="295">
        <f>SUM(Y233:AL233)</f>
        <v>1</v>
      </c>
    </row>
    <row r="234" spans="1:39" outlineLevel="1">
      <c r="B234" s="293" t="s">
        <v>290</v>
      </c>
      <c r="C234" s="290" t="s">
        <v>164</v>
      </c>
      <c r="D234" s="294"/>
      <c r="E234" s="294"/>
      <c r="F234" s="294"/>
      <c r="G234" s="294"/>
      <c r="H234" s="294"/>
      <c r="I234" s="294"/>
      <c r="J234" s="294"/>
      <c r="K234" s="294"/>
      <c r="L234" s="294"/>
      <c r="M234" s="294"/>
      <c r="N234" s="466"/>
      <c r="O234" s="294"/>
      <c r="P234" s="294"/>
      <c r="Q234" s="294"/>
      <c r="R234" s="294"/>
      <c r="S234" s="294"/>
      <c r="T234" s="294"/>
      <c r="U234" s="294"/>
      <c r="V234" s="294"/>
      <c r="W234" s="294"/>
      <c r="X234" s="294"/>
      <c r="Y234" s="410">
        <f>Y233</f>
        <v>1</v>
      </c>
      <c r="Z234" s="410">
        <f t="shared" ref="Z234" si="610">Z233</f>
        <v>0</v>
      </c>
      <c r="AA234" s="410">
        <f t="shared" ref="AA234" si="611">AA233</f>
        <v>0</v>
      </c>
      <c r="AB234" s="410">
        <f t="shared" ref="AB234" si="612">AB233</f>
        <v>0</v>
      </c>
      <c r="AC234" s="410">
        <f t="shared" ref="AC234" si="613">AC233</f>
        <v>0</v>
      </c>
      <c r="AD234" s="410">
        <f t="shared" ref="AD234" si="614">AD233</f>
        <v>0</v>
      </c>
      <c r="AE234" s="410">
        <f t="shared" ref="AE234" si="615">AE233</f>
        <v>0</v>
      </c>
      <c r="AF234" s="410">
        <f t="shared" ref="AF234" si="616">AF233</f>
        <v>0</v>
      </c>
      <c r="AG234" s="410">
        <f t="shared" ref="AG234" si="617">AG233</f>
        <v>0</v>
      </c>
      <c r="AH234" s="410">
        <f t="shared" ref="AH234" si="618">AH233</f>
        <v>0</v>
      </c>
      <c r="AI234" s="410">
        <f t="shared" ref="AI234" si="619">AI233</f>
        <v>0</v>
      </c>
      <c r="AJ234" s="410">
        <f t="shared" ref="AJ234" si="620">AJ233</f>
        <v>0</v>
      </c>
      <c r="AK234" s="410">
        <f t="shared" ref="AK234" si="621">AK233</f>
        <v>0</v>
      </c>
      <c r="AL234" s="410">
        <f t="shared" ref="AL234" si="622">AL233</f>
        <v>0</v>
      </c>
      <c r="AM234" s="296"/>
    </row>
    <row r="235" spans="1:39" outlineLevel="1">
      <c r="B235" s="293"/>
      <c r="C235" s="290"/>
      <c r="D235" s="290"/>
      <c r="E235" s="290"/>
      <c r="F235" s="290"/>
      <c r="G235" s="290"/>
      <c r="H235" s="290"/>
      <c r="I235" s="290"/>
      <c r="J235" s="290"/>
      <c r="K235" s="290"/>
      <c r="L235" s="290"/>
      <c r="M235" s="290"/>
      <c r="N235" s="290"/>
      <c r="O235" s="290"/>
      <c r="P235" s="290"/>
      <c r="Q235" s="290"/>
      <c r="R235" s="290"/>
      <c r="S235" s="290"/>
      <c r="T235" s="290"/>
      <c r="U235" s="290"/>
      <c r="V235" s="290"/>
      <c r="W235" s="290"/>
      <c r="X235" s="290"/>
      <c r="Y235" s="421"/>
      <c r="Z235" s="422"/>
      <c r="AA235" s="422"/>
      <c r="AB235" s="422"/>
      <c r="AC235" s="422"/>
      <c r="AD235" s="422"/>
      <c r="AE235" s="422"/>
      <c r="AF235" s="422"/>
      <c r="AG235" s="422"/>
      <c r="AH235" s="422"/>
      <c r="AI235" s="422"/>
      <c r="AJ235" s="422"/>
      <c r="AK235" s="422"/>
      <c r="AL235" s="422"/>
      <c r="AM235" s="296"/>
    </row>
    <row r="236" spans="1:39" ht="15.75" outlineLevel="1">
      <c r="B236" s="318" t="s">
        <v>499</v>
      </c>
      <c r="C236" s="288"/>
      <c r="D236" s="288"/>
      <c r="E236" s="288"/>
      <c r="F236" s="288"/>
      <c r="G236" s="288"/>
      <c r="H236" s="288"/>
      <c r="I236" s="288"/>
      <c r="J236" s="288"/>
      <c r="K236" s="288"/>
      <c r="L236" s="288"/>
      <c r="M236" s="288"/>
      <c r="N236" s="289"/>
      <c r="O236" s="288"/>
      <c r="P236" s="288"/>
      <c r="Q236" s="288"/>
      <c r="R236" s="288"/>
      <c r="S236" s="288"/>
      <c r="T236" s="288"/>
      <c r="U236" s="288"/>
      <c r="V236" s="288"/>
      <c r="W236" s="288"/>
      <c r="X236" s="288"/>
      <c r="Y236" s="413"/>
      <c r="Z236" s="413"/>
      <c r="AA236" s="413"/>
      <c r="AB236" s="413"/>
      <c r="AC236" s="413"/>
      <c r="AD236" s="413"/>
      <c r="AE236" s="413"/>
      <c r="AF236" s="413"/>
      <c r="AG236" s="413"/>
      <c r="AH236" s="413"/>
      <c r="AI236" s="413"/>
      <c r="AJ236" s="413"/>
      <c r="AK236" s="413"/>
      <c r="AL236" s="413"/>
      <c r="AM236" s="291"/>
    </row>
    <row r="237" spans="1:39" outlineLevel="1">
      <c r="A237" s="520">
        <v>6</v>
      </c>
      <c r="B237" s="518" t="s">
        <v>100</v>
      </c>
      <c r="C237" s="290" t="s">
        <v>25</v>
      </c>
      <c r="D237" s="294"/>
      <c r="E237" s="294"/>
      <c r="F237" s="294"/>
      <c r="G237" s="294"/>
      <c r="H237" s="294"/>
      <c r="I237" s="294"/>
      <c r="J237" s="294"/>
      <c r="K237" s="294"/>
      <c r="L237" s="294"/>
      <c r="M237" s="294"/>
      <c r="N237" s="294">
        <v>12</v>
      </c>
      <c r="O237" s="294"/>
      <c r="P237" s="294"/>
      <c r="Q237" s="294"/>
      <c r="R237" s="294"/>
      <c r="S237" s="294"/>
      <c r="T237" s="294"/>
      <c r="U237" s="294"/>
      <c r="V237" s="294"/>
      <c r="W237" s="294"/>
      <c r="X237" s="294"/>
      <c r="Y237" s="414"/>
      <c r="Z237" s="409"/>
      <c r="AA237" s="409"/>
      <c r="AB237" s="409"/>
      <c r="AC237" s="409"/>
      <c r="AD237" s="409"/>
      <c r="AE237" s="409"/>
      <c r="AF237" s="414"/>
      <c r="AG237" s="414"/>
      <c r="AH237" s="414"/>
      <c r="AI237" s="414"/>
      <c r="AJ237" s="414"/>
      <c r="AK237" s="414"/>
      <c r="AL237" s="414"/>
      <c r="AM237" s="295">
        <f>SUM(Y237:AL237)</f>
        <v>0</v>
      </c>
    </row>
    <row r="238" spans="1:39" outlineLevel="1">
      <c r="B238" s="293" t="s">
        <v>290</v>
      </c>
      <c r="C238" s="290" t="s">
        <v>164</v>
      </c>
      <c r="D238" s="294"/>
      <c r="E238" s="294"/>
      <c r="F238" s="294"/>
      <c r="G238" s="294"/>
      <c r="H238" s="294"/>
      <c r="I238" s="294"/>
      <c r="J238" s="294"/>
      <c r="K238" s="294"/>
      <c r="L238" s="294"/>
      <c r="M238" s="294"/>
      <c r="N238" s="294">
        <f>N237</f>
        <v>12</v>
      </c>
      <c r="O238" s="294"/>
      <c r="P238" s="294"/>
      <c r="Q238" s="294"/>
      <c r="R238" s="294"/>
      <c r="S238" s="294"/>
      <c r="T238" s="294"/>
      <c r="U238" s="294"/>
      <c r="V238" s="294"/>
      <c r="W238" s="294"/>
      <c r="X238" s="294"/>
      <c r="Y238" s="410">
        <f>Y237</f>
        <v>0</v>
      </c>
      <c r="Z238" s="410">
        <f t="shared" ref="Z238" si="623">Z237</f>
        <v>0</v>
      </c>
      <c r="AA238" s="410">
        <f t="shared" ref="AA238" si="624">AA237</f>
        <v>0</v>
      </c>
      <c r="AB238" s="410">
        <f t="shared" ref="AB238" si="625">AB237</f>
        <v>0</v>
      </c>
      <c r="AC238" s="410">
        <f t="shared" ref="AC238" si="626">AC237</f>
        <v>0</v>
      </c>
      <c r="AD238" s="410">
        <f t="shared" ref="AD238" si="627">AD237</f>
        <v>0</v>
      </c>
      <c r="AE238" s="410">
        <f t="shared" ref="AE238" si="628">AE237</f>
        <v>0</v>
      </c>
      <c r="AF238" s="410">
        <f t="shared" ref="AF238" si="629">AF237</f>
        <v>0</v>
      </c>
      <c r="AG238" s="410">
        <f t="shared" ref="AG238" si="630">AG237</f>
        <v>0</v>
      </c>
      <c r="AH238" s="410">
        <f t="shared" ref="AH238" si="631">AH237</f>
        <v>0</v>
      </c>
      <c r="AI238" s="410">
        <f t="shared" ref="AI238" si="632">AI237</f>
        <v>0</v>
      </c>
      <c r="AJ238" s="410">
        <f t="shared" ref="AJ238" si="633">AJ237</f>
        <v>0</v>
      </c>
      <c r="AK238" s="410">
        <f t="shared" ref="AK238" si="634">AK237</f>
        <v>0</v>
      </c>
      <c r="AL238" s="410">
        <f t="shared" ref="AL238" si="635">AL237</f>
        <v>0</v>
      </c>
      <c r="AM238" s="310"/>
    </row>
    <row r="239" spans="1:39" outlineLevel="1">
      <c r="B239" s="309"/>
      <c r="C239" s="311"/>
      <c r="D239" s="290"/>
      <c r="E239" s="290"/>
      <c r="F239" s="290"/>
      <c r="G239" s="290"/>
      <c r="H239" s="290"/>
      <c r="I239" s="290"/>
      <c r="J239" s="290"/>
      <c r="K239" s="290"/>
      <c r="L239" s="290"/>
      <c r="M239" s="290"/>
      <c r="N239" s="290"/>
      <c r="O239" s="290"/>
      <c r="P239" s="290"/>
      <c r="Q239" s="290"/>
      <c r="R239" s="290"/>
      <c r="S239" s="290"/>
      <c r="T239" s="290"/>
      <c r="U239" s="290"/>
      <c r="V239" s="290"/>
      <c r="W239" s="290"/>
      <c r="X239" s="290"/>
      <c r="Y239" s="415"/>
      <c r="Z239" s="415"/>
      <c r="AA239" s="415"/>
      <c r="AB239" s="415"/>
      <c r="AC239" s="415"/>
      <c r="AD239" s="415"/>
      <c r="AE239" s="415"/>
      <c r="AF239" s="415"/>
      <c r="AG239" s="415"/>
      <c r="AH239" s="415"/>
      <c r="AI239" s="415"/>
      <c r="AJ239" s="415"/>
      <c r="AK239" s="415"/>
      <c r="AL239" s="415"/>
      <c r="AM239" s="312"/>
    </row>
    <row r="240" spans="1:39" ht="30" outlineLevel="1">
      <c r="A240" s="520">
        <v>7</v>
      </c>
      <c r="B240" s="518" t="s">
        <v>101</v>
      </c>
      <c r="C240" s="290" t="s">
        <v>25</v>
      </c>
      <c r="D240" s="294"/>
      <c r="E240" s="294"/>
      <c r="F240" s="294"/>
      <c r="G240" s="294"/>
      <c r="H240" s="294"/>
      <c r="I240" s="294"/>
      <c r="J240" s="294"/>
      <c r="K240" s="294"/>
      <c r="L240" s="294"/>
      <c r="M240" s="294"/>
      <c r="N240" s="294">
        <v>12</v>
      </c>
      <c r="O240" s="294"/>
      <c r="P240" s="294"/>
      <c r="Q240" s="294"/>
      <c r="R240" s="294"/>
      <c r="S240" s="294"/>
      <c r="T240" s="294"/>
      <c r="U240" s="294"/>
      <c r="V240" s="294"/>
      <c r="W240" s="294"/>
      <c r="X240" s="294"/>
      <c r="Y240" s="414"/>
      <c r="Z240" s="409"/>
      <c r="AA240" s="409"/>
      <c r="AB240" s="409"/>
      <c r="AC240" s="409"/>
      <c r="AD240" s="409"/>
      <c r="AE240" s="409"/>
      <c r="AF240" s="414"/>
      <c r="AG240" s="414"/>
      <c r="AH240" s="414"/>
      <c r="AI240" s="414"/>
      <c r="AJ240" s="414"/>
      <c r="AK240" s="414"/>
      <c r="AL240" s="414"/>
      <c r="AM240" s="295">
        <f>SUM(Y240:AL240)</f>
        <v>0</v>
      </c>
    </row>
    <row r="241" spans="1:39" outlineLevel="1">
      <c r="B241" s="293" t="s">
        <v>290</v>
      </c>
      <c r="C241" s="290" t="s">
        <v>164</v>
      </c>
      <c r="D241" s="294"/>
      <c r="E241" s="294"/>
      <c r="F241" s="294"/>
      <c r="G241" s="294"/>
      <c r="H241" s="294"/>
      <c r="I241" s="294"/>
      <c r="J241" s="294"/>
      <c r="K241" s="294"/>
      <c r="L241" s="294"/>
      <c r="M241" s="294"/>
      <c r="N241" s="294">
        <f>N240</f>
        <v>12</v>
      </c>
      <c r="O241" s="294"/>
      <c r="P241" s="294"/>
      <c r="Q241" s="294"/>
      <c r="R241" s="294"/>
      <c r="S241" s="294"/>
      <c r="T241" s="294"/>
      <c r="U241" s="294"/>
      <c r="V241" s="294"/>
      <c r="W241" s="294"/>
      <c r="X241" s="294"/>
      <c r="Y241" s="410">
        <f>Y240</f>
        <v>0</v>
      </c>
      <c r="Z241" s="410">
        <f t="shared" ref="Z241" si="636">Z240</f>
        <v>0</v>
      </c>
      <c r="AA241" s="410">
        <f t="shared" ref="AA241" si="637">AA240</f>
        <v>0</v>
      </c>
      <c r="AB241" s="410">
        <f t="shared" ref="AB241" si="638">AB240</f>
        <v>0</v>
      </c>
      <c r="AC241" s="410">
        <f t="shared" ref="AC241" si="639">AC240</f>
        <v>0</v>
      </c>
      <c r="AD241" s="410">
        <f t="shared" ref="AD241" si="640">AD240</f>
        <v>0</v>
      </c>
      <c r="AE241" s="410">
        <f t="shared" ref="AE241" si="641">AE240</f>
        <v>0</v>
      </c>
      <c r="AF241" s="410">
        <f t="shared" ref="AF241" si="642">AF240</f>
        <v>0</v>
      </c>
      <c r="AG241" s="410">
        <f t="shared" ref="AG241" si="643">AG240</f>
        <v>0</v>
      </c>
      <c r="AH241" s="410">
        <f t="shared" ref="AH241" si="644">AH240</f>
        <v>0</v>
      </c>
      <c r="AI241" s="410">
        <f t="shared" ref="AI241" si="645">AI240</f>
        <v>0</v>
      </c>
      <c r="AJ241" s="410">
        <f t="shared" ref="AJ241" si="646">AJ240</f>
        <v>0</v>
      </c>
      <c r="AK241" s="410">
        <f t="shared" ref="AK241" si="647">AK240</f>
        <v>0</v>
      </c>
      <c r="AL241" s="410">
        <f t="shared" ref="AL241" si="648">AL240</f>
        <v>0</v>
      </c>
      <c r="AM241" s="310"/>
    </row>
    <row r="242" spans="1:39" outlineLevel="1">
      <c r="B242" s="313"/>
      <c r="C242" s="311"/>
      <c r="D242" s="290"/>
      <c r="E242" s="290"/>
      <c r="F242" s="290"/>
      <c r="G242" s="290"/>
      <c r="H242" s="290"/>
      <c r="I242" s="290"/>
      <c r="J242" s="290"/>
      <c r="K242" s="290"/>
      <c r="L242" s="290"/>
      <c r="M242" s="290"/>
      <c r="N242" s="290"/>
      <c r="O242" s="290"/>
      <c r="P242" s="290"/>
      <c r="Q242" s="290"/>
      <c r="R242" s="290"/>
      <c r="S242" s="290"/>
      <c r="T242" s="290"/>
      <c r="U242" s="290"/>
      <c r="V242" s="290"/>
      <c r="W242" s="290"/>
      <c r="X242" s="290"/>
      <c r="Y242" s="415"/>
      <c r="Z242" s="416"/>
      <c r="AA242" s="415"/>
      <c r="AB242" s="415"/>
      <c r="AC242" s="415"/>
      <c r="AD242" s="415"/>
      <c r="AE242" s="415"/>
      <c r="AF242" s="415"/>
      <c r="AG242" s="415"/>
      <c r="AH242" s="415"/>
      <c r="AI242" s="415"/>
      <c r="AJ242" s="415"/>
      <c r="AK242" s="415"/>
      <c r="AL242" s="415"/>
      <c r="AM242" s="312"/>
    </row>
    <row r="243" spans="1:39" ht="30" outlineLevel="1">
      <c r="A243" s="520">
        <v>8</v>
      </c>
      <c r="B243" s="518" t="s">
        <v>102</v>
      </c>
      <c r="C243" s="290" t="s">
        <v>25</v>
      </c>
      <c r="D243" s="294"/>
      <c r="E243" s="294"/>
      <c r="F243" s="294"/>
      <c r="G243" s="294"/>
      <c r="H243" s="294"/>
      <c r="I243" s="294"/>
      <c r="J243" s="294"/>
      <c r="K243" s="294"/>
      <c r="L243" s="294"/>
      <c r="M243" s="294"/>
      <c r="N243" s="294">
        <v>12</v>
      </c>
      <c r="O243" s="294"/>
      <c r="P243" s="294"/>
      <c r="Q243" s="294"/>
      <c r="R243" s="294"/>
      <c r="S243" s="294"/>
      <c r="T243" s="294"/>
      <c r="U243" s="294"/>
      <c r="V243" s="294"/>
      <c r="W243" s="294"/>
      <c r="X243" s="294"/>
      <c r="Y243" s="414"/>
      <c r="Z243" s="409"/>
      <c r="AA243" s="409"/>
      <c r="AB243" s="409"/>
      <c r="AC243" s="409"/>
      <c r="AD243" s="409"/>
      <c r="AE243" s="409"/>
      <c r="AF243" s="414"/>
      <c r="AG243" s="414"/>
      <c r="AH243" s="414"/>
      <c r="AI243" s="414"/>
      <c r="AJ243" s="414"/>
      <c r="AK243" s="414"/>
      <c r="AL243" s="414"/>
      <c r="AM243" s="295">
        <f>SUM(Y243:AL243)</f>
        <v>0</v>
      </c>
    </row>
    <row r="244" spans="1:39" outlineLevel="1">
      <c r="B244" s="293" t="s">
        <v>290</v>
      </c>
      <c r="C244" s="290" t="s">
        <v>164</v>
      </c>
      <c r="D244" s="294"/>
      <c r="E244" s="294"/>
      <c r="F244" s="294"/>
      <c r="G244" s="294"/>
      <c r="H244" s="294"/>
      <c r="I244" s="294"/>
      <c r="J244" s="294"/>
      <c r="K244" s="294"/>
      <c r="L244" s="294"/>
      <c r="M244" s="294"/>
      <c r="N244" s="294">
        <f>N243</f>
        <v>12</v>
      </c>
      <c r="O244" s="294"/>
      <c r="P244" s="294"/>
      <c r="Q244" s="294"/>
      <c r="R244" s="294"/>
      <c r="S244" s="294"/>
      <c r="T244" s="294"/>
      <c r="U244" s="294"/>
      <c r="V244" s="294"/>
      <c r="W244" s="294"/>
      <c r="X244" s="294"/>
      <c r="Y244" s="410">
        <f>Y243</f>
        <v>0</v>
      </c>
      <c r="Z244" s="410">
        <f t="shared" ref="Z244" si="649">Z243</f>
        <v>0</v>
      </c>
      <c r="AA244" s="410">
        <f t="shared" ref="AA244" si="650">AA243</f>
        <v>0</v>
      </c>
      <c r="AB244" s="410">
        <f t="shared" ref="AB244" si="651">AB243</f>
        <v>0</v>
      </c>
      <c r="AC244" s="410">
        <f t="shared" ref="AC244" si="652">AC243</f>
        <v>0</v>
      </c>
      <c r="AD244" s="410">
        <f t="shared" ref="AD244" si="653">AD243</f>
        <v>0</v>
      </c>
      <c r="AE244" s="410">
        <f t="shared" ref="AE244" si="654">AE243</f>
        <v>0</v>
      </c>
      <c r="AF244" s="410">
        <f t="shared" ref="AF244" si="655">AF243</f>
        <v>0</v>
      </c>
      <c r="AG244" s="410">
        <f t="shared" ref="AG244" si="656">AG243</f>
        <v>0</v>
      </c>
      <c r="AH244" s="410">
        <f t="shared" ref="AH244" si="657">AH243</f>
        <v>0</v>
      </c>
      <c r="AI244" s="410">
        <f t="shared" ref="AI244" si="658">AI243</f>
        <v>0</v>
      </c>
      <c r="AJ244" s="410">
        <f t="shared" ref="AJ244" si="659">AJ243</f>
        <v>0</v>
      </c>
      <c r="AK244" s="410">
        <f t="shared" ref="AK244" si="660">AK243</f>
        <v>0</v>
      </c>
      <c r="AL244" s="410">
        <f t="shared" ref="AL244" si="661">AL243</f>
        <v>0</v>
      </c>
      <c r="AM244" s="310"/>
    </row>
    <row r="245" spans="1:39" outlineLevel="1">
      <c r="B245" s="313"/>
      <c r="C245" s="311"/>
      <c r="D245" s="315"/>
      <c r="E245" s="315"/>
      <c r="F245" s="315"/>
      <c r="G245" s="315"/>
      <c r="H245" s="315"/>
      <c r="I245" s="315"/>
      <c r="J245" s="315"/>
      <c r="K245" s="315"/>
      <c r="L245" s="315"/>
      <c r="M245" s="315"/>
      <c r="N245" s="290"/>
      <c r="O245" s="315"/>
      <c r="P245" s="315"/>
      <c r="Q245" s="315"/>
      <c r="R245" s="315"/>
      <c r="S245" s="315"/>
      <c r="T245" s="315"/>
      <c r="U245" s="315"/>
      <c r="V245" s="315"/>
      <c r="W245" s="315"/>
      <c r="X245" s="315"/>
      <c r="Y245" s="415"/>
      <c r="Z245" s="416"/>
      <c r="AA245" s="415"/>
      <c r="AB245" s="415"/>
      <c r="AC245" s="415"/>
      <c r="AD245" s="415"/>
      <c r="AE245" s="415"/>
      <c r="AF245" s="415"/>
      <c r="AG245" s="415"/>
      <c r="AH245" s="415"/>
      <c r="AI245" s="415"/>
      <c r="AJ245" s="415"/>
      <c r="AK245" s="415"/>
      <c r="AL245" s="415"/>
      <c r="AM245" s="312"/>
    </row>
    <row r="246" spans="1:39" ht="30" outlineLevel="1">
      <c r="A246" s="520">
        <v>9</v>
      </c>
      <c r="B246" s="518" t="s">
        <v>103</v>
      </c>
      <c r="C246" s="290" t="s">
        <v>25</v>
      </c>
      <c r="D246" s="294"/>
      <c r="E246" s="294"/>
      <c r="F246" s="294"/>
      <c r="G246" s="294"/>
      <c r="H246" s="294"/>
      <c r="I246" s="294"/>
      <c r="J246" s="294"/>
      <c r="K246" s="294"/>
      <c r="L246" s="294"/>
      <c r="M246" s="294"/>
      <c r="N246" s="294">
        <v>12</v>
      </c>
      <c r="O246" s="294"/>
      <c r="P246" s="294"/>
      <c r="Q246" s="294"/>
      <c r="R246" s="294"/>
      <c r="S246" s="294"/>
      <c r="T246" s="294"/>
      <c r="U246" s="294"/>
      <c r="V246" s="294"/>
      <c r="W246" s="294"/>
      <c r="X246" s="294"/>
      <c r="Y246" s="414"/>
      <c r="Z246" s="409"/>
      <c r="AA246" s="409"/>
      <c r="AB246" s="409"/>
      <c r="AC246" s="409"/>
      <c r="AD246" s="409"/>
      <c r="AE246" s="409"/>
      <c r="AF246" s="414"/>
      <c r="AG246" s="414"/>
      <c r="AH246" s="414"/>
      <c r="AI246" s="414"/>
      <c r="AJ246" s="414"/>
      <c r="AK246" s="414"/>
      <c r="AL246" s="414"/>
      <c r="AM246" s="295">
        <f>SUM(Y246:AL246)</f>
        <v>0</v>
      </c>
    </row>
    <row r="247" spans="1:39" outlineLevel="1">
      <c r="B247" s="293" t="s">
        <v>290</v>
      </c>
      <c r="C247" s="290" t="s">
        <v>164</v>
      </c>
      <c r="D247" s="294"/>
      <c r="E247" s="294"/>
      <c r="F247" s="294"/>
      <c r="G247" s="294"/>
      <c r="H247" s="294"/>
      <c r="I247" s="294"/>
      <c r="J247" s="294"/>
      <c r="K247" s="294"/>
      <c r="L247" s="294"/>
      <c r="M247" s="294"/>
      <c r="N247" s="294">
        <f>N246</f>
        <v>12</v>
      </c>
      <c r="O247" s="294"/>
      <c r="P247" s="294"/>
      <c r="Q247" s="294"/>
      <c r="R247" s="294"/>
      <c r="S247" s="294"/>
      <c r="T247" s="294"/>
      <c r="U247" s="294"/>
      <c r="V247" s="294"/>
      <c r="W247" s="294"/>
      <c r="X247" s="294"/>
      <c r="Y247" s="410">
        <f>Y246</f>
        <v>0</v>
      </c>
      <c r="Z247" s="410">
        <f t="shared" ref="Z247" si="662">Z246</f>
        <v>0</v>
      </c>
      <c r="AA247" s="410">
        <f t="shared" ref="AA247" si="663">AA246</f>
        <v>0</v>
      </c>
      <c r="AB247" s="410">
        <f t="shared" ref="AB247" si="664">AB246</f>
        <v>0</v>
      </c>
      <c r="AC247" s="410">
        <f t="shared" ref="AC247" si="665">AC246</f>
        <v>0</v>
      </c>
      <c r="AD247" s="410">
        <f t="shared" ref="AD247" si="666">AD246</f>
        <v>0</v>
      </c>
      <c r="AE247" s="410">
        <f t="shared" ref="AE247" si="667">AE246</f>
        <v>0</v>
      </c>
      <c r="AF247" s="410">
        <f t="shared" ref="AF247" si="668">AF246</f>
        <v>0</v>
      </c>
      <c r="AG247" s="410">
        <f t="shared" ref="AG247" si="669">AG246</f>
        <v>0</v>
      </c>
      <c r="AH247" s="410">
        <f t="shared" ref="AH247" si="670">AH246</f>
        <v>0</v>
      </c>
      <c r="AI247" s="410">
        <f t="shared" ref="AI247" si="671">AI246</f>
        <v>0</v>
      </c>
      <c r="AJ247" s="410">
        <f t="shared" ref="AJ247" si="672">AJ246</f>
        <v>0</v>
      </c>
      <c r="AK247" s="410">
        <f t="shared" ref="AK247" si="673">AK246</f>
        <v>0</v>
      </c>
      <c r="AL247" s="410">
        <f t="shared" ref="AL247" si="674">AL246</f>
        <v>0</v>
      </c>
      <c r="AM247" s="310"/>
    </row>
    <row r="248" spans="1:39" outlineLevel="1">
      <c r="B248" s="313"/>
      <c r="C248" s="311"/>
      <c r="D248" s="315"/>
      <c r="E248" s="315"/>
      <c r="F248" s="315"/>
      <c r="G248" s="315"/>
      <c r="H248" s="315"/>
      <c r="I248" s="315"/>
      <c r="J248" s="315"/>
      <c r="K248" s="315"/>
      <c r="L248" s="315"/>
      <c r="M248" s="315"/>
      <c r="N248" s="290"/>
      <c r="O248" s="315"/>
      <c r="P248" s="315"/>
      <c r="Q248" s="315"/>
      <c r="R248" s="315"/>
      <c r="S248" s="315"/>
      <c r="T248" s="315"/>
      <c r="U248" s="315"/>
      <c r="V248" s="315"/>
      <c r="W248" s="315"/>
      <c r="X248" s="315"/>
      <c r="Y248" s="415"/>
      <c r="Z248" s="415"/>
      <c r="AA248" s="415"/>
      <c r="AB248" s="415"/>
      <c r="AC248" s="415"/>
      <c r="AD248" s="415"/>
      <c r="AE248" s="415"/>
      <c r="AF248" s="415"/>
      <c r="AG248" s="415"/>
      <c r="AH248" s="415"/>
      <c r="AI248" s="415"/>
      <c r="AJ248" s="415"/>
      <c r="AK248" s="415"/>
      <c r="AL248" s="415"/>
      <c r="AM248" s="312"/>
    </row>
    <row r="249" spans="1:39" ht="30" outlineLevel="1">
      <c r="A249" s="520">
        <v>10</v>
      </c>
      <c r="B249" s="518" t="s">
        <v>104</v>
      </c>
      <c r="C249" s="290" t="s">
        <v>25</v>
      </c>
      <c r="D249" s="294"/>
      <c r="E249" s="294"/>
      <c r="F249" s="294"/>
      <c r="G249" s="294"/>
      <c r="H249" s="294"/>
      <c r="I249" s="294"/>
      <c r="J249" s="294"/>
      <c r="K249" s="294"/>
      <c r="L249" s="294"/>
      <c r="M249" s="294"/>
      <c r="N249" s="294">
        <v>3</v>
      </c>
      <c r="O249" s="294"/>
      <c r="P249" s="294"/>
      <c r="Q249" s="294"/>
      <c r="R249" s="294"/>
      <c r="S249" s="294"/>
      <c r="T249" s="294"/>
      <c r="U249" s="294"/>
      <c r="V249" s="294"/>
      <c r="W249" s="294"/>
      <c r="X249" s="294"/>
      <c r="Y249" s="414"/>
      <c r="Z249" s="409"/>
      <c r="AA249" s="409"/>
      <c r="AB249" s="409"/>
      <c r="AC249" s="409"/>
      <c r="AD249" s="409"/>
      <c r="AE249" s="409"/>
      <c r="AF249" s="414"/>
      <c r="AG249" s="414"/>
      <c r="AH249" s="414"/>
      <c r="AI249" s="414"/>
      <c r="AJ249" s="414"/>
      <c r="AK249" s="414"/>
      <c r="AL249" s="414"/>
      <c r="AM249" s="295">
        <f>SUM(Y249:AL249)</f>
        <v>0</v>
      </c>
    </row>
    <row r="250" spans="1:39" outlineLevel="1">
      <c r="B250" s="293" t="s">
        <v>290</v>
      </c>
      <c r="C250" s="290" t="s">
        <v>164</v>
      </c>
      <c r="D250" s="294"/>
      <c r="E250" s="294"/>
      <c r="F250" s="294"/>
      <c r="G250" s="294"/>
      <c r="H250" s="294"/>
      <c r="I250" s="294"/>
      <c r="J250" s="294"/>
      <c r="K250" s="294"/>
      <c r="L250" s="294"/>
      <c r="M250" s="294"/>
      <c r="N250" s="294">
        <f>N249</f>
        <v>3</v>
      </c>
      <c r="O250" s="294"/>
      <c r="P250" s="294"/>
      <c r="Q250" s="294"/>
      <c r="R250" s="294"/>
      <c r="S250" s="294"/>
      <c r="T250" s="294"/>
      <c r="U250" s="294"/>
      <c r="V250" s="294"/>
      <c r="W250" s="294"/>
      <c r="X250" s="294"/>
      <c r="Y250" s="410">
        <f>Y249</f>
        <v>0</v>
      </c>
      <c r="Z250" s="410">
        <f t="shared" ref="Z250" si="675">Z249</f>
        <v>0</v>
      </c>
      <c r="AA250" s="410">
        <f t="shared" ref="AA250" si="676">AA249</f>
        <v>0</v>
      </c>
      <c r="AB250" s="410">
        <f t="shared" ref="AB250" si="677">AB249</f>
        <v>0</v>
      </c>
      <c r="AC250" s="410">
        <f t="shared" ref="AC250" si="678">AC249</f>
        <v>0</v>
      </c>
      <c r="AD250" s="410">
        <f t="shared" ref="AD250" si="679">AD249</f>
        <v>0</v>
      </c>
      <c r="AE250" s="410">
        <f t="shared" ref="AE250" si="680">AE249</f>
        <v>0</v>
      </c>
      <c r="AF250" s="410">
        <f t="shared" ref="AF250" si="681">AF249</f>
        <v>0</v>
      </c>
      <c r="AG250" s="410">
        <f t="shared" ref="AG250" si="682">AG249</f>
        <v>0</v>
      </c>
      <c r="AH250" s="410">
        <f t="shared" ref="AH250" si="683">AH249</f>
        <v>0</v>
      </c>
      <c r="AI250" s="410">
        <f t="shared" ref="AI250" si="684">AI249</f>
        <v>0</v>
      </c>
      <c r="AJ250" s="410">
        <f t="shared" ref="AJ250" si="685">AJ249</f>
        <v>0</v>
      </c>
      <c r="AK250" s="410">
        <f t="shared" ref="AK250" si="686">AK249</f>
        <v>0</v>
      </c>
      <c r="AL250" s="410">
        <f t="shared" ref="AL250" si="687">AL249</f>
        <v>0</v>
      </c>
      <c r="AM250" s="310"/>
    </row>
    <row r="251" spans="1:39" outlineLevel="1">
      <c r="B251" s="313"/>
      <c r="C251" s="311"/>
      <c r="D251" s="315"/>
      <c r="E251" s="315"/>
      <c r="F251" s="315"/>
      <c r="G251" s="315"/>
      <c r="H251" s="315"/>
      <c r="I251" s="315"/>
      <c r="J251" s="315"/>
      <c r="K251" s="315"/>
      <c r="L251" s="315"/>
      <c r="M251" s="315"/>
      <c r="N251" s="290"/>
      <c r="O251" s="315"/>
      <c r="P251" s="315"/>
      <c r="Q251" s="315"/>
      <c r="R251" s="315"/>
      <c r="S251" s="315"/>
      <c r="T251" s="315"/>
      <c r="U251" s="315"/>
      <c r="V251" s="315"/>
      <c r="W251" s="315"/>
      <c r="X251" s="315"/>
      <c r="Y251" s="415"/>
      <c r="Z251" s="416"/>
      <c r="AA251" s="415"/>
      <c r="AB251" s="415"/>
      <c r="AC251" s="415"/>
      <c r="AD251" s="415"/>
      <c r="AE251" s="415"/>
      <c r="AF251" s="415"/>
      <c r="AG251" s="415"/>
      <c r="AH251" s="415"/>
      <c r="AI251" s="415"/>
      <c r="AJ251" s="415"/>
      <c r="AK251" s="415"/>
      <c r="AL251" s="415"/>
      <c r="AM251" s="312"/>
    </row>
    <row r="252" spans="1:39" ht="15.75" outlineLevel="1">
      <c r="B252" s="287" t="s">
        <v>10</v>
      </c>
      <c r="C252" s="288"/>
      <c r="D252" s="288"/>
      <c r="E252" s="288"/>
      <c r="F252" s="288"/>
      <c r="G252" s="288"/>
      <c r="H252" s="288"/>
      <c r="I252" s="288"/>
      <c r="J252" s="288"/>
      <c r="K252" s="288"/>
      <c r="L252" s="288"/>
      <c r="M252" s="288"/>
      <c r="N252" s="289"/>
      <c r="O252" s="288"/>
      <c r="P252" s="288"/>
      <c r="Q252" s="288"/>
      <c r="R252" s="288"/>
      <c r="S252" s="288"/>
      <c r="T252" s="288"/>
      <c r="U252" s="288"/>
      <c r="V252" s="288"/>
      <c r="W252" s="288"/>
      <c r="X252" s="288"/>
      <c r="Y252" s="413"/>
      <c r="Z252" s="413"/>
      <c r="AA252" s="413"/>
      <c r="AB252" s="413"/>
      <c r="AC252" s="413"/>
      <c r="AD252" s="413"/>
      <c r="AE252" s="413"/>
      <c r="AF252" s="413"/>
      <c r="AG252" s="413"/>
      <c r="AH252" s="413"/>
      <c r="AI252" s="413"/>
      <c r="AJ252" s="413"/>
      <c r="AK252" s="413"/>
      <c r="AL252" s="413"/>
      <c r="AM252" s="291"/>
    </row>
    <row r="253" spans="1:39" ht="30" outlineLevel="1">
      <c r="A253" s="520">
        <v>11</v>
      </c>
      <c r="B253" s="518" t="s">
        <v>105</v>
      </c>
      <c r="C253" s="290" t="s">
        <v>25</v>
      </c>
      <c r="D253" s="294"/>
      <c r="E253" s="294"/>
      <c r="F253" s="294"/>
      <c r="G253" s="294"/>
      <c r="H253" s="294"/>
      <c r="I253" s="294"/>
      <c r="J253" s="294"/>
      <c r="K253" s="294"/>
      <c r="L253" s="294"/>
      <c r="M253" s="294"/>
      <c r="N253" s="294">
        <v>12</v>
      </c>
      <c r="O253" s="294"/>
      <c r="P253" s="294"/>
      <c r="Q253" s="294"/>
      <c r="R253" s="294"/>
      <c r="S253" s="294"/>
      <c r="T253" s="294"/>
      <c r="U253" s="294"/>
      <c r="V253" s="294"/>
      <c r="W253" s="294"/>
      <c r="X253" s="294"/>
      <c r="Y253" s="425"/>
      <c r="Z253" s="409"/>
      <c r="AA253" s="409"/>
      <c r="AB253" s="409"/>
      <c r="AC253" s="409"/>
      <c r="AD253" s="409"/>
      <c r="AE253" s="409"/>
      <c r="AF253" s="414"/>
      <c r="AG253" s="414"/>
      <c r="AH253" s="414"/>
      <c r="AI253" s="414"/>
      <c r="AJ253" s="414"/>
      <c r="AK253" s="414"/>
      <c r="AL253" s="414"/>
      <c r="AM253" s="295">
        <f>SUM(Y253:AL253)</f>
        <v>0</v>
      </c>
    </row>
    <row r="254" spans="1:39" outlineLevel="1">
      <c r="B254" s="293" t="s">
        <v>290</v>
      </c>
      <c r="C254" s="290" t="s">
        <v>164</v>
      </c>
      <c r="D254" s="294"/>
      <c r="E254" s="294"/>
      <c r="F254" s="294"/>
      <c r="G254" s="294"/>
      <c r="H254" s="294"/>
      <c r="I254" s="294"/>
      <c r="J254" s="294"/>
      <c r="K254" s="294"/>
      <c r="L254" s="294"/>
      <c r="M254" s="294"/>
      <c r="N254" s="294">
        <f>N253</f>
        <v>12</v>
      </c>
      <c r="O254" s="294"/>
      <c r="P254" s="294"/>
      <c r="Q254" s="294"/>
      <c r="R254" s="294"/>
      <c r="S254" s="294"/>
      <c r="T254" s="294"/>
      <c r="U254" s="294"/>
      <c r="V254" s="294"/>
      <c r="W254" s="294"/>
      <c r="X254" s="294"/>
      <c r="Y254" s="410">
        <f>Y253</f>
        <v>0</v>
      </c>
      <c r="Z254" s="410">
        <f t="shared" ref="Z254" si="688">Z253</f>
        <v>0</v>
      </c>
      <c r="AA254" s="410">
        <f t="shared" ref="AA254" si="689">AA253</f>
        <v>0</v>
      </c>
      <c r="AB254" s="410">
        <f t="shared" ref="AB254" si="690">AB253</f>
        <v>0</v>
      </c>
      <c r="AC254" s="410">
        <f t="shared" ref="AC254" si="691">AC253</f>
        <v>0</v>
      </c>
      <c r="AD254" s="410">
        <f t="shared" ref="AD254" si="692">AD253</f>
        <v>0</v>
      </c>
      <c r="AE254" s="410">
        <f t="shared" ref="AE254" si="693">AE253</f>
        <v>0</v>
      </c>
      <c r="AF254" s="410">
        <f t="shared" ref="AF254" si="694">AF253</f>
        <v>0</v>
      </c>
      <c r="AG254" s="410">
        <f t="shared" ref="AG254" si="695">AG253</f>
        <v>0</v>
      </c>
      <c r="AH254" s="410">
        <f t="shared" ref="AH254" si="696">AH253</f>
        <v>0</v>
      </c>
      <c r="AI254" s="410">
        <f t="shared" ref="AI254" si="697">AI253</f>
        <v>0</v>
      </c>
      <c r="AJ254" s="410">
        <f t="shared" ref="AJ254" si="698">AJ253</f>
        <v>0</v>
      </c>
      <c r="AK254" s="410">
        <f t="shared" ref="AK254" si="699">AK253</f>
        <v>0</v>
      </c>
      <c r="AL254" s="410">
        <f t="shared" ref="AL254" si="700">AL253</f>
        <v>0</v>
      </c>
      <c r="AM254" s="296"/>
    </row>
    <row r="255" spans="1:39" outlineLevel="1">
      <c r="B255" s="314"/>
      <c r="C255" s="304"/>
      <c r="D255" s="290"/>
      <c r="E255" s="290"/>
      <c r="F255" s="290"/>
      <c r="G255" s="290"/>
      <c r="H255" s="290"/>
      <c r="I255" s="290"/>
      <c r="J255" s="290"/>
      <c r="K255" s="290"/>
      <c r="L255" s="290"/>
      <c r="M255" s="290"/>
      <c r="N255" s="290"/>
      <c r="O255" s="290"/>
      <c r="P255" s="290"/>
      <c r="Q255" s="290"/>
      <c r="R255" s="290"/>
      <c r="S255" s="290"/>
      <c r="T255" s="290"/>
      <c r="U255" s="290"/>
      <c r="V255" s="290"/>
      <c r="W255" s="290"/>
      <c r="X255" s="290"/>
      <c r="Y255" s="411"/>
      <c r="Z255" s="420"/>
      <c r="AA255" s="420"/>
      <c r="AB255" s="420"/>
      <c r="AC255" s="420"/>
      <c r="AD255" s="420"/>
      <c r="AE255" s="420"/>
      <c r="AF255" s="420"/>
      <c r="AG255" s="420"/>
      <c r="AH255" s="420"/>
      <c r="AI255" s="420"/>
      <c r="AJ255" s="420"/>
      <c r="AK255" s="420"/>
      <c r="AL255" s="420"/>
      <c r="AM255" s="305"/>
    </row>
    <row r="256" spans="1:39" ht="45" outlineLevel="1">
      <c r="A256" s="520">
        <v>12</v>
      </c>
      <c r="B256" s="518" t="s">
        <v>106</v>
      </c>
      <c r="C256" s="290" t="s">
        <v>25</v>
      </c>
      <c r="D256" s="294"/>
      <c r="E256" s="294"/>
      <c r="F256" s="294"/>
      <c r="G256" s="294"/>
      <c r="H256" s="294"/>
      <c r="I256" s="294"/>
      <c r="J256" s="294"/>
      <c r="K256" s="294"/>
      <c r="L256" s="294"/>
      <c r="M256" s="294"/>
      <c r="N256" s="294">
        <v>12</v>
      </c>
      <c r="O256" s="294"/>
      <c r="P256" s="294"/>
      <c r="Q256" s="294"/>
      <c r="R256" s="294"/>
      <c r="S256" s="294"/>
      <c r="T256" s="294"/>
      <c r="U256" s="294"/>
      <c r="V256" s="294"/>
      <c r="W256" s="294"/>
      <c r="X256" s="294"/>
      <c r="Y256" s="409"/>
      <c r="Z256" s="409"/>
      <c r="AA256" s="409"/>
      <c r="AB256" s="409"/>
      <c r="AC256" s="409"/>
      <c r="AD256" s="409"/>
      <c r="AE256" s="409"/>
      <c r="AF256" s="414"/>
      <c r="AG256" s="414"/>
      <c r="AH256" s="414"/>
      <c r="AI256" s="414"/>
      <c r="AJ256" s="414"/>
      <c r="AK256" s="414"/>
      <c r="AL256" s="414"/>
      <c r="AM256" s="295">
        <f>SUM(Y256:AL256)</f>
        <v>0</v>
      </c>
    </row>
    <row r="257" spans="1:40" outlineLevel="1">
      <c r="B257" s="293" t="s">
        <v>290</v>
      </c>
      <c r="C257" s="290" t="s">
        <v>164</v>
      </c>
      <c r="D257" s="294"/>
      <c r="E257" s="294"/>
      <c r="F257" s="294"/>
      <c r="G257" s="294"/>
      <c r="H257" s="294"/>
      <c r="I257" s="294"/>
      <c r="J257" s="294"/>
      <c r="K257" s="294"/>
      <c r="L257" s="294"/>
      <c r="M257" s="294"/>
      <c r="N257" s="294">
        <f>N256</f>
        <v>12</v>
      </c>
      <c r="O257" s="294"/>
      <c r="P257" s="294"/>
      <c r="Q257" s="294"/>
      <c r="R257" s="294"/>
      <c r="S257" s="294"/>
      <c r="T257" s="294"/>
      <c r="U257" s="294"/>
      <c r="V257" s="294"/>
      <c r="W257" s="294"/>
      <c r="X257" s="294"/>
      <c r="Y257" s="410">
        <f>Y256</f>
        <v>0</v>
      </c>
      <c r="Z257" s="410">
        <f t="shared" ref="Z257" si="701">Z256</f>
        <v>0</v>
      </c>
      <c r="AA257" s="410">
        <f t="shared" ref="AA257" si="702">AA256</f>
        <v>0</v>
      </c>
      <c r="AB257" s="410">
        <f t="shared" ref="AB257" si="703">AB256</f>
        <v>0</v>
      </c>
      <c r="AC257" s="410">
        <f t="shared" ref="AC257" si="704">AC256</f>
        <v>0</v>
      </c>
      <c r="AD257" s="410">
        <f t="shared" ref="AD257" si="705">AD256</f>
        <v>0</v>
      </c>
      <c r="AE257" s="410">
        <f t="shared" ref="AE257" si="706">AE256</f>
        <v>0</v>
      </c>
      <c r="AF257" s="410">
        <f t="shared" ref="AF257" si="707">AF256</f>
        <v>0</v>
      </c>
      <c r="AG257" s="410">
        <f t="shared" ref="AG257" si="708">AG256</f>
        <v>0</v>
      </c>
      <c r="AH257" s="410">
        <f t="shared" ref="AH257" si="709">AH256</f>
        <v>0</v>
      </c>
      <c r="AI257" s="410">
        <f t="shared" ref="AI257" si="710">AI256</f>
        <v>0</v>
      </c>
      <c r="AJ257" s="410">
        <f t="shared" ref="AJ257" si="711">AJ256</f>
        <v>0</v>
      </c>
      <c r="AK257" s="410">
        <f t="shared" ref="AK257" si="712">AK256</f>
        <v>0</v>
      </c>
      <c r="AL257" s="410">
        <f t="shared" ref="AL257" si="713">AL256</f>
        <v>0</v>
      </c>
      <c r="AM257" s="296"/>
    </row>
    <row r="258" spans="1:40" outlineLevel="1">
      <c r="B258" s="314"/>
      <c r="C258" s="304"/>
      <c r="D258" s="290"/>
      <c r="E258" s="290"/>
      <c r="F258" s="290"/>
      <c r="G258" s="290"/>
      <c r="H258" s="290"/>
      <c r="I258" s="290"/>
      <c r="J258" s="290"/>
      <c r="K258" s="290"/>
      <c r="L258" s="290"/>
      <c r="M258" s="290"/>
      <c r="N258" s="290"/>
      <c r="O258" s="290"/>
      <c r="P258" s="290"/>
      <c r="Q258" s="290"/>
      <c r="R258" s="290"/>
      <c r="S258" s="290"/>
      <c r="T258" s="290"/>
      <c r="U258" s="290"/>
      <c r="V258" s="290"/>
      <c r="W258" s="290"/>
      <c r="X258" s="290"/>
      <c r="Y258" s="421"/>
      <c r="Z258" s="421"/>
      <c r="AA258" s="411"/>
      <c r="AB258" s="411"/>
      <c r="AC258" s="411"/>
      <c r="AD258" s="411"/>
      <c r="AE258" s="411"/>
      <c r="AF258" s="411"/>
      <c r="AG258" s="411"/>
      <c r="AH258" s="411"/>
      <c r="AI258" s="411"/>
      <c r="AJ258" s="411"/>
      <c r="AK258" s="411"/>
      <c r="AL258" s="411"/>
      <c r="AM258" s="305"/>
    </row>
    <row r="259" spans="1:40" ht="30" outlineLevel="1">
      <c r="A259" s="520">
        <v>13</v>
      </c>
      <c r="B259" s="518" t="s">
        <v>107</v>
      </c>
      <c r="C259" s="290" t="s">
        <v>25</v>
      </c>
      <c r="D259" s="294"/>
      <c r="E259" s="294"/>
      <c r="F259" s="294"/>
      <c r="G259" s="294"/>
      <c r="H259" s="294"/>
      <c r="I259" s="294"/>
      <c r="J259" s="294"/>
      <c r="K259" s="294"/>
      <c r="L259" s="294"/>
      <c r="M259" s="294"/>
      <c r="N259" s="294">
        <v>12</v>
      </c>
      <c r="O259" s="294"/>
      <c r="P259" s="294"/>
      <c r="Q259" s="294"/>
      <c r="R259" s="294"/>
      <c r="S259" s="294"/>
      <c r="T259" s="294"/>
      <c r="U259" s="294"/>
      <c r="V259" s="294"/>
      <c r="W259" s="294"/>
      <c r="X259" s="294"/>
      <c r="Y259" s="409"/>
      <c r="Z259" s="409"/>
      <c r="AA259" s="409"/>
      <c r="AB259" s="409"/>
      <c r="AC259" s="409"/>
      <c r="AD259" s="409"/>
      <c r="AE259" s="409"/>
      <c r="AF259" s="414"/>
      <c r="AG259" s="414"/>
      <c r="AH259" s="414"/>
      <c r="AI259" s="414"/>
      <c r="AJ259" s="414"/>
      <c r="AK259" s="414"/>
      <c r="AL259" s="414"/>
      <c r="AM259" s="295">
        <f>SUM(Y259:AL259)</f>
        <v>0</v>
      </c>
    </row>
    <row r="260" spans="1:40" outlineLevel="1">
      <c r="B260" s="293" t="s">
        <v>290</v>
      </c>
      <c r="C260" s="290" t="s">
        <v>164</v>
      </c>
      <c r="D260" s="294"/>
      <c r="E260" s="294"/>
      <c r="F260" s="294"/>
      <c r="G260" s="294"/>
      <c r="H260" s="294"/>
      <c r="I260" s="294"/>
      <c r="J260" s="294"/>
      <c r="K260" s="294"/>
      <c r="L260" s="294"/>
      <c r="M260" s="294"/>
      <c r="N260" s="294">
        <f>N259</f>
        <v>12</v>
      </c>
      <c r="O260" s="294"/>
      <c r="P260" s="294"/>
      <c r="Q260" s="294"/>
      <c r="R260" s="294"/>
      <c r="S260" s="294"/>
      <c r="T260" s="294"/>
      <c r="U260" s="294"/>
      <c r="V260" s="294"/>
      <c r="W260" s="294"/>
      <c r="X260" s="294"/>
      <c r="Y260" s="410">
        <f>Y259</f>
        <v>0</v>
      </c>
      <c r="Z260" s="410">
        <f t="shared" ref="Z260" si="714">Z259</f>
        <v>0</v>
      </c>
      <c r="AA260" s="410">
        <f t="shared" ref="AA260" si="715">AA259</f>
        <v>0</v>
      </c>
      <c r="AB260" s="410">
        <f t="shared" ref="AB260" si="716">AB259</f>
        <v>0</v>
      </c>
      <c r="AC260" s="410">
        <f t="shared" ref="AC260" si="717">AC259</f>
        <v>0</v>
      </c>
      <c r="AD260" s="410">
        <f t="shared" ref="AD260" si="718">AD259</f>
        <v>0</v>
      </c>
      <c r="AE260" s="410">
        <f t="shared" ref="AE260" si="719">AE259</f>
        <v>0</v>
      </c>
      <c r="AF260" s="410">
        <f t="shared" ref="AF260" si="720">AF259</f>
        <v>0</v>
      </c>
      <c r="AG260" s="410">
        <f t="shared" ref="AG260" si="721">AG259</f>
        <v>0</v>
      </c>
      <c r="AH260" s="410">
        <f t="shared" ref="AH260" si="722">AH259</f>
        <v>0</v>
      </c>
      <c r="AI260" s="410">
        <f t="shared" ref="AI260" si="723">AI259</f>
        <v>0</v>
      </c>
      <c r="AJ260" s="410">
        <f t="shared" ref="AJ260" si="724">AJ259</f>
        <v>0</v>
      </c>
      <c r="AK260" s="410">
        <f t="shared" ref="AK260" si="725">AK259</f>
        <v>0</v>
      </c>
      <c r="AL260" s="410">
        <f t="shared" ref="AL260" si="726">AL259</f>
        <v>0</v>
      </c>
      <c r="AM260" s="305"/>
    </row>
    <row r="261" spans="1:40" outlineLevel="1">
      <c r="B261" s="314"/>
      <c r="C261" s="304"/>
      <c r="D261" s="290"/>
      <c r="E261" s="290"/>
      <c r="F261" s="290"/>
      <c r="G261" s="290"/>
      <c r="H261" s="290"/>
      <c r="I261" s="290"/>
      <c r="J261" s="290"/>
      <c r="K261" s="290"/>
      <c r="L261" s="290"/>
      <c r="M261" s="290"/>
      <c r="N261" s="290"/>
      <c r="O261" s="290"/>
      <c r="P261" s="290"/>
      <c r="Q261" s="290"/>
      <c r="R261" s="290"/>
      <c r="S261" s="290"/>
      <c r="T261" s="290"/>
      <c r="U261" s="290"/>
      <c r="V261" s="290"/>
      <c r="W261" s="290"/>
      <c r="X261" s="290"/>
      <c r="Y261" s="411"/>
      <c r="Z261" s="411"/>
      <c r="AA261" s="411"/>
      <c r="AB261" s="411"/>
      <c r="AC261" s="411"/>
      <c r="AD261" s="411"/>
      <c r="AE261" s="411"/>
      <c r="AF261" s="411"/>
      <c r="AG261" s="411"/>
      <c r="AH261" s="411"/>
      <c r="AI261" s="411"/>
      <c r="AJ261" s="411"/>
      <c r="AK261" s="411"/>
      <c r="AL261" s="411"/>
      <c r="AM261" s="305"/>
    </row>
    <row r="262" spans="1:40" ht="15.75" outlineLevel="1">
      <c r="B262" s="287" t="s">
        <v>108</v>
      </c>
      <c r="C262" s="288"/>
      <c r="D262" s="289"/>
      <c r="E262" s="289"/>
      <c r="F262" s="289"/>
      <c r="G262" s="289"/>
      <c r="H262" s="289"/>
      <c r="I262" s="289"/>
      <c r="J262" s="289"/>
      <c r="K262" s="289"/>
      <c r="L262" s="289"/>
      <c r="M262" s="289"/>
      <c r="N262" s="289"/>
      <c r="O262" s="289"/>
      <c r="P262" s="288"/>
      <c r="Q262" s="288"/>
      <c r="R262" s="288"/>
      <c r="S262" s="288"/>
      <c r="T262" s="288"/>
      <c r="U262" s="288"/>
      <c r="V262" s="288"/>
      <c r="W262" s="288"/>
      <c r="X262" s="288"/>
      <c r="Y262" s="413"/>
      <c r="Z262" s="413"/>
      <c r="AA262" s="413"/>
      <c r="AB262" s="413"/>
      <c r="AC262" s="413"/>
      <c r="AD262" s="413"/>
      <c r="AE262" s="413"/>
      <c r="AF262" s="413"/>
      <c r="AG262" s="413"/>
      <c r="AH262" s="413"/>
      <c r="AI262" s="413"/>
      <c r="AJ262" s="413"/>
      <c r="AK262" s="413"/>
      <c r="AL262" s="413"/>
      <c r="AM262" s="291"/>
    </row>
    <row r="263" spans="1:40" outlineLevel="1">
      <c r="A263" s="520">
        <v>14</v>
      </c>
      <c r="B263" s="314" t="s">
        <v>109</v>
      </c>
      <c r="C263" s="290" t="s">
        <v>25</v>
      </c>
      <c r="D263" s="294"/>
      <c r="E263" s="294"/>
      <c r="F263" s="294"/>
      <c r="G263" s="294"/>
      <c r="H263" s="294"/>
      <c r="I263" s="294"/>
      <c r="J263" s="294"/>
      <c r="K263" s="294"/>
      <c r="L263" s="294"/>
      <c r="M263" s="294"/>
      <c r="N263" s="294">
        <v>12</v>
      </c>
      <c r="O263" s="294"/>
      <c r="P263" s="294"/>
      <c r="Q263" s="294"/>
      <c r="R263" s="294"/>
      <c r="S263" s="294"/>
      <c r="T263" s="294"/>
      <c r="U263" s="294"/>
      <c r="V263" s="294"/>
      <c r="W263" s="294"/>
      <c r="X263" s="294"/>
      <c r="Y263" s="409"/>
      <c r="Z263" s="409"/>
      <c r="AA263" s="409"/>
      <c r="AB263" s="409"/>
      <c r="AC263" s="409"/>
      <c r="AD263" s="409"/>
      <c r="AE263" s="409"/>
      <c r="AF263" s="409"/>
      <c r="AG263" s="409"/>
      <c r="AH263" s="409"/>
      <c r="AI263" s="409"/>
      <c r="AJ263" s="409"/>
      <c r="AK263" s="409"/>
      <c r="AL263" s="409"/>
      <c r="AM263" s="295">
        <f>SUM(Y263:AL263)</f>
        <v>0</v>
      </c>
    </row>
    <row r="264" spans="1:40" outlineLevel="1">
      <c r="B264" s="293" t="s">
        <v>290</v>
      </c>
      <c r="C264" s="290" t="s">
        <v>164</v>
      </c>
      <c r="D264" s="294"/>
      <c r="E264" s="294"/>
      <c r="F264" s="294"/>
      <c r="G264" s="294"/>
      <c r="H264" s="294"/>
      <c r="I264" s="294"/>
      <c r="J264" s="294"/>
      <c r="K264" s="294"/>
      <c r="L264" s="294"/>
      <c r="M264" s="294"/>
      <c r="N264" s="294">
        <f>N263</f>
        <v>12</v>
      </c>
      <c r="O264" s="294"/>
      <c r="P264" s="294"/>
      <c r="Q264" s="294"/>
      <c r="R264" s="294"/>
      <c r="S264" s="294"/>
      <c r="T264" s="294"/>
      <c r="U264" s="294"/>
      <c r="V264" s="294"/>
      <c r="W264" s="294"/>
      <c r="X264" s="294"/>
      <c r="Y264" s="410">
        <f>Y263</f>
        <v>0</v>
      </c>
      <c r="Z264" s="410">
        <f t="shared" ref="Z264" si="727">Z263</f>
        <v>0</v>
      </c>
      <c r="AA264" s="410">
        <f t="shared" ref="AA264" si="728">AA263</f>
        <v>0</v>
      </c>
      <c r="AB264" s="410">
        <f t="shared" ref="AB264" si="729">AB263</f>
        <v>0</v>
      </c>
      <c r="AC264" s="410">
        <f t="shared" ref="AC264" si="730">AC263</f>
        <v>0</v>
      </c>
      <c r="AD264" s="410">
        <f t="shared" ref="AD264" si="731">AD263</f>
        <v>0</v>
      </c>
      <c r="AE264" s="410">
        <f t="shared" ref="AE264" si="732">AE263</f>
        <v>0</v>
      </c>
      <c r="AF264" s="410">
        <f t="shared" ref="AF264" si="733">AF263</f>
        <v>0</v>
      </c>
      <c r="AG264" s="410">
        <f t="shared" ref="AG264" si="734">AG263</f>
        <v>0</v>
      </c>
      <c r="AH264" s="410">
        <f t="shared" ref="AH264" si="735">AH263</f>
        <v>0</v>
      </c>
      <c r="AI264" s="410">
        <f t="shared" ref="AI264" si="736">AI263</f>
        <v>0</v>
      </c>
      <c r="AJ264" s="410">
        <f t="shared" ref="AJ264" si="737">AJ263</f>
        <v>0</v>
      </c>
      <c r="AK264" s="410">
        <f t="shared" ref="AK264" si="738">AK263</f>
        <v>0</v>
      </c>
      <c r="AL264" s="410">
        <f t="shared" ref="AL264" si="739">AL263</f>
        <v>0</v>
      </c>
      <c r="AM264" s="296"/>
    </row>
    <row r="265" spans="1:40" outlineLevel="1">
      <c r="A265" s="521"/>
      <c r="B265" s="314"/>
      <c r="C265" s="304"/>
      <c r="D265" s="290"/>
      <c r="E265" s="290"/>
      <c r="F265" s="290"/>
      <c r="G265" s="290"/>
      <c r="H265" s="290"/>
      <c r="I265" s="290"/>
      <c r="J265" s="290"/>
      <c r="K265" s="290"/>
      <c r="L265" s="290"/>
      <c r="M265" s="290"/>
      <c r="N265" s="466"/>
      <c r="O265" s="290"/>
      <c r="P265" s="290"/>
      <c r="Q265" s="290"/>
      <c r="R265" s="290"/>
      <c r="S265" s="290"/>
      <c r="T265" s="290"/>
      <c r="U265" s="290"/>
      <c r="V265" s="290"/>
      <c r="W265" s="290"/>
      <c r="X265" s="290"/>
      <c r="Y265" s="411"/>
      <c r="Z265" s="411"/>
      <c r="AA265" s="411"/>
      <c r="AB265" s="411"/>
      <c r="AC265" s="411"/>
      <c r="AD265" s="411"/>
      <c r="AE265" s="411"/>
      <c r="AF265" s="411"/>
      <c r="AG265" s="411"/>
      <c r="AH265" s="411"/>
      <c r="AI265" s="411"/>
      <c r="AJ265" s="411"/>
      <c r="AK265" s="411"/>
      <c r="AL265" s="411"/>
      <c r="AM265" s="300"/>
      <c r="AN265" s="628"/>
    </row>
    <row r="266" spans="1:40" s="308" customFormat="1" ht="15.75" outlineLevel="1">
      <c r="A266" s="521"/>
      <c r="B266" s="287" t="s">
        <v>491</v>
      </c>
      <c r="C266" s="290"/>
      <c r="D266" s="290"/>
      <c r="E266" s="290"/>
      <c r="F266" s="290"/>
      <c r="G266" s="290"/>
      <c r="H266" s="290"/>
      <c r="I266" s="290"/>
      <c r="J266" s="290"/>
      <c r="K266" s="290"/>
      <c r="L266" s="290"/>
      <c r="M266" s="290"/>
      <c r="N266" s="290"/>
      <c r="O266" s="290"/>
      <c r="P266" s="290"/>
      <c r="Q266" s="290"/>
      <c r="R266" s="290"/>
      <c r="S266" s="290"/>
      <c r="T266" s="290"/>
      <c r="U266" s="290"/>
      <c r="V266" s="290"/>
      <c r="W266" s="290"/>
      <c r="X266" s="290"/>
      <c r="Y266" s="411"/>
      <c r="Z266" s="411"/>
      <c r="AA266" s="411"/>
      <c r="AB266" s="411"/>
      <c r="AC266" s="411"/>
      <c r="AD266" s="411"/>
      <c r="AE266" s="415"/>
      <c r="AF266" s="415"/>
      <c r="AG266" s="415"/>
      <c r="AH266" s="415"/>
      <c r="AI266" s="415"/>
      <c r="AJ266" s="415"/>
      <c r="AK266" s="415"/>
      <c r="AL266" s="415"/>
      <c r="AM266" s="515"/>
      <c r="AN266" s="629"/>
    </row>
    <row r="267" spans="1:40" outlineLevel="1">
      <c r="A267" s="520">
        <v>15</v>
      </c>
      <c r="B267" s="293" t="s">
        <v>496</v>
      </c>
      <c r="C267" s="290" t="s">
        <v>25</v>
      </c>
      <c r="D267" s="294"/>
      <c r="E267" s="294"/>
      <c r="F267" s="294"/>
      <c r="G267" s="294"/>
      <c r="H267" s="294"/>
      <c r="I267" s="294"/>
      <c r="J267" s="294"/>
      <c r="K267" s="294"/>
      <c r="L267" s="294"/>
      <c r="M267" s="294"/>
      <c r="N267" s="294">
        <v>0</v>
      </c>
      <c r="O267" s="294"/>
      <c r="P267" s="294"/>
      <c r="Q267" s="294"/>
      <c r="R267" s="294"/>
      <c r="S267" s="294"/>
      <c r="T267" s="294"/>
      <c r="U267" s="294"/>
      <c r="V267" s="294"/>
      <c r="W267" s="294"/>
      <c r="X267" s="294"/>
      <c r="Y267" s="409"/>
      <c r="Z267" s="409"/>
      <c r="AA267" s="409"/>
      <c r="AB267" s="409"/>
      <c r="AC267" s="409"/>
      <c r="AD267" s="409"/>
      <c r="AE267" s="409"/>
      <c r="AF267" s="409"/>
      <c r="AG267" s="409"/>
      <c r="AH267" s="409"/>
      <c r="AI267" s="409"/>
      <c r="AJ267" s="409"/>
      <c r="AK267" s="409"/>
      <c r="AL267" s="409"/>
      <c r="AM267" s="295">
        <f>SUM(Y267:AL267)</f>
        <v>0</v>
      </c>
    </row>
    <row r="268" spans="1:40" outlineLevel="1">
      <c r="B268" s="293" t="s">
        <v>290</v>
      </c>
      <c r="C268" s="290" t="s">
        <v>164</v>
      </c>
      <c r="D268" s="294"/>
      <c r="E268" s="294"/>
      <c r="F268" s="294"/>
      <c r="G268" s="294"/>
      <c r="H268" s="294"/>
      <c r="I268" s="294"/>
      <c r="J268" s="294"/>
      <c r="K268" s="294"/>
      <c r="L268" s="294"/>
      <c r="M268" s="294"/>
      <c r="N268" s="294">
        <f>N267</f>
        <v>0</v>
      </c>
      <c r="O268" s="294"/>
      <c r="P268" s="294"/>
      <c r="Q268" s="294"/>
      <c r="R268" s="294"/>
      <c r="S268" s="294"/>
      <c r="T268" s="294"/>
      <c r="U268" s="294"/>
      <c r="V268" s="294"/>
      <c r="W268" s="294"/>
      <c r="X268" s="294"/>
      <c r="Y268" s="410">
        <f>Y267</f>
        <v>0</v>
      </c>
      <c r="Z268" s="410">
        <f t="shared" ref="Z268:AL268" si="740">Z267</f>
        <v>0</v>
      </c>
      <c r="AA268" s="410">
        <f t="shared" si="740"/>
        <v>0</v>
      </c>
      <c r="AB268" s="410">
        <f t="shared" si="740"/>
        <v>0</v>
      </c>
      <c r="AC268" s="410">
        <f t="shared" si="740"/>
        <v>0</v>
      </c>
      <c r="AD268" s="410">
        <f t="shared" si="740"/>
        <v>0</v>
      </c>
      <c r="AE268" s="410">
        <f t="shared" si="740"/>
        <v>0</v>
      </c>
      <c r="AF268" s="410">
        <f t="shared" si="740"/>
        <v>0</v>
      </c>
      <c r="AG268" s="410">
        <f t="shared" si="740"/>
        <v>0</v>
      </c>
      <c r="AH268" s="410">
        <f t="shared" si="740"/>
        <v>0</v>
      </c>
      <c r="AI268" s="410">
        <f t="shared" si="740"/>
        <v>0</v>
      </c>
      <c r="AJ268" s="410">
        <f t="shared" si="740"/>
        <v>0</v>
      </c>
      <c r="AK268" s="410">
        <f t="shared" si="740"/>
        <v>0</v>
      </c>
      <c r="AL268" s="410">
        <f t="shared" si="740"/>
        <v>0</v>
      </c>
      <c r="AM268" s="296"/>
    </row>
    <row r="269" spans="1:40" outlineLevel="1">
      <c r="B269" s="314"/>
      <c r="C269" s="304"/>
      <c r="D269" s="290"/>
      <c r="E269" s="290"/>
      <c r="F269" s="290"/>
      <c r="G269" s="290"/>
      <c r="H269" s="290"/>
      <c r="I269" s="290"/>
      <c r="J269" s="290"/>
      <c r="K269" s="290"/>
      <c r="L269" s="290"/>
      <c r="M269" s="290"/>
      <c r="N269" s="290"/>
      <c r="O269" s="290"/>
      <c r="P269" s="290"/>
      <c r="Q269" s="290"/>
      <c r="R269" s="290"/>
      <c r="S269" s="290"/>
      <c r="T269" s="290"/>
      <c r="U269" s="290"/>
      <c r="V269" s="290"/>
      <c r="W269" s="290"/>
      <c r="X269" s="290"/>
      <c r="Y269" s="411"/>
      <c r="Z269" s="411"/>
      <c r="AA269" s="411"/>
      <c r="AB269" s="411"/>
      <c r="AC269" s="411"/>
      <c r="AD269" s="411"/>
      <c r="AE269" s="411"/>
      <c r="AF269" s="411"/>
      <c r="AG269" s="411"/>
      <c r="AH269" s="411"/>
      <c r="AI269" s="411"/>
      <c r="AJ269" s="411"/>
      <c r="AK269" s="411"/>
      <c r="AL269" s="411"/>
      <c r="AM269" s="305"/>
    </row>
    <row r="270" spans="1:40" s="282" customFormat="1" outlineLevel="1">
      <c r="A270" s="520">
        <v>16</v>
      </c>
      <c r="B270" s="323" t="s">
        <v>492</v>
      </c>
      <c r="C270" s="290" t="s">
        <v>25</v>
      </c>
      <c r="D270" s="294"/>
      <c r="E270" s="294"/>
      <c r="F270" s="294"/>
      <c r="G270" s="294"/>
      <c r="H270" s="294"/>
      <c r="I270" s="294"/>
      <c r="J270" s="294"/>
      <c r="K270" s="294"/>
      <c r="L270" s="294"/>
      <c r="M270" s="294"/>
      <c r="N270" s="294">
        <v>0</v>
      </c>
      <c r="O270" s="294"/>
      <c r="P270" s="294"/>
      <c r="Q270" s="294"/>
      <c r="R270" s="294"/>
      <c r="S270" s="294"/>
      <c r="T270" s="294"/>
      <c r="U270" s="294"/>
      <c r="V270" s="294"/>
      <c r="W270" s="294"/>
      <c r="X270" s="294"/>
      <c r="Y270" s="409"/>
      <c r="Z270" s="409"/>
      <c r="AA270" s="409"/>
      <c r="AB270" s="409"/>
      <c r="AC270" s="409"/>
      <c r="AD270" s="409"/>
      <c r="AE270" s="409"/>
      <c r="AF270" s="409"/>
      <c r="AG270" s="409"/>
      <c r="AH270" s="409"/>
      <c r="AI270" s="409"/>
      <c r="AJ270" s="409"/>
      <c r="AK270" s="409"/>
      <c r="AL270" s="409"/>
      <c r="AM270" s="295">
        <f>SUM(Y270:AL270)</f>
        <v>0</v>
      </c>
    </row>
    <row r="271" spans="1:40" s="282" customFormat="1" outlineLevel="1">
      <c r="A271" s="520"/>
      <c r="B271" s="323" t="s">
        <v>290</v>
      </c>
      <c r="C271" s="290" t="s">
        <v>164</v>
      </c>
      <c r="D271" s="294"/>
      <c r="E271" s="294"/>
      <c r="F271" s="294"/>
      <c r="G271" s="294"/>
      <c r="H271" s="294"/>
      <c r="I271" s="294"/>
      <c r="J271" s="294"/>
      <c r="K271" s="294"/>
      <c r="L271" s="294"/>
      <c r="M271" s="294"/>
      <c r="N271" s="294">
        <f>N270</f>
        <v>0</v>
      </c>
      <c r="O271" s="294"/>
      <c r="P271" s="294"/>
      <c r="Q271" s="294"/>
      <c r="R271" s="294"/>
      <c r="S271" s="294"/>
      <c r="T271" s="294"/>
      <c r="U271" s="294"/>
      <c r="V271" s="294"/>
      <c r="W271" s="294"/>
      <c r="X271" s="294"/>
      <c r="Y271" s="410">
        <f>Y270</f>
        <v>0</v>
      </c>
      <c r="Z271" s="410">
        <f t="shared" ref="Z271:AL271" si="741">Z270</f>
        <v>0</v>
      </c>
      <c r="AA271" s="410">
        <f t="shared" si="741"/>
        <v>0</v>
      </c>
      <c r="AB271" s="410">
        <f t="shared" si="741"/>
        <v>0</v>
      </c>
      <c r="AC271" s="410">
        <f t="shared" si="741"/>
        <v>0</v>
      </c>
      <c r="AD271" s="410">
        <f t="shared" si="741"/>
        <v>0</v>
      </c>
      <c r="AE271" s="410">
        <f t="shared" si="741"/>
        <v>0</v>
      </c>
      <c r="AF271" s="410">
        <f t="shared" si="741"/>
        <v>0</v>
      </c>
      <c r="AG271" s="410">
        <f t="shared" si="741"/>
        <v>0</v>
      </c>
      <c r="AH271" s="410">
        <f t="shared" si="741"/>
        <v>0</v>
      </c>
      <c r="AI271" s="410">
        <f t="shared" si="741"/>
        <v>0</v>
      </c>
      <c r="AJ271" s="410">
        <f t="shared" si="741"/>
        <v>0</v>
      </c>
      <c r="AK271" s="410">
        <f t="shared" si="741"/>
        <v>0</v>
      </c>
      <c r="AL271" s="410">
        <f t="shared" si="741"/>
        <v>0</v>
      </c>
      <c r="AM271" s="296"/>
    </row>
    <row r="272" spans="1:40" s="282" customFormat="1" outlineLevel="1">
      <c r="A272" s="520"/>
      <c r="B272" s="323"/>
      <c r="C272" s="290"/>
      <c r="D272" s="290"/>
      <c r="E272" s="290"/>
      <c r="F272" s="290"/>
      <c r="G272" s="290"/>
      <c r="H272" s="290"/>
      <c r="I272" s="290"/>
      <c r="J272" s="290"/>
      <c r="K272" s="290"/>
      <c r="L272" s="290"/>
      <c r="M272" s="290"/>
      <c r="N272" s="290"/>
      <c r="O272" s="290"/>
      <c r="P272" s="290"/>
      <c r="Q272" s="290"/>
      <c r="R272" s="290"/>
      <c r="S272" s="290"/>
      <c r="T272" s="290"/>
      <c r="U272" s="290"/>
      <c r="V272" s="290"/>
      <c r="W272" s="290"/>
      <c r="X272" s="290"/>
      <c r="Y272" s="411"/>
      <c r="Z272" s="411"/>
      <c r="AA272" s="411"/>
      <c r="AB272" s="411"/>
      <c r="AC272" s="411"/>
      <c r="AD272" s="411"/>
      <c r="AE272" s="415"/>
      <c r="AF272" s="415"/>
      <c r="AG272" s="415"/>
      <c r="AH272" s="415"/>
      <c r="AI272" s="415"/>
      <c r="AJ272" s="415"/>
      <c r="AK272" s="415"/>
      <c r="AL272" s="415"/>
      <c r="AM272" s="312"/>
    </row>
    <row r="273" spans="1:39" ht="15.75" outlineLevel="1">
      <c r="B273" s="517" t="s">
        <v>497</v>
      </c>
      <c r="C273" s="319"/>
      <c r="D273" s="289"/>
      <c r="E273" s="288"/>
      <c r="F273" s="288"/>
      <c r="G273" s="288"/>
      <c r="H273" s="288"/>
      <c r="I273" s="288"/>
      <c r="J273" s="288"/>
      <c r="K273" s="288"/>
      <c r="L273" s="288"/>
      <c r="M273" s="288"/>
      <c r="N273" s="289"/>
      <c r="O273" s="288"/>
      <c r="P273" s="288"/>
      <c r="Q273" s="288"/>
      <c r="R273" s="288"/>
      <c r="S273" s="288"/>
      <c r="T273" s="288"/>
      <c r="U273" s="288"/>
      <c r="V273" s="288"/>
      <c r="W273" s="288"/>
      <c r="X273" s="288"/>
      <c r="Y273" s="413"/>
      <c r="Z273" s="413"/>
      <c r="AA273" s="413"/>
      <c r="AB273" s="413"/>
      <c r="AC273" s="413"/>
      <c r="AD273" s="413"/>
      <c r="AE273" s="413"/>
      <c r="AF273" s="413"/>
      <c r="AG273" s="413"/>
      <c r="AH273" s="413"/>
      <c r="AI273" s="413"/>
      <c r="AJ273" s="413"/>
      <c r="AK273" s="413"/>
      <c r="AL273" s="413"/>
      <c r="AM273" s="291"/>
    </row>
    <row r="274" spans="1:39" outlineLevel="1">
      <c r="A274" s="520">
        <v>17</v>
      </c>
      <c r="B274" s="518" t="s">
        <v>113</v>
      </c>
      <c r="C274" s="290" t="s">
        <v>25</v>
      </c>
      <c r="D274" s="294"/>
      <c r="E274" s="294"/>
      <c r="F274" s="294"/>
      <c r="G274" s="294"/>
      <c r="H274" s="294"/>
      <c r="I274" s="294"/>
      <c r="J274" s="294"/>
      <c r="K274" s="294"/>
      <c r="L274" s="294"/>
      <c r="M274" s="294"/>
      <c r="N274" s="294">
        <v>0</v>
      </c>
      <c r="O274" s="294"/>
      <c r="P274" s="294"/>
      <c r="Q274" s="294"/>
      <c r="R274" s="294"/>
      <c r="S274" s="294"/>
      <c r="T274" s="294"/>
      <c r="U274" s="294"/>
      <c r="V274" s="294"/>
      <c r="W274" s="294"/>
      <c r="X274" s="294"/>
      <c r="Y274" s="425"/>
      <c r="Z274" s="409"/>
      <c r="AA274" s="409"/>
      <c r="AB274" s="409"/>
      <c r="AC274" s="409"/>
      <c r="AD274" s="409"/>
      <c r="AE274" s="409"/>
      <c r="AF274" s="414"/>
      <c r="AG274" s="414"/>
      <c r="AH274" s="414"/>
      <c r="AI274" s="414"/>
      <c r="AJ274" s="414"/>
      <c r="AK274" s="414"/>
      <c r="AL274" s="414"/>
      <c r="AM274" s="295">
        <f>SUM(Y274:AL274)</f>
        <v>0</v>
      </c>
    </row>
    <row r="275" spans="1:39" outlineLevel="1">
      <c r="B275" s="293" t="s">
        <v>290</v>
      </c>
      <c r="C275" s="290" t="s">
        <v>164</v>
      </c>
      <c r="D275" s="294"/>
      <c r="E275" s="294"/>
      <c r="F275" s="294"/>
      <c r="G275" s="294"/>
      <c r="H275" s="294"/>
      <c r="I275" s="294"/>
      <c r="J275" s="294"/>
      <c r="K275" s="294"/>
      <c r="L275" s="294"/>
      <c r="M275" s="294"/>
      <c r="N275" s="294">
        <f>N274</f>
        <v>0</v>
      </c>
      <c r="O275" s="294"/>
      <c r="P275" s="294"/>
      <c r="Q275" s="294"/>
      <c r="R275" s="294"/>
      <c r="S275" s="294"/>
      <c r="T275" s="294"/>
      <c r="U275" s="294"/>
      <c r="V275" s="294"/>
      <c r="W275" s="294"/>
      <c r="X275" s="294"/>
      <c r="Y275" s="410">
        <f>Y274</f>
        <v>0</v>
      </c>
      <c r="Z275" s="410">
        <f t="shared" ref="Z275:AL275" si="742">Z274</f>
        <v>0</v>
      </c>
      <c r="AA275" s="410">
        <f t="shared" si="742"/>
        <v>0</v>
      </c>
      <c r="AB275" s="410">
        <f t="shared" si="742"/>
        <v>0</v>
      </c>
      <c r="AC275" s="410">
        <f t="shared" si="742"/>
        <v>0</v>
      </c>
      <c r="AD275" s="410">
        <f t="shared" si="742"/>
        <v>0</v>
      </c>
      <c r="AE275" s="410">
        <f t="shared" si="742"/>
        <v>0</v>
      </c>
      <c r="AF275" s="410">
        <f t="shared" si="742"/>
        <v>0</v>
      </c>
      <c r="AG275" s="410">
        <f t="shared" si="742"/>
        <v>0</v>
      </c>
      <c r="AH275" s="410">
        <f t="shared" si="742"/>
        <v>0</v>
      </c>
      <c r="AI275" s="410">
        <f t="shared" si="742"/>
        <v>0</v>
      </c>
      <c r="AJ275" s="410">
        <f t="shared" si="742"/>
        <v>0</v>
      </c>
      <c r="AK275" s="410">
        <f t="shared" si="742"/>
        <v>0</v>
      </c>
      <c r="AL275" s="410">
        <f t="shared" si="742"/>
        <v>0</v>
      </c>
      <c r="AM275" s="305"/>
    </row>
    <row r="276" spans="1:39" outlineLevel="1">
      <c r="B276" s="293"/>
      <c r="C276" s="290"/>
      <c r="D276" s="290"/>
      <c r="E276" s="290"/>
      <c r="F276" s="290"/>
      <c r="G276" s="290"/>
      <c r="H276" s="290"/>
      <c r="I276" s="290"/>
      <c r="J276" s="290"/>
      <c r="K276" s="290"/>
      <c r="L276" s="290"/>
      <c r="M276" s="290"/>
      <c r="N276" s="290"/>
      <c r="O276" s="290"/>
      <c r="P276" s="290"/>
      <c r="Q276" s="290"/>
      <c r="R276" s="290"/>
      <c r="S276" s="290"/>
      <c r="T276" s="290"/>
      <c r="U276" s="290"/>
      <c r="V276" s="290"/>
      <c r="W276" s="290"/>
      <c r="X276" s="290"/>
      <c r="Y276" s="421"/>
      <c r="Z276" s="424"/>
      <c r="AA276" s="424"/>
      <c r="AB276" s="424"/>
      <c r="AC276" s="424"/>
      <c r="AD276" s="424"/>
      <c r="AE276" s="424"/>
      <c r="AF276" s="424"/>
      <c r="AG276" s="424"/>
      <c r="AH276" s="424"/>
      <c r="AI276" s="424"/>
      <c r="AJ276" s="424"/>
      <c r="AK276" s="424"/>
      <c r="AL276" s="424"/>
      <c r="AM276" s="305"/>
    </row>
    <row r="277" spans="1:39" outlineLevel="1">
      <c r="A277" s="520">
        <v>18</v>
      </c>
      <c r="B277" s="518" t="s">
        <v>110</v>
      </c>
      <c r="C277" s="290" t="s">
        <v>25</v>
      </c>
      <c r="D277" s="294"/>
      <c r="E277" s="294"/>
      <c r="F277" s="294"/>
      <c r="G277" s="294"/>
      <c r="H277" s="294"/>
      <c r="I277" s="294"/>
      <c r="J277" s="294"/>
      <c r="K277" s="294"/>
      <c r="L277" s="294"/>
      <c r="M277" s="294"/>
      <c r="N277" s="294">
        <v>0</v>
      </c>
      <c r="O277" s="294"/>
      <c r="P277" s="294"/>
      <c r="Q277" s="294"/>
      <c r="R277" s="294"/>
      <c r="S277" s="294"/>
      <c r="T277" s="294"/>
      <c r="U277" s="294"/>
      <c r="V277" s="294"/>
      <c r="W277" s="294"/>
      <c r="X277" s="294"/>
      <c r="Y277" s="425"/>
      <c r="Z277" s="409"/>
      <c r="AA277" s="409"/>
      <c r="AB277" s="409"/>
      <c r="AC277" s="409"/>
      <c r="AD277" s="409"/>
      <c r="AE277" s="409"/>
      <c r="AF277" s="414"/>
      <c r="AG277" s="414"/>
      <c r="AH277" s="414"/>
      <c r="AI277" s="414"/>
      <c r="AJ277" s="414"/>
      <c r="AK277" s="414"/>
      <c r="AL277" s="414"/>
      <c r="AM277" s="295">
        <f>SUM(Y277:AL277)</f>
        <v>0</v>
      </c>
    </row>
    <row r="278" spans="1:39" outlineLevel="1">
      <c r="B278" s="293" t="s">
        <v>290</v>
      </c>
      <c r="C278" s="290" t="s">
        <v>164</v>
      </c>
      <c r="D278" s="294"/>
      <c r="E278" s="294"/>
      <c r="F278" s="294"/>
      <c r="G278" s="294"/>
      <c r="H278" s="294"/>
      <c r="I278" s="294"/>
      <c r="J278" s="294"/>
      <c r="K278" s="294"/>
      <c r="L278" s="294"/>
      <c r="M278" s="294"/>
      <c r="N278" s="294">
        <f>N277</f>
        <v>0</v>
      </c>
      <c r="O278" s="294"/>
      <c r="P278" s="294"/>
      <c r="Q278" s="294"/>
      <c r="R278" s="294"/>
      <c r="S278" s="294"/>
      <c r="T278" s="294"/>
      <c r="U278" s="294"/>
      <c r="V278" s="294"/>
      <c r="W278" s="294"/>
      <c r="X278" s="294"/>
      <c r="Y278" s="410">
        <f>Y277</f>
        <v>0</v>
      </c>
      <c r="Z278" s="410">
        <f t="shared" ref="Z278:AL278" si="743">Z277</f>
        <v>0</v>
      </c>
      <c r="AA278" s="410">
        <f t="shared" si="743"/>
        <v>0</v>
      </c>
      <c r="AB278" s="410">
        <f t="shared" si="743"/>
        <v>0</v>
      </c>
      <c r="AC278" s="410">
        <f t="shared" si="743"/>
        <v>0</v>
      </c>
      <c r="AD278" s="410">
        <f t="shared" si="743"/>
        <v>0</v>
      </c>
      <c r="AE278" s="410">
        <f t="shared" si="743"/>
        <v>0</v>
      </c>
      <c r="AF278" s="410">
        <f t="shared" si="743"/>
        <v>0</v>
      </c>
      <c r="AG278" s="410">
        <f t="shared" si="743"/>
        <v>0</v>
      </c>
      <c r="AH278" s="410">
        <f t="shared" si="743"/>
        <v>0</v>
      </c>
      <c r="AI278" s="410">
        <f t="shared" si="743"/>
        <v>0</v>
      </c>
      <c r="AJ278" s="410">
        <f t="shared" si="743"/>
        <v>0</v>
      </c>
      <c r="AK278" s="410">
        <f t="shared" si="743"/>
        <v>0</v>
      </c>
      <c r="AL278" s="410">
        <f t="shared" si="743"/>
        <v>0</v>
      </c>
      <c r="AM278" s="305"/>
    </row>
    <row r="279" spans="1:39" outlineLevel="1">
      <c r="B279" s="321"/>
      <c r="C279" s="290"/>
      <c r="D279" s="290"/>
      <c r="E279" s="290"/>
      <c r="F279" s="290"/>
      <c r="G279" s="290"/>
      <c r="H279" s="290"/>
      <c r="I279" s="290"/>
      <c r="J279" s="290"/>
      <c r="K279" s="290"/>
      <c r="L279" s="290"/>
      <c r="M279" s="290"/>
      <c r="N279" s="290"/>
      <c r="O279" s="290"/>
      <c r="P279" s="290"/>
      <c r="Q279" s="290"/>
      <c r="R279" s="290"/>
      <c r="S279" s="290"/>
      <c r="T279" s="290"/>
      <c r="U279" s="290"/>
      <c r="V279" s="290"/>
      <c r="W279" s="290"/>
      <c r="X279" s="290"/>
      <c r="Y279" s="422"/>
      <c r="Z279" s="423"/>
      <c r="AA279" s="423"/>
      <c r="AB279" s="423"/>
      <c r="AC279" s="423"/>
      <c r="AD279" s="423"/>
      <c r="AE279" s="423"/>
      <c r="AF279" s="423"/>
      <c r="AG279" s="423"/>
      <c r="AH279" s="423"/>
      <c r="AI279" s="423"/>
      <c r="AJ279" s="423"/>
      <c r="AK279" s="423"/>
      <c r="AL279" s="423"/>
      <c r="AM279" s="296"/>
    </row>
    <row r="280" spans="1:39" outlineLevel="1">
      <c r="A280" s="520">
        <v>19</v>
      </c>
      <c r="B280" s="518" t="s">
        <v>112</v>
      </c>
      <c r="C280" s="290" t="s">
        <v>25</v>
      </c>
      <c r="D280" s="294"/>
      <c r="E280" s="294"/>
      <c r="F280" s="294"/>
      <c r="G280" s="294"/>
      <c r="H280" s="294"/>
      <c r="I280" s="294"/>
      <c r="J280" s="294"/>
      <c r="K280" s="294"/>
      <c r="L280" s="294"/>
      <c r="M280" s="294"/>
      <c r="N280" s="294">
        <v>0</v>
      </c>
      <c r="O280" s="294"/>
      <c r="P280" s="294"/>
      <c r="Q280" s="294"/>
      <c r="R280" s="294"/>
      <c r="S280" s="294"/>
      <c r="T280" s="294"/>
      <c r="U280" s="294"/>
      <c r="V280" s="294"/>
      <c r="W280" s="294"/>
      <c r="X280" s="294"/>
      <c r="Y280" s="425"/>
      <c r="Z280" s="409"/>
      <c r="AA280" s="409"/>
      <c r="AB280" s="409"/>
      <c r="AC280" s="409"/>
      <c r="AD280" s="409"/>
      <c r="AE280" s="409"/>
      <c r="AF280" s="414"/>
      <c r="AG280" s="414"/>
      <c r="AH280" s="414"/>
      <c r="AI280" s="414"/>
      <c r="AJ280" s="414"/>
      <c r="AK280" s="414"/>
      <c r="AL280" s="414"/>
      <c r="AM280" s="295">
        <f>SUM(Y280:AL280)</f>
        <v>0</v>
      </c>
    </row>
    <row r="281" spans="1:39" outlineLevel="1">
      <c r="B281" s="293" t="s">
        <v>290</v>
      </c>
      <c r="C281" s="290" t="s">
        <v>164</v>
      </c>
      <c r="D281" s="294"/>
      <c r="E281" s="294"/>
      <c r="F281" s="294"/>
      <c r="G281" s="294"/>
      <c r="H281" s="294"/>
      <c r="I281" s="294"/>
      <c r="J281" s="294"/>
      <c r="K281" s="294"/>
      <c r="L281" s="294"/>
      <c r="M281" s="294"/>
      <c r="N281" s="294">
        <f>N280</f>
        <v>0</v>
      </c>
      <c r="O281" s="294"/>
      <c r="P281" s="294"/>
      <c r="Q281" s="294"/>
      <c r="R281" s="294"/>
      <c r="S281" s="294"/>
      <c r="T281" s="294"/>
      <c r="U281" s="294"/>
      <c r="V281" s="294"/>
      <c r="W281" s="294"/>
      <c r="X281" s="294"/>
      <c r="Y281" s="410">
        <f>Y280</f>
        <v>0</v>
      </c>
      <c r="Z281" s="410">
        <f t="shared" ref="Z281:AL281" si="744">Z280</f>
        <v>0</v>
      </c>
      <c r="AA281" s="410">
        <f t="shared" si="744"/>
        <v>0</v>
      </c>
      <c r="AB281" s="410">
        <f t="shared" si="744"/>
        <v>0</v>
      </c>
      <c r="AC281" s="410">
        <f t="shared" si="744"/>
        <v>0</v>
      </c>
      <c r="AD281" s="410">
        <f t="shared" si="744"/>
        <v>0</v>
      </c>
      <c r="AE281" s="410">
        <f t="shared" si="744"/>
        <v>0</v>
      </c>
      <c r="AF281" s="410">
        <f t="shared" si="744"/>
        <v>0</v>
      </c>
      <c r="AG281" s="410">
        <f t="shared" si="744"/>
        <v>0</v>
      </c>
      <c r="AH281" s="410">
        <f t="shared" si="744"/>
        <v>0</v>
      </c>
      <c r="AI281" s="410">
        <f t="shared" si="744"/>
        <v>0</v>
      </c>
      <c r="AJ281" s="410">
        <f t="shared" si="744"/>
        <v>0</v>
      </c>
      <c r="AK281" s="410">
        <f t="shared" si="744"/>
        <v>0</v>
      </c>
      <c r="AL281" s="410">
        <f t="shared" si="744"/>
        <v>0</v>
      </c>
      <c r="AM281" s="296"/>
    </row>
    <row r="282" spans="1:39" outlineLevel="1">
      <c r="B282" s="321"/>
      <c r="C282" s="290"/>
      <c r="D282" s="290"/>
      <c r="E282" s="290"/>
      <c r="F282" s="290"/>
      <c r="G282" s="290"/>
      <c r="H282" s="290"/>
      <c r="I282" s="290"/>
      <c r="J282" s="290"/>
      <c r="K282" s="290"/>
      <c r="L282" s="290"/>
      <c r="M282" s="290"/>
      <c r="N282" s="290"/>
      <c r="O282" s="290"/>
      <c r="P282" s="290"/>
      <c r="Q282" s="290"/>
      <c r="R282" s="290"/>
      <c r="S282" s="290"/>
      <c r="T282" s="290"/>
      <c r="U282" s="290"/>
      <c r="V282" s="290"/>
      <c r="W282" s="290"/>
      <c r="X282" s="290"/>
      <c r="Y282" s="411"/>
      <c r="Z282" s="411"/>
      <c r="AA282" s="411"/>
      <c r="AB282" s="411"/>
      <c r="AC282" s="411"/>
      <c r="AD282" s="411"/>
      <c r="AE282" s="411"/>
      <c r="AF282" s="411"/>
      <c r="AG282" s="411"/>
      <c r="AH282" s="411"/>
      <c r="AI282" s="411"/>
      <c r="AJ282" s="411"/>
      <c r="AK282" s="411"/>
      <c r="AL282" s="411"/>
      <c r="AM282" s="305"/>
    </row>
    <row r="283" spans="1:39" outlineLevel="1">
      <c r="A283" s="520">
        <v>20</v>
      </c>
      <c r="B283" s="518" t="s">
        <v>111</v>
      </c>
      <c r="C283" s="290" t="s">
        <v>25</v>
      </c>
      <c r="D283" s="294"/>
      <c r="E283" s="294"/>
      <c r="F283" s="294"/>
      <c r="G283" s="294"/>
      <c r="H283" s="294"/>
      <c r="I283" s="294"/>
      <c r="J283" s="294"/>
      <c r="K283" s="294"/>
      <c r="L283" s="294"/>
      <c r="M283" s="294"/>
      <c r="N283" s="294">
        <v>0</v>
      </c>
      <c r="O283" s="294"/>
      <c r="P283" s="294"/>
      <c r="Q283" s="294"/>
      <c r="R283" s="294"/>
      <c r="S283" s="294"/>
      <c r="T283" s="294"/>
      <c r="U283" s="294"/>
      <c r="V283" s="294"/>
      <c r="W283" s="294"/>
      <c r="X283" s="294"/>
      <c r="Y283" s="425"/>
      <c r="Z283" s="409"/>
      <c r="AA283" s="409"/>
      <c r="AB283" s="409"/>
      <c r="AC283" s="409"/>
      <c r="AD283" s="409"/>
      <c r="AE283" s="409"/>
      <c r="AF283" s="414"/>
      <c r="AG283" s="414"/>
      <c r="AH283" s="414"/>
      <c r="AI283" s="414"/>
      <c r="AJ283" s="414"/>
      <c r="AK283" s="414"/>
      <c r="AL283" s="414"/>
      <c r="AM283" s="295">
        <f>SUM(Y283:AL283)</f>
        <v>0</v>
      </c>
    </row>
    <row r="284" spans="1:39" outlineLevel="1">
      <c r="B284" s="293" t="s">
        <v>290</v>
      </c>
      <c r="C284" s="290" t="s">
        <v>164</v>
      </c>
      <c r="D284" s="294"/>
      <c r="E284" s="294"/>
      <c r="F284" s="294"/>
      <c r="G284" s="294"/>
      <c r="H284" s="294"/>
      <c r="I284" s="294"/>
      <c r="J284" s="294"/>
      <c r="K284" s="294"/>
      <c r="L284" s="294"/>
      <c r="M284" s="294"/>
      <c r="N284" s="294">
        <f>N283</f>
        <v>0</v>
      </c>
      <c r="O284" s="294"/>
      <c r="P284" s="294"/>
      <c r="Q284" s="294"/>
      <c r="R284" s="294"/>
      <c r="S284" s="294"/>
      <c r="T284" s="294"/>
      <c r="U284" s="294"/>
      <c r="V284" s="294"/>
      <c r="W284" s="294"/>
      <c r="X284" s="294"/>
      <c r="Y284" s="410">
        <f t="shared" ref="Y284:AL284" si="745">Y283</f>
        <v>0</v>
      </c>
      <c r="Z284" s="410">
        <f t="shared" si="745"/>
        <v>0</v>
      </c>
      <c r="AA284" s="410">
        <f t="shared" si="745"/>
        <v>0</v>
      </c>
      <c r="AB284" s="410">
        <f t="shared" si="745"/>
        <v>0</v>
      </c>
      <c r="AC284" s="410">
        <f t="shared" si="745"/>
        <v>0</v>
      </c>
      <c r="AD284" s="410">
        <f t="shared" si="745"/>
        <v>0</v>
      </c>
      <c r="AE284" s="410">
        <f t="shared" si="745"/>
        <v>0</v>
      </c>
      <c r="AF284" s="410">
        <f t="shared" si="745"/>
        <v>0</v>
      </c>
      <c r="AG284" s="410">
        <f t="shared" si="745"/>
        <v>0</v>
      </c>
      <c r="AH284" s="410">
        <f t="shared" si="745"/>
        <v>0</v>
      </c>
      <c r="AI284" s="410">
        <f t="shared" si="745"/>
        <v>0</v>
      </c>
      <c r="AJ284" s="410">
        <f t="shared" si="745"/>
        <v>0</v>
      </c>
      <c r="AK284" s="410">
        <f t="shared" si="745"/>
        <v>0</v>
      </c>
      <c r="AL284" s="410">
        <f t="shared" si="745"/>
        <v>0</v>
      </c>
      <c r="AM284" s="305"/>
    </row>
    <row r="285" spans="1:39" ht="15.75" outlineLevel="1">
      <c r="B285" s="322"/>
      <c r="C285" s="299"/>
      <c r="D285" s="290"/>
      <c r="E285" s="290"/>
      <c r="F285" s="290"/>
      <c r="G285" s="290"/>
      <c r="H285" s="290"/>
      <c r="I285" s="290"/>
      <c r="J285" s="290"/>
      <c r="K285" s="290"/>
      <c r="L285" s="290"/>
      <c r="M285" s="290"/>
      <c r="N285" s="299"/>
      <c r="O285" s="290"/>
      <c r="P285" s="290"/>
      <c r="Q285" s="290"/>
      <c r="R285" s="290"/>
      <c r="S285" s="290"/>
      <c r="T285" s="290"/>
      <c r="U285" s="290"/>
      <c r="V285" s="290"/>
      <c r="W285" s="290"/>
      <c r="X285" s="290"/>
      <c r="Y285" s="411"/>
      <c r="Z285" s="411"/>
      <c r="AA285" s="411"/>
      <c r="AB285" s="411"/>
      <c r="AC285" s="411"/>
      <c r="AD285" s="411"/>
      <c r="AE285" s="411"/>
      <c r="AF285" s="411"/>
      <c r="AG285" s="411"/>
      <c r="AH285" s="411"/>
      <c r="AI285" s="411"/>
      <c r="AJ285" s="411"/>
      <c r="AK285" s="411"/>
      <c r="AL285" s="411"/>
      <c r="AM285" s="305"/>
    </row>
    <row r="286" spans="1:39" ht="15.75" outlineLevel="1">
      <c r="B286" s="516" t="s">
        <v>504</v>
      </c>
      <c r="C286" s="290"/>
      <c r="D286" s="290"/>
      <c r="E286" s="290"/>
      <c r="F286" s="290"/>
      <c r="G286" s="290"/>
      <c r="H286" s="290"/>
      <c r="I286" s="290"/>
      <c r="J286" s="290"/>
      <c r="K286" s="290"/>
      <c r="L286" s="290"/>
      <c r="M286" s="290"/>
      <c r="N286" s="290"/>
      <c r="O286" s="290"/>
      <c r="P286" s="290"/>
      <c r="Q286" s="290"/>
      <c r="R286" s="290"/>
      <c r="S286" s="290"/>
      <c r="T286" s="290"/>
      <c r="U286" s="290"/>
      <c r="V286" s="290"/>
      <c r="W286" s="290"/>
      <c r="X286" s="290"/>
      <c r="Y286" s="421"/>
      <c r="Z286" s="424"/>
      <c r="AA286" s="424"/>
      <c r="AB286" s="424"/>
      <c r="AC286" s="424"/>
      <c r="AD286" s="424"/>
      <c r="AE286" s="424"/>
      <c r="AF286" s="424"/>
      <c r="AG286" s="424"/>
      <c r="AH286" s="424"/>
      <c r="AI286" s="424"/>
      <c r="AJ286" s="424"/>
      <c r="AK286" s="424"/>
      <c r="AL286" s="424"/>
      <c r="AM286" s="305"/>
    </row>
    <row r="287" spans="1:39" ht="15.75" outlineLevel="1">
      <c r="B287" s="287" t="s">
        <v>500</v>
      </c>
      <c r="C287" s="290"/>
      <c r="D287" s="290"/>
      <c r="E287" s="290"/>
      <c r="F287" s="290"/>
      <c r="G287" s="290"/>
      <c r="H287" s="290"/>
      <c r="I287" s="290"/>
      <c r="J287" s="290"/>
      <c r="K287" s="290"/>
      <c r="L287" s="290"/>
      <c r="M287" s="290"/>
      <c r="N287" s="290"/>
      <c r="O287" s="290"/>
      <c r="P287" s="290"/>
      <c r="Q287" s="290"/>
      <c r="R287" s="290"/>
      <c r="S287" s="290"/>
      <c r="T287" s="290"/>
      <c r="U287" s="290"/>
      <c r="V287" s="290"/>
      <c r="W287" s="290"/>
      <c r="X287" s="290"/>
      <c r="Y287" s="421"/>
      <c r="Z287" s="424"/>
      <c r="AA287" s="424"/>
      <c r="AB287" s="424"/>
      <c r="AC287" s="424"/>
      <c r="AD287" s="424"/>
      <c r="AE287" s="424"/>
      <c r="AF287" s="424"/>
      <c r="AG287" s="424"/>
      <c r="AH287" s="424"/>
      <c r="AI287" s="424"/>
      <c r="AJ287" s="424"/>
      <c r="AK287" s="424"/>
      <c r="AL287" s="424"/>
      <c r="AM287" s="305"/>
    </row>
    <row r="288" spans="1:39" outlineLevel="1">
      <c r="A288" s="520">
        <v>21</v>
      </c>
      <c r="B288" s="518" t="s">
        <v>114</v>
      </c>
      <c r="C288" s="290" t="s">
        <v>25</v>
      </c>
      <c r="D288" s="294">
        <v>447133</v>
      </c>
      <c r="E288" s="294">
        <v>447133</v>
      </c>
      <c r="F288" s="294">
        <v>447133</v>
      </c>
      <c r="G288" s="294">
        <v>447133</v>
      </c>
      <c r="H288" s="294">
        <v>447133</v>
      </c>
      <c r="I288" s="294">
        <v>447133</v>
      </c>
      <c r="J288" s="294">
        <v>447133</v>
      </c>
      <c r="K288" s="294">
        <v>447071</v>
      </c>
      <c r="L288" s="294">
        <v>447071</v>
      </c>
      <c r="M288" s="294">
        <v>445079</v>
      </c>
      <c r="N288" s="290"/>
      <c r="O288" s="294">
        <v>29</v>
      </c>
      <c r="P288" s="294">
        <v>29</v>
      </c>
      <c r="Q288" s="294">
        <v>29</v>
      </c>
      <c r="R288" s="294">
        <v>29</v>
      </c>
      <c r="S288" s="294">
        <v>29</v>
      </c>
      <c r="T288" s="294">
        <v>29</v>
      </c>
      <c r="U288" s="294">
        <v>29</v>
      </c>
      <c r="V288" s="294">
        <v>29</v>
      </c>
      <c r="W288" s="294">
        <v>29</v>
      </c>
      <c r="X288" s="294">
        <v>29</v>
      </c>
      <c r="Y288" s="409">
        <v>1</v>
      </c>
      <c r="Z288" s="409"/>
      <c r="AA288" s="409"/>
      <c r="AB288" s="409"/>
      <c r="AC288" s="409"/>
      <c r="AD288" s="409"/>
      <c r="AE288" s="409"/>
      <c r="AF288" s="409"/>
      <c r="AG288" s="409"/>
      <c r="AH288" s="409"/>
      <c r="AI288" s="409"/>
      <c r="AJ288" s="409"/>
      <c r="AK288" s="409"/>
      <c r="AL288" s="409"/>
      <c r="AM288" s="295">
        <f>SUM(Y288:AL288)</f>
        <v>1</v>
      </c>
    </row>
    <row r="289" spans="1:39" outlineLevel="1">
      <c r="B289" s="293" t="s">
        <v>290</v>
      </c>
      <c r="C289" s="290" t="s">
        <v>164</v>
      </c>
      <c r="D289" s="294"/>
      <c r="E289" s="294"/>
      <c r="F289" s="294"/>
      <c r="G289" s="294"/>
      <c r="H289" s="294"/>
      <c r="I289" s="294"/>
      <c r="J289" s="294"/>
      <c r="K289" s="294"/>
      <c r="L289" s="294"/>
      <c r="M289" s="294"/>
      <c r="N289" s="290"/>
      <c r="O289" s="294"/>
      <c r="P289" s="294"/>
      <c r="Q289" s="294"/>
      <c r="R289" s="294"/>
      <c r="S289" s="294"/>
      <c r="T289" s="294"/>
      <c r="U289" s="294"/>
      <c r="V289" s="294"/>
      <c r="W289" s="294"/>
      <c r="X289" s="294"/>
      <c r="Y289" s="410">
        <f>Y288</f>
        <v>1</v>
      </c>
      <c r="Z289" s="410">
        <f t="shared" ref="Z289" si="746">Z288</f>
        <v>0</v>
      </c>
      <c r="AA289" s="410">
        <f t="shared" ref="AA289" si="747">AA288</f>
        <v>0</v>
      </c>
      <c r="AB289" s="410">
        <f t="shared" ref="AB289" si="748">AB288</f>
        <v>0</v>
      </c>
      <c r="AC289" s="410">
        <f t="shared" ref="AC289" si="749">AC288</f>
        <v>0</v>
      </c>
      <c r="AD289" s="410">
        <f t="shared" ref="AD289" si="750">AD288</f>
        <v>0</v>
      </c>
      <c r="AE289" s="410">
        <f t="shared" ref="AE289" si="751">AE288</f>
        <v>0</v>
      </c>
      <c r="AF289" s="410">
        <f t="shared" ref="AF289" si="752">AF288</f>
        <v>0</v>
      </c>
      <c r="AG289" s="410">
        <f t="shared" ref="AG289" si="753">AG288</f>
        <v>0</v>
      </c>
      <c r="AH289" s="410">
        <f t="shared" ref="AH289" si="754">AH288</f>
        <v>0</v>
      </c>
      <c r="AI289" s="410">
        <f t="shared" ref="AI289" si="755">AI288</f>
        <v>0</v>
      </c>
      <c r="AJ289" s="410">
        <f t="shared" ref="AJ289" si="756">AJ288</f>
        <v>0</v>
      </c>
      <c r="AK289" s="410">
        <f t="shared" ref="AK289" si="757">AK288</f>
        <v>0</v>
      </c>
      <c r="AL289" s="410">
        <f t="shared" ref="AL289" si="758">AL288</f>
        <v>0</v>
      </c>
      <c r="AM289" s="305"/>
    </row>
    <row r="290" spans="1:39" outlineLevel="1">
      <c r="B290" s="293"/>
      <c r="C290" s="290"/>
      <c r="D290" s="290"/>
      <c r="E290" s="290"/>
      <c r="F290" s="290"/>
      <c r="G290" s="290"/>
      <c r="H290" s="290"/>
      <c r="I290" s="290"/>
      <c r="J290" s="290"/>
      <c r="K290" s="290"/>
      <c r="L290" s="290"/>
      <c r="M290" s="290"/>
      <c r="N290" s="290"/>
      <c r="O290" s="290"/>
      <c r="P290" s="290"/>
      <c r="Q290" s="290"/>
      <c r="R290" s="290"/>
      <c r="S290" s="290"/>
      <c r="T290" s="290"/>
      <c r="U290" s="290"/>
      <c r="V290" s="290"/>
      <c r="W290" s="290"/>
      <c r="X290" s="290"/>
      <c r="Y290" s="421"/>
      <c r="Z290" s="424"/>
      <c r="AA290" s="424"/>
      <c r="AB290" s="424"/>
      <c r="AC290" s="424"/>
      <c r="AD290" s="424"/>
      <c r="AE290" s="424"/>
      <c r="AF290" s="424"/>
      <c r="AG290" s="424"/>
      <c r="AH290" s="424"/>
      <c r="AI290" s="424"/>
      <c r="AJ290" s="424"/>
      <c r="AK290" s="424"/>
      <c r="AL290" s="424"/>
      <c r="AM290" s="305"/>
    </row>
    <row r="291" spans="1:39" ht="30" outlineLevel="1">
      <c r="A291" s="520">
        <v>22</v>
      </c>
      <c r="B291" s="518" t="s">
        <v>115</v>
      </c>
      <c r="C291" s="290" t="s">
        <v>25</v>
      </c>
      <c r="D291" s="294">
        <v>122528</v>
      </c>
      <c r="E291" s="294">
        <v>122528</v>
      </c>
      <c r="F291" s="294">
        <v>122528</v>
      </c>
      <c r="G291" s="294">
        <v>122528</v>
      </c>
      <c r="H291" s="294">
        <v>122528</v>
      </c>
      <c r="I291" s="294">
        <v>122528</v>
      </c>
      <c r="J291" s="294">
        <v>122528</v>
      </c>
      <c r="K291" s="294">
        <v>122528</v>
      </c>
      <c r="L291" s="294">
        <v>122528</v>
      </c>
      <c r="M291" s="294">
        <v>122528</v>
      </c>
      <c r="N291" s="290"/>
      <c r="O291" s="294">
        <v>35</v>
      </c>
      <c r="P291" s="294">
        <v>35</v>
      </c>
      <c r="Q291" s="294">
        <v>35</v>
      </c>
      <c r="R291" s="294">
        <v>35</v>
      </c>
      <c r="S291" s="294">
        <v>35</v>
      </c>
      <c r="T291" s="294">
        <v>35</v>
      </c>
      <c r="U291" s="294">
        <v>35</v>
      </c>
      <c r="V291" s="294">
        <v>35</v>
      </c>
      <c r="W291" s="294">
        <v>35</v>
      </c>
      <c r="X291" s="294">
        <v>35</v>
      </c>
      <c r="Y291" s="409">
        <v>1</v>
      </c>
      <c r="Z291" s="409"/>
      <c r="AA291" s="409"/>
      <c r="AB291" s="409"/>
      <c r="AC291" s="409"/>
      <c r="AD291" s="409"/>
      <c r="AE291" s="409"/>
      <c r="AF291" s="409"/>
      <c r="AG291" s="409"/>
      <c r="AH291" s="409"/>
      <c r="AI291" s="409"/>
      <c r="AJ291" s="409"/>
      <c r="AK291" s="409"/>
      <c r="AL291" s="409"/>
      <c r="AM291" s="295">
        <f>SUM(Y291:AL291)</f>
        <v>1</v>
      </c>
    </row>
    <row r="292" spans="1:39" outlineLevel="1">
      <c r="B292" s="293" t="s">
        <v>290</v>
      </c>
      <c r="C292" s="290" t="s">
        <v>164</v>
      </c>
      <c r="D292" s="294"/>
      <c r="E292" s="294"/>
      <c r="F292" s="294"/>
      <c r="G292" s="294"/>
      <c r="H292" s="294"/>
      <c r="I292" s="294"/>
      <c r="J292" s="294"/>
      <c r="K292" s="294"/>
      <c r="L292" s="294"/>
      <c r="M292" s="294"/>
      <c r="N292" s="290"/>
      <c r="O292" s="294"/>
      <c r="P292" s="294"/>
      <c r="Q292" s="294"/>
      <c r="R292" s="294"/>
      <c r="S292" s="294"/>
      <c r="T292" s="294"/>
      <c r="U292" s="294"/>
      <c r="V292" s="294"/>
      <c r="W292" s="294"/>
      <c r="X292" s="294"/>
      <c r="Y292" s="410">
        <f>Y291</f>
        <v>1</v>
      </c>
      <c r="Z292" s="410">
        <f t="shared" ref="Z292" si="759">Z291</f>
        <v>0</v>
      </c>
      <c r="AA292" s="410">
        <f t="shared" ref="AA292" si="760">AA291</f>
        <v>0</v>
      </c>
      <c r="AB292" s="410">
        <f t="shared" ref="AB292" si="761">AB291</f>
        <v>0</v>
      </c>
      <c r="AC292" s="410">
        <f t="shared" ref="AC292" si="762">AC291</f>
        <v>0</v>
      </c>
      <c r="AD292" s="410">
        <f t="shared" ref="AD292" si="763">AD291</f>
        <v>0</v>
      </c>
      <c r="AE292" s="410">
        <f t="shared" ref="AE292" si="764">AE291</f>
        <v>0</v>
      </c>
      <c r="AF292" s="410">
        <f t="shared" ref="AF292" si="765">AF291</f>
        <v>0</v>
      </c>
      <c r="AG292" s="410">
        <f t="shared" ref="AG292" si="766">AG291</f>
        <v>0</v>
      </c>
      <c r="AH292" s="410">
        <f t="shared" ref="AH292" si="767">AH291</f>
        <v>0</v>
      </c>
      <c r="AI292" s="410">
        <f t="shared" ref="AI292" si="768">AI291</f>
        <v>0</v>
      </c>
      <c r="AJ292" s="410">
        <f t="shared" ref="AJ292" si="769">AJ291</f>
        <v>0</v>
      </c>
      <c r="AK292" s="410">
        <f t="shared" ref="AK292" si="770">AK291</f>
        <v>0</v>
      </c>
      <c r="AL292" s="410">
        <f t="shared" ref="AL292" si="771">AL291</f>
        <v>0</v>
      </c>
      <c r="AM292" s="305"/>
    </row>
    <row r="293" spans="1:39" outlineLevel="1">
      <c r="B293" s="293"/>
      <c r="C293" s="290"/>
      <c r="D293" s="290"/>
      <c r="E293" s="290"/>
      <c r="F293" s="290"/>
      <c r="G293" s="290"/>
      <c r="H293" s="290"/>
      <c r="I293" s="290"/>
      <c r="J293" s="290"/>
      <c r="K293" s="290"/>
      <c r="L293" s="290"/>
      <c r="M293" s="290"/>
      <c r="N293" s="290"/>
      <c r="O293" s="290"/>
      <c r="P293" s="290"/>
      <c r="Q293" s="290"/>
      <c r="R293" s="290"/>
      <c r="S293" s="290"/>
      <c r="T293" s="290"/>
      <c r="U293" s="290"/>
      <c r="V293" s="290"/>
      <c r="W293" s="290"/>
      <c r="X293" s="290"/>
      <c r="Y293" s="421"/>
      <c r="Z293" s="424"/>
      <c r="AA293" s="424"/>
      <c r="AB293" s="424"/>
      <c r="AC293" s="424"/>
      <c r="AD293" s="424"/>
      <c r="AE293" s="424"/>
      <c r="AF293" s="424"/>
      <c r="AG293" s="424"/>
      <c r="AH293" s="424"/>
      <c r="AI293" s="424"/>
      <c r="AJ293" s="424"/>
      <c r="AK293" s="424"/>
      <c r="AL293" s="424"/>
      <c r="AM293" s="305"/>
    </row>
    <row r="294" spans="1:39" ht="30" outlineLevel="1">
      <c r="A294" s="520">
        <v>23</v>
      </c>
      <c r="B294" s="518" t="s">
        <v>116</v>
      </c>
      <c r="C294" s="290" t="s">
        <v>25</v>
      </c>
      <c r="D294" s="294"/>
      <c r="E294" s="294"/>
      <c r="F294" s="294"/>
      <c r="G294" s="294"/>
      <c r="H294" s="294"/>
      <c r="I294" s="294"/>
      <c r="J294" s="294"/>
      <c r="K294" s="294"/>
      <c r="L294" s="294"/>
      <c r="M294" s="294"/>
      <c r="N294" s="290"/>
      <c r="O294" s="294"/>
      <c r="P294" s="294"/>
      <c r="Q294" s="294"/>
      <c r="R294" s="294"/>
      <c r="S294" s="294"/>
      <c r="T294" s="294"/>
      <c r="U294" s="294"/>
      <c r="V294" s="294"/>
      <c r="W294" s="294"/>
      <c r="X294" s="294"/>
      <c r="Y294" s="409">
        <v>1</v>
      </c>
      <c r="Z294" s="409"/>
      <c r="AA294" s="409"/>
      <c r="AB294" s="409"/>
      <c r="AC294" s="409"/>
      <c r="AD294" s="409"/>
      <c r="AE294" s="409"/>
      <c r="AF294" s="409"/>
      <c r="AG294" s="409"/>
      <c r="AH294" s="409"/>
      <c r="AI294" s="409"/>
      <c r="AJ294" s="409"/>
      <c r="AK294" s="409"/>
      <c r="AL294" s="409"/>
      <c r="AM294" s="295">
        <f>SUM(Y294:AL294)</f>
        <v>1</v>
      </c>
    </row>
    <row r="295" spans="1:39" outlineLevel="1">
      <c r="B295" s="293" t="s">
        <v>290</v>
      </c>
      <c r="C295" s="290" t="s">
        <v>164</v>
      </c>
      <c r="D295" s="294"/>
      <c r="E295" s="294"/>
      <c r="F295" s="294"/>
      <c r="G295" s="294"/>
      <c r="H295" s="294"/>
      <c r="I295" s="294"/>
      <c r="J295" s="294"/>
      <c r="K295" s="294"/>
      <c r="L295" s="294"/>
      <c r="M295" s="294"/>
      <c r="N295" s="290"/>
      <c r="O295" s="294"/>
      <c r="P295" s="294"/>
      <c r="Q295" s="294"/>
      <c r="R295" s="294"/>
      <c r="S295" s="294"/>
      <c r="T295" s="294"/>
      <c r="U295" s="294"/>
      <c r="V295" s="294"/>
      <c r="W295" s="294"/>
      <c r="X295" s="294"/>
      <c r="Y295" s="410">
        <f>Y294</f>
        <v>1</v>
      </c>
      <c r="Z295" s="410">
        <f t="shared" ref="Z295" si="772">Z294</f>
        <v>0</v>
      </c>
      <c r="AA295" s="410">
        <f t="shared" ref="AA295" si="773">AA294</f>
        <v>0</v>
      </c>
      <c r="AB295" s="410">
        <f t="shared" ref="AB295" si="774">AB294</f>
        <v>0</v>
      </c>
      <c r="AC295" s="410">
        <f t="shared" ref="AC295" si="775">AC294</f>
        <v>0</v>
      </c>
      <c r="AD295" s="410">
        <f t="shared" ref="AD295" si="776">AD294</f>
        <v>0</v>
      </c>
      <c r="AE295" s="410">
        <f t="shared" ref="AE295" si="777">AE294</f>
        <v>0</v>
      </c>
      <c r="AF295" s="410">
        <f t="shared" ref="AF295" si="778">AF294</f>
        <v>0</v>
      </c>
      <c r="AG295" s="410">
        <f t="shared" ref="AG295" si="779">AG294</f>
        <v>0</v>
      </c>
      <c r="AH295" s="410">
        <f t="shared" ref="AH295" si="780">AH294</f>
        <v>0</v>
      </c>
      <c r="AI295" s="410">
        <f t="shared" ref="AI295" si="781">AI294</f>
        <v>0</v>
      </c>
      <c r="AJ295" s="410">
        <f t="shared" ref="AJ295" si="782">AJ294</f>
        <v>0</v>
      </c>
      <c r="AK295" s="410">
        <f t="shared" ref="AK295" si="783">AK294</f>
        <v>0</v>
      </c>
      <c r="AL295" s="410">
        <f t="shared" ref="AL295" si="784">AL294</f>
        <v>0</v>
      </c>
      <c r="AM295" s="305"/>
    </row>
    <row r="296" spans="1:39" outlineLevel="1">
      <c r="B296" s="321"/>
      <c r="C296" s="290"/>
      <c r="D296" s="290"/>
      <c r="E296" s="290"/>
      <c r="F296" s="290"/>
      <c r="G296" s="290"/>
      <c r="H296" s="290"/>
      <c r="I296" s="290"/>
      <c r="J296" s="290"/>
      <c r="K296" s="290"/>
      <c r="L296" s="290"/>
      <c r="M296" s="290"/>
      <c r="N296" s="290"/>
      <c r="O296" s="290"/>
      <c r="P296" s="290"/>
      <c r="Q296" s="290"/>
      <c r="R296" s="290"/>
      <c r="S296" s="290"/>
      <c r="T296" s="290"/>
      <c r="U296" s="290"/>
      <c r="V296" s="290"/>
      <c r="W296" s="290"/>
      <c r="X296" s="290"/>
      <c r="Y296" s="421"/>
      <c r="Z296" s="424"/>
      <c r="AA296" s="424"/>
      <c r="AB296" s="424"/>
      <c r="AC296" s="424"/>
      <c r="AD296" s="424"/>
      <c r="AE296" s="424"/>
      <c r="AF296" s="424"/>
      <c r="AG296" s="424"/>
      <c r="AH296" s="424"/>
      <c r="AI296" s="424"/>
      <c r="AJ296" s="424"/>
      <c r="AK296" s="424"/>
      <c r="AL296" s="424"/>
      <c r="AM296" s="305"/>
    </row>
    <row r="297" spans="1:39" ht="30" outlineLevel="1">
      <c r="A297" s="520">
        <v>24</v>
      </c>
      <c r="B297" s="518" t="s">
        <v>117</v>
      </c>
      <c r="C297" s="290" t="s">
        <v>25</v>
      </c>
      <c r="D297" s="294"/>
      <c r="E297" s="294"/>
      <c r="F297" s="294"/>
      <c r="G297" s="294"/>
      <c r="H297" s="294"/>
      <c r="I297" s="294"/>
      <c r="J297" s="294"/>
      <c r="K297" s="294"/>
      <c r="L297" s="294"/>
      <c r="M297" s="294"/>
      <c r="N297" s="290"/>
      <c r="O297" s="294"/>
      <c r="P297" s="294"/>
      <c r="Q297" s="294"/>
      <c r="R297" s="294"/>
      <c r="S297" s="294"/>
      <c r="T297" s="294"/>
      <c r="U297" s="294"/>
      <c r="V297" s="294"/>
      <c r="W297" s="294"/>
      <c r="X297" s="294"/>
      <c r="Y297" s="409">
        <v>1</v>
      </c>
      <c r="Z297" s="409"/>
      <c r="AA297" s="409"/>
      <c r="AB297" s="409"/>
      <c r="AC297" s="409"/>
      <c r="AD297" s="409"/>
      <c r="AE297" s="409"/>
      <c r="AF297" s="409"/>
      <c r="AG297" s="409"/>
      <c r="AH297" s="409"/>
      <c r="AI297" s="409"/>
      <c r="AJ297" s="409"/>
      <c r="AK297" s="409"/>
      <c r="AL297" s="409"/>
      <c r="AM297" s="295">
        <f>SUM(Y297:AL297)</f>
        <v>1</v>
      </c>
    </row>
    <row r="298" spans="1:39" outlineLevel="1">
      <c r="B298" s="293" t="s">
        <v>290</v>
      </c>
      <c r="C298" s="290" t="s">
        <v>164</v>
      </c>
      <c r="D298" s="294"/>
      <c r="E298" s="294"/>
      <c r="F298" s="294"/>
      <c r="G298" s="294"/>
      <c r="H298" s="294"/>
      <c r="I298" s="294"/>
      <c r="J298" s="294"/>
      <c r="K298" s="294"/>
      <c r="L298" s="294"/>
      <c r="M298" s="294"/>
      <c r="N298" s="290"/>
      <c r="O298" s="294"/>
      <c r="P298" s="294"/>
      <c r="Q298" s="294"/>
      <c r="R298" s="294"/>
      <c r="S298" s="294"/>
      <c r="T298" s="294"/>
      <c r="U298" s="294"/>
      <c r="V298" s="294"/>
      <c r="W298" s="294"/>
      <c r="X298" s="294"/>
      <c r="Y298" s="410">
        <f>Y297</f>
        <v>1</v>
      </c>
      <c r="Z298" s="410">
        <f t="shared" ref="Z298" si="785">Z297</f>
        <v>0</v>
      </c>
      <c r="AA298" s="410">
        <f t="shared" ref="AA298" si="786">AA297</f>
        <v>0</v>
      </c>
      <c r="AB298" s="410">
        <f t="shared" ref="AB298" si="787">AB297</f>
        <v>0</v>
      </c>
      <c r="AC298" s="410">
        <f t="shared" ref="AC298" si="788">AC297</f>
        <v>0</v>
      </c>
      <c r="AD298" s="410">
        <f t="shared" ref="AD298" si="789">AD297</f>
        <v>0</v>
      </c>
      <c r="AE298" s="410">
        <f t="shared" ref="AE298" si="790">AE297</f>
        <v>0</v>
      </c>
      <c r="AF298" s="410">
        <f t="shared" ref="AF298" si="791">AF297</f>
        <v>0</v>
      </c>
      <c r="AG298" s="410">
        <f t="shared" ref="AG298" si="792">AG297</f>
        <v>0</v>
      </c>
      <c r="AH298" s="410">
        <f t="shared" ref="AH298" si="793">AH297</f>
        <v>0</v>
      </c>
      <c r="AI298" s="410">
        <f t="shared" ref="AI298" si="794">AI297</f>
        <v>0</v>
      </c>
      <c r="AJ298" s="410">
        <f t="shared" ref="AJ298" si="795">AJ297</f>
        <v>0</v>
      </c>
      <c r="AK298" s="410">
        <f t="shared" ref="AK298" si="796">AK297</f>
        <v>0</v>
      </c>
      <c r="AL298" s="410">
        <f t="shared" ref="AL298" si="797">AL297</f>
        <v>0</v>
      </c>
      <c r="AM298" s="305"/>
    </row>
    <row r="299" spans="1:39" outlineLevel="1">
      <c r="B299" s="293"/>
      <c r="C299" s="290"/>
      <c r="D299" s="290"/>
      <c r="E299" s="290"/>
      <c r="F299" s="290"/>
      <c r="G299" s="290"/>
      <c r="H299" s="290"/>
      <c r="I299" s="290"/>
      <c r="J299" s="290"/>
      <c r="K299" s="290"/>
      <c r="L299" s="290"/>
      <c r="M299" s="290"/>
      <c r="N299" s="290"/>
      <c r="O299" s="290"/>
      <c r="P299" s="290"/>
      <c r="Q299" s="290"/>
      <c r="R299" s="290"/>
      <c r="S299" s="290"/>
      <c r="T299" s="290"/>
      <c r="U299" s="290"/>
      <c r="V299" s="290"/>
      <c r="W299" s="290"/>
      <c r="X299" s="290"/>
      <c r="Y299" s="411"/>
      <c r="Z299" s="424"/>
      <c r="AA299" s="424"/>
      <c r="AB299" s="424"/>
      <c r="AC299" s="424"/>
      <c r="AD299" s="424"/>
      <c r="AE299" s="424"/>
      <c r="AF299" s="424"/>
      <c r="AG299" s="424"/>
      <c r="AH299" s="424"/>
      <c r="AI299" s="424"/>
      <c r="AJ299" s="424"/>
      <c r="AK299" s="424"/>
      <c r="AL299" s="424"/>
      <c r="AM299" s="305"/>
    </row>
    <row r="300" spans="1:39" ht="15.75" outlineLevel="1">
      <c r="B300" s="287" t="s">
        <v>501</v>
      </c>
      <c r="C300" s="290"/>
      <c r="D300" s="290"/>
      <c r="E300" s="290"/>
      <c r="F300" s="290"/>
      <c r="G300" s="290"/>
      <c r="H300" s="290"/>
      <c r="I300" s="290"/>
      <c r="J300" s="290"/>
      <c r="K300" s="290"/>
      <c r="L300" s="290"/>
      <c r="M300" s="290"/>
      <c r="N300" s="290"/>
      <c r="O300" s="290"/>
      <c r="P300" s="290"/>
      <c r="Q300" s="290"/>
      <c r="R300" s="290"/>
      <c r="S300" s="290"/>
      <c r="T300" s="290"/>
      <c r="U300" s="290"/>
      <c r="V300" s="290"/>
      <c r="W300" s="290"/>
      <c r="X300" s="290"/>
      <c r="Y300" s="411"/>
      <c r="Z300" s="424"/>
      <c r="AA300" s="424"/>
      <c r="AB300" s="424"/>
      <c r="AC300" s="424"/>
      <c r="AD300" s="424"/>
      <c r="AE300" s="424"/>
      <c r="AF300" s="424"/>
      <c r="AG300" s="424"/>
      <c r="AH300" s="424"/>
      <c r="AI300" s="424"/>
      <c r="AJ300" s="424"/>
      <c r="AK300" s="424"/>
      <c r="AL300" s="424"/>
      <c r="AM300" s="305"/>
    </row>
    <row r="301" spans="1:39" outlineLevel="1">
      <c r="A301" s="520">
        <v>25</v>
      </c>
      <c r="B301" s="518" t="s">
        <v>118</v>
      </c>
      <c r="C301" s="290" t="s">
        <v>25</v>
      </c>
      <c r="D301" s="294">
        <v>26285</v>
      </c>
      <c r="E301" s="294">
        <v>26285</v>
      </c>
      <c r="F301" s="294">
        <v>26285</v>
      </c>
      <c r="G301" s="294">
        <v>26285</v>
      </c>
      <c r="H301" s="294">
        <v>26285</v>
      </c>
      <c r="I301" s="294">
        <v>26285</v>
      </c>
      <c r="J301" s="294">
        <v>26285</v>
      </c>
      <c r="K301" s="294">
        <v>26285</v>
      </c>
      <c r="L301" s="294">
        <v>26285</v>
      </c>
      <c r="M301" s="294">
        <v>26285</v>
      </c>
      <c r="N301" s="294">
        <v>12</v>
      </c>
      <c r="O301" s="294">
        <v>3</v>
      </c>
      <c r="P301" s="294">
        <v>3</v>
      </c>
      <c r="Q301" s="294">
        <v>3</v>
      </c>
      <c r="R301" s="294">
        <v>3</v>
      </c>
      <c r="S301" s="294">
        <v>3</v>
      </c>
      <c r="T301" s="294">
        <v>3</v>
      </c>
      <c r="U301" s="294">
        <v>3</v>
      </c>
      <c r="V301" s="294">
        <v>3</v>
      </c>
      <c r="W301" s="294">
        <v>3</v>
      </c>
      <c r="X301" s="294">
        <v>3</v>
      </c>
      <c r="Y301" s="425"/>
      <c r="Z301" s="409"/>
      <c r="AA301" s="409">
        <v>1</v>
      </c>
      <c r="AB301" s="409"/>
      <c r="AC301" s="409"/>
      <c r="AD301" s="409"/>
      <c r="AE301" s="409"/>
      <c r="AF301" s="409"/>
      <c r="AG301" s="414"/>
      <c r="AH301" s="414"/>
      <c r="AI301" s="414"/>
      <c r="AJ301" s="414"/>
      <c r="AK301" s="414"/>
      <c r="AL301" s="414"/>
      <c r="AM301" s="295">
        <f>SUM(Y301:AL301)</f>
        <v>1</v>
      </c>
    </row>
    <row r="302" spans="1:39" outlineLevel="1">
      <c r="B302" s="293" t="s">
        <v>290</v>
      </c>
      <c r="C302" s="290" t="s">
        <v>164</v>
      </c>
      <c r="D302" s="294"/>
      <c r="E302" s="294"/>
      <c r="F302" s="294"/>
      <c r="G302" s="294"/>
      <c r="H302" s="294"/>
      <c r="I302" s="294"/>
      <c r="J302" s="294"/>
      <c r="K302" s="294"/>
      <c r="L302" s="294"/>
      <c r="M302" s="294"/>
      <c r="N302" s="294">
        <f>N301</f>
        <v>12</v>
      </c>
      <c r="O302" s="294"/>
      <c r="P302" s="294"/>
      <c r="Q302" s="294"/>
      <c r="R302" s="294"/>
      <c r="S302" s="294"/>
      <c r="T302" s="294"/>
      <c r="U302" s="294"/>
      <c r="V302" s="294"/>
      <c r="W302" s="294"/>
      <c r="X302" s="294"/>
      <c r="Y302" s="410">
        <f>Y301</f>
        <v>0</v>
      </c>
      <c r="Z302" s="410">
        <f t="shared" ref="Z302" si="798">Z301</f>
        <v>0</v>
      </c>
      <c r="AA302" s="410">
        <f t="shared" ref="AA302" si="799">AA301</f>
        <v>1</v>
      </c>
      <c r="AB302" s="410">
        <f t="shared" ref="AB302" si="800">AB301</f>
        <v>0</v>
      </c>
      <c r="AC302" s="410">
        <f t="shared" ref="AC302" si="801">AC301</f>
        <v>0</v>
      </c>
      <c r="AD302" s="410">
        <f t="shared" ref="AD302" si="802">AD301</f>
        <v>0</v>
      </c>
      <c r="AE302" s="410">
        <f t="shared" ref="AE302" si="803">AE301</f>
        <v>0</v>
      </c>
      <c r="AF302" s="410">
        <f t="shared" ref="AF302" si="804">AF301</f>
        <v>0</v>
      </c>
      <c r="AG302" s="410">
        <f t="shared" ref="AG302" si="805">AG301</f>
        <v>0</v>
      </c>
      <c r="AH302" s="410">
        <f t="shared" ref="AH302" si="806">AH301</f>
        <v>0</v>
      </c>
      <c r="AI302" s="410">
        <f t="shared" ref="AI302" si="807">AI301</f>
        <v>0</v>
      </c>
      <c r="AJ302" s="410">
        <f t="shared" ref="AJ302" si="808">AJ301</f>
        <v>0</v>
      </c>
      <c r="AK302" s="410">
        <f t="shared" ref="AK302" si="809">AK301</f>
        <v>0</v>
      </c>
      <c r="AL302" s="410">
        <f t="shared" ref="AL302" si="810">AL301</f>
        <v>0</v>
      </c>
      <c r="AM302" s="305"/>
    </row>
    <row r="303" spans="1:39" outlineLevel="1">
      <c r="B303" s="293"/>
      <c r="C303" s="290"/>
      <c r="D303" s="290"/>
      <c r="E303" s="290"/>
      <c r="F303" s="290"/>
      <c r="G303" s="290"/>
      <c r="H303" s="290"/>
      <c r="I303" s="290"/>
      <c r="J303" s="290"/>
      <c r="K303" s="290"/>
      <c r="L303" s="290"/>
      <c r="M303" s="290"/>
      <c r="N303" s="290"/>
      <c r="O303" s="290"/>
      <c r="P303" s="290"/>
      <c r="Q303" s="290"/>
      <c r="R303" s="290"/>
      <c r="S303" s="290"/>
      <c r="T303" s="290"/>
      <c r="U303" s="290"/>
      <c r="V303" s="290"/>
      <c r="W303" s="290"/>
      <c r="X303" s="290"/>
      <c r="Y303" s="411"/>
      <c r="Z303" s="424"/>
      <c r="AA303" s="424"/>
      <c r="AB303" s="424"/>
      <c r="AC303" s="424"/>
      <c r="AD303" s="424"/>
      <c r="AE303" s="424"/>
      <c r="AF303" s="424"/>
      <c r="AG303" s="424"/>
      <c r="AH303" s="424"/>
      <c r="AI303" s="424"/>
      <c r="AJ303" s="424"/>
      <c r="AK303" s="424"/>
      <c r="AL303" s="424"/>
      <c r="AM303" s="305"/>
    </row>
    <row r="304" spans="1:39" outlineLevel="1">
      <c r="A304" s="520">
        <v>26</v>
      </c>
      <c r="B304" s="518" t="s">
        <v>119</v>
      </c>
      <c r="C304" s="290" t="s">
        <v>25</v>
      </c>
      <c r="D304" s="294">
        <v>760895</v>
      </c>
      <c r="E304" s="294">
        <v>742290</v>
      </c>
      <c r="F304" s="294">
        <v>742290</v>
      </c>
      <c r="G304" s="294">
        <v>742290</v>
      </c>
      <c r="H304" s="294">
        <v>742290</v>
      </c>
      <c r="I304" s="294">
        <v>725210</v>
      </c>
      <c r="J304" s="294">
        <v>725210</v>
      </c>
      <c r="K304" s="294">
        <v>725210</v>
      </c>
      <c r="L304" s="294">
        <v>725210</v>
      </c>
      <c r="M304" s="294">
        <v>725210</v>
      </c>
      <c r="N304" s="294">
        <v>12</v>
      </c>
      <c r="O304" s="294">
        <v>67</v>
      </c>
      <c r="P304" s="294">
        <v>65</v>
      </c>
      <c r="Q304" s="294">
        <v>65</v>
      </c>
      <c r="R304" s="294">
        <v>65</v>
      </c>
      <c r="S304" s="294">
        <v>65</v>
      </c>
      <c r="T304" s="294">
        <v>64</v>
      </c>
      <c r="U304" s="294">
        <v>64</v>
      </c>
      <c r="V304" s="294">
        <v>64</v>
      </c>
      <c r="W304" s="294">
        <v>64</v>
      </c>
      <c r="X304" s="294">
        <v>64</v>
      </c>
      <c r="Y304" s="425"/>
      <c r="Z304" s="409"/>
      <c r="AA304" s="409">
        <v>1</v>
      </c>
      <c r="AB304" s="409"/>
      <c r="AC304" s="409"/>
      <c r="AD304" s="409"/>
      <c r="AE304" s="409"/>
      <c r="AF304" s="409"/>
      <c r="AG304" s="414"/>
      <c r="AH304" s="414"/>
      <c r="AI304" s="414"/>
      <c r="AJ304" s="414"/>
      <c r="AK304" s="414"/>
      <c r="AL304" s="414"/>
      <c r="AM304" s="295">
        <f>SUM(Y304:AL304)</f>
        <v>1</v>
      </c>
    </row>
    <row r="305" spans="1:39" outlineLevel="1">
      <c r="B305" s="293" t="s">
        <v>290</v>
      </c>
      <c r="C305" s="290" t="s">
        <v>164</v>
      </c>
      <c r="D305" s="294"/>
      <c r="E305" s="294"/>
      <c r="F305" s="294"/>
      <c r="G305" s="294"/>
      <c r="H305" s="294"/>
      <c r="I305" s="294"/>
      <c r="J305" s="294"/>
      <c r="K305" s="294"/>
      <c r="L305" s="294"/>
      <c r="M305" s="294"/>
      <c r="N305" s="294">
        <f>N304</f>
        <v>12</v>
      </c>
      <c r="O305" s="294"/>
      <c r="P305" s="294"/>
      <c r="Q305" s="294"/>
      <c r="R305" s="294"/>
      <c r="S305" s="294"/>
      <c r="T305" s="294"/>
      <c r="U305" s="294"/>
      <c r="V305" s="294"/>
      <c r="W305" s="294"/>
      <c r="X305" s="294"/>
      <c r="Y305" s="410">
        <f>Y304</f>
        <v>0</v>
      </c>
      <c r="Z305" s="410">
        <f t="shared" ref="Z305" si="811">Z304</f>
        <v>0</v>
      </c>
      <c r="AA305" s="410">
        <f t="shared" ref="AA305" si="812">AA304</f>
        <v>1</v>
      </c>
      <c r="AB305" s="410">
        <f t="shared" ref="AB305" si="813">AB304</f>
        <v>0</v>
      </c>
      <c r="AC305" s="410">
        <f t="shared" ref="AC305" si="814">AC304</f>
        <v>0</v>
      </c>
      <c r="AD305" s="410">
        <f t="shared" ref="AD305" si="815">AD304</f>
        <v>0</v>
      </c>
      <c r="AE305" s="410">
        <f t="shared" ref="AE305" si="816">AE304</f>
        <v>0</v>
      </c>
      <c r="AF305" s="410">
        <f t="shared" ref="AF305" si="817">AF304</f>
        <v>0</v>
      </c>
      <c r="AG305" s="410">
        <f t="shared" ref="AG305" si="818">AG304</f>
        <v>0</v>
      </c>
      <c r="AH305" s="410">
        <f t="shared" ref="AH305" si="819">AH304</f>
        <v>0</v>
      </c>
      <c r="AI305" s="410">
        <f t="shared" ref="AI305" si="820">AI304</f>
        <v>0</v>
      </c>
      <c r="AJ305" s="410">
        <f t="shared" ref="AJ305" si="821">AJ304</f>
        <v>0</v>
      </c>
      <c r="AK305" s="410">
        <f t="shared" ref="AK305" si="822">AK304</f>
        <v>0</v>
      </c>
      <c r="AL305" s="410">
        <f t="shared" ref="AL305" si="823">AL304</f>
        <v>0</v>
      </c>
      <c r="AM305" s="305"/>
    </row>
    <row r="306" spans="1:39" outlineLevel="1">
      <c r="B306" s="293"/>
      <c r="C306" s="290"/>
      <c r="D306" s="290"/>
      <c r="E306" s="290"/>
      <c r="F306" s="290"/>
      <c r="G306" s="290"/>
      <c r="H306" s="290"/>
      <c r="I306" s="290"/>
      <c r="J306" s="290"/>
      <c r="K306" s="290"/>
      <c r="L306" s="290"/>
      <c r="M306" s="290"/>
      <c r="N306" s="290"/>
      <c r="O306" s="290"/>
      <c r="P306" s="290"/>
      <c r="Q306" s="290"/>
      <c r="R306" s="290"/>
      <c r="S306" s="290"/>
      <c r="T306" s="290"/>
      <c r="U306" s="290"/>
      <c r="V306" s="290"/>
      <c r="W306" s="290"/>
      <c r="X306" s="290"/>
      <c r="Y306" s="411"/>
      <c r="Z306" s="424"/>
      <c r="AA306" s="424"/>
      <c r="AB306" s="424"/>
      <c r="AC306" s="424"/>
      <c r="AD306" s="424"/>
      <c r="AE306" s="424"/>
      <c r="AF306" s="424"/>
      <c r="AG306" s="424"/>
      <c r="AH306" s="424"/>
      <c r="AI306" s="424"/>
      <c r="AJ306" s="424"/>
      <c r="AK306" s="424"/>
      <c r="AL306" s="424"/>
      <c r="AM306" s="305"/>
    </row>
    <row r="307" spans="1:39" ht="30" outlineLevel="1">
      <c r="A307" s="520">
        <v>27</v>
      </c>
      <c r="B307" s="518" t="s">
        <v>120</v>
      </c>
      <c r="C307" s="290" t="s">
        <v>25</v>
      </c>
      <c r="D307" s="294">
        <v>111021</v>
      </c>
      <c r="E307" s="294">
        <v>111021</v>
      </c>
      <c r="F307" s="294">
        <v>111021</v>
      </c>
      <c r="G307" s="294">
        <v>111021</v>
      </c>
      <c r="H307" s="294">
        <v>107107</v>
      </c>
      <c r="I307" s="294">
        <v>100317</v>
      </c>
      <c r="J307" s="294">
        <v>73061</v>
      </c>
      <c r="K307" s="294">
        <v>62379</v>
      </c>
      <c r="L307" s="294">
        <v>61036</v>
      </c>
      <c r="M307" s="294">
        <v>44785</v>
      </c>
      <c r="N307" s="294">
        <v>12</v>
      </c>
      <c r="O307" s="294">
        <v>26</v>
      </c>
      <c r="P307" s="294">
        <v>26</v>
      </c>
      <c r="Q307" s="294">
        <v>26</v>
      </c>
      <c r="R307" s="294">
        <v>26</v>
      </c>
      <c r="S307" s="294">
        <v>25</v>
      </c>
      <c r="T307" s="294">
        <v>24</v>
      </c>
      <c r="U307" s="294">
        <v>20</v>
      </c>
      <c r="V307" s="294">
        <v>18</v>
      </c>
      <c r="W307" s="294">
        <v>17</v>
      </c>
      <c r="X307" s="294">
        <v>13</v>
      </c>
      <c r="Y307" s="425"/>
      <c r="Z307" s="409">
        <v>1</v>
      </c>
      <c r="AA307" s="409"/>
      <c r="AB307" s="409"/>
      <c r="AC307" s="409"/>
      <c r="AD307" s="409"/>
      <c r="AE307" s="409"/>
      <c r="AF307" s="409"/>
      <c r="AG307" s="414"/>
      <c r="AH307" s="414"/>
      <c r="AI307" s="414"/>
      <c r="AJ307" s="414"/>
      <c r="AK307" s="414"/>
      <c r="AL307" s="414"/>
      <c r="AM307" s="295">
        <f>SUM(Y307:AL307)</f>
        <v>1</v>
      </c>
    </row>
    <row r="308" spans="1:39" outlineLevel="1">
      <c r="B308" s="293" t="s">
        <v>290</v>
      </c>
      <c r="C308" s="290" t="s">
        <v>164</v>
      </c>
      <c r="D308" s="294"/>
      <c r="E308" s="294"/>
      <c r="F308" s="294"/>
      <c r="G308" s="294"/>
      <c r="H308" s="294"/>
      <c r="I308" s="294"/>
      <c r="J308" s="294"/>
      <c r="K308" s="294"/>
      <c r="L308" s="294"/>
      <c r="M308" s="294"/>
      <c r="N308" s="294">
        <f>N307</f>
        <v>12</v>
      </c>
      <c r="O308" s="294"/>
      <c r="P308" s="294"/>
      <c r="Q308" s="294"/>
      <c r="R308" s="294"/>
      <c r="S308" s="294"/>
      <c r="T308" s="294"/>
      <c r="U308" s="294"/>
      <c r="V308" s="294"/>
      <c r="W308" s="294"/>
      <c r="X308" s="294"/>
      <c r="Y308" s="410">
        <f>Y307</f>
        <v>0</v>
      </c>
      <c r="Z308" s="410">
        <f t="shared" ref="Z308" si="824">Z307</f>
        <v>1</v>
      </c>
      <c r="AA308" s="410">
        <f t="shared" ref="AA308" si="825">AA307</f>
        <v>0</v>
      </c>
      <c r="AB308" s="410">
        <f t="shared" ref="AB308" si="826">AB307</f>
        <v>0</v>
      </c>
      <c r="AC308" s="410">
        <f t="shared" ref="AC308" si="827">AC307</f>
        <v>0</v>
      </c>
      <c r="AD308" s="410">
        <f t="shared" ref="AD308" si="828">AD307</f>
        <v>0</v>
      </c>
      <c r="AE308" s="410">
        <f t="shared" ref="AE308" si="829">AE307</f>
        <v>0</v>
      </c>
      <c r="AF308" s="410">
        <f t="shared" ref="AF308" si="830">AF307</f>
        <v>0</v>
      </c>
      <c r="AG308" s="410">
        <f t="shared" ref="AG308" si="831">AG307</f>
        <v>0</v>
      </c>
      <c r="AH308" s="410">
        <f t="shared" ref="AH308" si="832">AH307</f>
        <v>0</v>
      </c>
      <c r="AI308" s="410">
        <f t="shared" ref="AI308" si="833">AI307</f>
        <v>0</v>
      </c>
      <c r="AJ308" s="410">
        <f t="shared" ref="AJ308" si="834">AJ307</f>
        <v>0</v>
      </c>
      <c r="AK308" s="410">
        <f t="shared" ref="AK308" si="835">AK307</f>
        <v>0</v>
      </c>
      <c r="AL308" s="410">
        <f t="shared" ref="AL308" si="836">AL307</f>
        <v>0</v>
      </c>
      <c r="AM308" s="305"/>
    </row>
    <row r="309" spans="1:39" outlineLevel="1">
      <c r="B309" s="293"/>
      <c r="C309" s="290"/>
      <c r="D309" s="290"/>
      <c r="E309" s="290"/>
      <c r="F309" s="290"/>
      <c r="G309" s="290"/>
      <c r="H309" s="290"/>
      <c r="I309" s="290"/>
      <c r="J309" s="290"/>
      <c r="K309" s="290"/>
      <c r="L309" s="290"/>
      <c r="M309" s="290"/>
      <c r="N309" s="290"/>
      <c r="O309" s="290"/>
      <c r="P309" s="290"/>
      <c r="Q309" s="290"/>
      <c r="R309" s="290"/>
      <c r="S309" s="290"/>
      <c r="T309" s="290"/>
      <c r="U309" s="290"/>
      <c r="V309" s="290"/>
      <c r="W309" s="290"/>
      <c r="X309" s="290"/>
      <c r="Y309" s="411"/>
      <c r="Z309" s="424"/>
      <c r="AA309" s="424"/>
      <c r="AB309" s="424"/>
      <c r="AC309" s="424"/>
      <c r="AD309" s="424"/>
      <c r="AE309" s="424"/>
      <c r="AF309" s="424"/>
      <c r="AG309" s="424"/>
      <c r="AH309" s="424"/>
      <c r="AI309" s="424"/>
      <c r="AJ309" s="424"/>
      <c r="AK309" s="424"/>
      <c r="AL309" s="424"/>
      <c r="AM309" s="305"/>
    </row>
    <row r="310" spans="1:39" ht="30" outlineLevel="1">
      <c r="A310" s="520">
        <v>28</v>
      </c>
      <c r="B310" s="518" t="s">
        <v>121</v>
      </c>
      <c r="C310" s="290" t="s">
        <v>25</v>
      </c>
      <c r="D310" s="294">
        <v>103631</v>
      </c>
      <c r="E310" s="294">
        <v>103631</v>
      </c>
      <c r="F310" s="294">
        <v>103631</v>
      </c>
      <c r="G310" s="294">
        <v>103631</v>
      </c>
      <c r="H310" s="294">
        <v>103631</v>
      </c>
      <c r="I310" s="294">
        <v>103631</v>
      </c>
      <c r="J310" s="294">
        <v>103631</v>
      </c>
      <c r="K310" s="294">
        <v>103631</v>
      </c>
      <c r="L310" s="294">
        <v>103631</v>
      </c>
      <c r="M310" s="294">
        <v>103631</v>
      </c>
      <c r="N310" s="294">
        <v>12</v>
      </c>
      <c r="O310" s="294">
        <v>33</v>
      </c>
      <c r="P310" s="294">
        <v>33</v>
      </c>
      <c r="Q310" s="294">
        <v>33</v>
      </c>
      <c r="R310" s="294">
        <v>33</v>
      </c>
      <c r="S310" s="294">
        <v>33</v>
      </c>
      <c r="T310" s="294">
        <v>33</v>
      </c>
      <c r="U310" s="294">
        <v>33</v>
      </c>
      <c r="V310" s="294">
        <v>33</v>
      </c>
      <c r="W310" s="294">
        <v>33</v>
      </c>
      <c r="X310" s="294">
        <v>33</v>
      </c>
      <c r="Y310" s="425"/>
      <c r="Z310" s="409"/>
      <c r="AA310" s="409">
        <v>1</v>
      </c>
      <c r="AB310" s="409"/>
      <c r="AC310" s="409"/>
      <c r="AD310" s="409"/>
      <c r="AE310" s="409"/>
      <c r="AF310" s="409"/>
      <c r="AG310" s="414"/>
      <c r="AH310" s="414"/>
      <c r="AI310" s="414"/>
      <c r="AJ310" s="414"/>
      <c r="AK310" s="414"/>
      <c r="AL310" s="414"/>
      <c r="AM310" s="295">
        <f>SUM(Y310:AL310)</f>
        <v>1</v>
      </c>
    </row>
    <row r="311" spans="1:39" outlineLevel="1">
      <c r="B311" s="293" t="s">
        <v>290</v>
      </c>
      <c r="C311" s="290" t="s">
        <v>164</v>
      </c>
      <c r="D311" s="294"/>
      <c r="E311" s="294"/>
      <c r="F311" s="294"/>
      <c r="G311" s="294"/>
      <c r="H311" s="294"/>
      <c r="I311" s="294"/>
      <c r="J311" s="294"/>
      <c r="K311" s="294"/>
      <c r="L311" s="294"/>
      <c r="M311" s="294"/>
      <c r="N311" s="294">
        <f>N310</f>
        <v>12</v>
      </c>
      <c r="O311" s="294"/>
      <c r="P311" s="294"/>
      <c r="Q311" s="294"/>
      <c r="R311" s="294"/>
      <c r="S311" s="294"/>
      <c r="T311" s="294"/>
      <c r="U311" s="294"/>
      <c r="V311" s="294"/>
      <c r="W311" s="294"/>
      <c r="X311" s="294"/>
      <c r="Y311" s="410">
        <f>Y310</f>
        <v>0</v>
      </c>
      <c r="Z311" s="410">
        <f t="shared" ref="Z311" si="837">Z310</f>
        <v>0</v>
      </c>
      <c r="AA311" s="410">
        <f t="shared" ref="AA311" si="838">AA310</f>
        <v>1</v>
      </c>
      <c r="AB311" s="410">
        <f t="shared" ref="AB311" si="839">AB310</f>
        <v>0</v>
      </c>
      <c r="AC311" s="410">
        <f t="shared" ref="AC311" si="840">AC310</f>
        <v>0</v>
      </c>
      <c r="AD311" s="410">
        <f t="shared" ref="AD311" si="841">AD310</f>
        <v>0</v>
      </c>
      <c r="AE311" s="410">
        <f t="shared" ref="AE311" si="842">AE310</f>
        <v>0</v>
      </c>
      <c r="AF311" s="410">
        <f t="shared" ref="AF311" si="843">AF310</f>
        <v>0</v>
      </c>
      <c r="AG311" s="410">
        <f t="shared" ref="AG311" si="844">AG310</f>
        <v>0</v>
      </c>
      <c r="AH311" s="410">
        <f t="shared" ref="AH311" si="845">AH310</f>
        <v>0</v>
      </c>
      <c r="AI311" s="410">
        <f t="shared" ref="AI311" si="846">AI310</f>
        <v>0</v>
      </c>
      <c r="AJ311" s="410">
        <f t="shared" ref="AJ311" si="847">AJ310</f>
        <v>0</v>
      </c>
      <c r="AK311" s="410">
        <f t="shared" ref="AK311" si="848">AK310</f>
        <v>0</v>
      </c>
      <c r="AL311" s="410">
        <f t="shared" ref="AL311" si="849">AL310</f>
        <v>0</v>
      </c>
      <c r="AM311" s="305"/>
    </row>
    <row r="312" spans="1:39" outlineLevel="1">
      <c r="B312" s="293"/>
      <c r="C312" s="290"/>
      <c r="D312" s="290"/>
      <c r="E312" s="290"/>
      <c r="F312" s="290"/>
      <c r="G312" s="290"/>
      <c r="H312" s="290"/>
      <c r="I312" s="290"/>
      <c r="J312" s="290"/>
      <c r="K312" s="290"/>
      <c r="L312" s="290"/>
      <c r="M312" s="290"/>
      <c r="N312" s="290"/>
      <c r="O312" s="290"/>
      <c r="P312" s="290"/>
      <c r="Q312" s="290"/>
      <c r="R312" s="290"/>
      <c r="S312" s="290"/>
      <c r="T312" s="290"/>
      <c r="U312" s="290"/>
      <c r="V312" s="290"/>
      <c r="W312" s="290"/>
      <c r="X312" s="290"/>
      <c r="Y312" s="411"/>
      <c r="Z312" s="424"/>
      <c r="AA312" s="424"/>
      <c r="AB312" s="424"/>
      <c r="AC312" s="424"/>
      <c r="AD312" s="424"/>
      <c r="AE312" s="424"/>
      <c r="AF312" s="424"/>
      <c r="AG312" s="424"/>
      <c r="AH312" s="424"/>
      <c r="AI312" s="424"/>
      <c r="AJ312" s="424"/>
      <c r="AK312" s="424"/>
      <c r="AL312" s="424"/>
      <c r="AM312" s="305"/>
    </row>
    <row r="313" spans="1:39" ht="30" outlineLevel="1">
      <c r="A313" s="520">
        <v>29</v>
      </c>
      <c r="B313" s="518" t="s">
        <v>122</v>
      </c>
      <c r="C313" s="290" t="s">
        <v>25</v>
      </c>
      <c r="D313" s="294"/>
      <c r="E313" s="294"/>
      <c r="F313" s="294"/>
      <c r="G313" s="294"/>
      <c r="H313" s="294"/>
      <c r="I313" s="294"/>
      <c r="J313" s="294"/>
      <c r="K313" s="294"/>
      <c r="L313" s="294"/>
      <c r="M313" s="294"/>
      <c r="N313" s="294">
        <v>3</v>
      </c>
      <c r="O313" s="294"/>
      <c r="P313" s="294"/>
      <c r="Q313" s="294"/>
      <c r="R313" s="294"/>
      <c r="S313" s="294"/>
      <c r="T313" s="294"/>
      <c r="U313" s="294"/>
      <c r="V313" s="294"/>
      <c r="W313" s="294"/>
      <c r="X313" s="294"/>
      <c r="Y313" s="425"/>
      <c r="Z313" s="409"/>
      <c r="AA313" s="409">
        <v>1</v>
      </c>
      <c r="AB313" s="409"/>
      <c r="AC313" s="409"/>
      <c r="AD313" s="409"/>
      <c r="AE313" s="409"/>
      <c r="AF313" s="409"/>
      <c r="AG313" s="414"/>
      <c r="AH313" s="414"/>
      <c r="AI313" s="414"/>
      <c r="AJ313" s="414"/>
      <c r="AK313" s="414"/>
      <c r="AL313" s="414"/>
      <c r="AM313" s="295">
        <f>SUM(Y313:AL313)</f>
        <v>1</v>
      </c>
    </row>
    <row r="314" spans="1:39" outlineLevel="1">
      <c r="B314" s="293" t="s">
        <v>290</v>
      </c>
      <c r="C314" s="290" t="s">
        <v>164</v>
      </c>
      <c r="D314" s="294"/>
      <c r="E314" s="294"/>
      <c r="F314" s="294"/>
      <c r="G314" s="294"/>
      <c r="H314" s="294"/>
      <c r="I314" s="294"/>
      <c r="J314" s="294"/>
      <c r="K314" s="294"/>
      <c r="L314" s="294"/>
      <c r="M314" s="294"/>
      <c r="N314" s="294">
        <f>N313</f>
        <v>3</v>
      </c>
      <c r="O314" s="294"/>
      <c r="P314" s="294"/>
      <c r="Q314" s="294"/>
      <c r="R314" s="294"/>
      <c r="S314" s="294"/>
      <c r="T314" s="294"/>
      <c r="U314" s="294"/>
      <c r="V314" s="294"/>
      <c r="W314" s="294"/>
      <c r="X314" s="294"/>
      <c r="Y314" s="410">
        <f>Y313</f>
        <v>0</v>
      </c>
      <c r="Z314" s="410">
        <f t="shared" ref="Z314" si="850">Z313</f>
        <v>0</v>
      </c>
      <c r="AA314" s="410">
        <f t="shared" ref="AA314" si="851">AA313</f>
        <v>1</v>
      </c>
      <c r="AB314" s="410">
        <f t="shared" ref="AB314" si="852">AB313</f>
        <v>0</v>
      </c>
      <c r="AC314" s="410">
        <f t="shared" ref="AC314" si="853">AC313</f>
        <v>0</v>
      </c>
      <c r="AD314" s="410">
        <f t="shared" ref="AD314" si="854">AD313</f>
        <v>0</v>
      </c>
      <c r="AE314" s="410">
        <f t="shared" ref="AE314" si="855">AE313</f>
        <v>0</v>
      </c>
      <c r="AF314" s="410">
        <f t="shared" ref="AF314" si="856">AF313</f>
        <v>0</v>
      </c>
      <c r="AG314" s="410">
        <f t="shared" ref="AG314" si="857">AG313</f>
        <v>0</v>
      </c>
      <c r="AH314" s="410">
        <f t="shared" ref="AH314" si="858">AH313</f>
        <v>0</v>
      </c>
      <c r="AI314" s="410">
        <f t="shared" ref="AI314" si="859">AI313</f>
        <v>0</v>
      </c>
      <c r="AJ314" s="410">
        <f t="shared" ref="AJ314" si="860">AJ313</f>
        <v>0</v>
      </c>
      <c r="AK314" s="410">
        <f t="shared" ref="AK314" si="861">AK313</f>
        <v>0</v>
      </c>
      <c r="AL314" s="410">
        <f t="shared" ref="AL314" si="862">AL313</f>
        <v>0</v>
      </c>
      <c r="AM314" s="305"/>
    </row>
    <row r="315" spans="1:39" outlineLevel="1">
      <c r="B315" s="293"/>
      <c r="C315" s="290"/>
      <c r="D315" s="290"/>
      <c r="E315" s="290"/>
      <c r="F315" s="290"/>
      <c r="G315" s="290"/>
      <c r="H315" s="290"/>
      <c r="I315" s="290"/>
      <c r="J315" s="290"/>
      <c r="K315" s="290"/>
      <c r="L315" s="290"/>
      <c r="M315" s="290"/>
      <c r="N315" s="290"/>
      <c r="O315" s="290"/>
      <c r="P315" s="290"/>
      <c r="Q315" s="290"/>
      <c r="R315" s="290"/>
      <c r="S315" s="290"/>
      <c r="T315" s="290"/>
      <c r="U315" s="290"/>
      <c r="V315" s="290"/>
      <c r="W315" s="290"/>
      <c r="X315" s="290"/>
      <c r="Y315" s="411"/>
      <c r="Z315" s="424"/>
      <c r="AA315" s="424"/>
      <c r="AB315" s="424"/>
      <c r="AC315" s="424"/>
      <c r="AD315" s="424"/>
      <c r="AE315" s="424"/>
      <c r="AF315" s="424"/>
      <c r="AG315" s="424"/>
      <c r="AH315" s="424"/>
      <c r="AI315" s="424"/>
      <c r="AJ315" s="424"/>
      <c r="AK315" s="424"/>
      <c r="AL315" s="424"/>
      <c r="AM315" s="305"/>
    </row>
    <row r="316" spans="1:39" ht="30" outlineLevel="1">
      <c r="A316" s="520">
        <v>30</v>
      </c>
      <c r="B316" s="518" t="s">
        <v>123</v>
      </c>
      <c r="C316" s="290" t="s">
        <v>25</v>
      </c>
      <c r="D316" s="294"/>
      <c r="E316" s="294"/>
      <c r="F316" s="294"/>
      <c r="G316" s="294"/>
      <c r="H316" s="294"/>
      <c r="I316" s="294"/>
      <c r="J316" s="294"/>
      <c r="K316" s="294"/>
      <c r="L316" s="294"/>
      <c r="M316" s="294"/>
      <c r="N316" s="294">
        <v>12</v>
      </c>
      <c r="O316" s="294"/>
      <c r="P316" s="294"/>
      <c r="Q316" s="294"/>
      <c r="R316" s="294"/>
      <c r="S316" s="294"/>
      <c r="T316" s="294"/>
      <c r="U316" s="294"/>
      <c r="V316" s="294"/>
      <c r="W316" s="294"/>
      <c r="X316" s="294"/>
      <c r="Y316" s="425"/>
      <c r="Z316" s="409"/>
      <c r="AA316" s="409">
        <v>1</v>
      </c>
      <c r="AB316" s="409"/>
      <c r="AC316" s="409"/>
      <c r="AD316" s="409"/>
      <c r="AE316" s="409"/>
      <c r="AF316" s="409"/>
      <c r="AG316" s="414"/>
      <c r="AH316" s="414"/>
      <c r="AI316" s="414"/>
      <c r="AJ316" s="414"/>
      <c r="AK316" s="414"/>
      <c r="AL316" s="414"/>
      <c r="AM316" s="295">
        <f>SUM(Y316:AL316)</f>
        <v>1</v>
      </c>
    </row>
    <row r="317" spans="1:39" outlineLevel="1">
      <c r="B317" s="293" t="s">
        <v>290</v>
      </c>
      <c r="C317" s="290" t="s">
        <v>164</v>
      </c>
      <c r="D317" s="294"/>
      <c r="E317" s="294"/>
      <c r="F317" s="294"/>
      <c r="G317" s="294"/>
      <c r="H317" s="294"/>
      <c r="I317" s="294"/>
      <c r="J317" s="294"/>
      <c r="K317" s="294"/>
      <c r="L317" s="294"/>
      <c r="M317" s="294"/>
      <c r="N317" s="294">
        <f>N316</f>
        <v>12</v>
      </c>
      <c r="O317" s="294"/>
      <c r="P317" s="294"/>
      <c r="Q317" s="294"/>
      <c r="R317" s="294"/>
      <c r="S317" s="294"/>
      <c r="T317" s="294"/>
      <c r="U317" s="294"/>
      <c r="V317" s="294"/>
      <c r="W317" s="294"/>
      <c r="X317" s="294"/>
      <c r="Y317" s="410">
        <f>Y316</f>
        <v>0</v>
      </c>
      <c r="Z317" s="410">
        <f t="shared" ref="Z317" si="863">Z316</f>
        <v>0</v>
      </c>
      <c r="AA317" s="410">
        <f t="shared" ref="AA317" si="864">AA316</f>
        <v>1</v>
      </c>
      <c r="AB317" s="410">
        <f t="shared" ref="AB317" si="865">AB316</f>
        <v>0</v>
      </c>
      <c r="AC317" s="410">
        <f t="shared" ref="AC317" si="866">AC316</f>
        <v>0</v>
      </c>
      <c r="AD317" s="410">
        <f t="shared" ref="AD317" si="867">AD316</f>
        <v>0</v>
      </c>
      <c r="AE317" s="410">
        <f t="shared" ref="AE317" si="868">AE316</f>
        <v>0</v>
      </c>
      <c r="AF317" s="410">
        <f t="shared" ref="AF317" si="869">AF316</f>
        <v>0</v>
      </c>
      <c r="AG317" s="410">
        <f t="shared" ref="AG317" si="870">AG316</f>
        <v>0</v>
      </c>
      <c r="AH317" s="410">
        <f t="shared" ref="AH317" si="871">AH316</f>
        <v>0</v>
      </c>
      <c r="AI317" s="410">
        <f t="shared" ref="AI317" si="872">AI316</f>
        <v>0</v>
      </c>
      <c r="AJ317" s="410">
        <f t="shared" ref="AJ317" si="873">AJ316</f>
        <v>0</v>
      </c>
      <c r="AK317" s="410">
        <f t="shared" ref="AK317" si="874">AK316</f>
        <v>0</v>
      </c>
      <c r="AL317" s="410">
        <f t="shared" ref="AL317" si="875">AL316</f>
        <v>0</v>
      </c>
      <c r="AM317" s="305"/>
    </row>
    <row r="318" spans="1:39" outlineLevel="1">
      <c r="B318" s="293"/>
      <c r="C318" s="290"/>
      <c r="D318" s="290"/>
      <c r="E318" s="290"/>
      <c r="F318" s="290"/>
      <c r="G318" s="290"/>
      <c r="H318" s="290"/>
      <c r="I318" s="290"/>
      <c r="J318" s="290"/>
      <c r="K318" s="290"/>
      <c r="L318" s="290"/>
      <c r="M318" s="290"/>
      <c r="N318" s="290"/>
      <c r="O318" s="290"/>
      <c r="P318" s="290"/>
      <c r="Q318" s="290"/>
      <c r="R318" s="290"/>
      <c r="S318" s="290"/>
      <c r="T318" s="290"/>
      <c r="U318" s="290"/>
      <c r="V318" s="290"/>
      <c r="W318" s="290"/>
      <c r="X318" s="290"/>
      <c r="Y318" s="411"/>
      <c r="Z318" s="424"/>
      <c r="AA318" s="424"/>
      <c r="AB318" s="424"/>
      <c r="AC318" s="424"/>
      <c r="AD318" s="424"/>
      <c r="AE318" s="424"/>
      <c r="AF318" s="424"/>
      <c r="AG318" s="424"/>
      <c r="AH318" s="424"/>
      <c r="AI318" s="424"/>
      <c r="AJ318" s="424"/>
      <c r="AK318" s="424"/>
      <c r="AL318" s="424"/>
      <c r="AM318" s="305"/>
    </row>
    <row r="319" spans="1:39" ht="30" outlineLevel="1">
      <c r="A319" s="520">
        <v>31</v>
      </c>
      <c r="B319" s="518" t="s">
        <v>124</v>
      </c>
      <c r="C319" s="290" t="s">
        <v>25</v>
      </c>
      <c r="D319" s="294"/>
      <c r="E319" s="294"/>
      <c r="F319" s="294"/>
      <c r="G319" s="294"/>
      <c r="H319" s="294"/>
      <c r="I319" s="294"/>
      <c r="J319" s="294"/>
      <c r="K319" s="294"/>
      <c r="L319" s="294"/>
      <c r="M319" s="294"/>
      <c r="N319" s="294">
        <v>12</v>
      </c>
      <c r="O319" s="294"/>
      <c r="P319" s="294"/>
      <c r="Q319" s="294"/>
      <c r="R319" s="294"/>
      <c r="S319" s="294"/>
      <c r="T319" s="294"/>
      <c r="U319" s="294"/>
      <c r="V319" s="294"/>
      <c r="W319" s="294"/>
      <c r="X319" s="294"/>
      <c r="Y319" s="425"/>
      <c r="Z319" s="409"/>
      <c r="AA319" s="409">
        <v>1</v>
      </c>
      <c r="AB319" s="409"/>
      <c r="AC319" s="409"/>
      <c r="AD319" s="409"/>
      <c r="AE319" s="409"/>
      <c r="AF319" s="409"/>
      <c r="AG319" s="414"/>
      <c r="AH319" s="414"/>
      <c r="AI319" s="414"/>
      <c r="AJ319" s="414"/>
      <c r="AK319" s="414"/>
      <c r="AL319" s="414"/>
      <c r="AM319" s="295">
        <f>SUM(Y319:AL319)</f>
        <v>1</v>
      </c>
    </row>
    <row r="320" spans="1:39" outlineLevel="1">
      <c r="B320" s="293" t="s">
        <v>290</v>
      </c>
      <c r="C320" s="290" t="s">
        <v>164</v>
      </c>
      <c r="D320" s="294"/>
      <c r="E320" s="294"/>
      <c r="F320" s="294"/>
      <c r="G320" s="294"/>
      <c r="H320" s="294"/>
      <c r="I320" s="294"/>
      <c r="J320" s="294"/>
      <c r="K320" s="294"/>
      <c r="L320" s="294"/>
      <c r="M320" s="294"/>
      <c r="N320" s="294">
        <f>N319</f>
        <v>12</v>
      </c>
      <c r="O320" s="294"/>
      <c r="P320" s="294"/>
      <c r="Q320" s="294"/>
      <c r="R320" s="294"/>
      <c r="S320" s="294"/>
      <c r="T320" s="294"/>
      <c r="U320" s="294"/>
      <c r="V320" s="294"/>
      <c r="W320" s="294"/>
      <c r="X320" s="294"/>
      <c r="Y320" s="410">
        <f>Y319</f>
        <v>0</v>
      </c>
      <c r="Z320" s="410">
        <f t="shared" ref="Z320" si="876">Z319</f>
        <v>0</v>
      </c>
      <c r="AA320" s="410">
        <f t="shared" ref="AA320" si="877">AA319</f>
        <v>1</v>
      </c>
      <c r="AB320" s="410">
        <f t="shared" ref="AB320" si="878">AB319</f>
        <v>0</v>
      </c>
      <c r="AC320" s="410">
        <f t="shared" ref="AC320" si="879">AC319</f>
        <v>0</v>
      </c>
      <c r="AD320" s="410">
        <f t="shared" ref="AD320" si="880">AD319</f>
        <v>0</v>
      </c>
      <c r="AE320" s="410">
        <f t="shared" ref="AE320" si="881">AE319</f>
        <v>0</v>
      </c>
      <c r="AF320" s="410">
        <f t="shared" ref="AF320" si="882">AF319</f>
        <v>0</v>
      </c>
      <c r="AG320" s="410">
        <f t="shared" ref="AG320" si="883">AG319</f>
        <v>0</v>
      </c>
      <c r="AH320" s="410">
        <f t="shared" ref="AH320" si="884">AH319</f>
        <v>0</v>
      </c>
      <c r="AI320" s="410">
        <f t="shared" ref="AI320" si="885">AI319</f>
        <v>0</v>
      </c>
      <c r="AJ320" s="410">
        <f t="shared" ref="AJ320" si="886">AJ319</f>
        <v>0</v>
      </c>
      <c r="AK320" s="410">
        <f t="shared" ref="AK320" si="887">AK319</f>
        <v>0</v>
      </c>
      <c r="AL320" s="410">
        <f t="shared" ref="AL320" si="888">AL319</f>
        <v>0</v>
      </c>
      <c r="AM320" s="305"/>
    </row>
    <row r="321" spans="1:39" outlineLevel="1">
      <c r="B321" s="518"/>
      <c r="C321" s="290"/>
      <c r="D321" s="290"/>
      <c r="E321" s="290"/>
      <c r="F321" s="290"/>
      <c r="G321" s="290"/>
      <c r="H321" s="290"/>
      <c r="I321" s="290"/>
      <c r="J321" s="290"/>
      <c r="K321" s="290"/>
      <c r="L321" s="290"/>
      <c r="M321" s="290"/>
      <c r="N321" s="290"/>
      <c r="O321" s="290"/>
      <c r="P321" s="290"/>
      <c r="Q321" s="290"/>
      <c r="R321" s="290"/>
      <c r="S321" s="290"/>
      <c r="T321" s="290"/>
      <c r="U321" s="290"/>
      <c r="V321" s="290"/>
      <c r="W321" s="290"/>
      <c r="X321" s="290"/>
      <c r="Y321" s="411"/>
      <c r="Z321" s="424"/>
      <c r="AA321" s="424"/>
      <c r="AB321" s="424"/>
      <c r="AC321" s="424"/>
      <c r="AD321" s="424"/>
      <c r="AE321" s="424"/>
      <c r="AF321" s="424"/>
      <c r="AG321" s="424"/>
      <c r="AH321" s="424"/>
      <c r="AI321" s="424"/>
      <c r="AJ321" s="424"/>
      <c r="AK321" s="424"/>
      <c r="AL321" s="424"/>
      <c r="AM321" s="305"/>
    </row>
    <row r="322" spans="1:39" ht="30" outlineLevel="1">
      <c r="A322" s="520">
        <v>32</v>
      </c>
      <c r="B322" s="518" t="s">
        <v>125</v>
      </c>
      <c r="C322" s="290" t="s">
        <v>25</v>
      </c>
      <c r="D322" s="294"/>
      <c r="E322" s="294"/>
      <c r="F322" s="294"/>
      <c r="G322" s="294"/>
      <c r="H322" s="294"/>
      <c r="I322" s="294"/>
      <c r="J322" s="294"/>
      <c r="K322" s="294"/>
      <c r="L322" s="294"/>
      <c r="M322" s="294"/>
      <c r="N322" s="294">
        <v>12</v>
      </c>
      <c r="O322" s="294"/>
      <c r="P322" s="294"/>
      <c r="Q322" s="294"/>
      <c r="R322" s="294"/>
      <c r="S322" s="294"/>
      <c r="T322" s="294"/>
      <c r="U322" s="294"/>
      <c r="V322" s="294"/>
      <c r="W322" s="294"/>
      <c r="X322" s="294"/>
      <c r="Y322" s="425"/>
      <c r="Z322" s="409"/>
      <c r="AA322" s="409">
        <v>1</v>
      </c>
      <c r="AB322" s="409"/>
      <c r="AC322" s="409"/>
      <c r="AD322" s="409"/>
      <c r="AE322" s="409"/>
      <c r="AF322" s="409"/>
      <c r="AG322" s="414"/>
      <c r="AH322" s="414"/>
      <c r="AI322" s="414"/>
      <c r="AJ322" s="414"/>
      <c r="AK322" s="414"/>
      <c r="AL322" s="414"/>
      <c r="AM322" s="295">
        <f>SUM(Y322:AL322)</f>
        <v>1</v>
      </c>
    </row>
    <row r="323" spans="1:39" outlineLevel="1">
      <c r="B323" s="293" t="s">
        <v>290</v>
      </c>
      <c r="C323" s="290" t="s">
        <v>164</v>
      </c>
      <c r="D323" s="294"/>
      <c r="E323" s="294"/>
      <c r="F323" s="294"/>
      <c r="G323" s="294"/>
      <c r="H323" s="294"/>
      <c r="I323" s="294"/>
      <c r="J323" s="294"/>
      <c r="K323" s="294"/>
      <c r="L323" s="294"/>
      <c r="M323" s="294"/>
      <c r="N323" s="294">
        <f>N322</f>
        <v>12</v>
      </c>
      <c r="O323" s="294"/>
      <c r="P323" s="294"/>
      <c r="Q323" s="294"/>
      <c r="R323" s="294"/>
      <c r="S323" s="294"/>
      <c r="T323" s="294"/>
      <c r="U323" s="294"/>
      <c r="V323" s="294"/>
      <c r="W323" s="294"/>
      <c r="X323" s="294"/>
      <c r="Y323" s="410">
        <f>Y322</f>
        <v>0</v>
      </c>
      <c r="Z323" s="410">
        <f t="shared" ref="Z323" si="889">Z322</f>
        <v>0</v>
      </c>
      <c r="AA323" s="410">
        <f t="shared" ref="AA323" si="890">AA322</f>
        <v>1</v>
      </c>
      <c r="AB323" s="410">
        <f t="shared" ref="AB323" si="891">AB322</f>
        <v>0</v>
      </c>
      <c r="AC323" s="410">
        <f t="shared" ref="AC323" si="892">AC322</f>
        <v>0</v>
      </c>
      <c r="AD323" s="410">
        <f t="shared" ref="AD323" si="893">AD322</f>
        <v>0</v>
      </c>
      <c r="AE323" s="410">
        <f t="shared" ref="AE323" si="894">AE322</f>
        <v>0</v>
      </c>
      <c r="AF323" s="410">
        <f t="shared" ref="AF323" si="895">AF322</f>
        <v>0</v>
      </c>
      <c r="AG323" s="410">
        <f t="shared" ref="AG323" si="896">AG322</f>
        <v>0</v>
      </c>
      <c r="AH323" s="410">
        <f t="shared" ref="AH323" si="897">AH322</f>
        <v>0</v>
      </c>
      <c r="AI323" s="410">
        <f t="shared" ref="AI323" si="898">AI322</f>
        <v>0</v>
      </c>
      <c r="AJ323" s="410">
        <f t="shared" ref="AJ323" si="899">AJ322</f>
        <v>0</v>
      </c>
      <c r="AK323" s="410">
        <f t="shared" ref="AK323" si="900">AK322</f>
        <v>0</v>
      </c>
      <c r="AL323" s="410">
        <f t="shared" ref="AL323" si="901">AL322</f>
        <v>0</v>
      </c>
      <c r="AM323" s="305"/>
    </row>
    <row r="324" spans="1:39" outlineLevel="1">
      <c r="B324" s="518"/>
      <c r="C324" s="290"/>
      <c r="D324" s="290"/>
      <c r="E324" s="290"/>
      <c r="F324" s="290"/>
      <c r="G324" s="290"/>
      <c r="H324" s="290"/>
      <c r="I324" s="290"/>
      <c r="J324" s="290"/>
      <c r="K324" s="290"/>
      <c r="L324" s="290"/>
      <c r="M324" s="290"/>
      <c r="N324" s="290"/>
      <c r="O324" s="290"/>
      <c r="P324" s="290"/>
      <c r="Q324" s="290"/>
      <c r="R324" s="290"/>
      <c r="S324" s="290"/>
      <c r="T324" s="290"/>
      <c r="U324" s="290"/>
      <c r="V324" s="290"/>
      <c r="W324" s="290"/>
      <c r="X324" s="290"/>
      <c r="Y324" s="411"/>
      <c r="Z324" s="424"/>
      <c r="AA324" s="424"/>
      <c r="AB324" s="424"/>
      <c r="AC324" s="424"/>
      <c r="AD324" s="424"/>
      <c r="AE324" s="424"/>
      <c r="AF324" s="424"/>
      <c r="AG324" s="424"/>
      <c r="AH324" s="424"/>
      <c r="AI324" s="424"/>
      <c r="AJ324" s="424"/>
      <c r="AK324" s="424"/>
      <c r="AL324" s="424"/>
      <c r="AM324" s="305"/>
    </row>
    <row r="325" spans="1:39" ht="15.75" outlineLevel="1">
      <c r="B325" s="287" t="s">
        <v>502</v>
      </c>
      <c r="C325" s="290"/>
      <c r="D325" s="290"/>
      <c r="E325" s="290"/>
      <c r="F325" s="290"/>
      <c r="G325" s="290"/>
      <c r="H325" s="290"/>
      <c r="I325" s="290"/>
      <c r="J325" s="290"/>
      <c r="K325" s="290"/>
      <c r="L325" s="290"/>
      <c r="M325" s="290"/>
      <c r="N325" s="290"/>
      <c r="O325" s="290"/>
      <c r="P325" s="290"/>
      <c r="Q325" s="290"/>
      <c r="R325" s="290"/>
      <c r="S325" s="290"/>
      <c r="T325" s="290"/>
      <c r="U325" s="290"/>
      <c r="V325" s="290"/>
      <c r="W325" s="290"/>
      <c r="X325" s="290"/>
      <c r="Y325" s="411"/>
      <c r="Z325" s="424"/>
      <c r="AA325" s="424"/>
      <c r="AB325" s="424"/>
      <c r="AC325" s="424"/>
      <c r="AD325" s="424"/>
      <c r="AE325" s="424"/>
      <c r="AF325" s="424"/>
      <c r="AG325" s="424"/>
      <c r="AH325" s="424"/>
      <c r="AI325" s="424"/>
      <c r="AJ325" s="424"/>
      <c r="AK325" s="424"/>
      <c r="AL325" s="424"/>
      <c r="AM325" s="305"/>
    </row>
    <row r="326" spans="1:39" outlineLevel="1">
      <c r="A326" s="520">
        <v>33</v>
      </c>
      <c r="B326" s="518" t="s">
        <v>126</v>
      </c>
      <c r="C326" s="290" t="s">
        <v>25</v>
      </c>
      <c r="D326" s="294"/>
      <c r="E326" s="294"/>
      <c r="F326" s="294"/>
      <c r="G326" s="294"/>
      <c r="H326" s="294"/>
      <c r="I326" s="294"/>
      <c r="J326" s="294"/>
      <c r="K326" s="294"/>
      <c r="L326" s="294"/>
      <c r="M326" s="294"/>
      <c r="N326" s="294">
        <v>0</v>
      </c>
      <c r="O326" s="294"/>
      <c r="P326" s="294"/>
      <c r="Q326" s="294"/>
      <c r="R326" s="294"/>
      <c r="S326" s="294"/>
      <c r="T326" s="294"/>
      <c r="U326" s="294"/>
      <c r="V326" s="294"/>
      <c r="W326" s="294"/>
      <c r="X326" s="294"/>
      <c r="Y326" s="425"/>
      <c r="Z326" s="409">
        <v>1</v>
      </c>
      <c r="AA326" s="409"/>
      <c r="AB326" s="409"/>
      <c r="AC326" s="409"/>
      <c r="AD326" s="409"/>
      <c r="AE326" s="409"/>
      <c r="AF326" s="409"/>
      <c r="AG326" s="414"/>
      <c r="AH326" s="414"/>
      <c r="AI326" s="414"/>
      <c r="AJ326" s="414"/>
      <c r="AK326" s="414"/>
      <c r="AL326" s="414"/>
      <c r="AM326" s="295">
        <f>SUM(Y326:AL326)</f>
        <v>1</v>
      </c>
    </row>
    <row r="327" spans="1:39" outlineLevel="1">
      <c r="B327" s="293" t="s">
        <v>290</v>
      </c>
      <c r="C327" s="290" t="s">
        <v>164</v>
      </c>
      <c r="D327" s="294"/>
      <c r="E327" s="294"/>
      <c r="F327" s="294"/>
      <c r="G327" s="294"/>
      <c r="H327" s="294"/>
      <c r="I327" s="294"/>
      <c r="J327" s="294"/>
      <c r="K327" s="294"/>
      <c r="L327" s="294"/>
      <c r="M327" s="294"/>
      <c r="N327" s="294">
        <f>N326</f>
        <v>0</v>
      </c>
      <c r="O327" s="294"/>
      <c r="P327" s="294"/>
      <c r="Q327" s="294"/>
      <c r="R327" s="294"/>
      <c r="S327" s="294"/>
      <c r="T327" s="294"/>
      <c r="U327" s="294"/>
      <c r="V327" s="294"/>
      <c r="W327" s="294"/>
      <c r="X327" s="294"/>
      <c r="Y327" s="410">
        <f>Y326</f>
        <v>0</v>
      </c>
      <c r="Z327" s="410">
        <f t="shared" ref="Z327" si="902">Z326</f>
        <v>1</v>
      </c>
      <c r="AA327" s="410">
        <f t="shared" ref="AA327" si="903">AA326</f>
        <v>0</v>
      </c>
      <c r="AB327" s="410">
        <f t="shared" ref="AB327" si="904">AB326</f>
        <v>0</v>
      </c>
      <c r="AC327" s="410">
        <f t="shared" ref="AC327" si="905">AC326</f>
        <v>0</v>
      </c>
      <c r="AD327" s="410">
        <f t="shared" ref="AD327" si="906">AD326</f>
        <v>0</v>
      </c>
      <c r="AE327" s="410">
        <f t="shared" ref="AE327" si="907">AE326</f>
        <v>0</v>
      </c>
      <c r="AF327" s="410">
        <f t="shared" ref="AF327" si="908">AF326</f>
        <v>0</v>
      </c>
      <c r="AG327" s="410">
        <f t="shared" ref="AG327" si="909">AG326</f>
        <v>0</v>
      </c>
      <c r="AH327" s="410">
        <f t="shared" ref="AH327" si="910">AH326</f>
        <v>0</v>
      </c>
      <c r="AI327" s="410">
        <f t="shared" ref="AI327" si="911">AI326</f>
        <v>0</v>
      </c>
      <c r="AJ327" s="410">
        <f t="shared" ref="AJ327" si="912">AJ326</f>
        <v>0</v>
      </c>
      <c r="AK327" s="410">
        <f t="shared" ref="AK327" si="913">AK326</f>
        <v>0</v>
      </c>
      <c r="AL327" s="410">
        <f t="shared" ref="AL327" si="914">AL326</f>
        <v>0</v>
      </c>
      <c r="AM327" s="305"/>
    </row>
    <row r="328" spans="1:39" outlineLevel="1">
      <c r="B328" s="518"/>
      <c r="C328" s="290"/>
      <c r="D328" s="290"/>
      <c r="E328" s="290"/>
      <c r="F328" s="290"/>
      <c r="G328" s="290"/>
      <c r="H328" s="290"/>
      <c r="I328" s="290"/>
      <c r="J328" s="290"/>
      <c r="K328" s="290"/>
      <c r="L328" s="290"/>
      <c r="M328" s="290"/>
      <c r="N328" s="290"/>
      <c r="O328" s="290"/>
      <c r="P328" s="290"/>
      <c r="Q328" s="290"/>
      <c r="R328" s="290"/>
      <c r="S328" s="290"/>
      <c r="T328" s="290"/>
      <c r="U328" s="290"/>
      <c r="V328" s="290"/>
      <c r="W328" s="290"/>
      <c r="X328" s="290"/>
      <c r="Y328" s="411"/>
      <c r="Z328" s="424"/>
      <c r="AA328" s="424"/>
      <c r="AB328" s="424"/>
      <c r="AC328" s="424"/>
      <c r="AD328" s="424"/>
      <c r="AE328" s="424"/>
      <c r="AF328" s="424"/>
      <c r="AG328" s="424"/>
      <c r="AH328" s="424"/>
      <c r="AI328" s="424"/>
      <c r="AJ328" s="424"/>
      <c r="AK328" s="424"/>
      <c r="AL328" s="424"/>
      <c r="AM328" s="305"/>
    </row>
    <row r="329" spans="1:39" outlineLevel="1">
      <c r="A329" s="520">
        <v>34</v>
      </c>
      <c r="B329" s="518" t="s">
        <v>127</v>
      </c>
      <c r="C329" s="290" t="s">
        <v>25</v>
      </c>
      <c r="D329" s="294"/>
      <c r="E329" s="294"/>
      <c r="F329" s="294"/>
      <c r="G329" s="294"/>
      <c r="H329" s="294"/>
      <c r="I329" s="294"/>
      <c r="J329" s="294"/>
      <c r="K329" s="294"/>
      <c r="L329" s="294"/>
      <c r="M329" s="294"/>
      <c r="N329" s="294">
        <v>0</v>
      </c>
      <c r="O329" s="294"/>
      <c r="P329" s="294"/>
      <c r="Q329" s="294"/>
      <c r="R329" s="294"/>
      <c r="S329" s="294"/>
      <c r="T329" s="294"/>
      <c r="U329" s="294"/>
      <c r="V329" s="294"/>
      <c r="W329" s="294"/>
      <c r="X329" s="294"/>
      <c r="Y329" s="425"/>
      <c r="Z329" s="409"/>
      <c r="AA329" s="409"/>
      <c r="AB329" s="409"/>
      <c r="AC329" s="409"/>
      <c r="AD329" s="409"/>
      <c r="AE329" s="409"/>
      <c r="AF329" s="409"/>
      <c r="AG329" s="414"/>
      <c r="AH329" s="414"/>
      <c r="AI329" s="414"/>
      <c r="AJ329" s="414"/>
      <c r="AK329" s="414"/>
      <c r="AL329" s="414"/>
      <c r="AM329" s="295">
        <f>SUM(Y329:AL329)</f>
        <v>0</v>
      </c>
    </row>
    <row r="330" spans="1:39" outlineLevel="1">
      <c r="B330" s="293" t="s">
        <v>290</v>
      </c>
      <c r="C330" s="290" t="s">
        <v>164</v>
      </c>
      <c r="D330" s="294"/>
      <c r="E330" s="294"/>
      <c r="F330" s="294"/>
      <c r="G330" s="294"/>
      <c r="H330" s="294"/>
      <c r="I330" s="294"/>
      <c r="J330" s="294"/>
      <c r="K330" s="294"/>
      <c r="L330" s="294"/>
      <c r="M330" s="294"/>
      <c r="N330" s="294">
        <f>N329</f>
        <v>0</v>
      </c>
      <c r="O330" s="294"/>
      <c r="P330" s="294"/>
      <c r="Q330" s="294"/>
      <c r="R330" s="294"/>
      <c r="S330" s="294"/>
      <c r="T330" s="294"/>
      <c r="U330" s="294"/>
      <c r="V330" s="294"/>
      <c r="W330" s="294"/>
      <c r="X330" s="294"/>
      <c r="Y330" s="410">
        <f>Y329</f>
        <v>0</v>
      </c>
      <c r="Z330" s="410">
        <f t="shared" ref="Z330" si="915">Z329</f>
        <v>0</v>
      </c>
      <c r="AA330" s="410">
        <f t="shared" ref="AA330" si="916">AA329</f>
        <v>0</v>
      </c>
      <c r="AB330" s="410">
        <f t="shared" ref="AB330" si="917">AB329</f>
        <v>0</v>
      </c>
      <c r="AC330" s="410">
        <f t="shared" ref="AC330" si="918">AC329</f>
        <v>0</v>
      </c>
      <c r="AD330" s="410">
        <f t="shared" ref="AD330" si="919">AD329</f>
        <v>0</v>
      </c>
      <c r="AE330" s="410">
        <f t="shared" ref="AE330" si="920">AE329</f>
        <v>0</v>
      </c>
      <c r="AF330" s="410">
        <f t="shared" ref="AF330" si="921">AF329</f>
        <v>0</v>
      </c>
      <c r="AG330" s="410">
        <f t="shared" ref="AG330" si="922">AG329</f>
        <v>0</v>
      </c>
      <c r="AH330" s="410">
        <f t="shared" ref="AH330" si="923">AH329</f>
        <v>0</v>
      </c>
      <c r="AI330" s="410">
        <f t="shared" ref="AI330" si="924">AI329</f>
        <v>0</v>
      </c>
      <c r="AJ330" s="410">
        <f t="shared" ref="AJ330" si="925">AJ329</f>
        <v>0</v>
      </c>
      <c r="AK330" s="410">
        <f t="shared" ref="AK330" si="926">AK329</f>
        <v>0</v>
      </c>
      <c r="AL330" s="410">
        <f t="shared" ref="AL330" si="927">AL329</f>
        <v>0</v>
      </c>
      <c r="AM330" s="305"/>
    </row>
    <row r="331" spans="1:39" outlineLevel="1">
      <c r="B331" s="518"/>
      <c r="C331" s="290"/>
      <c r="D331" s="290"/>
      <c r="E331" s="290"/>
      <c r="F331" s="290"/>
      <c r="G331" s="290"/>
      <c r="H331" s="290"/>
      <c r="I331" s="290"/>
      <c r="J331" s="290"/>
      <c r="K331" s="290"/>
      <c r="L331" s="290"/>
      <c r="M331" s="290"/>
      <c r="N331" s="290"/>
      <c r="O331" s="290"/>
      <c r="P331" s="290"/>
      <c r="Q331" s="290"/>
      <c r="R331" s="290"/>
      <c r="S331" s="290"/>
      <c r="T331" s="290"/>
      <c r="U331" s="290"/>
      <c r="V331" s="290"/>
      <c r="W331" s="290"/>
      <c r="X331" s="290"/>
      <c r="Y331" s="411"/>
      <c r="Z331" s="424"/>
      <c r="AA331" s="424"/>
      <c r="AB331" s="424"/>
      <c r="AC331" s="424"/>
      <c r="AD331" s="424"/>
      <c r="AE331" s="424"/>
      <c r="AF331" s="424"/>
      <c r="AG331" s="424"/>
      <c r="AH331" s="424"/>
      <c r="AI331" s="424"/>
      <c r="AJ331" s="424"/>
      <c r="AK331" s="424"/>
      <c r="AL331" s="424"/>
      <c r="AM331" s="305"/>
    </row>
    <row r="332" spans="1:39" outlineLevel="1">
      <c r="A332" s="520">
        <v>35</v>
      </c>
      <c r="B332" s="518" t="s">
        <v>128</v>
      </c>
      <c r="C332" s="290" t="s">
        <v>25</v>
      </c>
      <c r="D332" s="294"/>
      <c r="E332" s="294"/>
      <c r="F332" s="294"/>
      <c r="G332" s="294"/>
      <c r="H332" s="294"/>
      <c r="I332" s="294"/>
      <c r="J332" s="294"/>
      <c r="K332" s="294"/>
      <c r="L332" s="294"/>
      <c r="M332" s="294"/>
      <c r="N332" s="294">
        <v>0</v>
      </c>
      <c r="O332" s="294"/>
      <c r="P332" s="294"/>
      <c r="Q332" s="294"/>
      <c r="R332" s="294"/>
      <c r="S332" s="294"/>
      <c r="T332" s="294"/>
      <c r="U332" s="294"/>
      <c r="V332" s="294"/>
      <c r="W332" s="294"/>
      <c r="X332" s="294"/>
      <c r="Y332" s="425"/>
      <c r="Z332" s="409"/>
      <c r="AA332" s="409"/>
      <c r="AB332" s="409"/>
      <c r="AC332" s="409"/>
      <c r="AD332" s="409"/>
      <c r="AE332" s="409"/>
      <c r="AF332" s="409"/>
      <c r="AG332" s="414"/>
      <c r="AH332" s="414"/>
      <c r="AI332" s="414"/>
      <c r="AJ332" s="414"/>
      <c r="AK332" s="414"/>
      <c r="AL332" s="414"/>
      <c r="AM332" s="295">
        <f>SUM(Y332:AL332)</f>
        <v>0</v>
      </c>
    </row>
    <row r="333" spans="1:39" outlineLevel="1">
      <c r="B333" s="293" t="s">
        <v>290</v>
      </c>
      <c r="C333" s="290" t="s">
        <v>164</v>
      </c>
      <c r="D333" s="294"/>
      <c r="E333" s="294"/>
      <c r="F333" s="294"/>
      <c r="G333" s="294"/>
      <c r="H333" s="294"/>
      <c r="I333" s="294"/>
      <c r="J333" s="294"/>
      <c r="K333" s="294"/>
      <c r="L333" s="294"/>
      <c r="M333" s="294"/>
      <c r="N333" s="294">
        <f>N332</f>
        <v>0</v>
      </c>
      <c r="O333" s="294"/>
      <c r="P333" s="294"/>
      <c r="Q333" s="294"/>
      <c r="R333" s="294"/>
      <c r="S333" s="294"/>
      <c r="T333" s="294"/>
      <c r="U333" s="294"/>
      <c r="V333" s="294"/>
      <c r="W333" s="294"/>
      <c r="X333" s="294"/>
      <c r="Y333" s="410">
        <f>Y332</f>
        <v>0</v>
      </c>
      <c r="Z333" s="410">
        <f t="shared" ref="Z333" si="928">Z332</f>
        <v>0</v>
      </c>
      <c r="AA333" s="410">
        <f t="shared" ref="AA333" si="929">AA332</f>
        <v>0</v>
      </c>
      <c r="AB333" s="410">
        <f t="shared" ref="AB333" si="930">AB332</f>
        <v>0</v>
      </c>
      <c r="AC333" s="410">
        <f t="shared" ref="AC333" si="931">AC332</f>
        <v>0</v>
      </c>
      <c r="AD333" s="410">
        <f t="shared" ref="AD333" si="932">AD332</f>
        <v>0</v>
      </c>
      <c r="AE333" s="410">
        <f t="shared" ref="AE333" si="933">AE332</f>
        <v>0</v>
      </c>
      <c r="AF333" s="410">
        <f t="shared" ref="AF333" si="934">AF332</f>
        <v>0</v>
      </c>
      <c r="AG333" s="410">
        <f t="shared" ref="AG333" si="935">AG332</f>
        <v>0</v>
      </c>
      <c r="AH333" s="410">
        <f t="shared" ref="AH333" si="936">AH332</f>
        <v>0</v>
      </c>
      <c r="AI333" s="410">
        <f t="shared" ref="AI333" si="937">AI332</f>
        <v>0</v>
      </c>
      <c r="AJ333" s="410">
        <f t="shared" ref="AJ333" si="938">AJ332</f>
        <v>0</v>
      </c>
      <c r="AK333" s="410">
        <f t="shared" ref="AK333" si="939">AK332</f>
        <v>0</v>
      </c>
      <c r="AL333" s="410">
        <f t="shared" ref="AL333" si="940">AL332</f>
        <v>0</v>
      </c>
      <c r="AM333" s="305"/>
    </row>
    <row r="334" spans="1:39" outlineLevel="1">
      <c r="B334" s="293"/>
      <c r="C334" s="290"/>
      <c r="D334" s="290"/>
      <c r="E334" s="290"/>
      <c r="F334" s="290"/>
      <c r="G334" s="290"/>
      <c r="H334" s="290"/>
      <c r="I334" s="290"/>
      <c r="J334" s="290"/>
      <c r="K334" s="290"/>
      <c r="L334" s="290"/>
      <c r="M334" s="290"/>
      <c r="N334" s="290"/>
      <c r="O334" s="290"/>
      <c r="P334" s="290"/>
      <c r="Q334" s="290"/>
      <c r="R334" s="290"/>
      <c r="S334" s="290"/>
      <c r="T334" s="290"/>
      <c r="U334" s="290"/>
      <c r="V334" s="290"/>
      <c r="W334" s="290"/>
      <c r="X334" s="290"/>
      <c r="Y334" s="411"/>
      <c r="Z334" s="424"/>
      <c r="AA334" s="424"/>
      <c r="AB334" s="424"/>
      <c r="AC334" s="424"/>
      <c r="AD334" s="424"/>
      <c r="AE334" s="424"/>
      <c r="AF334" s="424"/>
      <c r="AG334" s="424"/>
      <c r="AH334" s="424"/>
      <c r="AI334" s="424"/>
      <c r="AJ334" s="424"/>
      <c r="AK334" s="424"/>
      <c r="AL334" s="424"/>
      <c r="AM334" s="305"/>
    </row>
    <row r="335" spans="1:39" ht="15.75" outlineLevel="1">
      <c r="B335" s="287" t="s">
        <v>503</v>
      </c>
      <c r="C335" s="290"/>
      <c r="D335" s="290"/>
      <c r="E335" s="290"/>
      <c r="F335" s="290"/>
      <c r="G335" s="290"/>
      <c r="H335" s="290"/>
      <c r="I335" s="290"/>
      <c r="J335" s="290"/>
      <c r="K335" s="290"/>
      <c r="L335" s="290"/>
      <c r="M335" s="290"/>
      <c r="N335" s="290"/>
      <c r="O335" s="290"/>
      <c r="P335" s="290"/>
      <c r="Q335" s="290"/>
      <c r="R335" s="290"/>
      <c r="S335" s="290"/>
      <c r="T335" s="290"/>
      <c r="U335" s="290"/>
      <c r="V335" s="290"/>
      <c r="W335" s="290"/>
      <c r="X335" s="290"/>
      <c r="Y335" s="411"/>
      <c r="Z335" s="424"/>
      <c r="AA335" s="424"/>
      <c r="AB335" s="424"/>
      <c r="AC335" s="424"/>
      <c r="AD335" s="424"/>
      <c r="AE335" s="424"/>
      <c r="AF335" s="424"/>
      <c r="AG335" s="424"/>
      <c r="AH335" s="424"/>
      <c r="AI335" s="424"/>
      <c r="AJ335" s="424"/>
      <c r="AK335" s="424"/>
      <c r="AL335" s="424"/>
      <c r="AM335" s="305"/>
    </row>
    <row r="336" spans="1:39" ht="45" outlineLevel="1">
      <c r="A336" s="520">
        <v>36</v>
      </c>
      <c r="B336" s="518" t="s">
        <v>129</v>
      </c>
      <c r="C336" s="290" t="s">
        <v>25</v>
      </c>
      <c r="D336" s="294"/>
      <c r="E336" s="294"/>
      <c r="F336" s="294"/>
      <c r="G336" s="294"/>
      <c r="H336" s="294"/>
      <c r="I336" s="294"/>
      <c r="J336" s="294"/>
      <c r="K336" s="294"/>
      <c r="L336" s="294"/>
      <c r="M336" s="294"/>
      <c r="N336" s="294">
        <v>0</v>
      </c>
      <c r="O336" s="294"/>
      <c r="P336" s="294"/>
      <c r="Q336" s="294"/>
      <c r="R336" s="294"/>
      <c r="S336" s="294"/>
      <c r="T336" s="294"/>
      <c r="U336" s="294"/>
      <c r="V336" s="294"/>
      <c r="W336" s="294"/>
      <c r="X336" s="294"/>
      <c r="Y336" s="425"/>
      <c r="Z336" s="409"/>
      <c r="AA336" s="409"/>
      <c r="AB336" s="409"/>
      <c r="AC336" s="409"/>
      <c r="AD336" s="409"/>
      <c r="AE336" s="409"/>
      <c r="AF336" s="409"/>
      <c r="AG336" s="414"/>
      <c r="AH336" s="414"/>
      <c r="AI336" s="414"/>
      <c r="AJ336" s="414"/>
      <c r="AK336" s="414"/>
      <c r="AL336" s="414"/>
      <c r="AM336" s="295">
        <f>SUM(Y336:AL336)</f>
        <v>0</v>
      </c>
    </row>
    <row r="337" spans="1:39" outlineLevel="1">
      <c r="B337" s="293" t="s">
        <v>290</v>
      </c>
      <c r="C337" s="290" t="s">
        <v>164</v>
      </c>
      <c r="D337" s="294"/>
      <c r="E337" s="294"/>
      <c r="F337" s="294"/>
      <c r="G337" s="294"/>
      <c r="H337" s="294"/>
      <c r="I337" s="294"/>
      <c r="J337" s="294"/>
      <c r="K337" s="294"/>
      <c r="L337" s="294"/>
      <c r="M337" s="294"/>
      <c r="N337" s="294">
        <f>N336</f>
        <v>0</v>
      </c>
      <c r="O337" s="294"/>
      <c r="P337" s="294"/>
      <c r="Q337" s="294"/>
      <c r="R337" s="294"/>
      <c r="S337" s="294"/>
      <c r="T337" s="294"/>
      <c r="U337" s="294"/>
      <c r="V337" s="294"/>
      <c r="W337" s="294"/>
      <c r="X337" s="294"/>
      <c r="Y337" s="410">
        <f>Y336</f>
        <v>0</v>
      </c>
      <c r="Z337" s="410">
        <f t="shared" ref="Z337" si="941">Z336</f>
        <v>0</v>
      </c>
      <c r="AA337" s="410">
        <f t="shared" ref="AA337" si="942">AA336</f>
        <v>0</v>
      </c>
      <c r="AB337" s="410">
        <f t="shared" ref="AB337" si="943">AB336</f>
        <v>0</v>
      </c>
      <c r="AC337" s="410">
        <f t="shared" ref="AC337" si="944">AC336</f>
        <v>0</v>
      </c>
      <c r="AD337" s="410">
        <f t="shared" ref="AD337" si="945">AD336</f>
        <v>0</v>
      </c>
      <c r="AE337" s="410">
        <f t="shared" ref="AE337" si="946">AE336</f>
        <v>0</v>
      </c>
      <c r="AF337" s="410">
        <f t="shared" ref="AF337" si="947">AF336</f>
        <v>0</v>
      </c>
      <c r="AG337" s="410">
        <f t="shared" ref="AG337" si="948">AG336</f>
        <v>0</v>
      </c>
      <c r="AH337" s="410">
        <f t="shared" ref="AH337" si="949">AH336</f>
        <v>0</v>
      </c>
      <c r="AI337" s="410">
        <f t="shared" ref="AI337" si="950">AI336</f>
        <v>0</v>
      </c>
      <c r="AJ337" s="410">
        <f t="shared" ref="AJ337" si="951">AJ336</f>
        <v>0</v>
      </c>
      <c r="AK337" s="410">
        <f t="shared" ref="AK337" si="952">AK336</f>
        <v>0</v>
      </c>
      <c r="AL337" s="410">
        <f t="shared" ref="AL337" si="953">AL336</f>
        <v>0</v>
      </c>
      <c r="AM337" s="305"/>
    </row>
    <row r="338" spans="1:39" outlineLevel="1">
      <c r="B338" s="518"/>
      <c r="C338" s="290"/>
      <c r="D338" s="290"/>
      <c r="E338" s="290"/>
      <c r="F338" s="290"/>
      <c r="G338" s="290"/>
      <c r="H338" s="290"/>
      <c r="I338" s="290"/>
      <c r="J338" s="290"/>
      <c r="K338" s="290"/>
      <c r="L338" s="290"/>
      <c r="M338" s="290"/>
      <c r="N338" s="290"/>
      <c r="O338" s="290"/>
      <c r="P338" s="290"/>
      <c r="Q338" s="290"/>
      <c r="R338" s="290"/>
      <c r="S338" s="290"/>
      <c r="T338" s="290"/>
      <c r="U338" s="290"/>
      <c r="V338" s="290"/>
      <c r="W338" s="290"/>
      <c r="X338" s="290"/>
      <c r="Y338" s="411"/>
      <c r="Z338" s="424"/>
      <c r="AA338" s="424"/>
      <c r="AB338" s="424"/>
      <c r="AC338" s="424"/>
      <c r="AD338" s="424"/>
      <c r="AE338" s="424"/>
      <c r="AF338" s="424"/>
      <c r="AG338" s="424"/>
      <c r="AH338" s="424"/>
      <c r="AI338" s="424"/>
      <c r="AJ338" s="424"/>
      <c r="AK338" s="424"/>
      <c r="AL338" s="424"/>
      <c r="AM338" s="305"/>
    </row>
    <row r="339" spans="1:39" ht="30" outlineLevel="1">
      <c r="A339" s="520">
        <v>37</v>
      </c>
      <c r="B339" s="518" t="s">
        <v>130</v>
      </c>
      <c r="C339" s="290" t="s">
        <v>25</v>
      </c>
      <c r="D339" s="294"/>
      <c r="E339" s="294"/>
      <c r="F339" s="294"/>
      <c r="G339" s="294"/>
      <c r="H339" s="294"/>
      <c r="I339" s="294"/>
      <c r="J339" s="294"/>
      <c r="K339" s="294"/>
      <c r="L339" s="294"/>
      <c r="M339" s="294"/>
      <c r="N339" s="294">
        <v>0</v>
      </c>
      <c r="O339" s="294"/>
      <c r="P339" s="294"/>
      <c r="Q339" s="294"/>
      <c r="R339" s="294"/>
      <c r="S339" s="294"/>
      <c r="T339" s="294"/>
      <c r="U339" s="294"/>
      <c r="V339" s="294"/>
      <c r="W339" s="294"/>
      <c r="X339" s="294"/>
      <c r="Y339" s="425"/>
      <c r="Z339" s="409"/>
      <c r="AA339" s="409"/>
      <c r="AB339" s="409"/>
      <c r="AC339" s="409"/>
      <c r="AD339" s="409"/>
      <c r="AE339" s="409"/>
      <c r="AF339" s="409"/>
      <c r="AG339" s="414"/>
      <c r="AH339" s="414"/>
      <c r="AI339" s="414"/>
      <c r="AJ339" s="414"/>
      <c r="AK339" s="414"/>
      <c r="AL339" s="414"/>
      <c r="AM339" s="295">
        <f>SUM(Y339:AL339)</f>
        <v>0</v>
      </c>
    </row>
    <row r="340" spans="1:39" outlineLevel="1">
      <c r="B340" s="293" t="s">
        <v>290</v>
      </c>
      <c r="C340" s="290" t="s">
        <v>164</v>
      </c>
      <c r="D340" s="294"/>
      <c r="E340" s="294"/>
      <c r="F340" s="294"/>
      <c r="G340" s="294"/>
      <c r="H340" s="294"/>
      <c r="I340" s="294"/>
      <c r="J340" s="294"/>
      <c r="K340" s="294"/>
      <c r="L340" s="294"/>
      <c r="M340" s="294"/>
      <c r="N340" s="294">
        <f>N339</f>
        <v>0</v>
      </c>
      <c r="O340" s="294"/>
      <c r="P340" s="294"/>
      <c r="Q340" s="294"/>
      <c r="R340" s="294"/>
      <c r="S340" s="294"/>
      <c r="T340" s="294"/>
      <c r="U340" s="294"/>
      <c r="V340" s="294"/>
      <c r="W340" s="294"/>
      <c r="X340" s="294"/>
      <c r="Y340" s="410">
        <f>Y339</f>
        <v>0</v>
      </c>
      <c r="Z340" s="410">
        <f t="shared" ref="Z340" si="954">Z339</f>
        <v>0</v>
      </c>
      <c r="AA340" s="410">
        <f t="shared" ref="AA340" si="955">AA339</f>
        <v>0</v>
      </c>
      <c r="AB340" s="410">
        <f t="shared" ref="AB340" si="956">AB339</f>
        <v>0</v>
      </c>
      <c r="AC340" s="410">
        <f t="shared" ref="AC340" si="957">AC339</f>
        <v>0</v>
      </c>
      <c r="AD340" s="410">
        <f t="shared" ref="AD340" si="958">AD339</f>
        <v>0</v>
      </c>
      <c r="AE340" s="410">
        <f t="shared" ref="AE340" si="959">AE339</f>
        <v>0</v>
      </c>
      <c r="AF340" s="410">
        <f t="shared" ref="AF340" si="960">AF339</f>
        <v>0</v>
      </c>
      <c r="AG340" s="410">
        <f t="shared" ref="AG340" si="961">AG339</f>
        <v>0</v>
      </c>
      <c r="AH340" s="410">
        <f t="shared" ref="AH340" si="962">AH339</f>
        <v>0</v>
      </c>
      <c r="AI340" s="410">
        <f t="shared" ref="AI340" si="963">AI339</f>
        <v>0</v>
      </c>
      <c r="AJ340" s="410">
        <f t="shared" ref="AJ340" si="964">AJ339</f>
        <v>0</v>
      </c>
      <c r="AK340" s="410">
        <f t="shared" ref="AK340" si="965">AK339</f>
        <v>0</v>
      </c>
      <c r="AL340" s="410">
        <f t="shared" ref="AL340" si="966">AL339</f>
        <v>0</v>
      </c>
      <c r="AM340" s="305"/>
    </row>
    <row r="341" spans="1:39" outlineLevel="1">
      <c r="B341" s="518"/>
      <c r="C341" s="290"/>
      <c r="D341" s="290"/>
      <c r="E341" s="290"/>
      <c r="F341" s="290"/>
      <c r="G341" s="290"/>
      <c r="H341" s="290"/>
      <c r="I341" s="290"/>
      <c r="J341" s="290"/>
      <c r="K341" s="290"/>
      <c r="L341" s="290"/>
      <c r="M341" s="290"/>
      <c r="N341" s="290"/>
      <c r="O341" s="290"/>
      <c r="P341" s="290"/>
      <c r="Q341" s="290"/>
      <c r="R341" s="290"/>
      <c r="S341" s="290"/>
      <c r="T341" s="290"/>
      <c r="U341" s="290"/>
      <c r="V341" s="290"/>
      <c r="W341" s="290"/>
      <c r="X341" s="290"/>
      <c r="Y341" s="411"/>
      <c r="Z341" s="424"/>
      <c r="AA341" s="424"/>
      <c r="AB341" s="424"/>
      <c r="AC341" s="424"/>
      <c r="AD341" s="424"/>
      <c r="AE341" s="424"/>
      <c r="AF341" s="424"/>
      <c r="AG341" s="424"/>
      <c r="AH341" s="424"/>
      <c r="AI341" s="424"/>
      <c r="AJ341" s="424"/>
      <c r="AK341" s="424"/>
      <c r="AL341" s="424"/>
      <c r="AM341" s="305"/>
    </row>
    <row r="342" spans="1:39" outlineLevel="1">
      <c r="A342" s="520">
        <v>38</v>
      </c>
      <c r="B342" s="518" t="s">
        <v>131</v>
      </c>
      <c r="C342" s="290" t="s">
        <v>25</v>
      </c>
      <c r="D342" s="294"/>
      <c r="E342" s="294"/>
      <c r="F342" s="294"/>
      <c r="G342" s="294"/>
      <c r="H342" s="294"/>
      <c r="I342" s="294"/>
      <c r="J342" s="294"/>
      <c r="K342" s="294"/>
      <c r="L342" s="294"/>
      <c r="M342" s="294"/>
      <c r="N342" s="294">
        <v>0</v>
      </c>
      <c r="O342" s="294"/>
      <c r="P342" s="294"/>
      <c r="Q342" s="294"/>
      <c r="R342" s="294"/>
      <c r="S342" s="294"/>
      <c r="T342" s="294"/>
      <c r="U342" s="294"/>
      <c r="V342" s="294"/>
      <c r="W342" s="294"/>
      <c r="X342" s="294"/>
      <c r="Y342" s="425"/>
      <c r="Z342" s="409"/>
      <c r="AA342" s="409"/>
      <c r="AB342" s="409"/>
      <c r="AC342" s="409"/>
      <c r="AD342" s="409"/>
      <c r="AE342" s="409"/>
      <c r="AF342" s="409"/>
      <c r="AG342" s="414"/>
      <c r="AH342" s="414"/>
      <c r="AI342" s="414"/>
      <c r="AJ342" s="414"/>
      <c r="AK342" s="414"/>
      <c r="AL342" s="414"/>
      <c r="AM342" s="295">
        <f>SUM(Y342:AL342)</f>
        <v>0</v>
      </c>
    </row>
    <row r="343" spans="1:39" outlineLevel="1">
      <c r="B343" s="293" t="s">
        <v>290</v>
      </c>
      <c r="C343" s="290" t="s">
        <v>164</v>
      </c>
      <c r="D343" s="294"/>
      <c r="E343" s="294"/>
      <c r="F343" s="294"/>
      <c r="G343" s="294"/>
      <c r="H343" s="294"/>
      <c r="I343" s="294"/>
      <c r="J343" s="294"/>
      <c r="K343" s="294"/>
      <c r="L343" s="294"/>
      <c r="M343" s="294"/>
      <c r="N343" s="294">
        <f>N342</f>
        <v>0</v>
      </c>
      <c r="O343" s="294"/>
      <c r="P343" s="294"/>
      <c r="Q343" s="294"/>
      <c r="R343" s="294"/>
      <c r="S343" s="294"/>
      <c r="T343" s="294"/>
      <c r="U343" s="294"/>
      <c r="V343" s="294"/>
      <c r="W343" s="294"/>
      <c r="X343" s="294"/>
      <c r="Y343" s="410">
        <f>Y342</f>
        <v>0</v>
      </c>
      <c r="Z343" s="410">
        <f t="shared" ref="Z343" si="967">Z342</f>
        <v>0</v>
      </c>
      <c r="AA343" s="410">
        <f t="shared" ref="AA343" si="968">AA342</f>
        <v>0</v>
      </c>
      <c r="AB343" s="410">
        <f t="shared" ref="AB343" si="969">AB342</f>
        <v>0</v>
      </c>
      <c r="AC343" s="410">
        <f t="shared" ref="AC343" si="970">AC342</f>
        <v>0</v>
      </c>
      <c r="AD343" s="410">
        <f t="shared" ref="AD343" si="971">AD342</f>
        <v>0</v>
      </c>
      <c r="AE343" s="410">
        <f t="shared" ref="AE343" si="972">AE342</f>
        <v>0</v>
      </c>
      <c r="AF343" s="410">
        <f t="shared" ref="AF343" si="973">AF342</f>
        <v>0</v>
      </c>
      <c r="AG343" s="410">
        <f t="shared" ref="AG343" si="974">AG342</f>
        <v>0</v>
      </c>
      <c r="AH343" s="410">
        <f t="shared" ref="AH343" si="975">AH342</f>
        <v>0</v>
      </c>
      <c r="AI343" s="410">
        <f t="shared" ref="AI343" si="976">AI342</f>
        <v>0</v>
      </c>
      <c r="AJ343" s="410">
        <f t="shared" ref="AJ343" si="977">AJ342</f>
        <v>0</v>
      </c>
      <c r="AK343" s="410">
        <f t="shared" ref="AK343" si="978">AK342</f>
        <v>0</v>
      </c>
      <c r="AL343" s="410">
        <f t="shared" ref="AL343" si="979">AL342</f>
        <v>0</v>
      </c>
      <c r="AM343" s="305"/>
    </row>
    <row r="344" spans="1:39" outlineLevel="1">
      <c r="B344" s="518"/>
      <c r="C344" s="290"/>
      <c r="D344" s="290"/>
      <c r="E344" s="290"/>
      <c r="F344" s="290"/>
      <c r="G344" s="290"/>
      <c r="H344" s="290"/>
      <c r="I344" s="290"/>
      <c r="J344" s="290"/>
      <c r="K344" s="290"/>
      <c r="L344" s="290"/>
      <c r="M344" s="290"/>
      <c r="N344" s="290"/>
      <c r="O344" s="290"/>
      <c r="P344" s="290"/>
      <c r="Q344" s="290"/>
      <c r="R344" s="290"/>
      <c r="S344" s="290"/>
      <c r="T344" s="290"/>
      <c r="U344" s="290"/>
      <c r="V344" s="290"/>
      <c r="W344" s="290"/>
      <c r="X344" s="290"/>
      <c r="Y344" s="411"/>
      <c r="Z344" s="424"/>
      <c r="AA344" s="424"/>
      <c r="AB344" s="424"/>
      <c r="AC344" s="424"/>
      <c r="AD344" s="424"/>
      <c r="AE344" s="424"/>
      <c r="AF344" s="424"/>
      <c r="AG344" s="424"/>
      <c r="AH344" s="424"/>
      <c r="AI344" s="424"/>
      <c r="AJ344" s="424"/>
      <c r="AK344" s="424"/>
      <c r="AL344" s="424"/>
      <c r="AM344" s="305"/>
    </row>
    <row r="345" spans="1:39" ht="30" outlineLevel="1">
      <c r="A345" s="520">
        <v>39</v>
      </c>
      <c r="B345" s="518" t="s">
        <v>132</v>
      </c>
      <c r="C345" s="290" t="s">
        <v>25</v>
      </c>
      <c r="D345" s="294"/>
      <c r="E345" s="294"/>
      <c r="F345" s="294"/>
      <c r="G345" s="294"/>
      <c r="H345" s="294"/>
      <c r="I345" s="294"/>
      <c r="J345" s="294"/>
      <c r="K345" s="294"/>
      <c r="L345" s="294"/>
      <c r="M345" s="294"/>
      <c r="N345" s="294">
        <v>0</v>
      </c>
      <c r="O345" s="294"/>
      <c r="P345" s="294"/>
      <c r="Q345" s="294"/>
      <c r="R345" s="294"/>
      <c r="S345" s="294"/>
      <c r="T345" s="294"/>
      <c r="U345" s="294"/>
      <c r="V345" s="294"/>
      <c r="W345" s="294"/>
      <c r="X345" s="294"/>
      <c r="Y345" s="425"/>
      <c r="Z345" s="409"/>
      <c r="AA345" s="409"/>
      <c r="AB345" s="409"/>
      <c r="AC345" s="409"/>
      <c r="AD345" s="409"/>
      <c r="AE345" s="409"/>
      <c r="AF345" s="409"/>
      <c r="AG345" s="414"/>
      <c r="AH345" s="414"/>
      <c r="AI345" s="414"/>
      <c r="AJ345" s="414"/>
      <c r="AK345" s="414"/>
      <c r="AL345" s="414"/>
      <c r="AM345" s="295">
        <f>SUM(Y345:AL345)</f>
        <v>0</v>
      </c>
    </row>
    <row r="346" spans="1:39" outlineLevel="1">
      <c r="B346" s="293" t="s">
        <v>290</v>
      </c>
      <c r="C346" s="290" t="s">
        <v>164</v>
      </c>
      <c r="D346" s="294"/>
      <c r="E346" s="294"/>
      <c r="F346" s="294"/>
      <c r="G346" s="294"/>
      <c r="H346" s="294"/>
      <c r="I346" s="294"/>
      <c r="J346" s="294"/>
      <c r="K346" s="294"/>
      <c r="L346" s="294"/>
      <c r="M346" s="294"/>
      <c r="N346" s="294">
        <f>N345</f>
        <v>0</v>
      </c>
      <c r="O346" s="294"/>
      <c r="P346" s="294"/>
      <c r="Q346" s="294"/>
      <c r="R346" s="294"/>
      <c r="S346" s="294"/>
      <c r="T346" s="294"/>
      <c r="U346" s="294"/>
      <c r="V346" s="294"/>
      <c r="W346" s="294"/>
      <c r="X346" s="294"/>
      <c r="Y346" s="410">
        <f>Y345</f>
        <v>0</v>
      </c>
      <c r="Z346" s="410">
        <f t="shared" ref="Z346" si="980">Z345</f>
        <v>0</v>
      </c>
      <c r="AA346" s="410">
        <f t="shared" ref="AA346" si="981">AA345</f>
        <v>0</v>
      </c>
      <c r="AB346" s="410">
        <f t="shared" ref="AB346" si="982">AB345</f>
        <v>0</v>
      </c>
      <c r="AC346" s="410">
        <f t="shared" ref="AC346" si="983">AC345</f>
        <v>0</v>
      </c>
      <c r="AD346" s="410">
        <f t="shared" ref="AD346" si="984">AD345</f>
        <v>0</v>
      </c>
      <c r="AE346" s="410">
        <f t="shared" ref="AE346" si="985">AE345</f>
        <v>0</v>
      </c>
      <c r="AF346" s="410">
        <f t="shared" ref="AF346" si="986">AF345</f>
        <v>0</v>
      </c>
      <c r="AG346" s="410">
        <f t="shared" ref="AG346" si="987">AG345</f>
        <v>0</v>
      </c>
      <c r="AH346" s="410">
        <f t="shared" ref="AH346" si="988">AH345</f>
        <v>0</v>
      </c>
      <c r="AI346" s="410">
        <f t="shared" ref="AI346" si="989">AI345</f>
        <v>0</v>
      </c>
      <c r="AJ346" s="410">
        <f t="shared" ref="AJ346" si="990">AJ345</f>
        <v>0</v>
      </c>
      <c r="AK346" s="410">
        <f t="shared" ref="AK346" si="991">AK345</f>
        <v>0</v>
      </c>
      <c r="AL346" s="410">
        <f t="shared" ref="AL346" si="992">AL345</f>
        <v>0</v>
      </c>
      <c r="AM346" s="305"/>
    </row>
    <row r="347" spans="1:39" outlineLevel="1">
      <c r="B347" s="518"/>
      <c r="C347" s="290"/>
      <c r="D347" s="290"/>
      <c r="E347" s="290"/>
      <c r="F347" s="290"/>
      <c r="G347" s="290"/>
      <c r="H347" s="290"/>
      <c r="I347" s="290"/>
      <c r="J347" s="290"/>
      <c r="K347" s="290"/>
      <c r="L347" s="290"/>
      <c r="M347" s="290"/>
      <c r="N347" s="290"/>
      <c r="O347" s="290"/>
      <c r="P347" s="290"/>
      <c r="Q347" s="290"/>
      <c r="R347" s="290"/>
      <c r="S347" s="290"/>
      <c r="T347" s="290"/>
      <c r="U347" s="290"/>
      <c r="V347" s="290"/>
      <c r="W347" s="290"/>
      <c r="X347" s="290"/>
      <c r="Y347" s="411"/>
      <c r="Z347" s="424"/>
      <c r="AA347" s="424"/>
      <c r="AB347" s="424"/>
      <c r="AC347" s="424"/>
      <c r="AD347" s="424"/>
      <c r="AE347" s="424"/>
      <c r="AF347" s="424"/>
      <c r="AG347" s="424"/>
      <c r="AH347" s="424"/>
      <c r="AI347" s="424"/>
      <c r="AJ347" s="424"/>
      <c r="AK347" s="424"/>
      <c r="AL347" s="424"/>
      <c r="AM347" s="305"/>
    </row>
    <row r="348" spans="1:39" ht="30" outlineLevel="1">
      <c r="A348" s="520">
        <v>40</v>
      </c>
      <c r="B348" s="518" t="s">
        <v>133</v>
      </c>
      <c r="C348" s="290" t="s">
        <v>25</v>
      </c>
      <c r="D348" s="294"/>
      <c r="E348" s="294"/>
      <c r="F348" s="294"/>
      <c r="G348" s="294"/>
      <c r="H348" s="294"/>
      <c r="I348" s="294"/>
      <c r="J348" s="294"/>
      <c r="K348" s="294"/>
      <c r="L348" s="294"/>
      <c r="M348" s="294"/>
      <c r="N348" s="294">
        <v>0</v>
      </c>
      <c r="O348" s="294"/>
      <c r="P348" s="294"/>
      <c r="Q348" s="294"/>
      <c r="R348" s="294"/>
      <c r="S348" s="294"/>
      <c r="T348" s="294"/>
      <c r="U348" s="294"/>
      <c r="V348" s="294"/>
      <c r="W348" s="294"/>
      <c r="X348" s="294"/>
      <c r="Y348" s="425"/>
      <c r="Z348" s="409"/>
      <c r="AA348" s="409"/>
      <c r="AB348" s="409"/>
      <c r="AC348" s="409"/>
      <c r="AD348" s="409"/>
      <c r="AE348" s="409"/>
      <c r="AF348" s="409"/>
      <c r="AG348" s="414"/>
      <c r="AH348" s="414"/>
      <c r="AI348" s="414"/>
      <c r="AJ348" s="414"/>
      <c r="AK348" s="414"/>
      <c r="AL348" s="414"/>
      <c r="AM348" s="295">
        <f>SUM(Y348:AL348)</f>
        <v>0</v>
      </c>
    </row>
    <row r="349" spans="1:39" outlineLevel="1">
      <c r="B349" s="293" t="s">
        <v>290</v>
      </c>
      <c r="C349" s="290" t="s">
        <v>164</v>
      </c>
      <c r="D349" s="294"/>
      <c r="E349" s="294"/>
      <c r="F349" s="294"/>
      <c r="G349" s="294"/>
      <c r="H349" s="294"/>
      <c r="I349" s="294"/>
      <c r="J349" s="294"/>
      <c r="K349" s="294"/>
      <c r="L349" s="294"/>
      <c r="M349" s="294"/>
      <c r="N349" s="294">
        <f>N348</f>
        <v>0</v>
      </c>
      <c r="O349" s="294"/>
      <c r="P349" s="294"/>
      <c r="Q349" s="294"/>
      <c r="R349" s="294"/>
      <c r="S349" s="294"/>
      <c r="T349" s="294"/>
      <c r="U349" s="294"/>
      <c r="V349" s="294"/>
      <c r="W349" s="294"/>
      <c r="X349" s="294"/>
      <c r="Y349" s="410">
        <f>Y348</f>
        <v>0</v>
      </c>
      <c r="Z349" s="410">
        <f t="shared" ref="Z349" si="993">Z348</f>
        <v>0</v>
      </c>
      <c r="AA349" s="410">
        <f t="shared" ref="AA349" si="994">AA348</f>
        <v>0</v>
      </c>
      <c r="AB349" s="410">
        <f t="shared" ref="AB349" si="995">AB348</f>
        <v>0</v>
      </c>
      <c r="AC349" s="410">
        <f t="shared" ref="AC349" si="996">AC348</f>
        <v>0</v>
      </c>
      <c r="AD349" s="410">
        <f t="shared" ref="AD349" si="997">AD348</f>
        <v>0</v>
      </c>
      <c r="AE349" s="410">
        <f t="shared" ref="AE349" si="998">AE348</f>
        <v>0</v>
      </c>
      <c r="AF349" s="410">
        <f t="shared" ref="AF349" si="999">AF348</f>
        <v>0</v>
      </c>
      <c r="AG349" s="410">
        <f t="shared" ref="AG349" si="1000">AG348</f>
        <v>0</v>
      </c>
      <c r="AH349" s="410">
        <f t="shared" ref="AH349" si="1001">AH348</f>
        <v>0</v>
      </c>
      <c r="AI349" s="410">
        <f t="shared" ref="AI349" si="1002">AI348</f>
        <v>0</v>
      </c>
      <c r="AJ349" s="410">
        <f t="shared" ref="AJ349" si="1003">AJ348</f>
        <v>0</v>
      </c>
      <c r="AK349" s="410">
        <f t="shared" ref="AK349" si="1004">AK348</f>
        <v>0</v>
      </c>
      <c r="AL349" s="410">
        <f t="shared" ref="AL349" si="1005">AL348</f>
        <v>0</v>
      </c>
      <c r="AM349" s="305"/>
    </row>
    <row r="350" spans="1:39" outlineLevel="1">
      <c r="B350" s="518"/>
      <c r="C350" s="290"/>
      <c r="D350" s="290"/>
      <c r="E350" s="290"/>
      <c r="F350" s="290"/>
      <c r="G350" s="290"/>
      <c r="H350" s="290"/>
      <c r="I350" s="290"/>
      <c r="J350" s="290"/>
      <c r="K350" s="290"/>
      <c r="L350" s="290"/>
      <c r="M350" s="290"/>
      <c r="N350" s="290"/>
      <c r="O350" s="290"/>
      <c r="P350" s="290"/>
      <c r="Q350" s="290"/>
      <c r="R350" s="290"/>
      <c r="S350" s="290"/>
      <c r="T350" s="290"/>
      <c r="U350" s="290"/>
      <c r="V350" s="290"/>
      <c r="W350" s="290"/>
      <c r="X350" s="290"/>
      <c r="Y350" s="411"/>
      <c r="Z350" s="424"/>
      <c r="AA350" s="424"/>
      <c r="AB350" s="424"/>
      <c r="AC350" s="424"/>
      <c r="AD350" s="424"/>
      <c r="AE350" s="424"/>
      <c r="AF350" s="424"/>
      <c r="AG350" s="424"/>
      <c r="AH350" s="424"/>
      <c r="AI350" s="424"/>
      <c r="AJ350" s="424"/>
      <c r="AK350" s="424"/>
      <c r="AL350" s="424"/>
      <c r="AM350" s="305"/>
    </row>
    <row r="351" spans="1:39" ht="45" outlineLevel="1">
      <c r="A351" s="520">
        <v>41</v>
      </c>
      <c r="B351" s="518" t="s">
        <v>134</v>
      </c>
      <c r="C351" s="290" t="s">
        <v>25</v>
      </c>
      <c r="D351" s="294"/>
      <c r="E351" s="294"/>
      <c r="F351" s="294"/>
      <c r="G351" s="294"/>
      <c r="H351" s="294"/>
      <c r="I351" s="294"/>
      <c r="J351" s="294"/>
      <c r="K351" s="294"/>
      <c r="L351" s="294"/>
      <c r="M351" s="294"/>
      <c r="N351" s="294">
        <v>0</v>
      </c>
      <c r="O351" s="294"/>
      <c r="P351" s="294"/>
      <c r="Q351" s="294"/>
      <c r="R351" s="294"/>
      <c r="S351" s="294"/>
      <c r="T351" s="294"/>
      <c r="U351" s="294"/>
      <c r="V351" s="294"/>
      <c r="W351" s="294"/>
      <c r="X351" s="294"/>
      <c r="Y351" s="425"/>
      <c r="Z351" s="409"/>
      <c r="AA351" s="409"/>
      <c r="AB351" s="409"/>
      <c r="AC351" s="409"/>
      <c r="AD351" s="409"/>
      <c r="AE351" s="409"/>
      <c r="AF351" s="409"/>
      <c r="AG351" s="414"/>
      <c r="AH351" s="414"/>
      <c r="AI351" s="414"/>
      <c r="AJ351" s="414"/>
      <c r="AK351" s="414"/>
      <c r="AL351" s="414"/>
      <c r="AM351" s="295">
        <f>SUM(Y351:AL351)</f>
        <v>0</v>
      </c>
    </row>
    <row r="352" spans="1:39" outlineLevel="1">
      <c r="B352" s="293" t="s">
        <v>290</v>
      </c>
      <c r="C352" s="290" t="s">
        <v>164</v>
      </c>
      <c r="D352" s="294"/>
      <c r="E352" s="294"/>
      <c r="F352" s="294"/>
      <c r="G352" s="294"/>
      <c r="H352" s="294"/>
      <c r="I352" s="294"/>
      <c r="J352" s="294"/>
      <c r="K352" s="294"/>
      <c r="L352" s="294"/>
      <c r="M352" s="294"/>
      <c r="N352" s="294">
        <f>N351</f>
        <v>0</v>
      </c>
      <c r="O352" s="294"/>
      <c r="P352" s="294"/>
      <c r="Q352" s="294"/>
      <c r="R352" s="294"/>
      <c r="S352" s="294"/>
      <c r="T352" s="294"/>
      <c r="U352" s="294"/>
      <c r="V352" s="294"/>
      <c r="W352" s="294"/>
      <c r="X352" s="294"/>
      <c r="Y352" s="410">
        <f>Y351</f>
        <v>0</v>
      </c>
      <c r="Z352" s="410">
        <f t="shared" ref="Z352" si="1006">Z351</f>
        <v>0</v>
      </c>
      <c r="AA352" s="410">
        <f t="shared" ref="AA352" si="1007">AA351</f>
        <v>0</v>
      </c>
      <c r="AB352" s="410">
        <f t="shared" ref="AB352" si="1008">AB351</f>
        <v>0</v>
      </c>
      <c r="AC352" s="410">
        <f t="shared" ref="AC352" si="1009">AC351</f>
        <v>0</v>
      </c>
      <c r="AD352" s="410">
        <f t="shared" ref="AD352" si="1010">AD351</f>
        <v>0</v>
      </c>
      <c r="AE352" s="410">
        <f t="shared" ref="AE352" si="1011">AE351</f>
        <v>0</v>
      </c>
      <c r="AF352" s="410">
        <f t="shared" ref="AF352" si="1012">AF351</f>
        <v>0</v>
      </c>
      <c r="AG352" s="410">
        <f t="shared" ref="AG352" si="1013">AG351</f>
        <v>0</v>
      </c>
      <c r="AH352" s="410">
        <f t="shared" ref="AH352" si="1014">AH351</f>
        <v>0</v>
      </c>
      <c r="AI352" s="410">
        <f t="shared" ref="AI352" si="1015">AI351</f>
        <v>0</v>
      </c>
      <c r="AJ352" s="410">
        <f t="shared" ref="AJ352" si="1016">AJ351</f>
        <v>0</v>
      </c>
      <c r="AK352" s="410">
        <f t="shared" ref="AK352" si="1017">AK351</f>
        <v>0</v>
      </c>
      <c r="AL352" s="410">
        <f t="shared" ref="AL352" si="1018">AL351</f>
        <v>0</v>
      </c>
      <c r="AM352" s="305"/>
    </row>
    <row r="353" spans="1:39" outlineLevel="1">
      <c r="B353" s="518"/>
      <c r="C353" s="290"/>
      <c r="D353" s="290"/>
      <c r="E353" s="290"/>
      <c r="F353" s="290"/>
      <c r="G353" s="290"/>
      <c r="H353" s="290"/>
      <c r="I353" s="290"/>
      <c r="J353" s="290"/>
      <c r="K353" s="290"/>
      <c r="L353" s="290"/>
      <c r="M353" s="290"/>
      <c r="N353" s="290"/>
      <c r="O353" s="290"/>
      <c r="P353" s="290"/>
      <c r="Q353" s="290"/>
      <c r="R353" s="290"/>
      <c r="S353" s="290"/>
      <c r="T353" s="290"/>
      <c r="U353" s="290"/>
      <c r="V353" s="290"/>
      <c r="W353" s="290"/>
      <c r="X353" s="290"/>
      <c r="Y353" s="411"/>
      <c r="Z353" s="424"/>
      <c r="AA353" s="424"/>
      <c r="AB353" s="424"/>
      <c r="AC353" s="424"/>
      <c r="AD353" s="424"/>
      <c r="AE353" s="424"/>
      <c r="AF353" s="424"/>
      <c r="AG353" s="424"/>
      <c r="AH353" s="424"/>
      <c r="AI353" s="424"/>
      <c r="AJ353" s="424"/>
      <c r="AK353" s="424"/>
      <c r="AL353" s="424"/>
      <c r="AM353" s="305"/>
    </row>
    <row r="354" spans="1:39" ht="45" outlineLevel="1">
      <c r="A354" s="520">
        <v>42</v>
      </c>
      <c r="B354" s="518" t="s">
        <v>135</v>
      </c>
      <c r="C354" s="290" t="s">
        <v>25</v>
      </c>
      <c r="D354" s="294"/>
      <c r="E354" s="294"/>
      <c r="F354" s="294"/>
      <c r="G354" s="294"/>
      <c r="H354" s="294"/>
      <c r="I354" s="294"/>
      <c r="J354" s="294"/>
      <c r="K354" s="294"/>
      <c r="L354" s="294"/>
      <c r="M354" s="294"/>
      <c r="N354" s="290"/>
      <c r="O354" s="294"/>
      <c r="P354" s="294"/>
      <c r="Q354" s="294"/>
      <c r="R354" s="294"/>
      <c r="S354" s="294"/>
      <c r="T354" s="294"/>
      <c r="U354" s="294"/>
      <c r="V354" s="294"/>
      <c r="W354" s="294"/>
      <c r="X354" s="294"/>
      <c r="Y354" s="425"/>
      <c r="Z354" s="409"/>
      <c r="AA354" s="409"/>
      <c r="AB354" s="409"/>
      <c r="AC354" s="409"/>
      <c r="AD354" s="409"/>
      <c r="AE354" s="409"/>
      <c r="AF354" s="409"/>
      <c r="AG354" s="414"/>
      <c r="AH354" s="414"/>
      <c r="AI354" s="414"/>
      <c r="AJ354" s="414"/>
      <c r="AK354" s="414"/>
      <c r="AL354" s="414"/>
      <c r="AM354" s="295">
        <f>SUM(Y354:AL354)</f>
        <v>0</v>
      </c>
    </row>
    <row r="355" spans="1:39" outlineLevel="1">
      <c r="B355" s="293" t="s">
        <v>290</v>
      </c>
      <c r="C355" s="290" t="s">
        <v>164</v>
      </c>
      <c r="D355" s="294"/>
      <c r="E355" s="294"/>
      <c r="F355" s="294"/>
      <c r="G355" s="294"/>
      <c r="H355" s="294"/>
      <c r="I355" s="294"/>
      <c r="J355" s="294"/>
      <c r="K355" s="294"/>
      <c r="L355" s="294"/>
      <c r="M355" s="294"/>
      <c r="N355" s="466"/>
      <c r="O355" s="294"/>
      <c r="P355" s="294"/>
      <c r="Q355" s="294"/>
      <c r="R355" s="294"/>
      <c r="S355" s="294"/>
      <c r="T355" s="294"/>
      <c r="U355" s="294"/>
      <c r="V355" s="294"/>
      <c r="W355" s="294"/>
      <c r="X355" s="294"/>
      <c r="Y355" s="410">
        <f>Y354</f>
        <v>0</v>
      </c>
      <c r="Z355" s="410">
        <f t="shared" ref="Z355" si="1019">Z354</f>
        <v>0</v>
      </c>
      <c r="AA355" s="410">
        <f t="shared" ref="AA355" si="1020">AA354</f>
        <v>0</v>
      </c>
      <c r="AB355" s="410">
        <f t="shared" ref="AB355" si="1021">AB354</f>
        <v>0</v>
      </c>
      <c r="AC355" s="410">
        <f t="shared" ref="AC355" si="1022">AC354</f>
        <v>0</v>
      </c>
      <c r="AD355" s="410">
        <f t="shared" ref="AD355" si="1023">AD354</f>
        <v>0</v>
      </c>
      <c r="AE355" s="410">
        <f t="shared" ref="AE355" si="1024">AE354</f>
        <v>0</v>
      </c>
      <c r="AF355" s="410">
        <f t="shared" ref="AF355" si="1025">AF354</f>
        <v>0</v>
      </c>
      <c r="AG355" s="410">
        <f t="shared" ref="AG355" si="1026">AG354</f>
        <v>0</v>
      </c>
      <c r="AH355" s="410">
        <f t="shared" ref="AH355" si="1027">AH354</f>
        <v>0</v>
      </c>
      <c r="AI355" s="410">
        <f t="shared" ref="AI355" si="1028">AI354</f>
        <v>0</v>
      </c>
      <c r="AJ355" s="410">
        <f t="shared" ref="AJ355" si="1029">AJ354</f>
        <v>0</v>
      </c>
      <c r="AK355" s="410">
        <f t="shared" ref="AK355" si="1030">AK354</f>
        <v>0</v>
      </c>
      <c r="AL355" s="410">
        <f t="shared" ref="AL355" si="1031">AL354</f>
        <v>0</v>
      </c>
      <c r="AM355" s="305"/>
    </row>
    <row r="356" spans="1:39" outlineLevel="1">
      <c r="B356" s="518"/>
      <c r="C356" s="290"/>
      <c r="D356" s="290"/>
      <c r="E356" s="290"/>
      <c r="F356" s="290"/>
      <c r="G356" s="290"/>
      <c r="H356" s="290"/>
      <c r="I356" s="290"/>
      <c r="J356" s="290"/>
      <c r="K356" s="290"/>
      <c r="L356" s="290"/>
      <c r="M356" s="290"/>
      <c r="N356" s="290"/>
      <c r="O356" s="290"/>
      <c r="P356" s="290"/>
      <c r="Q356" s="290"/>
      <c r="R356" s="290"/>
      <c r="S356" s="290"/>
      <c r="T356" s="290"/>
      <c r="U356" s="290"/>
      <c r="V356" s="290"/>
      <c r="W356" s="290"/>
      <c r="X356" s="290"/>
      <c r="Y356" s="411"/>
      <c r="Z356" s="424"/>
      <c r="AA356" s="424"/>
      <c r="AB356" s="424"/>
      <c r="AC356" s="424"/>
      <c r="AD356" s="424"/>
      <c r="AE356" s="424"/>
      <c r="AF356" s="424"/>
      <c r="AG356" s="424"/>
      <c r="AH356" s="424"/>
      <c r="AI356" s="424"/>
      <c r="AJ356" s="424"/>
      <c r="AK356" s="424"/>
      <c r="AL356" s="424"/>
      <c r="AM356" s="305"/>
    </row>
    <row r="357" spans="1:39" ht="30" outlineLevel="1">
      <c r="A357" s="520">
        <v>43</v>
      </c>
      <c r="B357" s="518" t="s">
        <v>136</v>
      </c>
      <c r="C357" s="290" t="s">
        <v>25</v>
      </c>
      <c r="D357" s="294"/>
      <c r="E357" s="294"/>
      <c r="F357" s="294"/>
      <c r="G357" s="294"/>
      <c r="H357" s="294"/>
      <c r="I357" s="294"/>
      <c r="J357" s="294"/>
      <c r="K357" s="294"/>
      <c r="L357" s="294"/>
      <c r="M357" s="294"/>
      <c r="N357" s="294">
        <v>0</v>
      </c>
      <c r="O357" s="294"/>
      <c r="P357" s="294"/>
      <c r="Q357" s="294"/>
      <c r="R357" s="294"/>
      <c r="S357" s="294"/>
      <c r="T357" s="294"/>
      <c r="U357" s="294"/>
      <c r="V357" s="294"/>
      <c r="W357" s="294"/>
      <c r="X357" s="294"/>
      <c r="Y357" s="425"/>
      <c r="Z357" s="409"/>
      <c r="AA357" s="409"/>
      <c r="AB357" s="409"/>
      <c r="AC357" s="409"/>
      <c r="AD357" s="409"/>
      <c r="AE357" s="409"/>
      <c r="AF357" s="409"/>
      <c r="AG357" s="414"/>
      <c r="AH357" s="414"/>
      <c r="AI357" s="414"/>
      <c r="AJ357" s="414"/>
      <c r="AK357" s="414"/>
      <c r="AL357" s="414"/>
      <c r="AM357" s="295">
        <f>SUM(Y357:AL357)</f>
        <v>0</v>
      </c>
    </row>
    <row r="358" spans="1:39" outlineLevel="1">
      <c r="B358" s="293" t="s">
        <v>290</v>
      </c>
      <c r="C358" s="290" t="s">
        <v>164</v>
      </c>
      <c r="D358" s="294"/>
      <c r="E358" s="294"/>
      <c r="F358" s="294"/>
      <c r="G358" s="294"/>
      <c r="H358" s="294"/>
      <c r="I358" s="294"/>
      <c r="J358" s="294"/>
      <c r="K358" s="294"/>
      <c r="L358" s="294"/>
      <c r="M358" s="294"/>
      <c r="N358" s="294">
        <f>N357</f>
        <v>0</v>
      </c>
      <c r="O358" s="294"/>
      <c r="P358" s="294"/>
      <c r="Q358" s="294"/>
      <c r="R358" s="294"/>
      <c r="S358" s="294"/>
      <c r="T358" s="294"/>
      <c r="U358" s="294"/>
      <c r="V358" s="294"/>
      <c r="W358" s="294"/>
      <c r="X358" s="294"/>
      <c r="Y358" s="410">
        <f>Y357</f>
        <v>0</v>
      </c>
      <c r="Z358" s="410">
        <f t="shared" ref="Z358" si="1032">Z357</f>
        <v>0</v>
      </c>
      <c r="AA358" s="410">
        <f t="shared" ref="AA358" si="1033">AA357</f>
        <v>0</v>
      </c>
      <c r="AB358" s="410">
        <f t="shared" ref="AB358" si="1034">AB357</f>
        <v>0</v>
      </c>
      <c r="AC358" s="410">
        <f t="shared" ref="AC358" si="1035">AC357</f>
        <v>0</v>
      </c>
      <c r="AD358" s="410">
        <f t="shared" ref="AD358" si="1036">AD357</f>
        <v>0</v>
      </c>
      <c r="AE358" s="410">
        <f t="shared" ref="AE358" si="1037">AE357</f>
        <v>0</v>
      </c>
      <c r="AF358" s="410">
        <f t="shared" ref="AF358" si="1038">AF357</f>
        <v>0</v>
      </c>
      <c r="AG358" s="410">
        <f t="shared" ref="AG358" si="1039">AG357</f>
        <v>0</v>
      </c>
      <c r="AH358" s="410">
        <f t="shared" ref="AH358" si="1040">AH357</f>
        <v>0</v>
      </c>
      <c r="AI358" s="410">
        <f t="shared" ref="AI358" si="1041">AI357</f>
        <v>0</v>
      </c>
      <c r="AJ358" s="410">
        <f t="shared" ref="AJ358" si="1042">AJ357</f>
        <v>0</v>
      </c>
      <c r="AK358" s="410">
        <f t="shared" ref="AK358" si="1043">AK357</f>
        <v>0</v>
      </c>
      <c r="AL358" s="410">
        <f t="shared" ref="AL358" si="1044">AL357</f>
        <v>0</v>
      </c>
      <c r="AM358" s="305"/>
    </row>
    <row r="359" spans="1:39" outlineLevel="1">
      <c r="B359" s="518"/>
      <c r="C359" s="290"/>
      <c r="D359" s="290"/>
      <c r="E359" s="290"/>
      <c r="F359" s="290"/>
      <c r="G359" s="290"/>
      <c r="H359" s="290"/>
      <c r="I359" s="290"/>
      <c r="J359" s="290"/>
      <c r="K359" s="290"/>
      <c r="L359" s="290"/>
      <c r="M359" s="290"/>
      <c r="N359" s="290"/>
      <c r="O359" s="290"/>
      <c r="P359" s="290"/>
      <c r="Q359" s="290"/>
      <c r="R359" s="290"/>
      <c r="S359" s="290"/>
      <c r="T359" s="290"/>
      <c r="U359" s="290"/>
      <c r="V359" s="290"/>
      <c r="W359" s="290"/>
      <c r="X359" s="290"/>
      <c r="Y359" s="411"/>
      <c r="Z359" s="424"/>
      <c r="AA359" s="424"/>
      <c r="AB359" s="424"/>
      <c r="AC359" s="424"/>
      <c r="AD359" s="424"/>
      <c r="AE359" s="424"/>
      <c r="AF359" s="424"/>
      <c r="AG359" s="424"/>
      <c r="AH359" s="424"/>
      <c r="AI359" s="424"/>
      <c r="AJ359" s="424"/>
      <c r="AK359" s="424"/>
      <c r="AL359" s="424"/>
      <c r="AM359" s="305"/>
    </row>
    <row r="360" spans="1:39" ht="45" outlineLevel="1">
      <c r="A360" s="520">
        <v>44</v>
      </c>
      <c r="B360" s="518" t="s">
        <v>137</v>
      </c>
      <c r="C360" s="290" t="s">
        <v>25</v>
      </c>
      <c r="D360" s="294"/>
      <c r="E360" s="294"/>
      <c r="F360" s="294"/>
      <c r="G360" s="294"/>
      <c r="H360" s="294"/>
      <c r="I360" s="294"/>
      <c r="J360" s="294"/>
      <c r="K360" s="294"/>
      <c r="L360" s="294"/>
      <c r="M360" s="294"/>
      <c r="N360" s="294">
        <v>0</v>
      </c>
      <c r="O360" s="294"/>
      <c r="P360" s="294"/>
      <c r="Q360" s="294"/>
      <c r="R360" s="294"/>
      <c r="S360" s="294"/>
      <c r="T360" s="294"/>
      <c r="U360" s="294"/>
      <c r="V360" s="294"/>
      <c r="W360" s="294"/>
      <c r="X360" s="294"/>
      <c r="Y360" s="425"/>
      <c r="Z360" s="409"/>
      <c r="AA360" s="409"/>
      <c r="AB360" s="409"/>
      <c r="AC360" s="409"/>
      <c r="AD360" s="409"/>
      <c r="AE360" s="409"/>
      <c r="AF360" s="409"/>
      <c r="AG360" s="414"/>
      <c r="AH360" s="414"/>
      <c r="AI360" s="414"/>
      <c r="AJ360" s="414"/>
      <c r="AK360" s="414"/>
      <c r="AL360" s="414"/>
      <c r="AM360" s="295">
        <f>SUM(Y360:AL360)</f>
        <v>0</v>
      </c>
    </row>
    <row r="361" spans="1:39" outlineLevel="1">
      <c r="B361" s="293" t="s">
        <v>290</v>
      </c>
      <c r="C361" s="290" t="s">
        <v>164</v>
      </c>
      <c r="D361" s="294"/>
      <c r="E361" s="294"/>
      <c r="F361" s="294"/>
      <c r="G361" s="294"/>
      <c r="H361" s="294"/>
      <c r="I361" s="294"/>
      <c r="J361" s="294"/>
      <c r="K361" s="294"/>
      <c r="L361" s="294"/>
      <c r="M361" s="294"/>
      <c r="N361" s="294">
        <f>N360</f>
        <v>0</v>
      </c>
      <c r="O361" s="294"/>
      <c r="P361" s="294"/>
      <c r="Q361" s="294"/>
      <c r="R361" s="294"/>
      <c r="S361" s="294"/>
      <c r="T361" s="294"/>
      <c r="U361" s="294"/>
      <c r="V361" s="294"/>
      <c r="W361" s="294"/>
      <c r="X361" s="294"/>
      <c r="Y361" s="410">
        <f>Y360</f>
        <v>0</v>
      </c>
      <c r="Z361" s="410">
        <f t="shared" ref="Z361" si="1045">Z360</f>
        <v>0</v>
      </c>
      <c r="AA361" s="410">
        <f t="shared" ref="AA361" si="1046">AA360</f>
        <v>0</v>
      </c>
      <c r="AB361" s="410">
        <f t="shared" ref="AB361" si="1047">AB360</f>
        <v>0</v>
      </c>
      <c r="AC361" s="410">
        <f t="shared" ref="AC361" si="1048">AC360</f>
        <v>0</v>
      </c>
      <c r="AD361" s="410">
        <f t="shared" ref="AD361" si="1049">AD360</f>
        <v>0</v>
      </c>
      <c r="AE361" s="410">
        <f t="shared" ref="AE361" si="1050">AE360</f>
        <v>0</v>
      </c>
      <c r="AF361" s="410">
        <f t="shared" ref="AF361" si="1051">AF360</f>
        <v>0</v>
      </c>
      <c r="AG361" s="410">
        <f t="shared" ref="AG361" si="1052">AG360</f>
        <v>0</v>
      </c>
      <c r="AH361" s="410">
        <f t="shared" ref="AH361" si="1053">AH360</f>
        <v>0</v>
      </c>
      <c r="AI361" s="410">
        <f t="shared" ref="AI361" si="1054">AI360</f>
        <v>0</v>
      </c>
      <c r="AJ361" s="410">
        <f t="shared" ref="AJ361" si="1055">AJ360</f>
        <v>0</v>
      </c>
      <c r="AK361" s="410">
        <f t="shared" ref="AK361" si="1056">AK360</f>
        <v>0</v>
      </c>
      <c r="AL361" s="410">
        <f t="shared" ref="AL361" si="1057">AL360</f>
        <v>0</v>
      </c>
      <c r="AM361" s="305"/>
    </row>
    <row r="362" spans="1:39" outlineLevel="1">
      <c r="B362" s="518"/>
      <c r="C362" s="290"/>
      <c r="D362" s="290"/>
      <c r="E362" s="290"/>
      <c r="F362" s="290"/>
      <c r="G362" s="290"/>
      <c r="H362" s="290"/>
      <c r="I362" s="290"/>
      <c r="J362" s="290"/>
      <c r="K362" s="290"/>
      <c r="L362" s="290"/>
      <c r="M362" s="290"/>
      <c r="N362" s="290"/>
      <c r="O362" s="290"/>
      <c r="P362" s="290"/>
      <c r="Q362" s="290"/>
      <c r="R362" s="290"/>
      <c r="S362" s="290"/>
      <c r="T362" s="290"/>
      <c r="U362" s="290"/>
      <c r="V362" s="290"/>
      <c r="W362" s="290"/>
      <c r="X362" s="290"/>
      <c r="Y362" s="411"/>
      <c r="Z362" s="424"/>
      <c r="AA362" s="424"/>
      <c r="AB362" s="424"/>
      <c r="AC362" s="424"/>
      <c r="AD362" s="424"/>
      <c r="AE362" s="424"/>
      <c r="AF362" s="424"/>
      <c r="AG362" s="424"/>
      <c r="AH362" s="424"/>
      <c r="AI362" s="424"/>
      <c r="AJ362" s="424"/>
      <c r="AK362" s="424"/>
      <c r="AL362" s="424"/>
      <c r="AM362" s="305"/>
    </row>
    <row r="363" spans="1:39" ht="30" outlineLevel="1">
      <c r="A363" s="520">
        <v>45</v>
      </c>
      <c r="B363" s="518" t="s">
        <v>138</v>
      </c>
      <c r="C363" s="290" t="s">
        <v>25</v>
      </c>
      <c r="D363" s="294"/>
      <c r="E363" s="294"/>
      <c r="F363" s="294"/>
      <c r="G363" s="294"/>
      <c r="H363" s="294"/>
      <c r="I363" s="294"/>
      <c r="J363" s="294"/>
      <c r="K363" s="294"/>
      <c r="L363" s="294"/>
      <c r="M363" s="294"/>
      <c r="N363" s="294">
        <v>0</v>
      </c>
      <c r="O363" s="294"/>
      <c r="P363" s="294"/>
      <c r="Q363" s="294"/>
      <c r="R363" s="294"/>
      <c r="S363" s="294"/>
      <c r="T363" s="294"/>
      <c r="U363" s="294"/>
      <c r="V363" s="294"/>
      <c r="W363" s="294"/>
      <c r="X363" s="294"/>
      <c r="Y363" s="425"/>
      <c r="Z363" s="409"/>
      <c r="AA363" s="409"/>
      <c r="AB363" s="409"/>
      <c r="AC363" s="409"/>
      <c r="AD363" s="409"/>
      <c r="AE363" s="409"/>
      <c r="AF363" s="409"/>
      <c r="AG363" s="414"/>
      <c r="AH363" s="414"/>
      <c r="AI363" s="414"/>
      <c r="AJ363" s="414"/>
      <c r="AK363" s="414"/>
      <c r="AL363" s="414"/>
      <c r="AM363" s="295">
        <f>SUM(Y363:AL363)</f>
        <v>0</v>
      </c>
    </row>
    <row r="364" spans="1:39" outlineLevel="1">
      <c r="B364" s="293" t="s">
        <v>290</v>
      </c>
      <c r="C364" s="290" t="s">
        <v>164</v>
      </c>
      <c r="D364" s="294"/>
      <c r="E364" s="294"/>
      <c r="F364" s="294"/>
      <c r="G364" s="294"/>
      <c r="H364" s="294"/>
      <c r="I364" s="294"/>
      <c r="J364" s="294"/>
      <c r="K364" s="294"/>
      <c r="L364" s="294"/>
      <c r="M364" s="294"/>
      <c r="N364" s="294">
        <f>N363</f>
        <v>0</v>
      </c>
      <c r="O364" s="294"/>
      <c r="P364" s="294"/>
      <c r="Q364" s="294"/>
      <c r="R364" s="294"/>
      <c r="S364" s="294"/>
      <c r="T364" s="294"/>
      <c r="U364" s="294"/>
      <c r="V364" s="294"/>
      <c r="W364" s="294"/>
      <c r="X364" s="294"/>
      <c r="Y364" s="410">
        <f>Y363</f>
        <v>0</v>
      </c>
      <c r="Z364" s="410">
        <f t="shared" ref="Z364" si="1058">Z363</f>
        <v>0</v>
      </c>
      <c r="AA364" s="410">
        <f t="shared" ref="AA364" si="1059">AA363</f>
        <v>0</v>
      </c>
      <c r="AB364" s="410">
        <f t="shared" ref="AB364" si="1060">AB363</f>
        <v>0</v>
      </c>
      <c r="AC364" s="410">
        <f t="shared" ref="AC364" si="1061">AC363</f>
        <v>0</v>
      </c>
      <c r="AD364" s="410">
        <f t="shared" ref="AD364" si="1062">AD363</f>
        <v>0</v>
      </c>
      <c r="AE364" s="410">
        <f t="shared" ref="AE364" si="1063">AE363</f>
        <v>0</v>
      </c>
      <c r="AF364" s="410">
        <f t="shared" ref="AF364" si="1064">AF363</f>
        <v>0</v>
      </c>
      <c r="AG364" s="410">
        <f t="shared" ref="AG364" si="1065">AG363</f>
        <v>0</v>
      </c>
      <c r="AH364" s="410">
        <f t="shared" ref="AH364" si="1066">AH363</f>
        <v>0</v>
      </c>
      <c r="AI364" s="410">
        <f t="shared" ref="AI364" si="1067">AI363</f>
        <v>0</v>
      </c>
      <c r="AJ364" s="410">
        <f t="shared" ref="AJ364" si="1068">AJ363</f>
        <v>0</v>
      </c>
      <c r="AK364" s="410">
        <f t="shared" ref="AK364" si="1069">AK363</f>
        <v>0</v>
      </c>
      <c r="AL364" s="410">
        <f t="shared" ref="AL364" si="1070">AL363</f>
        <v>0</v>
      </c>
      <c r="AM364" s="305"/>
    </row>
    <row r="365" spans="1:39" outlineLevel="1">
      <c r="B365" s="518"/>
      <c r="C365" s="290"/>
      <c r="D365" s="290"/>
      <c r="E365" s="290"/>
      <c r="F365" s="290"/>
      <c r="G365" s="290"/>
      <c r="H365" s="290"/>
      <c r="I365" s="290"/>
      <c r="J365" s="290"/>
      <c r="K365" s="290"/>
      <c r="L365" s="290"/>
      <c r="M365" s="290"/>
      <c r="N365" s="290"/>
      <c r="O365" s="290"/>
      <c r="P365" s="290"/>
      <c r="Q365" s="290"/>
      <c r="R365" s="290"/>
      <c r="S365" s="290"/>
      <c r="T365" s="290"/>
      <c r="U365" s="290"/>
      <c r="V365" s="290"/>
      <c r="W365" s="290"/>
      <c r="X365" s="290"/>
      <c r="Y365" s="411"/>
      <c r="Z365" s="424"/>
      <c r="AA365" s="424"/>
      <c r="AB365" s="424"/>
      <c r="AC365" s="424"/>
      <c r="AD365" s="424"/>
      <c r="AE365" s="424"/>
      <c r="AF365" s="424"/>
      <c r="AG365" s="424"/>
      <c r="AH365" s="424"/>
      <c r="AI365" s="424"/>
      <c r="AJ365" s="424"/>
      <c r="AK365" s="424"/>
      <c r="AL365" s="424"/>
      <c r="AM365" s="305"/>
    </row>
    <row r="366" spans="1:39" ht="30" outlineLevel="1">
      <c r="A366" s="520">
        <v>46</v>
      </c>
      <c r="B366" s="518" t="s">
        <v>139</v>
      </c>
      <c r="C366" s="290" t="s">
        <v>25</v>
      </c>
      <c r="D366" s="294"/>
      <c r="E366" s="294"/>
      <c r="F366" s="294"/>
      <c r="G366" s="294"/>
      <c r="H366" s="294"/>
      <c r="I366" s="294"/>
      <c r="J366" s="294"/>
      <c r="K366" s="294"/>
      <c r="L366" s="294"/>
      <c r="M366" s="294"/>
      <c r="N366" s="294">
        <v>0</v>
      </c>
      <c r="O366" s="294"/>
      <c r="P366" s="294"/>
      <c r="Q366" s="294"/>
      <c r="R366" s="294"/>
      <c r="S366" s="294"/>
      <c r="T366" s="294"/>
      <c r="U366" s="294"/>
      <c r="V366" s="294"/>
      <c r="W366" s="294"/>
      <c r="X366" s="294"/>
      <c r="Y366" s="425"/>
      <c r="Z366" s="409"/>
      <c r="AA366" s="409"/>
      <c r="AB366" s="409"/>
      <c r="AC366" s="409"/>
      <c r="AD366" s="409"/>
      <c r="AE366" s="409"/>
      <c r="AF366" s="409"/>
      <c r="AG366" s="414"/>
      <c r="AH366" s="414"/>
      <c r="AI366" s="414"/>
      <c r="AJ366" s="414"/>
      <c r="AK366" s="414"/>
      <c r="AL366" s="414"/>
      <c r="AM366" s="295">
        <f>SUM(Y366:AL366)</f>
        <v>0</v>
      </c>
    </row>
    <row r="367" spans="1:39" outlineLevel="1">
      <c r="B367" s="293" t="s">
        <v>290</v>
      </c>
      <c r="C367" s="290" t="s">
        <v>164</v>
      </c>
      <c r="D367" s="294"/>
      <c r="E367" s="294"/>
      <c r="F367" s="294"/>
      <c r="G367" s="294"/>
      <c r="H367" s="294"/>
      <c r="I367" s="294"/>
      <c r="J367" s="294"/>
      <c r="K367" s="294"/>
      <c r="L367" s="294"/>
      <c r="M367" s="294"/>
      <c r="N367" s="294">
        <f>N366</f>
        <v>0</v>
      </c>
      <c r="O367" s="294"/>
      <c r="P367" s="294"/>
      <c r="Q367" s="294"/>
      <c r="R367" s="294"/>
      <c r="S367" s="294"/>
      <c r="T367" s="294"/>
      <c r="U367" s="294"/>
      <c r="V367" s="294"/>
      <c r="W367" s="294"/>
      <c r="X367" s="294"/>
      <c r="Y367" s="410">
        <f>Y366</f>
        <v>0</v>
      </c>
      <c r="Z367" s="410">
        <f t="shared" ref="Z367" si="1071">Z366</f>
        <v>0</v>
      </c>
      <c r="AA367" s="410">
        <f t="shared" ref="AA367" si="1072">AA366</f>
        <v>0</v>
      </c>
      <c r="AB367" s="410">
        <f t="shared" ref="AB367" si="1073">AB366</f>
        <v>0</v>
      </c>
      <c r="AC367" s="410">
        <f t="shared" ref="AC367" si="1074">AC366</f>
        <v>0</v>
      </c>
      <c r="AD367" s="410">
        <f t="shared" ref="AD367" si="1075">AD366</f>
        <v>0</v>
      </c>
      <c r="AE367" s="410">
        <f t="shared" ref="AE367" si="1076">AE366</f>
        <v>0</v>
      </c>
      <c r="AF367" s="410">
        <f t="shared" ref="AF367" si="1077">AF366</f>
        <v>0</v>
      </c>
      <c r="AG367" s="410">
        <f t="shared" ref="AG367" si="1078">AG366</f>
        <v>0</v>
      </c>
      <c r="AH367" s="410">
        <f t="shared" ref="AH367" si="1079">AH366</f>
        <v>0</v>
      </c>
      <c r="AI367" s="410">
        <f t="shared" ref="AI367" si="1080">AI366</f>
        <v>0</v>
      </c>
      <c r="AJ367" s="410">
        <f t="shared" ref="AJ367" si="1081">AJ366</f>
        <v>0</v>
      </c>
      <c r="AK367" s="410">
        <f t="shared" ref="AK367" si="1082">AK366</f>
        <v>0</v>
      </c>
      <c r="AL367" s="410">
        <f t="shared" ref="AL367" si="1083">AL366</f>
        <v>0</v>
      </c>
      <c r="AM367" s="305"/>
    </row>
    <row r="368" spans="1:39" outlineLevel="1">
      <c r="B368" s="518"/>
      <c r="C368" s="290"/>
      <c r="D368" s="290"/>
      <c r="E368" s="290"/>
      <c r="F368" s="290"/>
      <c r="G368" s="290"/>
      <c r="H368" s="290"/>
      <c r="I368" s="290"/>
      <c r="J368" s="290"/>
      <c r="K368" s="290"/>
      <c r="L368" s="290"/>
      <c r="M368" s="290"/>
      <c r="N368" s="290"/>
      <c r="O368" s="290"/>
      <c r="P368" s="290"/>
      <c r="Q368" s="290"/>
      <c r="R368" s="290"/>
      <c r="S368" s="290"/>
      <c r="T368" s="290"/>
      <c r="U368" s="290"/>
      <c r="V368" s="290"/>
      <c r="W368" s="290"/>
      <c r="X368" s="290"/>
      <c r="Y368" s="411"/>
      <c r="Z368" s="424"/>
      <c r="AA368" s="424"/>
      <c r="AB368" s="424"/>
      <c r="AC368" s="424"/>
      <c r="AD368" s="424"/>
      <c r="AE368" s="424"/>
      <c r="AF368" s="424"/>
      <c r="AG368" s="424"/>
      <c r="AH368" s="424"/>
      <c r="AI368" s="424"/>
      <c r="AJ368" s="424"/>
      <c r="AK368" s="424"/>
      <c r="AL368" s="424"/>
      <c r="AM368" s="305"/>
    </row>
    <row r="369" spans="1:42" ht="30" outlineLevel="1">
      <c r="A369" s="520">
        <v>47</v>
      </c>
      <c r="B369" s="518" t="s">
        <v>140</v>
      </c>
      <c r="C369" s="290" t="s">
        <v>25</v>
      </c>
      <c r="D369" s="294"/>
      <c r="E369" s="294"/>
      <c r="F369" s="294"/>
      <c r="G369" s="294"/>
      <c r="H369" s="294"/>
      <c r="I369" s="294"/>
      <c r="J369" s="294"/>
      <c r="K369" s="294"/>
      <c r="L369" s="294"/>
      <c r="M369" s="294"/>
      <c r="N369" s="294">
        <v>0</v>
      </c>
      <c r="O369" s="294"/>
      <c r="P369" s="294"/>
      <c r="Q369" s="294"/>
      <c r="R369" s="294"/>
      <c r="S369" s="294"/>
      <c r="T369" s="294"/>
      <c r="U369" s="294"/>
      <c r="V369" s="294"/>
      <c r="W369" s="294"/>
      <c r="X369" s="294"/>
      <c r="Y369" s="425"/>
      <c r="Z369" s="409"/>
      <c r="AA369" s="409"/>
      <c r="AB369" s="409"/>
      <c r="AC369" s="409"/>
      <c r="AD369" s="409"/>
      <c r="AE369" s="409"/>
      <c r="AF369" s="409"/>
      <c r="AG369" s="414"/>
      <c r="AH369" s="414"/>
      <c r="AI369" s="414"/>
      <c r="AJ369" s="414"/>
      <c r="AK369" s="414"/>
      <c r="AL369" s="414"/>
      <c r="AM369" s="295">
        <f>SUM(Y369:AL369)</f>
        <v>0</v>
      </c>
    </row>
    <row r="370" spans="1:42" outlineLevel="1">
      <c r="B370" s="293" t="s">
        <v>290</v>
      </c>
      <c r="C370" s="290" t="s">
        <v>164</v>
      </c>
      <c r="D370" s="294"/>
      <c r="E370" s="294"/>
      <c r="F370" s="294"/>
      <c r="G370" s="294"/>
      <c r="H370" s="294"/>
      <c r="I370" s="294"/>
      <c r="J370" s="294"/>
      <c r="K370" s="294"/>
      <c r="L370" s="294"/>
      <c r="M370" s="294"/>
      <c r="N370" s="294">
        <f>N369</f>
        <v>0</v>
      </c>
      <c r="O370" s="294"/>
      <c r="P370" s="294"/>
      <c r="Q370" s="294"/>
      <c r="R370" s="294"/>
      <c r="S370" s="294"/>
      <c r="T370" s="294"/>
      <c r="U370" s="294"/>
      <c r="V370" s="294"/>
      <c r="W370" s="294"/>
      <c r="X370" s="294"/>
      <c r="Y370" s="410">
        <f>Y369</f>
        <v>0</v>
      </c>
      <c r="Z370" s="410">
        <f t="shared" ref="Z370" si="1084">Z369</f>
        <v>0</v>
      </c>
      <c r="AA370" s="410">
        <f t="shared" ref="AA370" si="1085">AA369</f>
        <v>0</v>
      </c>
      <c r="AB370" s="410">
        <f t="shared" ref="AB370" si="1086">AB369</f>
        <v>0</v>
      </c>
      <c r="AC370" s="410">
        <f t="shared" ref="AC370" si="1087">AC369</f>
        <v>0</v>
      </c>
      <c r="AD370" s="410">
        <f t="shared" ref="AD370" si="1088">AD369</f>
        <v>0</v>
      </c>
      <c r="AE370" s="410">
        <f t="shared" ref="AE370" si="1089">AE369</f>
        <v>0</v>
      </c>
      <c r="AF370" s="410">
        <f t="shared" ref="AF370" si="1090">AF369</f>
        <v>0</v>
      </c>
      <c r="AG370" s="410">
        <f t="shared" ref="AG370" si="1091">AG369</f>
        <v>0</v>
      </c>
      <c r="AH370" s="410">
        <f t="shared" ref="AH370" si="1092">AH369</f>
        <v>0</v>
      </c>
      <c r="AI370" s="410">
        <f t="shared" ref="AI370" si="1093">AI369</f>
        <v>0</v>
      </c>
      <c r="AJ370" s="410">
        <f t="shared" ref="AJ370" si="1094">AJ369</f>
        <v>0</v>
      </c>
      <c r="AK370" s="410">
        <f t="shared" ref="AK370" si="1095">AK369</f>
        <v>0</v>
      </c>
      <c r="AL370" s="410">
        <f t="shared" ref="AL370" si="1096">AL369</f>
        <v>0</v>
      </c>
      <c r="AM370" s="305"/>
    </row>
    <row r="371" spans="1:42" outlineLevel="1">
      <c r="B371" s="518"/>
      <c r="C371" s="290"/>
      <c r="D371" s="290"/>
      <c r="E371" s="290"/>
      <c r="F371" s="290"/>
      <c r="G371" s="290"/>
      <c r="H371" s="290"/>
      <c r="I371" s="290"/>
      <c r="J371" s="290"/>
      <c r="K371" s="290"/>
      <c r="L371" s="290"/>
      <c r="M371" s="290"/>
      <c r="N371" s="290"/>
      <c r="O371" s="290"/>
      <c r="P371" s="290"/>
      <c r="Q371" s="290"/>
      <c r="R371" s="290"/>
      <c r="S371" s="290"/>
      <c r="T371" s="290"/>
      <c r="U371" s="290"/>
      <c r="V371" s="290"/>
      <c r="W371" s="290"/>
      <c r="X371" s="290"/>
      <c r="Y371" s="411"/>
      <c r="Z371" s="424"/>
      <c r="AA371" s="424"/>
      <c r="AB371" s="424"/>
      <c r="AC371" s="424"/>
      <c r="AD371" s="424"/>
      <c r="AE371" s="424"/>
      <c r="AF371" s="424"/>
      <c r="AG371" s="424"/>
      <c r="AH371" s="424"/>
      <c r="AI371" s="424"/>
      <c r="AJ371" s="424"/>
      <c r="AK371" s="424"/>
      <c r="AL371" s="424"/>
      <c r="AM371" s="305"/>
    </row>
    <row r="372" spans="1:42" ht="45" outlineLevel="1">
      <c r="A372" s="520">
        <v>48</v>
      </c>
      <c r="B372" s="518" t="s">
        <v>141</v>
      </c>
      <c r="C372" s="290" t="s">
        <v>25</v>
      </c>
      <c r="D372" s="294"/>
      <c r="E372" s="294"/>
      <c r="F372" s="294"/>
      <c r="G372" s="294"/>
      <c r="H372" s="294"/>
      <c r="I372" s="294"/>
      <c r="J372" s="294"/>
      <c r="K372" s="294"/>
      <c r="L372" s="294"/>
      <c r="M372" s="294"/>
      <c r="N372" s="294">
        <v>0</v>
      </c>
      <c r="O372" s="294"/>
      <c r="P372" s="294"/>
      <c r="Q372" s="294"/>
      <c r="R372" s="294"/>
      <c r="S372" s="294"/>
      <c r="T372" s="294"/>
      <c r="U372" s="294"/>
      <c r="V372" s="294"/>
      <c r="W372" s="294"/>
      <c r="X372" s="294"/>
      <c r="Y372" s="425"/>
      <c r="Z372" s="409"/>
      <c r="AA372" s="409"/>
      <c r="AB372" s="409"/>
      <c r="AC372" s="409"/>
      <c r="AD372" s="409"/>
      <c r="AE372" s="409"/>
      <c r="AF372" s="409"/>
      <c r="AG372" s="414"/>
      <c r="AH372" s="414"/>
      <c r="AI372" s="414"/>
      <c r="AJ372" s="414"/>
      <c r="AK372" s="414"/>
      <c r="AL372" s="414"/>
      <c r="AM372" s="295">
        <f>SUM(Y372:AL372)</f>
        <v>0</v>
      </c>
    </row>
    <row r="373" spans="1:42" outlineLevel="1">
      <c r="B373" s="293" t="s">
        <v>290</v>
      </c>
      <c r="C373" s="290" t="s">
        <v>164</v>
      </c>
      <c r="D373" s="294"/>
      <c r="E373" s="294"/>
      <c r="F373" s="294"/>
      <c r="G373" s="294"/>
      <c r="H373" s="294"/>
      <c r="I373" s="294"/>
      <c r="J373" s="294"/>
      <c r="K373" s="294"/>
      <c r="L373" s="294"/>
      <c r="M373" s="294"/>
      <c r="N373" s="294">
        <f>N372</f>
        <v>0</v>
      </c>
      <c r="O373" s="294"/>
      <c r="P373" s="294"/>
      <c r="Q373" s="294"/>
      <c r="R373" s="294"/>
      <c r="S373" s="294"/>
      <c r="T373" s="294"/>
      <c r="U373" s="294"/>
      <c r="V373" s="294"/>
      <c r="W373" s="294"/>
      <c r="X373" s="294"/>
      <c r="Y373" s="410">
        <f>Y372</f>
        <v>0</v>
      </c>
      <c r="Z373" s="410">
        <f t="shared" ref="Z373" si="1097">Z372</f>
        <v>0</v>
      </c>
      <c r="AA373" s="410">
        <f t="shared" ref="AA373" si="1098">AA372</f>
        <v>0</v>
      </c>
      <c r="AB373" s="410">
        <f t="shared" ref="AB373" si="1099">AB372</f>
        <v>0</v>
      </c>
      <c r="AC373" s="410">
        <f t="shared" ref="AC373" si="1100">AC372</f>
        <v>0</v>
      </c>
      <c r="AD373" s="410">
        <f t="shared" ref="AD373" si="1101">AD372</f>
        <v>0</v>
      </c>
      <c r="AE373" s="410">
        <f t="shared" ref="AE373" si="1102">AE372</f>
        <v>0</v>
      </c>
      <c r="AF373" s="410">
        <f t="shared" ref="AF373" si="1103">AF372</f>
        <v>0</v>
      </c>
      <c r="AG373" s="410">
        <f t="shared" ref="AG373" si="1104">AG372</f>
        <v>0</v>
      </c>
      <c r="AH373" s="410">
        <f t="shared" ref="AH373" si="1105">AH372</f>
        <v>0</v>
      </c>
      <c r="AI373" s="410">
        <f t="shared" ref="AI373" si="1106">AI372</f>
        <v>0</v>
      </c>
      <c r="AJ373" s="410">
        <f t="shared" ref="AJ373" si="1107">AJ372</f>
        <v>0</v>
      </c>
      <c r="AK373" s="410">
        <f t="shared" ref="AK373" si="1108">AK372</f>
        <v>0</v>
      </c>
      <c r="AL373" s="410">
        <f t="shared" ref="AL373" si="1109">AL372</f>
        <v>0</v>
      </c>
      <c r="AM373" s="305"/>
    </row>
    <row r="374" spans="1:42" outlineLevel="1">
      <c r="B374" s="518"/>
      <c r="C374" s="290"/>
      <c r="D374" s="290"/>
      <c r="E374" s="290"/>
      <c r="F374" s="290"/>
      <c r="G374" s="290"/>
      <c r="H374" s="290"/>
      <c r="I374" s="290"/>
      <c r="J374" s="290"/>
      <c r="K374" s="290"/>
      <c r="L374" s="290"/>
      <c r="M374" s="290"/>
      <c r="N374" s="290"/>
      <c r="O374" s="290"/>
      <c r="P374" s="290"/>
      <c r="Q374" s="290"/>
      <c r="R374" s="290"/>
      <c r="S374" s="290"/>
      <c r="T374" s="290"/>
      <c r="U374" s="290"/>
      <c r="V374" s="290"/>
      <c r="W374" s="290"/>
      <c r="X374" s="290"/>
      <c r="Y374" s="411"/>
      <c r="Z374" s="424"/>
      <c r="AA374" s="424"/>
      <c r="AB374" s="424"/>
      <c r="AC374" s="424"/>
      <c r="AD374" s="424"/>
      <c r="AE374" s="424"/>
      <c r="AF374" s="424"/>
      <c r="AG374" s="424"/>
      <c r="AH374" s="424"/>
      <c r="AI374" s="424"/>
      <c r="AJ374" s="424"/>
      <c r="AK374" s="424"/>
      <c r="AL374" s="424"/>
      <c r="AM374" s="305"/>
    </row>
    <row r="375" spans="1:42" ht="30" outlineLevel="1">
      <c r="A375" s="520">
        <v>49</v>
      </c>
      <c r="B375" s="518" t="s">
        <v>142</v>
      </c>
      <c r="C375" s="290" t="s">
        <v>25</v>
      </c>
      <c r="D375" s="294"/>
      <c r="E375" s="294"/>
      <c r="F375" s="294"/>
      <c r="G375" s="294"/>
      <c r="H375" s="294"/>
      <c r="I375" s="294"/>
      <c r="J375" s="294"/>
      <c r="K375" s="294"/>
      <c r="L375" s="294"/>
      <c r="M375" s="294"/>
      <c r="N375" s="294">
        <v>0</v>
      </c>
      <c r="O375" s="294"/>
      <c r="P375" s="294"/>
      <c r="Q375" s="294"/>
      <c r="R375" s="294"/>
      <c r="S375" s="294"/>
      <c r="T375" s="294"/>
      <c r="U375" s="294"/>
      <c r="V375" s="294"/>
      <c r="W375" s="294"/>
      <c r="X375" s="294"/>
      <c r="Y375" s="425"/>
      <c r="Z375" s="409"/>
      <c r="AA375" s="409"/>
      <c r="AB375" s="409"/>
      <c r="AC375" s="409"/>
      <c r="AD375" s="409"/>
      <c r="AE375" s="409"/>
      <c r="AF375" s="409"/>
      <c r="AG375" s="414"/>
      <c r="AH375" s="414"/>
      <c r="AI375" s="414"/>
      <c r="AJ375" s="414"/>
      <c r="AK375" s="414"/>
      <c r="AL375" s="414"/>
      <c r="AM375" s="295">
        <f>SUM(Y375:AL375)</f>
        <v>0</v>
      </c>
    </row>
    <row r="376" spans="1:42" outlineLevel="1">
      <c r="B376" s="293" t="s">
        <v>290</v>
      </c>
      <c r="C376" s="290" t="s">
        <v>164</v>
      </c>
      <c r="D376" s="294"/>
      <c r="E376" s="294"/>
      <c r="F376" s="294"/>
      <c r="G376" s="294"/>
      <c r="H376" s="294"/>
      <c r="I376" s="294"/>
      <c r="J376" s="294"/>
      <c r="K376" s="294"/>
      <c r="L376" s="294"/>
      <c r="M376" s="294"/>
      <c r="N376" s="294">
        <f>N375</f>
        <v>0</v>
      </c>
      <c r="O376" s="294"/>
      <c r="P376" s="294"/>
      <c r="Q376" s="294"/>
      <c r="R376" s="294"/>
      <c r="S376" s="294"/>
      <c r="T376" s="294"/>
      <c r="U376" s="294"/>
      <c r="V376" s="294"/>
      <c r="W376" s="294"/>
      <c r="X376" s="294"/>
      <c r="Y376" s="410">
        <f>Y375</f>
        <v>0</v>
      </c>
      <c r="Z376" s="410">
        <f t="shared" ref="Z376" si="1110">Z375</f>
        <v>0</v>
      </c>
      <c r="AA376" s="410">
        <f t="shared" ref="AA376" si="1111">AA375</f>
        <v>0</v>
      </c>
      <c r="AB376" s="410">
        <f t="shared" ref="AB376" si="1112">AB375</f>
        <v>0</v>
      </c>
      <c r="AC376" s="410">
        <f t="shared" ref="AC376" si="1113">AC375</f>
        <v>0</v>
      </c>
      <c r="AD376" s="410">
        <f t="shared" ref="AD376" si="1114">AD375</f>
        <v>0</v>
      </c>
      <c r="AE376" s="410">
        <f t="shared" ref="AE376" si="1115">AE375</f>
        <v>0</v>
      </c>
      <c r="AF376" s="410">
        <f t="shared" ref="AF376" si="1116">AF375</f>
        <v>0</v>
      </c>
      <c r="AG376" s="410">
        <f t="shared" ref="AG376" si="1117">AG375</f>
        <v>0</v>
      </c>
      <c r="AH376" s="410">
        <f t="shared" ref="AH376" si="1118">AH375</f>
        <v>0</v>
      </c>
      <c r="AI376" s="410">
        <f t="shared" ref="AI376" si="1119">AI375</f>
        <v>0</v>
      </c>
      <c r="AJ376" s="410">
        <f t="shared" ref="AJ376" si="1120">AJ375</f>
        <v>0</v>
      </c>
      <c r="AK376" s="410">
        <f t="shared" ref="AK376" si="1121">AK375</f>
        <v>0</v>
      </c>
      <c r="AL376" s="410">
        <f t="shared" ref="AL376" si="1122">AL375</f>
        <v>0</v>
      </c>
      <c r="AM376" s="305"/>
    </row>
    <row r="377" spans="1:42" outlineLevel="1">
      <c r="B377" s="436"/>
      <c r="C377" s="304"/>
      <c r="D377" s="290"/>
      <c r="E377" s="290"/>
      <c r="F377" s="290"/>
      <c r="G377" s="290"/>
      <c r="H377" s="290"/>
      <c r="I377" s="290"/>
      <c r="J377" s="290"/>
      <c r="K377" s="290"/>
      <c r="L377" s="290"/>
      <c r="M377" s="290"/>
      <c r="N377" s="290"/>
      <c r="O377" s="290"/>
      <c r="P377" s="290"/>
      <c r="Q377" s="290"/>
      <c r="R377" s="290"/>
      <c r="S377" s="290"/>
      <c r="T377" s="290"/>
      <c r="U377" s="290"/>
      <c r="V377" s="290"/>
      <c r="W377" s="290"/>
      <c r="X377" s="290"/>
      <c r="Y377" s="300"/>
      <c r="Z377" s="300"/>
      <c r="AA377" s="300"/>
      <c r="AB377" s="300"/>
      <c r="AC377" s="300"/>
      <c r="AD377" s="300"/>
      <c r="AE377" s="300"/>
      <c r="AF377" s="300"/>
      <c r="AG377" s="300"/>
      <c r="AH377" s="300"/>
      <c r="AI377" s="300"/>
      <c r="AJ377" s="300"/>
      <c r="AK377" s="300"/>
      <c r="AL377" s="300"/>
      <c r="AM377" s="305"/>
    </row>
    <row r="378" spans="1:42" ht="15.75">
      <c r="B378" s="326" t="s">
        <v>275</v>
      </c>
      <c r="C378" s="328"/>
      <c r="D378" s="328">
        <f>SUM(D221:D376)</f>
        <v>1571493</v>
      </c>
      <c r="E378" s="328"/>
      <c r="F378" s="328"/>
      <c r="G378" s="328"/>
      <c r="H378" s="328"/>
      <c r="I378" s="328"/>
      <c r="J378" s="328"/>
      <c r="K378" s="328"/>
      <c r="L378" s="328"/>
      <c r="M378" s="328"/>
      <c r="N378" s="328"/>
      <c r="O378" s="328">
        <f>SUM(O221:O376)</f>
        <v>193</v>
      </c>
      <c r="P378" s="328"/>
      <c r="Q378" s="328"/>
      <c r="R378" s="328"/>
      <c r="S378" s="328"/>
      <c r="T378" s="328"/>
      <c r="U378" s="328"/>
      <c r="V378" s="328"/>
      <c r="W378" s="328"/>
      <c r="X378" s="328"/>
      <c r="Y378" s="328">
        <f>IF(Y219="kWh",SUMPRODUCT(D221:D376,Y221:Y376))</f>
        <v>569661</v>
      </c>
      <c r="Z378" s="328">
        <f>IF(Z219="kWh",SUMPRODUCT(D221:D376,Z221:Z376))</f>
        <v>111021</v>
      </c>
      <c r="AA378" s="328">
        <f>IF(AA219="kw",SUMPRODUCT(N221:N376,O221:O376,AA221:AA376),SUMPRODUCT(D221:D376,AA221:AA376))</f>
        <v>1236</v>
      </c>
      <c r="AB378" s="328">
        <f>IF(AB219="kw",SUMPRODUCT(N221:N376,O221:O376,AB221:AB376),SUMPRODUCT(D221:D376,AB221:AB376))</f>
        <v>0</v>
      </c>
      <c r="AC378" s="328">
        <f>IF(AC219="kw",SUMPRODUCT(N221:N376,O221:O376,AC221:AC376),SUMPRODUCT(D221:D376,AC221:AC376))</f>
        <v>0</v>
      </c>
      <c r="AD378" s="328">
        <f>IF(AD219="kw",SUMPRODUCT(N221:N376,O221:O376,AD221:AD376),SUMPRODUCT(D221:D376,AD221:AD376))</f>
        <v>0</v>
      </c>
      <c r="AE378" s="328">
        <f>IF(AE219="kw",SUMPRODUCT(N221:N376,O221:O376,AE221:AE376),SUMPRODUCT(D221:D376,AE221:AE376))</f>
        <v>0</v>
      </c>
      <c r="AF378" s="328">
        <f>IF(AF219="kw",SUMPRODUCT(N221:N376,O221:O376,AF221:AF376),SUMPRODUCT(D221:D376,AF221:AF376))</f>
        <v>0</v>
      </c>
      <c r="AG378" s="328">
        <f>IF(AG219="kw",SUMPRODUCT(N221:N376,O221:O376,AG221:AG376),SUMPRODUCT(D221:D376,AG221:AG376))</f>
        <v>0</v>
      </c>
      <c r="AH378" s="328">
        <f>IF(AH219="kw",SUMPRODUCT(N221:N376,O221:O376,AH221:AH376),SUMPRODUCT(D221:D376,AH221:AH376))</f>
        <v>0</v>
      </c>
      <c r="AI378" s="328">
        <f>IF(AI219="kw",SUMPRODUCT(N221:N376,O221:O376,AI221:AI376),SUMPRODUCT(D221:D376,AI221:AI376))</f>
        <v>0</v>
      </c>
      <c r="AJ378" s="328">
        <f>IF(AJ219="kw",SUMPRODUCT(N221:N376,O221:O376,AJ221:AJ376),SUMPRODUCT(D221:D376,AJ221:AJ376))</f>
        <v>0</v>
      </c>
      <c r="AK378" s="328">
        <f>IF(AK219="kw",SUMPRODUCT(N221:N376,O221:O376,AK221:AK376),SUMPRODUCT(D221:D376,AK221:AK376))</f>
        <v>0</v>
      </c>
      <c r="AL378" s="328">
        <f>IF(AL219="kw",SUMPRODUCT(N221:N376,O221:O376,AL221:AL376),SUMPRODUCT(D221:D376,AL221:AL376))</f>
        <v>0</v>
      </c>
      <c r="AM378" s="329"/>
    </row>
    <row r="379" spans="1:42" ht="15.75">
      <c r="B379" s="390" t="s">
        <v>276</v>
      </c>
      <c r="C379" s="391"/>
      <c r="D379" s="391"/>
      <c r="E379" s="391"/>
      <c r="F379" s="391"/>
      <c r="G379" s="391"/>
      <c r="H379" s="391"/>
      <c r="I379" s="391"/>
      <c r="J379" s="391"/>
      <c r="K379" s="391"/>
      <c r="L379" s="391"/>
      <c r="M379" s="391"/>
      <c r="N379" s="391"/>
      <c r="O379" s="391"/>
      <c r="P379" s="391"/>
      <c r="Q379" s="391"/>
      <c r="R379" s="391"/>
      <c r="S379" s="391"/>
      <c r="T379" s="391"/>
      <c r="U379" s="391"/>
      <c r="V379" s="391"/>
      <c r="W379" s="391"/>
      <c r="X379" s="391"/>
      <c r="Y379" s="391">
        <f>HLOOKUP(Y218,'2. LRAMVA Threshold'!$B$42:$Q$53,8,FALSE)</f>
        <v>716874.66</v>
      </c>
      <c r="Z379" s="391">
        <f>HLOOKUP(Z218,'2. LRAMVA Threshold'!$B$42:$Q$53,8,FALSE)</f>
        <v>319363.99</v>
      </c>
      <c r="AA379" s="391">
        <f>HLOOKUP(AA218,'2. LRAMVA Threshold'!$B$42:$Q$53,8,FALSE)</f>
        <v>2466.6799999999998</v>
      </c>
      <c r="AB379" s="391">
        <f>HLOOKUP(AB218,'2. LRAMVA Threshold'!$B$42:$Q$53,8,FALSE)</f>
        <v>585.48</v>
      </c>
      <c r="AC379" s="391">
        <f>HLOOKUP(AC218,'2. LRAMVA Threshold'!$B$42:$Q$53,8,FALSE)</f>
        <v>9457.8700000000008</v>
      </c>
      <c r="AD379" s="391">
        <f>HLOOKUP(AD218,'2. LRAMVA Threshold'!$B$42:$Q$53,8,FALSE)</f>
        <v>1.63</v>
      </c>
      <c r="AE379" s="391">
        <f>HLOOKUP(AE218,'2. LRAMVA Threshold'!$B$42:$Q$53,8,FALSE)</f>
        <v>49.49</v>
      </c>
      <c r="AF379" s="391">
        <f>HLOOKUP(AF218,'2. LRAMVA Threshold'!$B$42:$Q$53,8,FALSE)</f>
        <v>0</v>
      </c>
      <c r="AG379" s="391">
        <f>HLOOKUP(AG218,'2. LRAMVA Threshold'!$B$42:$Q$53,8,FALSE)</f>
        <v>0</v>
      </c>
      <c r="AH379" s="391">
        <f>HLOOKUP(AH218,'2. LRAMVA Threshold'!$B$42:$Q$53,8,FALSE)</f>
        <v>0</v>
      </c>
      <c r="AI379" s="391">
        <f>HLOOKUP(AI218,'2. LRAMVA Threshold'!$B$42:$Q$53,8,FALSE)</f>
        <v>0</v>
      </c>
      <c r="AJ379" s="391">
        <f>HLOOKUP(AJ218,'2. LRAMVA Threshold'!$B$42:$Q$53,8,FALSE)</f>
        <v>0</v>
      </c>
      <c r="AK379" s="391">
        <f>HLOOKUP(AK218,'2. LRAMVA Threshold'!$B$42:$Q$53,8,FALSE)</f>
        <v>0</v>
      </c>
      <c r="AL379" s="391">
        <f>HLOOKUP(AL218,'2. LRAMVA Threshold'!$B$42:$Q$53,8,FALSE)</f>
        <v>0</v>
      </c>
      <c r="AM379" s="392"/>
    </row>
    <row r="380" spans="1:42">
      <c r="B380" s="393"/>
      <c r="C380" s="431"/>
      <c r="D380" s="432"/>
      <c r="E380" s="432"/>
      <c r="F380" s="432"/>
      <c r="G380" s="432"/>
      <c r="H380" s="432"/>
      <c r="I380" s="432"/>
      <c r="J380" s="432"/>
      <c r="K380" s="432"/>
      <c r="L380" s="432"/>
      <c r="M380" s="432"/>
      <c r="N380" s="432"/>
      <c r="O380" s="433"/>
      <c r="P380" s="432"/>
      <c r="Q380" s="432"/>
      <c r="R380" s="432"/>
      <c r="S380" s="434"/>
      <c r="T380" s="434"/>
      <c r="U380" s="434"/>
      <c r="V380" s="434"/>
      <c r="W380" s="432"/>
      <c r="X380" s="432"/>
      <c r="Y380" s="435"/>
      <c r="Z380" s="435"/>
      <c r="AA380" s="435"/>
      <c r="AB380" s="435"/>
      <c r="AC380" s="435"/>
      <c r="AD380" s="435"/>
      <c r="AE380" s="435"/>
      <c r="AF380" s="398"/>
      <c r="AG380" s="398"/>
      <c r="AH380" s="398"/>
      <c r="AI380" s="398"/>
      <c r="AJ380" s="398"/>
      <c r="AK380" s="398"/>
      <c r="AL380" s="398"/>
      <c r="AM380" s="399"/>
    </row>
    <row r="381" spans="1:42">
      <c r="B381" s="323" t="s">
        <v>277</v>
      </c>
      <c r="C381" s="337"/>
      <c r="D381" s="337"/>
      <c r="E381" s="375"/>
      <c r="F381" s="375"/>
      <c r="G381" s="375"/>
      <c r="H381" s="375"/>
      <c r="I381" s="375"/>
      <c r="J381" s="375"/>
      <c r="K381" s="375"/>
      <c r="L381" s="375"/>
      <c r="M381" s="375"/>
      <c r="N381" s="375"/>
      <c r="O381" s="290"/>
      <c r="P381" s="339"/>
      <c r="Q381" s="339"/>
      <c r="R381" s="339"/>
      <c r="S381" s="338"/>
      <c r="T381" s="338"/>
      <c r="U381" s="338"/>
      <c r="V381" s="338"/>
      <c r="W381" s="339"/>
      <c r="X381" s="339"/>
      <c r="Y381" s="340">
        <f>HLOOKUP(Y$35,'3.  Distribution Rates'!$C$122:$P$133,8,FALSE)</f>
        <v>1.21E-2</v>
      </c>
      <c r="Z381" s="340">
        <f>HLOOKUP(Z$35,'3.  Distribution Rates'!$C$122:$P$133,8,FALSE)</f>
        <v>1.8800000000000001E-2</v>
      </c>
      <c r="AA381" s="340">
        <f>HLOOKUP(AA$35,'3.  Distribution Rates'!$C$122:$P$133,8,FALSE)</f>
        <v>3.6314000000000002</v>
      </c>
      <c r="AB381" s="340">
        <f>HLOOKUP(AB$35,'3.  Distribution Rates'!$C$122:$P$133,8,FALSE)</f>
        <v>2.8645999999999998</v>
      </c>
      <c r="AC381" s="340">
        <f>HLOOKUP(AC$35,'3.  Distribution Rates'!$C$122:$P$133,8,FALSE)</f>
        <v>1.06E-2</v>
      </c>
      <c r="AD381" s="340">
        <f>HLOOKUP(AD$35,'3.  Distribution Rates'!$C$122:$P$133,8,FALSE)</f>
        <v>12.2509</v>
      </c>
      <c r="AE381" s="340">
        <f>HLOOKUP(AE$35,'3.  Distribution Rates'!$C$122:$P$133,8,FALSE)</f>
        <v>9.1103000000000005</v>
      </c>
      <c r="AF381" s="340">
        <f>HLOOKUP(AF$35,'3.  Distribution Rates'!$C$122:$P$133,8,FALSE)</f>
        <v>0</v>
      </c>
      <c r="AG381" s="340">
        <f>HLOOKUP(AG$35,'3.  Distribution Rates'!$C$122:$P$133,8,FALSE)</f>
        <v>0</v>
      </c>
      <c r="AH381" s="340">
        <f>HLOOKUP(AH$35,'3.  Distribution Rates'!$C$122:$P$133,8,FALSE)</f>
        <v>0</v>
      </c>
      <c r="AI381" s="340">
        <f>HLOOKUP(AI$35,'3.  Distribution Rates'!$C$122:$P$133,8,FALSE)</f>
        <v>0</v>
      </c>
      <c r="AJ381" s="340">
        <f>HLOOKUP(AJ$35,'3.  Distribution Rates'!$C$122:$P$133,8,FALSE)</f>
        <v>0</v>
      </c>
      <c r="AK381" s="340">
        <f>HLOOKUP(AK$35,'3.  Distribution Rates'!$C$122:$P$133,8,FALSE)</f>
        <v>0</v>
      </c>
      <c r="AL381" s="340">
        <f>HLOOKUP(AL$35,'3.  Distribution Rates'!$C$122:$P$133,8,FALSE)</f>
        <v>0</v>
      </c>
      <c r="AM381" s="376"/>
      <c r="AN381" s="340"/>
      <c r="AO381" s="340"/>
      <c r="AP381" s="340"/>
    </row>
    <row r="382" spans="1:42">
      <c r="B382" s="323" t="s">
        <v>278</v>
      </c>
      <c r="C382" s="344"/>
      <c r="D382" s="308"/>
      <c r="E382" s="278"/>
      <c r="F382" s="278"/>
      <c r="G382" s="278"/>
      <c r="H382" s="278"/>
      <c r="I382" s="278"/>
      <c r="J382" s="278"/>
      <c r="K382" s="278"/>
      <c r="L382" s="278"/>
      <c r="M382" s="278"/>
      <c r="N382" s="278"/>
      <c r="O382" s="290"/>
      <c r="P382" s="278"/>
      <c r="Q382" s="278"/>
      <c r="R382" s="278"/>
      <c r="S382" s="308"/>
      <c r="T382" s="308"/>
      <c r="U382" s="308"/>
      <c r="V382" s="308"/>
      <c r="W382" s="278"/>
      <c r="X382" s="278"/>
      <c r="Y382" s="377">
        <f>'4.  2011-2014 LRAM'!Y139*Y381</f>
        <v>1798.595825929975</v>
      </c>
      <c r="Z382" s="377">
        <f>'4.  2011-2014 LRAM'!Z139*Z381</f>
        <v>7221.8132891267014</v>
      </c>
      <c r="AA382" s="377">
        <f>'4.  2011-2014 LRAM'!AA139*AA381</f>
        <v>122.17945404624965</v>
      </c>
      <c r="AB382" s="377">
        <f>'4.  2011-2014 LRAM'!AB139*AB381</f>
        <v>2.9808326804256002</v>
      </c>
      <c r="AC382" s="377">
        <f>'4.  2011-2014 LRAM'!AC139*AC381</f>
        <v>0</v>
      </c>
      <c r="AD382" s="377">
        <f>'4.  2011-2014 LRAM'!AD139*AD381</f>
        <v>0</v>
      </c>
      <c r="AE382" s="377">
        <f>'4.  2011-2014 LRAM'!AE139*AE381</f>
        <v>0</v>
      </c>
      <c r="AF382" s="377">
        <f>'4.  2011-2014 LRAM'!AF139*AF381</f>
        <v>0</v>
      </c>
      <c r="AG382" s="377">
        <f>'4.  2011-2014 LRAM'!AG139*AG381</f>
        <v>0</v>
      </c>
      <c r="AH382" s="377">
        <f>'4.  2011-2014 LRAM'!AH139*AH381</f>
        <v>0</v>
      </c>
      <c r="AI382" s="377">
        <f>'4.  2011-2014 LRAM'!AI139*AI381</f>
        <v>0</v>
      </c>
      <c r="AJ382" s="377">
        <f>'4.  2011-2014 LRAM'!AJ139*AJ381</f>
        <v>0</v>
      </c>
      <c r="AK382" s="377">
        <f>'4.  2011-2014 LRAM'!AK139*AK381</f>
        <v>0</v>
      </c>
      <c r="AL382" s="377">
        <f>'4.  2011-2014 LRAM'!AL139*AL381</f>
        <v>0</v>
      </c>
      <c r="AM382" s="627">
        <f t="shared" ref="AM382:AM387" si="1123">SUM(Y382:AL382)</f>
        <v>9145.5694017833503</v>
      </c>
    </row>
    <row r="383" spans="1:42">
      <c r="B383" s="323" t="s">
        <v>279</v>
      </c>
      <c r="C383" s="344"/>
      <c r="D383" s="308"/>
      <c r="E383" s="278"/>
      <c r="F383" s="278"/>
      <c r="G383" s="278"/>
      <c r="H383" s="278"/>
      <c r="I383" s="278"/>
      <c r="J383" s="278"/>
      <c r="K383" s="278"/>
      <c r="L383" s="278"/>
      <c r="M383" s="278"/>
      <c r="N383" s="278"/>
      <c r="O383" s="290"/>
      <c r="P383" s="278"/>
      <c r="Q383" s="278"/>
      <c r="R383" s="278"/>
      <c r="S383" s="308"/>
      <c r="T383" s="308"/>
      <c r="U383" s="308"/>
      <c r="V383" s="308"/>
      <c r="W383" s="278"/>
      <c r="X383" s="278"/>
      <c r="Y383" s="377">
        <f>'4.  2011-2014 LRAM'!Y268*Y381</f>
        <v>1187.6716832935799</v>
      </c>
      <c r="Z383" s="377">
        <f>'4.  2011-2014 LRAM'!Z268*Z381</f>
        <v>5755.9235367729661</v>
      </c>
      <c r="AA383" s="377">
        <f>'4.  2011-2014 LRAM'!AA268*AA381</f>
        <v>586.60403028412577</v>
      </c>
      <c r="AB383" s="377">
        <f>'4.  2011-2014 LRAM'!AB268*AB381</f>
        <v>0</v>
      </c>
      <c r="AC383" s="377">
        <f>'4.  2011-2014 LRAM'!AC268*AC381</f>
        <v>0</v>
      </c>
      <c r="AD383" s="377">
        <f>'4.  2011-2014 LRAM'!AD268*AD381</f>
        <v>0</v>
      </c>
      <c r="AE383" s="377">
        <f>'4.  2011-2014 LRAM'!AE268*AE381</f>
        <v>0</v>
      </c>
      <c r="AF383" s="377">
        <f>'4.  2011-2014 LRAM'!AF268*AF381</f>
        <v>0</v>
      </c>
      <c r="AG383" s="377">
        <f>'4.  2011-2014 LRAM'!AG268*AG381</f>
        <v>0</v>
      </c>
      <c r="AH383" s="377">
        <f>'4.  2011-2014 LRAM'!AH268*AH381</f>
        <v>0</v>
      </c>
      <c r="AI383" s="377">
        <f>'4.  2011-2014 LRAM'!AI268*AI381</f>
        <v>0</v>
      </c>
      <c r="AJ383" s="377">
        <f>'4.  2011-2014 LRAM'!AJ268*AJ381</f>
        <v>0</v>
      </c>
      <c r="AK383" s="377">
        <f>'4.  2011-2014 LRAM'!AK268*AK381</f>
        <v>0</v>
      </c>
      <c r="AL383" s="377">
        <f>'4.  2011-2014 LRAM'!AL268*AL381</f>
        <v>0</v>
      </c>
      <c r="AM383" s="627">
        <f t="shared" si="1123"/>
        <v>7530.1992503506717</v>
      </c>
    </row>
    <row r="384" spans="1:42">
      <c r="B384" s="323" t="s">
        <v>280</v>
      </c>
      <c r="C384" s="344"/>
      <c r="D384" s="308"/>
      <c r="E384" s="278"/>
      <c r="F384" s="278"/>
      <c r="G384" s="278"/>
      <c r="H384" s="278"/>
      <c r="I384" s="278"/>
      <c r="J384" s="278"/>
      <c r="K384" s="278"/>
      <c r="L384" s="278"/>
      <c r="M384" s="278"/>
      <c r="N384" s="278"/>
      <c r="O384" s="290"/>
      <c r="P384" s="278"/>
      <c r="Q384" s="278"/>
      <c r="R384" s="278"/>
      <c r="S384" s="308"/>
      <c r="T384" s="308"/>
      <c r="U384" s="308"/>
      <c r="V384" s="308"/>
      <c r="W384" s="278"/>
      <c r="X384" s="278"/>
      <c r="Y384" s="377">
        <f>'4.  2011-2014 LRAM'!Y397*Y381</f>
        <v>1173.9846469805366</v>
      </c>
      <c r="Z384" s="377">
        <f>'4.  2011-2014 LRAM'!Z397*Z381</f>
        <v>3592.526891525883</v>
      </c>
      <c r="AA384" s="377">
        <f>'4.  2011-2014 LRAM'!AA397*AA381</f>
        <v>3092.9822266231645</v>
      </c>
      <c r="AB384" s="377">
        <f>'4.  2011-2014 LRAM'!AB397*AB381</f>
        <v>0</v>
      </c>
      <c r="AC384" s="377">
        <f>'4.  2011-2014 LRAM'!AC397*AC381</f>
        <v>0</v>
      </c>
      <c r="AD384" s="377">
        <f>'4.  2011-2014 LRAM'!AD397*AD381</f>
        <v>0</v>
      </c>
      <c r="AE384" s="377">
        <f>'4.  2011-2014 LRAM'!AE397*AE381</f>
        <v>0</v>
      </c>
      <c r="AF384" s="377">
        <f>'4.  2011-2014 LRAM'!AF397*AF381</f>
        <v>0</v>
      </c>
      <c r="AG384" s="377">
        <f>'4.  2011-2014 LRAM'!AG397*AG381</f>
        <v>0</v>
      </c>
      <c r="AH384" s="377">
        <f>'4.  2011-2014 LRAM'!AH397*AH381</f>
        <v>0</v>
      </c>
      <c r="AI384" s="377">
        <f>'4.  2011-2014 LRAM'!AI397*AI381</f>
        <v>0</v>
      </c>
      <c r="AJ384" s="377">
        <f>'4.  2011-2014 LRAM'!AJ397*AJ381</f>
        <v>0</v>
      </c>
      <c r="AK384" s="377">
        <f>'4.  2011-2014 LRAM'!AK397*AK381</f>
        <v>0</v>
      </c>
      <c r="AL384" s="377">
        <f>'4.  2011-2014 LRAM'!AL397*AL381</f>
        <v>0</v>
      </c>
      <c r="AM384" s="627">
        <f t="shared" si="1123"/>
        <v>7859.4937651295841</v>
      </c>
    </row>
    <row r="385" spans="2:39">
      <c r="B385" s="323" t="s">
        <v>281</v>
      </c>
      <c r="C385" s="344"/>
      <c r="D385" s="308"/>
      <c r="E385" s="278"/>
      <c r="F385" s="278"/>
      <c r="G385" s="278"/>
      <c r="H385" s="278"/>
      <c r="I385" s="278"/>
      <c r="J385" s="278"/>
      <c r="K385" s="278"/>
      <c r="L385" s="278"/>
      <c r="M385" s="278"/>
      <c r="N385" s="278"/>
      <c r="O385" s="290"/>
      <c r="P385" s="278"/>
      <c r="Q385" s="278"/>
      <c r="R385" s="278"/>
      <c r="S385" s="308"/>
      <c r="T385" s="308"/>
      <c r="U385" s="308"/>
      <c r="V385" s="308"/>
      <c r="W385" s="278"/>
      <c r="X385" s="278"/>
      <c r="Y385" s="377">
        <f>'4.  2011-2014 LRAM'!Y527*Y381</f>
        <v>2915.2240110945027</v>
      </c>
      <c r="Z385" s="377">
        <f>'4.  2011-2014 LRAM'!Z527*Z381</f>
        <v>26140.430674444</v>
      </c>
      <c r="AA385" s="377">
        <f>'4.  2011-2014 LRAM'!AA527*AA381</f>
        <v>656.99398292520254</v>
      </c>
      <c r="AB385" s="377">
        <f>'4.  2011-2014 LRAM'!AB527*AB381</f>
        <v>0</v>
      </c>
      <c r="AC385" s="377">
        <f>'4.  2011-2014 LRAM'!AC527*AC381</f>
        <v>0</v>
      </c>
      <c r="AD385" s="377">
        <f>'4.  2011-2014 LRAM'!AD527*AD381</f>
        <v>0</v>
      </c>
      <c r="AE385" s="377">
        <f>'4.  2011-2014 LRAM'!AE527*AE381</f>
        <v>0</v>
      </c>
      <c r="AF385" s="377">
        <f>'4.  2011-2014 LRAM'!AF527*AF381</f>
        <v>0</v>
      </c>
      <c r="AG385" s="377">
        <f>'4.  2011-2014 LRAM'!AG527*AG381</f>
        <v>0</v>
      </c>
      <c r="AH385" s="377">
        <f>'4.  2011-2014 LRAM'!AH527*AH381</f>
        <v>0</v>
      </c>
      <c r="AI385" s="377">
        <f>'4.  2011-2014 LRAM'!AI527*AI381</f>
        <v>0</v>
      </c>
      <c r="AJ385" s="377">
        <f>'4.  2011-2014 LRAM'!AJ527*AJ381</f>
        <v>0</v>
      </c>
      <c r="AK385" s="377">
        <f>'4.  2011-2014 LRAM'!AK527*AK381</f>
        <v>0</v>
      </c>
      <c r="AL385" s="377">
        <f>'4.  2011-2014 LRAM'!AL527*AL381</f>
        <v>0</v>
      </c>
      <c r="AM385" s="627">
        <f t="shared" si="1123"/>
        <v>29712.648668463706</v>
      </c>
    </row>
    <row r="386" spans="2:39">
      <c r="B386" s="323" t="s">
        <v>282</v>
      </c>
      <c r="C386" s="344"/>
      <c r="D386" s="308"/>
      <c r="E386" s="278"/>
      <c r="F386" s="278"/>
      <c r="G386" s="278"/>
      <c r="H386" s="278"/>
      <c r="I386" s="278"/>
      <c r="J386" s="278"/>
      <c r="K386" s="278"/>
      <c r="L386" s="278"/>
      <c r="M386" s="278"/>
      <c r="N386" s="278"/>
      <c r="O386" s="290"/>
      <c r="P386" s="278"/>
      <c r="Q386" s="278"/>
      <c r="R386" s="278"/>
      <c r="S386" s="308"/>
      <c r="T386" s="308"/>
      <c r="U386" s="308"/>
      <c r="V386" s="308"/>
      <c r="W386" s="278"/>
      <c r="X386" s="278"/>
      <c r="Y386" s="377">
        <f t="shared" ref="Y386:AL386" si="1124">Y208*Y381</f>
        <v>3565.4827999999998</v>
      </c>
      <c r="Z386" s="377">
        <f t="shared" si="1124"/>
        <v>3964.7184640000005</v>
      </c>
      <c r="AA386" s="377">
        <f t="shared" si="1124"/>
        <v>3529.7208000000001</v>
      </c>
      <c r="AB386" s="377">
        <f t="shared" si="1124"/>
        <v>0</v>
      </c>
      <c r="AC386" s="377">
        <f t="shared" si="1124"/>
        <v>0</v>
      </c>
      <c r="AD386" s="377">
        <f t="shared" si="1124"/>
        <v>0</v>
      </c>
      <c r="AE386" s="377">
        <f t="shared" si="1124"/>
        <v>5466.18</v>
      </c>
      <c r="AF386" s="377">
        <f t="shared" si="1124"/>
        <v>0</v>
      </c>
      <c r="AG386" s="377">
        <f t="shared" si="1124"/>
        <v>0</v>
      </c>
      <c r="AH386" s="377">
        <f t="shared" si="1124"/>
        <v>0</v>
      </c>
      <c r="AI386" s="377">
        <f t="shared" si="1124"/>
        <v>0</v>
      </c>
      <c r="AJ386" s="377">
        <f t="shared" si="1124"/>
        <v>0</v>
      </c>
      <c r="AK386" s="377">
        <f t="shared" si="1124"/>
        <v>0</v>
      </c>
      <c r="AL386" s="377">
        <f t="shared" si="1124"/>
        <v>0</v>
      </c>
      <c r="AM386" s="627">
        <f t="shared" si="1123"/>
        <v>16526.102063999999</v>
      </c>
    </row>
    <row r="387" spans="2:39">
      <c r="B387" s="323" t="s">
        <v>291</v>
      </c>
      <c r="C387" s="344"/>
      <c r="D387" s="308"/>
      <c r="E387" s="278"/>
      <c r="F387" s="278"/>
      <c r="G387" s="278"/>
      <c r="H387" s="278"/>
      <c r="I387" s="278"/>
      <c r="J387" s="278"/>
      <c r="K387" s="278"/>
      <c r="L387" s="278"/>
      <c r="M387" s="278"/>
      <c r="N387" s="278"/>
      <c r="O387" s="290"/>
      <c r="P387" s="278"/>
      <c r="Q387" s="278"/>
      <c r="R387" s="278"/>
      <c r="S387" s="308"/>
      <c r="T387" s="308"/>
      <c r="U387" s="308"/>
      <c r="V387" s="308"/>
      <c r="W387" s="278"/>
      <c r="X387" s="278"/>
      <c r="Y387" s="377">
        <f>Y378*Y381</f>
        <v>6892.8980999999994</v>
      </c>
      <c r="Z387" s="377">
        <f t="shared" ref="Z387:AL387" si="1125">Z378*Z381</f>
        <v>2087.1948000000002</v>
      </c>
      <c r="AA387" s="377">
        <f t="shared" si="1125"/>
        <v>4488.4104000000007</v>
      </c>
      <c r="AB387" s="377">
        <f t="shared" si="1125"/>
        <v>0</v>
      </c>
      <c r="AC387" s="377">
        <f t="shared" si="1125"/>
        <v>0</v>
      </c>
      <c r="AD387" s="377">
        <f t="shared" si="1125"/>
        <v>0</v>
      </c>
      <c r="AE387" s="377">
        <f t="shared" si="1125"/>
        <v>0</v>
      </c>
      <c r="AF387" s="377">
        <f t="shared" si="1125"/>
        <v>0</v>
      </c>
      <c r="AG387" s="377">
        <f t="shared" si="1125"/>
        <v>0</v>
      </c>
      <c r="AH387" s="377">
        <f t="shared" si="1125"/>
        <v>0</v>
      </c>
      <c r="AI387" s="377">
        <f t="shared" si="1125"/>
        <v>0</v>
      </c>
      <c r="AJ387" s="377">
        <f t="shared" si="1125"/>
        <v>0</v>
      </c>
      <c r="AK387" s="377">
        <f t="shared" si="1125"/>
        <v>0</v>
      </c>
      <c r="AL387" s="377">
        <f t="shared" si="1125"/>
        <v>0</v>
      </c>
      <c r="AM387" s="627">
        <f t="shared" si="1123"/>
        <v>13468.5033</v>
      </c>
    </row>
    <row r="388" spans="2:39" ht="15.75">
      <c r="B388" s="348" t="s">
        <v>283</v>
      </c>
      <c r="C388" s="344"/>
      <c r="D388" s="335"/>
      <c r="E388" s="333"/>
      <c r="F388" s="333"/>
      <c r="G388" s="333"/>
      <c r="H388" s="333"/>
      <c r="I388" s="333"/>
      <c r="J388" s="333"/>
      <c r="K388" s="333"/>
      <c r="L388" s="333"/>
      <c r="M388" s="333"/>
      <c r="N388" s="333"/>
      <c r="O388" s="299"/>
      <c r="P388" s="333"/>
      <c r="Q388" s="333"/>
      <c r="R388" s="333"/>
      <c r="S388" s="335"/>
      <c r="T388" s="335"/>
      <c r="U388" s="335"/>
      <c r="V388" s="335"/>
      <c r="W388" s="333"/>
      <c r="X388" s="333"/>
      <c r="Y388" s="345">
        <f>SUM(Y382:Y387)</f>
        <v>17533.857067298592</v>
      </c>
      <c r="Z388" s="345">
        <f t="shared" ref="Z388:AE388" si="1126">SUM(Z382:Z387)</f>
        <v>48762.607655869542</v>
      </c>
      <c r="AA388" s="345">
        <f t="shared" si="1126"/>
        <v>12476.890893878743</v>
      </c>
      <c r="AB388" s="345">
        <f t="shared" si="1126"/>
        <v>2.9808326804256002</v>
      </c>
      <c r="AC388" s="345">
        <f t="shared" si="1126"/>
        <v>0</v>
      </c>
      <c r="AD388" s="345">
        <f t="shared" si="1126"/>
        <v>0</v>
      </c>
      <c r="AE388" s="345">
        <f t="shared" si="1126"/>
        <v>5466.18</v>
      </c>
      <c r="AF388" s="345">
        <f>SUM(AF382:AF387)</f>
        <v>0</v>
      </c>
      <c r="AG388" s="345">
        <f t="shared" ref="AG388:AL388" si="1127">SUM(AG382:AG387)</f>
        <v>0</v>
      </c>
      <c r="AH388" s="345">
        <f t="shared" si="1127"/>
        <v>0</v>
      </c>
      <c r="AI388" s="345">
        <f t="shared" si="1127"/>
        <v>0</v>
      </c>
      <c r="AJ388" s="345">
        <f t="shared" si="1127"/>
        <v>0</v>
      </c>
      <c r="AK388" s="345">
        <f t="shared" si="1127"/>
        <v>0</v>
      </c>
      <c r="AL388" s="345">
        <f t="shared" si="1127"/>
        <v>0</v>
      </c>
      <c r="AM388" s="406">
        <f>SUM(AM382:AM387)</f>
        <v>84242.516449727307</v>
      </c>
    </row>
    <row r="389" spans="2:39" ht="15.75">
      <c r="B389" s="348" t="s">
        <v>284</v>
      </c>
      <c r="C389" s="344"/>
      <c r="D389" s="349"/>
      <c r="E389" s="333"/>
      <c r="F389" s="333"/>
      <c r="G389" s="333"/>
      <c r="H389" s="333"/>
      <c r="I389" s="333"/>
      <c r="J389" s="333"/>
      <c r="K389" s="333"/>
      <c r="L389" s="333"/>
      <c r="M389" s="333"/>
      <c r="N389" s="333"/>
      <c r="O389" s="299"/>
      <c r="P389" s="333"/>
      <c r="Q389" s="333"/>
      <c r="R389" s="333"/>
      <c r="S389" s="335"/>
      <c r="T389" s="335"/>
      <c r="U389" s="335"/>
      <c r="V389" s="335"/>
      <c r="W389" s="333"/>
      <c r="X389" s="333"/>
      <c r="Y389" s="346">
        <f>Y379*Y381</f>
        <v>8674.1833860000006</v>
      </c>
      <c r="Z389" s="346">
        <f t="shared" ref="Z389:AE389" si="1128">Z379*Z381</f>
        <v>6004.0430120000001</v>
      </c>
      <c r="AA389" s="346">
        <f t="shared" si="1128"/>
        <v>8957.5017520000001</v>
      </c>
      <c r="AB389" s="346">
        <f t="shared" si="1128"/>
        <v>1677.1660079999999</v>
      </c>
      <c r="AC389" s="346">
        <f t="shared" si="1128"/>
        <v>100.25342200000001</v>
      </c>
      <c r="AD389" s="346">
        <f t="shared" si="1128"/>
        <v>19.968966999999999</v>
      </c>
      <c r="AE389" s="346">
        <f t="shared" si="1128"/>
        <v>450.86874700000004</v>
      </c>
      <c r="AF389" s="346">
        <f>AF379*AF381</f>
        <v>0</v>
      </c>
      <c r="AG389" s="346">
        <f t="shared" ref="AG389:AL389" si="1129">AG379*AG381</f>
        <v>0</v>
      </c>
      <c r="AH389" s="346">
        <f t="shared" si="1129"/>
        <v>0</v>
      </c>
      <c r="AI389" s="346">
        <f t="shared" si="1129"/>
        <v>0</v>
      </c>
      <c r="AJ389" s="346">
        <f t="shared" si="1129"/>
        <v>0</v>
      </c>
      <c r="AK389" s="346">
        <f t="shared" si="1129"/>
        <v>0</v>
      </c>
      <c r="AL389" s="346">
        <f t="shared" si="1129"/>
        <v>0</v>
      </c>
      <c r="AM389" s="406">
        <f>SUM(Y389:AL389)</f>
        <v>25883.985294000006</v>
      </c>
    </row>
    <row r="390" spans="2:39" ht="15.75">
      <c r="B390" s="348" t="s">
        <v>285</v>
      </c>
      <c r="C390" s="344"/>
      <c r="D390" s="349"/>
      <c r="E390" s="333"/>
      <c r="F390" s="333"/>
      <c r="G390" s="333"/>
      <c r="H390" s="333"/>
      <c r="I390" s="333"/>
      <c r="J390" s="333"/>
      <c r="K390" s="333"/>
      <c r="L390" s="333"/>
      <c r="M390" s="333"/>
      <c r="N390" s="333"/>
      <c r="O390" s="299"/>
      <c r="P390" s="333"/>
      <c r="Q390" s="333"/>
      <c r="R390" s="333"/>
      <c r="S390" s="349"/>
      <c r="T390" s="349"/>
      <c r="U390" s="349"/>
      <c r="V390" s="349"/>
      <c r="W390" s="333"/>
      <c r="X390" s="333"/>
      <c r="Y390" s="350"/>
      <c r="Z390" s="350"/>
      <c r="AA390" s="350"/>
      <c r="AB390" s="350"/>
      <c r="AC390" s="350"/>
      <c r="AD390" s="350"/>
      <c r="AE390" s="350"/>
      <c r="AF390" s="350"/>
      <c r="AG390" s="350"/>
      <c r="AH390" s="350"/>
      <c r="AI390" s="350"/>
      <c r="AJ390" s="350"/>
      <c r="AK390" s="350"/>
      <c r="AL390" s="350"/>
      <c r="AM390" s="406">
        <f>AM388-AM389</f>
        <v>58358.531155727302</v>
      </c>
    </row>
    <row r="391" spans="2:39">
      <c r="B391" s="323"/>
      <c r="C391" s="349"/>
      <c r="D391" s="349"/>
      <c r="E391" s="333"/>
      <c r="F391" s="333"/>
      <c r="G391" s="333"/>
      <c r="H391" s="333"/>
      <c r="I391" s="333"/>
      <c r="J391" s="333"/>
      <c r="K391" s="333"/>
      <c r="L391" s="333"/>
      <c r="M391" s="333"/>
      <c r="N391" s="333"/>
      <c r="O391" s="299"/>
      <c r="P391" s="333"/>
      <c r="Q391" s="333"/>
      <c r="R391" s="333"/>
      <c r="S391" s="349"/>
      <c r="T391" s="344"/>
      <c r="U391" s="349"/>
      <c r="V391" s="349"/>
      <c r="W391" s="333"/>
      <c r="X391" s="333"/>
      <c r="Y391" s="351"/>
      <c r="Z391" s="351"/>
      <c r="AA391" s="351"/>
      <c r="AB391" s="351"/>
      <c r="AC391" s="351"/>
      <c r="AD391" s="351"/>
      <c r="AE391" s="351"/>
      <c r="AF391" s="351"/>
      <c r="AG391" s="351"/>
      <c r="AH391" s="351"/>
      <c r="AI391" s="351"/>
      <c r="AJ391" s="351"/>
      <c r="AK391" s="351"/>
      <c r="AL391" s="351"/>
      <c r="AM391" s="347"/>
    </row>
    <row r="392" spans="2:39">
      <c r="B392" s="438" t="s">
        <v>286</v>
      </c>
      <c r="C392" s="303"/>
      <c r="D392" s="278"/>
      <c r="E392" s="278"/>
      <c r="F392" s="278"/>
      <c r="G392" s="278"/>
      <c r="H392" s="278"/>
      <c r="I392" s="278"/>
      <c r="J392" s="278"/>
      <c r="K392" s="278"/>
      <c r="L392" s="278"/>
      <c r="M392" s="278"/>
      <c r="N392" s="278"/>
      <c r="O392" s="356"/>
      <c r="P392" s="278"/>
      <c r="Q392" s="278"/>
      <c r="R392" s="278"/>
      <c r="S392" s="303"/>
      <c r="T392" s="308"/>
      <c r="U392" s="308"/>
      <c r="V392" s="278"/>
      <c r="W392" s="278"/>
      <c r="X392" s="308"/>
      <c r="Y392" s="290">
        <f>SUMPRODUCT(E221:E376,Y221:Y376)</f>
        <v>569661</v>
      </c>
      <c r="Z392" s="290">
        <f>SUMPRODUCT(E221:E376,Z221:Z376)</f>
        <v>111021</v>
      </c>
      <c r="AA392" s="290">
        <f t="shared" ref="AA392:AL392" si="1130">IF(AA219="kw",SUMPRODUCT($N$221:$N$376,$P$221:$P$376,AA221:AA376),SUMPRODUCT($E$221:$E$376,AA221:AA376))</f>
        <v>1212</v>
      </c>
      <c r="AB392" s="290">
        <f t="shared" si="1130"/>
        <v>0</v>
      </c>
      <c r="AC392" s="290">
        <f t="shared" si="1130"/>
        <v>0</v>
      </c>
      <c r="AD392" s="290">
        <f t="shared" si="1130"/>
        <v>0</v>
      </c>
      <c r="AE392" s="290">
        <f t="shared" si="1130"/>
        <v>0</v>
      </c>
      <c r="AF392" s="290">
        <f t="shared" si="1130"/>
        <v>0</v>
      </c>
      <c r="AG392" s="290">
        <f t="shared" si="1130"/>
        <v>0</v>
      </c>
      <c r="AH392" s="290">
        <f t="shared" si="1130"/>
        <v>0</v>
      </c>
      <c r="AI392" s="290">
        <f t="shared" si="1130"/>
        <v>0</v>
      </c>
      <c r="AJ392" s="290">
        <f t="shared" si="1130"/>
        <v>0</v>
      </c>
      <c r="AK392" s="290">
        <f t="shared" si="1130"/>
        <v>0</v>
      </c>
      <c r="AL392" s="290">
        <f t="shared" si="1130"/>
        <v>0</v>
      </c>
      <c r="AM392" s="347"/>
    </row>
    <row r="393" spans="2:39">
      <c r="B393" s="438" t="s">
        <v>287</v>
      </c>
      <c r="C393" s="303"/>
      <c r="D393" s="278"/>
      <c r="E393" s="278"/>
      <c r="F393" s="278"/>
      <c r="G393" s="278"/>
      <c r="H393" s="278"/>
      <c r="I393" s="278"/>
      <c r="J393" s="278"/>
      <c r="K393" s="278"/>
      <c r="L393" s="278"/>
      <c r="M393" s="278"/>
      <c r="N393" s="278"/>
      <c r="O393" s="356"/>
      <c r="P393" s="278"/>
      <c r="Q393" s="278"/>
      <c r="R393" s="278"/>
      <c r="S393" s="303"/>
      <c r="T393" s="308"/>
      <c r="U393" s="308"/>
      <c r="V393" s="278"/>
      <c r="W393" s="278"/>
      <c r="X393" s="308"/>
      <c r="Y393" s="290">
        <f>SUMPRODUCT(F221:F376,Y221:Y376)</f>
        <v>569661</v>
      </c>
      <c r="Z393" s="290">
        <f>SUMPRODUCT(F221:F376,Z221:Z376)</f>
        <v>111021</v>
      </c>
      <c r="AA393" s="290">
        <f t="shared" ref="AA393:AL393" si="1131">IF(AA219="kw",SUMPRODUCT($N$221:$N$376,$Q$221:$Q$376,AA221:AA376),SUMPRODUCT($F$221:$F$376,AA221:AA376))</f>
        <v>1212</v>
      </c>
      <c r="AB393" s="290">
        <f t="shared" si="1131"/>
        <v>0</v>
      </c>
      <c r="AC393" s="290">
        <f t="shared" si="1131"/>
        <v>0</v>
      </c>
      <c r="AD393" s="290">
        <f t="shared" si="1131"/>
        <v>0</v>
      </c>
      <c r="AE393" s="290">
        <f t="shared" si="1131"/>
        <v>0</v>
      </c>
      <c r="AF393" s="290">
        <f t="shared" si="1131"/>
        <v>0</v>
      </c>
      <c r="AG393" s="290">
        <f t="shared" si="1131"/>
        <v>0</v>
      </c>
      <c r="AH393" s="290">
        <f t="shared" si="1131"/>
        <v>0</v>
      </c>
      <c r="AI393" s="290">
        <f t="shared" si="1131"/>
        <v>0</v>
      </c>
      <c r="AJ393" s="290">
        <f t="shared" si="1131"/>
        <v>0</v>
      </c>
      <c r="AK393" s="290">
        <f t="shared" si="1131"/>
        <v>0</v>
      </c>
      <c r="AL393" s="290">
        <f t="shared" si="1131"/>
        <v>0</v>
      </c>
      <c r="AM393" s="336"/>
    </row>
    <row r="394" spans="2:39">
      <c r="B394" s="438" t="s">
        <v>288</v>
      </c>
      <c r="C394" s="303"/>
      <c r="D394" s="278"/>
      <c r="E394" s="278"/>
      <c r="F394" s="278"/>
      <c r="G394" s="278"/>
      <c r="H394" s="278"/>
      <c r="I394" s="278"/>
      <c r="J394" s="278"/>
      <c r="K394" s="278"/>
      <c r="L394" s="278"/>
      <c r="M394" s="278"/>
      <c r="N394" s="278"/>
      <c r="O394" s="356"/>
      <c r="P394" s="278"/>
      <c r="Q394" s="278"/>
      <c r="R394" s="278"/>
      <c r="S394" s="303"/>
      <c r="T394" s="308"/>
      <c r="U394" s="308"/>
      <c r="V394" s="278"/>
      <c r="W394" s="278"/>
      <c r="X394" s="308"/>
      <c r="Y394" s="290">
        <f>SUMPRODUCT(G221:G376,Y221:Y376)</f>
        <v>569661</v>
      </c>
      <c r="Z394" s="290">
        <f>SUMPRODUCT(G221:G376,Z221:Z376)</f>
        <v>111021</v>
      </c>
      <c r="AA394" s="290">
        <f t="shared" ref="AA394:AL394" si="1132">IF(AA219="kw",SUMPRODUCT($N$221:$N$376,$R$221:$R$376,AA221:AA376),SUMPRODUCT($G$221:$G$376,AA221:AA376))</f>
        <v>1212</v>
      </c>
      <c r="AB394" s="290">
        <f t="shared" si="1132"/>
        <v>0</v>
      </c>
      <c r="AC394" s="290">
        <f t="shared" si="1132"/>
        <v>0</v>
      </c>
      <c r="AD394" s="290">
        <f t="shared" si="1132"/>
        <v>0</v>
      </c>
      <c r="AE394" s="290">
        <f t="shared" si="1132"/>
        <v>0</v>
      </c>
      <c r="AF394" s="290">
        <f t="shared" si="1132"/>
        <v>0</v>
      </c>
      <c r="AG394" s="290">
        <f t="shared" si="1132"/>
        <v>0</v>
      </c>
      <c r="AH394" s="290">
        <f t="shared" si="1132"/>
        <v>0</v>
      </c>
      <c r="AI394" s="290">
        <f t="shared" si="1132"/>
        <v>0</v>
      </c>
      <c r="AJ394" s="290">
        <f t="shared" si="1132"/>
        <v>0</v>
      </c>
      <c r="AK394" s="290">
        <f t="shared" si="1132"/>
        <v>0</v>
      </c>
      <c r="AL394" s="290">
        <f t="shared" si="1132"/>
        <v>0</v>
      </c>
      <c r="AM394" s="336"/>
    </row>
    <row r="395" spans="2:39">
      <c r="B395" s="439" t="s">
        <v>289</v>
      </c>
      <c r="C395" s="363"/>
      <c r="D395" s="383"/>
      <c r="E395" s="383"/>
      <c r="F395" s="383"/>
      <c r="G395" s="383"/>
      <c r="H395" s="383"/>
      <c r="I395" s="383"/>
      <c r="J395" s="383"/>
      <c r="K395" s="383"/>
      <c r="L395" s="383"/>
      <c r="M395" s="383"/>
      <c r="N395" s="383"/>
      <c r="O395" s="382"/>
      <c r="P395" s="383"/>
      <c r="Q395" s="383"/>
      <c r="R395" s="383"/>
      <c r="S395" s="363"/>
      <c r="T395" s="384"/>
      <c r="U395" s="384"/>
      <c r="V395" s="383"/>
      <c r="W395" s="383"/>
      <c r="X395" s="384"/>
      <c r="Y395" s="325">
        <f>SUMPRODUCT(H221:H376,Y221:Y376)</f>
        <v>569661</v>
      </c>
      <c r="Z395" s="325">
        <f>SUMPRODUCT(H221:H376,Z221:Z376)</f>
        <v>107107</v>
      </c>
      <c r="AA395" s="325">
        <f t="shared" ref="AA395:AL395" si="1133">IF(AA219="kw",SUMPRODUCT($N$221:$N$376,$S$221:$S$376,AA221:AA376),SUMPRODUCT($H$221:$H$376,AA221:AA376))</f>
        <v>1212</v>
      </c>
      <c r="AB395" s="325">
        <f t="shared" si="1133"/>
        <v>0</v>
      </c>
      <c r="AC395" s="325">
        <f t="shared" si="1133"/>
        <v>0</v>
      </c>
      <c r="AD395" s="325">
        <f t="shared" si="1133"/>
        <v>0</v>
      </c>
      <c r="AE395" s="325">
        <f t="shared" si="1133"/>
        <v>0</v>
      </c>
      <c r="AF395" s="325">
        <f t="shared" si="1133"/>
        <v>0</v>
      </c>
      <c r="AG395" s="325">
        <f t="shared" si="1133"/>
        <v>0</v>
      </c>
      <c r="AH395" s="325">
        <f t="shared" si="1133"/>
        <v>0</v>
      </c>
      <c r="AI395" s="325">
        <f t="shared" si="1133"/>
        <v>0</v>
      </c>
      <c r="AJ395" s="325">
        <f t="shared" si="1133"/>
        <v>0</v>
      </c>
      <c r="AK395" s="325">
        <f t="shared" si="1133"/>
        <v>0</v>
      </c>
      <c r="AL395" s="325">
        <f t="shared" si="1133"/>
        <v>0</v>
      </c>
      <c r="AM395" s="385"/>
    </row>
    <row r="396" spans="2:39" ht="21" customHeight="1">
      <c r="B396" s="367" t="s">
        <v>592</v>
      </c>
      <c r="C396" s="386"/>
      <c r="D396" s="387"/>
      <c r="E396" s="387"/>
      <c r="F396" s="387"/>
      <c r="G396" s="387"/>
      <c r="H396" s="387"/>
      <c r="I396" s="387"/>
      <c r="J396" s="387"/>
      <c r="K396" s="387"/>
      <c r="L396" s="387"/>
      <c r="M396" s="387"/>
      <c r="N396" s="387"/>
      <c r="O396" s="387"/>
      <c r="P396" s="387"/>
      <c r="Q396" s="387"/>
      <c r="R396" s="387"/>
      <c r="S396" s="370"/>
      <c r="T396" s="371"/>
      <c r="U396" s="387"/>
      <c r="V396" s="387"/>
      <c r="W396" s="387"/>
      <c r="X396" s="387"/>
      <c r="Y396" s="408"/>
      <c r="Z396" s="408"/>
      <c r="AA396" s="408"/>
      <c r="AB396" s="408"/>
      <c r="AC396" s="408"/>
      <c r="AD396" s="408"/>
      <c r="AE396" s="408"/>
      <c r="AF396" s="408"/>
      <c r="AG396" s="408"/>
      <c r="AH396" s="408"/>
      <c r="AI396" s="408"/>
      <c r="AJ396" s="408"/>
      <c r="AK396" s="408"/>
      <c r="AL396" s="408"/>
      <c r="AM396" s="388"/>
    </row>
    <row r="399" spans="2:39" ht="15.75">
      <c r="B399" s="279" t="s">
        <v>292</v>
      </c>
      <c r="C399" s="280"/>
      <c r="D399" s="588" t="s">
        <v>527</v>
      </c>
      <c r="E399" s="252"/>
      <c r="F399" s="590"/>
      <c r="G399" s="252"/>
      <c r="H399" s="252"/>
      <c r="I399" s="252"/>
      <c r="J399" s="252"/>
      <c r="K399" s="252"/>
      <c r="L399" s="252"/>
      <c r="M399" s="252"/>
      <c r="N399" s="252"/>
      <c r="O399" s="280"/>
      <c r="P399" s="252"/>
      <c r="Q399" s="252"/>
      <c r="R399" s="252"/>
      <c r="S399" s="252"/>
      <c r="T399" s="252"/>
      <c r="U399" s="252"/>
      <c r="V399" s="252"/>
      <c r="W399" s="252"/>
      <c r="X399" s="252"/>
      <c r="Y399" s="269"/>
      <c r="Z399" s="266"/>
      <c r="AA399" s="266"/>
      <c r="AB399" s="266"/>
      <c r="AC399" s="266"/>
      <c r="AD399" s="266"/>
      <c r="AE399" s="266"/>
      <c r="AF399" s="266"/>
      <c r="AG399" s="266"/>
      <c r="AH399" s="266"/>
      <c r="AI399" s="266"/>
      <c r="AJ399" s="266"/>
      <c r="AK399" s="266"/>
      <c r="AL399" s="266"/>
      <c r="AM399" s="281"/>
    </row>
    <row r="400" spans="2:39" ht="33.75" customHeight="1">
      <c r="B400" s="807" t="s">
        <v>212</v>
      </c>
      <c r="C400" s="809" t="s">
        <v>33</v>
      </c>
      <c r="D400" s="283" t="s">
        <v>423</v>
      </c>
      <c r="E400" s="811" t="s">
        <v>210</v>
      </c>
      <c r="F400" s="812"/>
      <c r="G400" s="812"/>
      <c r="H400" s="812"/>
      <c r="I400" s="812"/>
      <c r="J400" s="812"/>
      <c r="K400" s="812"/>
      <c r="L400" s="812"/>
      <c r="M400" s="813"/>
      <c r="N400" s="817" t="s">
        <v>214</v>
      </c>
      <c r="O400" s="283" t="s">
        <v>424</v>
      </c>
      <c r="P400" s="811" t="s">
        <v>213</v>
      </c>
      <c r="Q400" s="812"/>
      <c r="R400" s="812"/>
      <c r="S400" s="812"/>
      <c r="T400" s="812"/>
      <c r="U400" s="812"/>
      <c r="V400" s="812"/>
      <c r="W400" s="812"/>
      <c r="X400" s="813"/>
      <c r="Y400" s="814" t="s">
        <v>244</v>
      </c>
      <c r="Z400" s="815"/>
      <c r="AA400" s="815"/>
      <c r="AB400" s="815"/>
      <c r="AC400" s="815"/>
      <c r="AD400" s="815"/>
      <c r="AE400" s="815"/>
      <c r="AF400" s="815"/>
      <c r="AG400" s="815"/>
      <c r="AH400" s="815"/>
      <c r="AI400" s="815"/>
      <c r="AJ400" s="815"/>
      <c r="AK400" s="815"/>
      <c r="AL400" s="815"/>
      <c r="AM400" s="816"/>
    </row>
    <row r="401" spans="1:39" ht="61.5" customHeight="1">
      <c r="B401" s="808"/>
      <c r="C401" s="810"/>
      <c r="D401" s="284">
        <v>2017</v>
      </c>
      <c r="E401" s="284">
        <v>2018</v>
      </c>
      <c r="F401" s="284">
        <v>2019</v>
      </c>
      <c r="G401" s="284">
        <v>2020</v>
      </c>
      <c r="H401" s="284">
        <v>2021</v>
      </c>
      <c r="I401" s="284">
        <v>2022</v>
      </c>
      <c r="J401" s="284">
        <v>2023</v>
      </c>
      <c r="K401" s="284">
        <v>2024</v>
      </c>
      <c r="L401" s="284">
        <v>2025</v>
      </c>
      <c r="M401" s="284">
        <v>2026</v>
      </c>
      <c r="N401" s="818"/>
      <c r="O401" s="284">
        <v>2017</v>
      </c>
      <c r="P401" s="284">
        <v>2018</v>
      </c>
      <c r="Q401" s="284">
        <v>2019</v>
      </c>
      <c r="R401" s="284">
        <v>2020</v>
      </c>
      <c r="S401" s="284">
        <v>2021</v>
      </c>
      <c r="T401" s="284">
        <v>2022</v>
      </c>
      <c r="U401" s="284">
        <v>2023</v>
      </c>
      <c r="V401" s="284">
        <v>2024</v>
      </c>
      <c r="W401" s="284">
        <v>2025</v>
      </c>
      <c r="X401" s="284">
        <v>2026</v>
      </c>
      <c r="Y401" s="284" t="str">
        <f>'1.  LRAMVA Summary'!D50</f>
        <v>Residential</v>
      </c>
      <c r="Z401" s="284" t="str">
        <f>'1.  LRAMVA Summary'!E50</f>
        <v>General Service &lt; 50 kW</v>
      </c>
      <c r="AA401" s="284" t="str">
        <f>'1.  LRAMVA Summary'!F50</f>
        <v>General Service 50 to 2999 kW</v>
      </c>
      <c r="AB401" s="284" t="str">
        <f>'1.  LRAMVA Summary'!G50</f>
        <v>General Service 3000-4999 kW</v>
      </c>
      <c r="AC401" s="284" t="str">
        <f>'1.  LRAMVA Summary'!H50</f>
        <v>Unmetered Scattered Load</v>
      </c>
      <c r="AD401" s="284" t="str">
        <f>'1.  LRAMVA Summary'!I50</f>
        <v>Sentinel Lighting</v>
      </c>
      <c r="AE401" s="284" t="str">
        <f>'1.  LRAMVA Summary'!J50</f>
        <v xml:space="preserve">Street Lighting </v>
      </c>
      <c r="AF401" s="284" t="str">
        <f>'1.  LRAMVA Summary'!K50</f>
        <v/>
      </c>
      <c r="AG401" s="284" t="str">
        <f>'1.  LRAMVA Summary'!L50</f>
        <v/>
      </c>
      <c r="AH401" s="284" t="str">
        <f>'1.  LRAMVA Summary'!M50</f>
        <v/>
      </c>
      <c r="AI401" s="284" t="str">
        <f>'1.  LRAMVA Summary'!N50</f>
        <v/>
      </c>
      <c r="AJ401" s="284" t="str">
        <f>'1.  LRAMVA Summary'!O50</f>
        <v/>
      </c>
      <c r="AK401" s="284" t="str">
        <f>'1.  LRAMVA Summary'!P50</f>
        <v/>
      </c>
      <c r="AL401" s="284" t="str">
        <f>'1.  LRAMVA Summary'!Q50</f>
        <v/>
      </c>
      <c r="AM401" s="286" t="str">
        <f>'1.  LRAMVA Summary'!R50</f>
        <v>Total</v>
      </c>
    </row>
    <row r="402" spans="1:39" ht="15.75" customHeight="1">
      <c r="A402" s="530"/>
      <c r="B402" s="522" t="s">
        <v>505</v>
      </c>
      <c r="C402" s="288"/>
      <c r="D402" s="288"/>
      <c r="E402" s="288"/>
      <c r="F402" s="288"/>
      <c r="G402" s="288"/>
      <c r="H402" s="288"/>
      <c r="I402" s="288"/>
      <c r="J402" s="288"/>
      <c r="K402" s="288"/>
      <c r="L402" s="288"/>
      <c r="M402" s="288"/>
      <c r="N402" s="289"/>
      <c r="O402" s="288"/>
      <c r="P402" s="288"/>
      <c r="Q402" s="288"/>
      <c r="R402" s="288"/>
      <c r="S402" s="288"/>
      <c r="T402" s="288"/>
      <c r="U402" s="288"/>
      <c r="V402" s="288"/>
      <c r="W402" s="288"/>
      <c r="X402" s="288"/>
      <c r="Y402" s="290" t="str">
        <f>'1.  LRAMVA Summary'!D51</f>
        <v>kWh</v>
      </c>
      <c r="Z402" s="290" t="str">
        <f>'1.  LRAMVA Summary'!E51</f>
        <v>kWh</v>
      </c>
      <c r="AA402" s="290" t="str">
        <f>'1.  LRAMVA Summary'!F51</f>
        <v>kW</v>
      </c>
      <c r="AB402" s="290" t="str">
        <f>'1.  LRAMVA Summary'!G51</f>
        <v>kW</v>
      </c>
      <c r="AC402" s="290" t="str">
        <f>'1.  LRAMVA Summary'!H51</f>
        <v>kWh</v>
      </c>
      <c r="AD402" s="290" t="str">
        <f>'1.  LRAMVA Summary'!I51</f>
        <v>kW</v>
      </c>
      <c r="AE402" s="290" t="str">
        <f>'1.  LRAMVA Summary'!J51</f>
        <v>kW</v>
      </c>
      <c r="AF402" s="290">
        <f>'1.  LRAMVA Summary'!K51</f>
        <v>0</v>
      </c>
      <c r="AG402" s="290">
        <f>'1.  LRAMVA Summary'!L51</f>
        <v>0</v>
      </c>
      <c r="AH402" s="290">
        <f>'1.  LRAMVA Summary'!M51</f>
        <v>0</v>
      </c>
      <c r="AI402" s="290">
        <f>'1.  LRAMVA Summary'!N51</f>
        <v>0</v>
      </c>
      <c r="AJ402" s="290">
        <f>'1.  LRAMVA Summary'!O51</f>
        <v>0</v>
      </c>
      <c r="AK402" s="290">
        <f>'1.  LRAMVA Summary'!P51</f>
        <v>0</v>
      </c>
      <c r="AL402" s="290">
        <f>'1.  LRAMVA Summary'!Q51</f>
        <v>0</v>
      </c>
      <c r="AM402" s="291"/>
    </row>
    <row r="403" spans="1:39" ht="15.75" outlineLevel="1">
      <c r="A403" s="530"/>
      <c r="B403" s="502" t="s">
        <v>498</v>
      </c>
      <c r="C403" s="288"/>
      <c r="D403" s="288"/>
      <c r="E403" s="288"/>
      <c r="F403" s="288"/>
      <c r="G403" s="288"/>
      <c r="H403" s="288"/>
      <c r="I403" s="288"/>
      <c r="J403" s="288"/>
      <c r="K403" s="288"/>
      <c r="L403" s="288"/>
      <c r="M403" s="288"/>
      <c r="N403" s="289"/>
      <c r="O403" s="288"/>
      <c r="P403" s="288"/>
      <c r="Q403" s="288"/>
      <c r="R403" s="288"/>
      <c r="S403" s="288"/>
      <c r="T403" s="288"/>
      <c r="U403" s="288"/>
      <c r="V403" s="288"/>
      <c r="W403" s="288"/>
      <c r="X403" s="288"/>
      <c r="Y403" s="290"/>
      <c r="Z403" s="290"/>
      <c r="AA403" s="290"/>
      <c r="AB403" s="290"/>
      <c r="AC403" s="290"/>
      <c r="AD403" s="290"/>
      <c r="AE403" s="290"/>
      <c r="AF403" s="290"/>
      <c r="AG403" s="290"/>
      <c r="AH403" s="290"/>
      <c r="AI403" s="290"/>
      <c r="AJ403" s="290"/>
      <c r="AK403" s="290"/>
      <c r="AL403" s="290"/>
      <c r="AM403" s="291"/>
    </row>
    <row r="404" spans="1:39" outlineLevel="1">
      <c r="A404" s="530">
        <v>1</v>
      </c>
      <c r="B404" s="427" t="s">
        <v>95</v>
      </c>
      <c r="C404" s="290" t="s">
        <v>25</v>
      </c>
      <c r="D404" s="294"/>
      <c r="E404" s="294"/>
      <c r="F404" s="294"/>
      <c r="G404" s="294"/>
      <c r="H404" s="294"/>
      <c r="I404" s="294"/>
      <c r="J404" s="294"/>
      <c r="K404" s="294"/>
      <c r="L404" s="294"/>
      <c r="M404" s="294"/>
      <c r="N404" s="290"/>
      <c r="O404" s="294"/>
      <c r="P404" s="294"/>
      <c r="Q404" s="294"/>
      <c r="R404" s="294"/>
      <c r="S404" s="294"/>
      <c r="T404" s="294"/>
      <c r="U404" s="294"/>
      <c r="V404" s="294"/>
      <c r="W404" s="294"/>
      <c r="X404" s="294"/>
      <c r="Y404" s="409"/>
      <c r="Z404" s="409"/>
      <c r="AA404" s="409"/>
      <c r="AB404" s="409"/>
      <c r="AC404" s="409"/>
      <c r="AD404" s="409"/>
      <c r="AE404" s="409"/>
      <c r="AF404" s="409"/>
      <c r="AG404" s="409"/>
      <c r="AH404" s="409"/>
      <c r="AI404" s="409"/>
      <c r="AJ404" s="409"/>
      <c r="AK404" s="409"/>
      <c r="AL404" s="409"/>
      <c r="AM404" s="295">
        <f>SUM(Y404:AL404)</f>
        <v>0</v>
      </c>
    </row>
    <row r="405" spans="1:39" outlineLevel="1">
      <c r="A405" s="530"/>
      <c r="B405" s="430" t="s">
        <v>309</v>
      </c>
      <c r="C405" s="290" t="s">
        <v>164</v>
      </c>
      <c r="D405" s="294"/>
      <c r="E405" s="294"/>
      <c r="F405" s="294"/>
      <c r="G405" s="294"/>
      <c r="H405" s="294"/>
      <c r="I405" s="294"/>
      <c r="J405" s="294"/>
      <c r="K405" s="294"/>
      <c r="L405" s="294"/>
      <c r="M405" s="294"/>
      <c r="N405" s="466"/>
      <c r="O405" s="294"/>
      <c r="P405" s="294"/>
      <c r="Q405" s="294"/>
      <c r="R405" s="294"/>
      <c r="S405" s="294"/>
      <c r="T405" s="294"/>
      <c r="U405" s="294"/>
      <c r="V405" s="294"/>
      <c r="W405" s="294"/>
      <c r="X405" s="294"/>
      <c r="Y405" s="410">
        <f>Y404</f>
        <v>0</v>
      </c>
      <c r="Z405" s="410">
        <f t="shared" ref="Z405" si="1134">Z404</f>
        <v>0</v>
      </c>
      <c r="AA405" s="410">
        <f t="shared" ref="AA405" si="1135">AA404</f>
        <v>0</v>
      </c>
      <c r="AB405" s="410">
        <f t="shared" ref="AB405" si="1136">AB404</f>
        <v>0</v>
      </c>
      <c r="AC405" s="410">
        <f t="shared" ref="AC405" si="1137">AC404</f>
        <v>0</v>
      </c>
      <c r="AD405" s="410">
        <f t="shared" ref="AD405" si="1138">AD404</f>
        <v>0</v>
      </c>
      <c r="AE405" s="410">
        <f t="shared" ref="AE405" si="1139">AE404</f>
        <v>0</v>
      </c>
      <c r="AF405" s="410">
        <f t="shared" ref="AF405" si="1140">AF404</f>
        <v>0</v>
      </c>
      <c r="AG405" s="410">
        <f t="shared" ref="AG405" si="1141">AG404</f>
        <v>0</v>
      </c>
      <c r="AH405" s="410">
        <f t="shared" ref="AH405" si="1142">AH404</f>
        <v>0</v>
      </c>
      <c r="AI405" s="410">
        <f t="shared" ref="AI405" si="1143">AI404</f>
        <v>0</v>
      </c>
      <c r="AJ405" s="410">
        <f t="shared" ref="AJ405" si="1144">AJ404</f>
        <v>0</v>
      </c>
      <c r="AK405" s="410">
        <f t="shared" ref="AK405" si="1145">AK404</f>
        <v>0</v>
      </c>
      <c r="AL405" s="410">
        <f t="shared" ref="AL405" si="1146">AL404</f>
        <v>0</v>
      </c>
      <c r="AM405" s="296"/>
    </row>
    <row r="406" spans="1:39" ht="15.75" outlineLevel="1">
      <c r="A406" s="530"/>
      <c r="B406" s="523"/>
      <c r="C406" s="298"/>
      <c r="D406" s="298"/>
      <c r="E406" s="298"/>
      <c r="F406" s="298"/>
      <c r="G406" s="298"/>
      <c r="H406" s="298"/>
      <c r="I406" s="298"/>
      <c r="J406" s="298"/>
      <c r="K406" s="298"/>
      <c r="L406" s="298"/>
      <c r="M406" s="298"/>
      <c r="N406" s="299"/>
      <c r="O406" s="298"/>
      <c r="P406" s="298"/>
      <c r="Q406" s="298"/>
      <c r="R406" s="298"/>
      <c r="S406" s="298"/>
      <c r="T406" s="298"/>
      <c r="U406" s="298"/>
      <c r="V406" s="298"/>
      <c r="W406" s="298"/>
      <c r="X406" s="298"/>
      <c r="Y406" s="411"/>
      <c r="Z406" s="412"/>
      <c r="AA406" s="412"/>
      <c r="AB406" s="412"/>
      <c r="AC406" s="412"/>
      <c r="AD406" s="412"/>
      <c r="AE406" s="412"/>
      <c r="AF406" s="412"/>
      <c r="AG406" s="412"/>
      <c r="AH406" s="412"/>
      <c r="AI406" s="412"/>
      <c r="AJ406" s="412"/>
      <c r="AK406" s="412"/>
      <c r="AL406" s="412"/>
      <c r="AM406" s="301"/>
    </row>
    <row r="407" spans="1:39" outlineLevel="1">
      <c r="A407" s="530">
        <v>2</v>
      </c>
      <c r="B407" s="427" t="s">
        <v>96</v>
      </c>
      <c r="C407" s="290" t="s">
        <v>25</v>
      </c>
      <c r="D407" s="294"/>
      <c r="E407" s="294"/>
      <c r="F407" s="294"/>
      <c r="G407" s="294"/>
      <c r="H407" s="294"/>
      <c r="I407" s="294"/>
      <c r="J407" s="294"/>
      <c r="K407" s="294"/>
      <c r="L407" s="294"/>
      <c r="M407" s="294"/>
      <c r="N407" s="290"/>
      <c r="O407" s="294"/>
      <c r="P407" s="294"/>
      <c r="Q407" s="294"/>
      <c r="R407" s="294"/>
      <c r="S407" s="294"/>
      <c r="T407" s="294"/>
      <c r="U407" s="294"/>
      <c r="V407" s="294"/>
      <c r="W407" s="294"/>
      <c r="X407" s="294"/>
      <c r="Y407" s="409"/>
      <c r="Z407" s="409"/>
      <c r="AA407" s="409"/>
      <c r="AB407" s="409"/>
      <c r="AC407" s="409"/>
      <c r="AD407" s="409"/>
      <c r="AE407" s="409"/>
      <c r="AF407" s="409"/>
      <c r="AG407" s="409"/>
      <c r="AH407" s="409"/>
      <c r="AI407" s="409"/>
      <c r="AJ407" s="409"/>
      <c r="AK407" s="409"/>
      <c r="AL407" s="409"/>
      <c r="AM407" s="295">
        <f>SUM(Y407:AL407)</f>
        <v>0</v>
      </c>
    </row>
    <row r="408" spans="1:39" outlineLevel="1">
      <c r="A408" s="530"/>
      <c r="B408" s="430" t="s">
        <v>309</v>
      </c>
      <c r="C408" s="290" t="s">
        <v>164</v>
      </c>
      <c r="D408" s="294"/>
      <c r="E408" s="294"/>
      <c r="F408" s="294"/>
      <c r="G408" s="294"/>
      <c r="H408" s="294"/>
      <c r="I408" s="294"/>
      <c r="J408" s="294"/>
      <c r="K408" s="294"/>
      <c r="L408" s="294"/>
      <c r="M408" s="294"/>
      <c r="N408" s="466"/>
      <c r="O408" s="294"/>
      <c r="P408" s="294"/>
      <c r="Q408" s="294"/>
      <c r="R408" s="294"/>
      <c r="S408" s="294"/>
      <c r="T408" s="294"/>
      <c r="U408" s="294"/>
      <c r="V408" s="294"/>
      <c r="W408" s="294"/>
      <c r="X408" s="294"/>
      <c r="Y408" s="410">
        <f>Y407</f>
        <v>0</v>
      </c>
      <c r="Z408" s="410">
        <f t="shared" ref="Z408" si="1147">Z407</f>
        <v>0</v>
      </c>
      <c r="AA408" s="410">
        <f t="shared" ref="AA408" si="1148">AA407</f>
        <v>0</v>
      </c>
      <c r="AB408" s="410">
        <f t="shared" ref="AB408" si="1149">AB407</f>
        <v>0</v>
      </c>
      <c r="AC408" s="410">
        <f t="shared" ref="AC408" si="1150">AC407</f>
        <v>0</v>
      </c>
      <c r="AD408" s="410">
        <f t="shared" ref="AD408" si="1151">AD407</f>
        <v>0</v>
      </c>
      <c r="AE408" s="410">
        <f t="shared" ref="AE408" si="1152">AE407</f>
        <v>0</v>
      </c>
      <c r="AF408" s="410">
        <f t="shared" ref="AF408" si="1153">AF407</f>
        <v>0</v>
      </c>
      <c r="AG408" s="410">
        <f t="shared" ref="AG408" si="1154">AG407</f>
        <v>0</v>
      </c>
      <c r="AH408" s="410">
        <f t="shared" ref="AH408" si="1155">AH407</f>
        <v>0</v>
      </c>
      <c r="AI408" s="410">
        <f t="shared" ref="AI408" si="1156">AI407</f>
        <v>0</v>
      </c>
      <c r="AJ408" s="410">
        <f t="shared" ref="AJ408" si="1157">AJ407</f>
        <v>0</v>
      </c>
      <c r="AK408" s="410">
        <f t="shared" ref="AK408" si="1158">AK407</f>
        <v>0</v>
      </c>
      <c r="AL408" s="410">
        <f t="shared" ref="AL408" si="1159">AL407</f>
        <v>0</v>
      </c>
      <c r="AM408" s="296"/>
    </row>
    <row r="409" spans="1:39" ht="15.75" outlineLevel="1">
      <c r="A409" s="530"/>
      <c r="B409" s="523"/>
      <c r="C409" s="298"/>
      <c r="D409" s="303"/>
      <c r="E409" s="303"/>
      <c r="F409" s="303"/>
      <c r="G409" s="303"/>
      <c r="H409" s="303"/>
      <c r="I409" s="303"/>
      <c r="J409" s="303"/>
      <c r="K409" s="303"/>
      <c r="L409" s="303"/>
      <c r="M409" s="303"/>
      <c r="N409" s="299"/>
      <c r="O409" s="303"/>
      <c r="P409" s="303"/>
      <c r="Q409" s="303"/>
      <c r="R409" s="303"/>
      <c r="S409" s="303"/>
      <c r="T409" s="303"/>
      <c r="U409" s="303"/>
      <c r="V409" s="303"/>
      <c r="W409" s="303"/>
      <c r="X409" s="303"/>
      <c r="Y409" s="411"/>
      <c r="Z409" s="412"/>
      <c r="AA409" s="412"/>
      <c r="AB409" s="412"/>
      <c r="AC409" s="412"/>
      <c r="AD409" s="412"/>
      <c r="AE409" s="412"/>
      <c r="AF409" s="412"/>
      <c r="AG409" s="412"/>
      <c r="AH409" s="412"/>
      <c r="AI409" s="412"/>
      <c r="AJ409" s="412"/>
      <c r="AK409" s="412"/>
      <c r="AL409" s="412"/>
      <c r="AM409" s="301"/>
    </row>
    <row r="410" spans="1:39" outlineLevel="1">
      <c r="A410" s="530">
        <v>3</v>
      </c>
      <c r="B410" s="427" t="s">
        <v>97</v>
      </c>
      <c r="C410" s="290" t="s">
        <v>25</v>
      </c>
      <c r="D410" s="294"/>
      <c r="E410" s="294"/>
      <c r="F410" s="294"/>
      <c r="G410" s="294"/>
      <c r="H410" s="294"/>
      <c r="I410" s="294"/>
      <c r="J410" s="294"/>
      <c r="K410" s="294"/>
      <c r="L410" s="294"/>
      <c r="M410" s="294"/>
      <c r="N410" s="290"/>
      <c r="O410" s="294"/>
      <c r="P410" s="294"/>
      <c r="Q410" s="294"/>
      <c r="R410" s="294"/>
      <c r="S410" s="294"/>
      <c r="T410" s="294"/>
      <c r="U410" s="294"/>
      <c r="V410" s="294"/>
      <c r="W410" s="294"/>
      <c r="X410" s="294"/>
      <c r="Y410" s="409"/>
      <c r="Z410" s="409"/>
      <c r="AA410" s="409"/>
      <c r="AB410" s="409"/>
      <c r="AC410" s="409"/>
      <c r="AD410" s="409"/>
      <c r="AE410" s="409"/>
      <c r="AF410" s="409"/>
      <c r="AG410" s="409"/>
      <c r="AH410" s="409"/>
      <c r="AI410" s="409"/>
      <c r="AJ410" s="409"/>
      <c r="AK410" s="409"/>
      <c r="AL410" s="409"/>
      <c r="AM410" s="295">
        <f>SUM(Y410:AL410)</f>
        <v>0</v>
      </c>
    </row>
    <row r="411" spans="1:39" outlineLevel="1">
      <c r="A411" s="530"/>
      <c r="B411" s="430" t="s">
        <v>309</v>
      </c>
      <c r="C411" s="290" t="s">
        <v>164</v>
      </c>
      <c r="D411" s="294"/>
      <c r="E411" s="294"/>
      <c r="F411" s="294"/>
      <c r="G411" s="294"/>
      <c r="H411" s="294"/>
      <c r="I411" s="294"/>
      <c r="J411" s="294"/>
      <c r="K411" s="294"/>
      <c r="L411" s="294"/>
      <c r="M411" s="294"/>
      <c r="N411" s="466"/>
      <c r="O411" s="294"/>
      <c r="P411" s="294"/>
      <c r="Q411" s="294"/>
      <c r="R411" s="294"/>
      <c r="S411" s="294"/>
      <c r="T411" s="294"/>
      <c r="U411" s="294"/>
      <c r="V411" s="294"/>
      <c r="W411" s="294"/>
      <c r="X411" s="294"/>
      <c r="Y411" s="410">
        <f>Y410</f>
        <v>0</v>
      </c>
      <c r="Z411" s="410">
        <f t="shared" ref="Z411" si="1160">Z410</f>
        <v>0</v>
      </c>
      <c r="AA411" s="410">
        <f t="shared" ref="AA411" si="1161">AA410</f>
        <v>0</v>
      </c>
      <c r="AB411" s="410">
        <f t="shared" ref="AB411" si="1162">AB410</f>
        <v>0</v>
      </c>
      <c r="AC411" s="410">
        <f t="shared" ref="AC411" si="1163">AC410</f>
        <v>0</v>
      </c>
      <c r="AD411" s="410">
        <f t="shared" ref="AD411" si="1164">AD410</f>
        <v>0</v>
      </c>
      <c r="AE411" s="410">
        <f t="shared" ref="AE411" si="1165">AE410</f>
        <v>0</v>
      </c>
      <c r="AF411" s="410">
        <f t="shared" ref="AF411" si="1166">AF410</f>
        <v>0</v>
      </c>
      <c r="AG411" s="410">
        <f t="shared" ref="AG411" si="1167">AG410</f>
        <v>0</v>
      </c>
      <c r="AH411" s="410">
        <f t="shared" ref="AH411" si="1168">AH410</f>
        <v>0</v>
      </c>
      <c r="AI411" s="410">
        <f t="shared" ref="AI411" si="1169">AI410</f>
        <v>0</v>
      </c>
      <c r="AJ411" s="410">
        <f t="shared" ref="AJ411" si="1170">AJ410</f>
        <v>0</v>
      </c>
      <c r="AK411" s="410">
        <f t="shared" ref="AK411" si="1171">AK410</f>
        <v>0</v>
      </c>
      <c r="AL411" s="410">
        <f t="shared" ref="AL411" si="1172">AL410</f>
        <v>0</v>
      </c>
      <c r="AM411" s="296"/>
    </row>
    <row r="412" spans="1:39" outlineLevel="1">
      <c r="A412" s="530"/>
      <c r="B412" s="430"/>
      <c r="C412" s="304"/>
      <c r="D412" s="290"/>
      <c r="E412" s="290"/>
      <c r="F412" s="290"/>
      <c r="G412" s="290"/>
      <c r="H412" s="290"/>
      <c r="I412" s="290"/>
      <c r="J412" s="290"/>
      <c r="K412" s="290"/>
      <c r="L412" s="290"/>
      <c r="M412" s="290"/>
      <c r="N412" s="290"/>
      <c r="O412" s="290"/>
      <c r="P412" s="290"/>
      <c r="Q412" s="290"/>
      <c r="R412" s="290"/>
      <c r="S412" s="290"/>
      <c r="T412" s="290"/>
      <c r="U412" s="290"/>
      <c r="V412" s="290"/>
      <c r="W412" s="290"/>
      <c r="X412" s="290"/>
      <c r="Y412" s="411"/>
      <c r="Z412" s="411"/>
      <c r="AA412" s="411"/>
      <c r="AB412" s="411"/>
      <c r="AC412" s="411"/>
      <c r="AD412" s="411"/>
      <c r="AE412" s="411"/>
      <c r="AF412" s="411"/>
      <c r="AG412" s="411"/>
      <c r="AH412" s="411"/>
      <c r="AI412" s="411"/>
      <c r="AJ412" s="411"/>
      <c r="AK412" s="411"/>
      <c r="AL412" s="411"/>
      <c r="AM412" s="305"/>
    </row>
    <row r="413" spans="1:39" outlineLevel="1">
      <c r="A413" s="530">
        <v>4</v>
      </c>
      <c r="B413" s="427" t="s">
        <v>98</v>
      </c>
      <c r="C413" s="290" t="s">
        <v>25</v>
      </c>
      <c r="D413" s="294"/>
      <c r="E413" s="294"/>
      <c r="F413" s="294"/>
      <c r="G413" s="294"/>
      <c r="H413" s="294"/>
      <c r="I413" s="294"/>
      <c r="J413" s="294"/>
      <c r="K413" s="294"/>
      <c r="L413" s="294"/>
      <c r="M413" s="294"/>
      <c r="N413" s="290"/>
      <c r="O413" s="294"/>
      <c r="P413" s="294"/>
      <c r="Q413" s="294"/>
      <c r="R413" s="294"/>
      <c r="S413" s="294"/>
      <c r="T413" s="294"/>
      <c r="U413" s="294"/>
      <c r="V413" s="294"/>
      <c r="W413" s="294"/>
      <c r="X413" s="294"/>
      <c r="Y413" s="409"/>
      <c r="Z413" s="409"/>
      <c r="AA413" s="409"/>
      <c r="AB413" s="409"/>
      <c r="AC413" s="409"/>
      <c r="AD413" s="409"/>
      <c r="AE413" s="409"/>
      <c r="AF413" s="409"/>
      <c r="AG413" s="409"/>
      <c r="AH413" s="409"/>
      <c r="AI413" s="409"/>
      <c r="AJ413" s="409"/>
      <c r="AK413" s="409"/>
      <c r="AL413" s="409"/>
      <c r="AM413" s="295">
        <f>SUM(Y413:AL413)</f>
        <v>0</v>
      </c>
    </row>
    <row r="414" spans="1:39" outlineLevel="1">
      <c r="A414" s="530"/>
      <c r="B414" s="430" t="s">
        <v>309</v>
      </c>
      <c r="C414" s="290" t="s">
        <v>164</v>
      </c>
      <c r="D414" s="294"/>
      <c r="E414" s="294"/>
      <c r="F414" s="294"/>
      <c r="G414" s="294"/>
      <c r="H414" s="294"/>
      <c r="I414" s="294"/>
      <c r="J414" s="294"/>
      <c r="K414" s="294"/>
      <c r="L414" s="294"/>
      <c r="M414" s="294"/>
      <c r="N414" s="466"/>
      <c r="O414" s="294"/>
      <c r="P414" s="294"/>
      <c r="Q414" s="294"/>
      <c r="R414" s="294"/>
      <c r="S414" s="294"/>
      <c r="T414" s="294"/>
      <c r="U414" s="294"/>
      <c r="V414" s="294"/>
      <c r="W414" s="294"/>
      <c r="X414" s="294"/>
      <c r="Y414" s="410">
        <f>Y413</f>
        <v>0</v>
      </c>
      <c r="Z414" s="410">
        <f t="shared" ref="Z414" si="1173">Z413</f>
        <v>0</v>
      </c>
      <c r="AA414" s="410">
        <f t="shared" ref="AA414" si="1174">AA413</f>
        <v>0</v>
      </c>
      <c r="AB414" s="410">
        <f t="shared" ref="AB414" si="1175">AB413</f>
        <v>0</v>
      </c>
      <c r="AC414" s="410">
        <f t="shared" ref="AC414" si="1176">AC413</f>
        <v>0</v>
      </c>
      <c r="AD414" s="410">
        <f t="shared" ref="AD414" si="1177">AD413</f>
        <v>0</v>
      </c>
      <c r="AE414" s="410">
        <f t="shared" ref="AE414" si="1178">AE413</f>
        <v>0</v>
      </c>
      <c r="AF414" s="410">
        <f t="shared" ref="AF414" si="1179">AF413</f>
        <v>0</v>
      </c>
      <c r="AG414" s="410">
        <f t="shared" ref="AG414" si="1180">AG413</f>
        <v>0</v>
      </c>
      <c r="AH414" s="410">
        <f t="shared" ref="AH414" si="1181">AH413</f>
        <v>0</v>
      </c>
      <c r="AI414" s="410">
        <f t="shared" ref="AI414" si="1182">AI413</f>
        <v>0</v>
      </c>
      <c r="AJ414" s="410">
        <f t="shared" ref="AJ414" si="1183">AJ413</f>
        <v>0</v>
      </c>
      <c r="AK414" s="410">
        <f t="shared" ref="AK414" si="1184">AK413</f>
        <v>0</v>
      </c>
      <c r="AL414" s="410">
        <f t="shared" ref="AL414" si="1185">AL413</f>
        <v>0</v>
      </c>
      <c r="AM414" s="296"/>
    </row>
    <row r="415" spans="1:39" outlineLevel="1">
      <c r="A415" s="530"/>
      <c r="B415" s="430"/>
      <c r="C415" s="304"/>
      <c r="D415" s="303"/>
      <c r="E415" s="303"/>
      <c r="F415" s="303"/>
      <c r="G415" s="303"/>
      <c r="H415" s="303"/>
      <c r="I415" s="303"/>
      <c r="J415" s="303"/>
      <c r="K415" s="303"/>
      <c r="L415" s="303"/>
      <c r="M415" s="303"/>
      <c r="N415" s="290"/>
      <c r="O415" s="303"/>
      <c r="P415" s="303"/>
      <c r="Q415" s="303"/>
      <c r="R415" s="303"/>
      <c r="S415" s="303"/>
      <c r="T415" s="303"/>
      <c r="U415" s="303"/>
      <c r="V415" s="303"/>
      <c r="W415" s="303"/>
      <c r="X415" s="303"/>
      <c r="Y415" s="411"/>
      <c r="Z415" s="411"/>
      <c r="AA415" s="411"/>
      <c r="AB415" s="411"/>
      <c r="AC415" s="411"/>
      <c r="AD415" s="411"/>
      <c r="AE415" s="411"/>
      <c r="AF415" s="411"/>
      <c r="AG415" s="411"/>
      <c r="AH415" s="411"/>
      <c r="AI415" s="411"/>
      <c r="AJ415" s="411"/>
      <c r="AK415" s="411"/>
      <c r="AL415" s="411"/>
      <c r="AM415" s="305"/>
    </row>
    <row r="416" spans="1:39" ht="30" outlineLevel="1">
      <c r="A416" s="530">
        <v>5</v>
      </c>
      <c r="B416" s="427" t="s">
        <v>99</v>
      </c>
      <c r="C416" s="290" t="s">
        <v>25</v>
      </c>
      <c r="D416" s="294"/>
      <c r="E416" s="294"/>
      <c r="F416" s="294"/>
      <c r="G416" s="294"/>
      <c r="H416" s="294"/>
      <c r="I416" s="294"/>
      <c r="J416" s="294"/>
      <c r="K416" s="294"/>
      <c r="L416" s="294"/>
      <c r="M416" s="294"/>
      <c r="N416" s="290"/>
      <c r="O416" s="294"/>
      <c r="P416" s="294"/>
      <c r="Q416" s="294"/>
      <c r="R416" s="294"/>
      <c r="S416" s="294"/>
      <c r="T416" s="294"/>
      <c r="U416" s="294"/>
      <c r="V416" s="294"/>
      <c r="W416" s="294"/>
      <c r="X416" s="294"/>
      <c r="Y416" s="409"/>
      <c r="Z416" s="409"/>
      <c r="AA416" s="409"/>
      <c r="AB416" s="409"/>
      <c r="AC416" s="409"/>
      <c r="AD416" s="409"/>
      <c r="AE416" s="409"/>
      <c r="AF416" s="409"/>
      <c r="AG416" s="409"/>
      <c r="AH416" s="409"/>
      <c r="AI416" s="409"/>
      <c r="AJ416" s="409"/>
      <c r="AK416" s="409"/>
      <c r="AL416" s="409"/>
      <c r="AM416" s="295">
        <f>SUM(Y416:AL416)</f>
        <v>0</v>
      </c>
    </row>
    <row r="417" spans="1:39" outlineLevel="1">
      <c r="A417" s="530"/>
      <c r="B417" s="430" t="s">
        <v>309</v>
      </c>
      <c r="C417" s="290" t="s">
        <v>164</v>
      </c>
      <c r="D417" s="294"/>
      <c r="E417" s="294"/>
      <c r="F417" s="294"/>
      <c r="G417" s="294"/>
      <c r="H417" s="294"/>
      <c r="I417" s="294"/>
      <c r="J417" s="294"/>
      <c r="K417" s="294"/>
      <c r="L417" s="294"/>
      <c r="M417" s="294"/>
      <c r="N417" s="466"/>
      <c r="O417" s="294"/>
      <c r="P417" s="294"/>
      <c r="Q417" s="294"/>
      <c r="R417" s="294"/>
      <c r="S417" s="294"/>
      <c r="T417" s="294"/>
      <c r="U417" s="294"/>
      <c r="V417" s="294"/>
      <c r="W417" s="294"/>
      <c r="X417" s="294"/>
      <c r="Y417" s="410">
        <f>Y416</f>
        <v>0</v>
      </c>
      <c r="Z417" s="410">
        <f t="shared" ref="Z417" si="1186">Z416</f>
        <v>0</v>
      </c>
      <c r="AA417" s="410">
        <f t="shared" ref="AA417" si="1187">AA416</f>
        <v>0</v>
      </c>
      <c r="AB417" s="410">
        <f t="shared" ref="AB417" si="1188">AB416</f>
        <v>0</v>
      </c>
      <c r="AC417" s="410">
        <f t="shared" ref="AC417" si="1189">AC416</f>
        <v>0</v>
      </c>
      <c r="AD417" s="410">
        <f t="shared" ref="AD417" si="1190">AD416</f>
        <v>0</v>
      </c>
      <c r="AE417" s="410">
        <f t="shared" ref="AE417" si="1191">AE416</f>
        <v>0</v>
      </c>
      <c r="AF417" s="410">
        <f t="shared" ref="AF417" si="1192">AF416</f>
        <v>0</v>
      </c>
      <c r="AG417" s="410">
        <f t="shared" ref="AG417" si="1193">AG416</f>
        <v>0</v>
      </c>
      <c r="AH417" s="410">
        <f t="shared" ref="AH417" si="1194">AH416</f>
        <v>0</v>
      </c>
      <c r="AI417" s="410">
        <f t="shared" ref="AI417" si="1195">AI416</f>
        <v>0</v>
      </c>
      <c r="AJ417" s="410">
        <f t="shared" ref="AJ417" si="1196">AJ416</f>
        <v>0</v>
      </c>
      <c r="AK417" s="410">
        <f t="shared" ref="AK417" si="1197">AK416</f>
        <v>0</v>
      </c>
      <c r="AL417" s="410">
        <f t="shared" ref="AL417" si="1198">AL416</f>
        <v>0</v>
      </c>
      <c r="AM417" s="296"/>
    </row>
    <row r="418" spans="1:39" outlineLevel="1">
      <c r="A418" s="530"/>
      <c r="B418" s="430"/>
      <c r="C418" s="290"/>
      <c r="D418" s="290"/>
      <c r="E418" s="290"/>
      <c r="F418" s="290"/>
      <c r="G418" s="290"/>
      <c r="H418" s="290"/>
      <c r="I418" s="290"/>
      <c r="J418" s="290"/>
      <c r="K418" s="290"/>
      <c r="L418" s="290"/>
      <c r="M418" s="290"/>
      <c r="N418" s="290"/>
      <c r="O418" s="290"/>
      <c r="P418" s="290"/>
      <c r="Q418" s="290"/>
      <c r="R418" s="290"/>
      <c r="S418" s="290"/>
      <c r="T418" s="290"/>
      <c r="U418" s="290"/>
      <c r="V418" s="290"/>
      <c r="W418" s="290"/>
      <c r="X418" s="290"/>
      <c r="Y418" s="421"/>
      <c r="Z418" s="422"/>
      <c r="AA418" s="422"/>
      <c r="AB418" s="422"/>
      <c r="AC418" s="422"/>
      <c r="AD418" s="422"/>
      <c r="AE418" s="422"/>
      <c r="AF418" s="422"/>
      <c r="AG418" s="422"/>
      <c r="AH418" s="422"/>
      <c r="AI418" s="422"/>
      <c r="AJ418" s="422"/>
      <c r="AK418" s="422"/>
      <c r="AL418" s="422"/>
      <c r="AM418" s="296"/>
    </row>
    <row r="419" spans="1:39" ht="15.75" outlineLevel="1">
      <c r="A419" s="530"/>
      <c r="B419" s="512" t="s">
        <v>499</v>
      </c>
      <c r="C419" s="288"/>
      <c r="D419" s="288"/>
      <c r="E419" s="288"/>
      <c r="F419" s="288"/>
      <c r="G419" s="288"/>
      <c r="H419" s="288"/>
      <c r="I419" s="288"/>
      <c r="J419" s="288"/>
      <c r="K419" s="288"/>
      <c r="L419" s="288"/>
      <c r="M419" s="288"/>
      <c r="N419" s="289"/>
      <c r="O419" s="288"/>
      <c r="P419" s="288"/>
      <c r="Q419" s="288"/>
      <c r="R419" s="288"/>
      <c r="S419" s="288"/>
      <c r="T419" s="288"/>
      <c r="U419" s="288"/>
      <c r="V419" s="288"/>
      <c r="W419" s="288"/>
      <c r="X419" s="288"/>
      <c r="Y419" s="413"/>
      <c r="Z419" s="413"/>
      <c r="AA419" s="413"/>
      <c r="AB419" s="413"/>
      <c r="AC419" s="413"/>
      <c r="AD419" s="413"/>
      <c r="AE419" s="413"/>
      <c r="AF419" s="413"/>
      <c r="AG419" s="413"/>
      <c r="AH419" s="413"/>
      <c r="AI419" s="413"/>
      <c r="AJ419" s="413"/>
      <c r="AK419" s="413"/>
      <c r="AL419" s="413"/>
      <c r="AM419" s="291"/>
    </row>
    <row r="420" spans="1:39" outlineLevel="1">
      <c r="A420" s="530">
        <v>6</v>
      </c>
      <c r="B420" s="427" t="s">
        <v>100</v>
      </c>
      <c r="C420" s="290" t="s">
        <v>25</v>
      </c>
      <c r="D420" s="294"/>
      <c r="E420" s="294"/>
      <c r="F420" s="294"/>
      <c r="G420" s="294"/>
      <c r="H420" s="294"/>
      <c r="I420" s="294"/>
      <c r="J420" s="294"/>
      <c r="K420" s="294"/>
      <c r="L420" s="294"/>
      <c r="M420" s="294"/>
      <c r="N420" s="294">
        <v>12</v>
      </c>
      <c r="O420" s="294"/>
      <c r="P420" s="294"/>
      <c r="Q420" s="294"/>
      <c r="R420" s="294"/>
      <c r="S420" s="294"/>
      <c r="T420" s="294"/>
      <c r="U420" s="294"/>
      <c r="V420" s="294"/>
      <c r="W420" s="294"/>
      <c r="X420" s="294"/>
      <c r="Y420" s="414"/>
      <c r="Z420" s="409"/>
      <c r="AA420" s="409"/>
      <c r="AB420" s="409"/>
      <c r="AC420" s="409"/>
      <c r="AD420" s="409"/>
      <c r="AE420" s="409"/>
      <c r="AF420" s="414"/>
      <c r="AG420" s="414"/>
      <c r="AH420" s="414"/>
      <c r="AI420" s="414"/>
      <c r="AJ420" s="414"/>
      <c r="AK420" s="414"/>
      <c r="AL420" s="414"/>
      <c r="AM420" s="295">
        <f>SUM(Y420:AL420)</f>
        <v>0</v>
      </c>
    </row>
    <row r="421" spans="1:39" outlineLevel="1">
      <c r="A421" s="530"/>
      <c r="B421" s="430" t="s">
        <v>309</v>
      </c>
      <c r="C421" s="290" t="s">
        <v>164</v>
      </c>
      <c r="D421" s="294"/>
      <c r="E421" s="294"/>
      <c r="F421" s="294"/>
      <c r="G421" s="294"/>
      <c r="H421" s="294"/>
      <c r="I421" s="294"/>
      <c r="J421" s="294"/>
      <c r="K421" s="294"/>
      <c r="L421" s="294"/>
      <c r="M421" s="294"/>
      <c r="N421" s="294">
        <f>N420</f>
        <v>12</v>
      </c>
      <c r="O421" s="294"/>
      <c r="P421" s="294"/>
      <c r="Q421" s="294"/>
      <c r="R421" s="294"/>
      <c r="S421" s="294"/>
      <c r="T421" s="294"/>
      <c r="U421" s="294"/>
      <c r="V421" s="294"/>
      <c r="W421" s="294"/>
      <c r="X421" s="294"/>
      <c r="Y421" s="410">
        <f>Y420</f>
        <v>0</v>
      </c>
      <c r="Z421" s="410">
        <f t="shared" ref="Z421" si="1199">Z420</f>
        <v>0</v>
      </c>
      <c r="AA421" s="410">
        <f t="shared" ref="AA421" si="1200">AA420</f>
        <v>0</v>
      </c>
      <c r="AB421" s="410">
        <f t="shared" ref="AB421" si="1201">AB420</f>
        <v>0</v>
      </c>
      <c r="AC421" s="410">
        <f t="shared" ref="AC421" si="1202">AC420</f>
        <v>0</v>
      </c>
      <c r="AD421" s="410">
        <f t="shared" ref="AD421" si="1203">AD420</f>
        <v>0</v>
      </c>
      <c r="AE421" s="410">
        <f t="shared" ref="AE421" si="1204">AE420</f>
        <v>0</v>
      </c>
      <c r="AF421" s="410">
        <f t="shared" ref="AF421" si="1205">AF420</f>
        <v>0</v>
      </c>
      <c r="AG421" s="410">
        <f t="shared" ref="AG421" si="1206">AG420</f>
        <v>0</v>
      </c>
      <c r="AH421" s="410">
        <f t="shared" ref="AH421" si="1207">AH420</f>
        <v>0</v>
      </c>
      <c r="AI421" s="410">
        <f t="shared" ref="AI421" si="1208">AI420</f>
        <v>0</v>
      </c>
      <c r="AJ421" s="410">
        <f t="shared" ref="AJ421" si="1209">AJ420</f>
        <v>0</v>
      </c>
      <c r="AK421" s="410">
        <f t="shared" ref="AK421" si="1210">AK420</f>
        <v>0</v>
      </c>
      <c r="AL421" s="410">
        <f t="shared" ref="AL421" si="1211">AL420</f>
        <v>0</v>
      </c>
      <c r="AM421" s="310"/>
    </row>
    <row r="422" spans="1:39" outlineLevel="1">
      <c r="A422" s="530"/>
      <c r="B422" s="524"/>
      <c r="C422" s="311"/>
      <c r="D422" s="290"/>
      <c r="E422" s="290"/>
      <c r="F422" s="290"/>
      <c r="G422" s="290"/>
      <c r="H422" s="290"/>
      <c r="I422" s="290"/>
      <c r="J422" s="290"/>
      <c r="K422" s="290"/>
      <c r="L422" s="290"/>
      <c r="M422" s="290"/>
      <c r="N422" s="290"/>
      <c r="O422" s="290"/>
      <c r="P422" s="290"/>
      <c r="Q422" s="290"/>
      <c r="R422" s="290"/>
      <c r="S422" s="290"/>
      <c r="T422" s="290"/>
      <c r="U422" s="290"/>
      <c r="V422" s="290"/>
      <c r="W422" s="290"/>
      <c r="X422" s="290"/>
      <c r="Y422" s="415"/>
      <c r="Z422" s="415"/>
      <c r="AA422" s="415"/>
      <c r="AB422" s="415"/>
      <c r="AC422" s="415"/>
      <c r="AD422" s="415"/>
      <c r="AE422" s="415"/>
      <c r="AF422" s="415"/>
      <c r="AG422" s="415"/>
      <c r="AH422" s="415"/>
      <c r="AI422" s="415"/>
      <c r="AJ422" s="415"/>
      <c r="AK422" s="415"/>
      <c r="AL422" s="415"/>
      <c r="AM422" s="312"/>
    </row>
    <row r="423" spans="1:39" ht="30" outlineLevel="1">
      <c r="A423" s="530">
        <v>7</v>
      </c>
      <c r="B423" s="427" t="s">
        <v>101</v>
      </c>
      <c r="C423" s="290" t="s">
        <v>25</v>
      </c>
      <c r="D423" s="294"/>
      <c r="E423" s="294"/>
      <c r="F423" s="294"/>
      <c r="G423" s="294"/>
      <c r="H423" s="294"/>
      <c r="I423" s="294"/>
      <c r="J423" s="294"/>
      <c r="K423" s="294"/>
      <c r="L423" s="294"/>
      <c r="M423" s="294"/>
      <c r="N423" s="294">
        <v>12</v>
      </c>
      <c r="O423" s="294"/>
      <c r="P423" s="294"/>
      <c r="Q423" s="294"/>
      <c r="R423" s="294"/>
      <c r="S423" s="294"/>
      <c r="T423" s="294"/>
      <c r="U423" s="294"/>
      <c r="V423" s="294"/>
      <c r="W423" s="294"/>
      <c r="X423" s="294"/>
      <c r="Y423" s="414"/>
      <c r="Z423" s="409"/>
      <c r="AA423" s="409"/>
      <c r="AB423" s="409"/>
      <c r="AC423" s="409"/>
      <c r="AD423" s="409"/>
      <c r="AE423" s="409"/>
      <c r="AF423" s="414"/>
      <c r="AG423" s="414"/>
      <c r="AH423" s="414"/>
      <c r="AI423" s="414"/>
      <c r="AJ423" s="414"/>
      <c r="AK423" s="414"/>
      <c r="AL423" s="414"/>
      <c r="AM423" s="295">
        <f>SUM(Y423:AL423)</f>
        <v>0</v>
      </c>
    </row>
    <row r="424" spans="1:39" outlineLevel="1">
      <c r="A424" s="530"/>
      <c r="B424" s="430" t="s">
        <v>309</v>
      </c>
      <c r="C424" s="290" t="s">
        <v>164</v>
      </c>
      <c r="D424" s="294"/>
      <c r="E424" s="294"/>
      <c r="F424" s="294"/>
      <c r="G424" s="294"/>
      <c r="H424" s="294"/>
      <c r="I424" s="294"/>
      <c r="J424" s="294"/>
      <c r="K424" s="294"/>
      <c r="L424" s="294"/>
      <c r="M424" s="294"/>
      <c r="N424" s="294">
        <f>N423</f>
        <v>12</v>
      </c>
      <c r="O424" s="294"/>
      <c r="P424" s="294"/>
      <c r="Q424" s="294"/>
      <c r="R424" s="294"/>
      <c r="S424" s="294"/>
      <c r="T424" s="294"/>
      <c r="U424" s="294"/>
      <c r="V424" s="294"/>
      <c r="W424" s="294"/>
      <c r="X424" s="294"/>
      <c r="Y424" s="410">
        <f>Y423</f>
        <v>0</v>
      </c>
      <c r="Z424" s="410">
        <f t="shared" ref="Z424" si="1212">Z423</f>
        <v>0</v>
      </c>
      <c r="AA424" s="410">
        <f t="shared" ref="AA424" si="1213">AA423</f>
        <v>0</v>
      </c>
      <c r="AB424" s="410">
        <f t="shared" ref="AB424" si="1214">AB423</f>
        <v>0</v>
      </c>
      <c r="AC424" s="410">
        <f t="shared" ref="AC424" si="1215">AC423</f>
        <v>0</v>
      </c>
      <c r="AD424" s="410">
        <f t="shared" ref="AD424" si="1216">AD423</f>
        <v>0</v>
      </c>
      <c r="AE424" s="410">
        <f t="shared" ref="AE424" si="1217">AE423</f>
        <v>0</v>
      </c>
      <c r="AF424" s="410">
        <f t="shared" ref="AF424" si="1218">AF423</f>
        <v>0</v>
      </c>
      <c r="AG424" s="410">
        <f t="shared" ref="AG424" si="1219">AG423</f>
        <v>0</v>
      </c>
      <c r="AH424" s="410">
        <f t="shared" ref="AH424" si="1220">AH423</f>
        <v>0</v>
      </c>
      <c r="AI424" s="410">
        <f t="shared" ref="AI424" si="1221">AI423</f>
        <v>0</v>
      </c>
      <c r="AJ424" s="410">
        <f t="shared" ref="AJ424" si="1222">AJ423</f>
        <v>0</v>
      </c>
      <c r="AK424" s="410">
        <f t="shared" ref="AK424" si="1223">AK423</f>
        <v>0</v>
      </c>
      <c r="AL424" s="410">
        <f t="shared" ref="AL424" si="1224">AL423</f>
        <v>0</v>
      </c>
      <c r="AM424" s="310"/>
    </row>
    <row r="425" spans="1:39" outlineLevel="1">
      <c r="A425" s="530"/>
      <c r="B425" s="525"/>
      <c r="C425" s="311"/>
      <c r="D425" s="290"/>
      <c r="E425" s="290"/>
      <c r="F425" s="290"/>
      <c r="G425" s="290"/>
      <c r="H425" s="290"/>
      <c r="I425" s="290"/>
      <c r="J425" s="290"/>
      <c r="K425" s="290"/>
      <c r="L425" s="290"/>
      <c r="M425" s="290"/>
      <c r="N425" s="290"/>
      <c r="O425" s="290"/>
      <c r="P425" s="290"/>
      <c r="Q425" s="290"/>
      <c r="R425" s="290"/>
      <c r="S425" s="290"/>
      <c r="T425" s="290"/>
      <c r="U425" s="290"/>
      <c r="V425" s="290"/>
      <c r="W425" s="290"/>
      <c r="X425" s="290"/>
      <c r="Y425" s="415"/>
      <c r="Z425" s="416"/>
      <c r="AA425" s="415"/>
      <c r="AB425" s="415"/>
      <c r="AC425" s="415"/>
      <c r="AD425" s="415"/>
      <c r="AE425" s="415"/>
      <c r="AF425" s="415"/>
      <c r="AG425" s="415"/>
      <c r="AH425" s="415"/>
      <c r="AI425" s="415"/>
      <c r="AJ425" s="415"/>
      <c r="AK425" s="415"/>
      <c r="AL425" s="415"/>
      <c r="AM425" s="312"/>
    </row>
    <row r="426" spans="1:39" ht="30" outlineLevel="1">
      <c r="A426" s="530">
        <v>8</v>
      </c>
      <c r="B426" s="427" t="s">
        <v>102</v>
      </c>
      <c r="C426" s="290" t="s">
        <v>25</v>
      </c>
      <c r="D426" s="294"/>
      <c r="E426" s="294"/>
      <c r="F426" s="294"/>
      <c r="G426" s="294"/>
      <c r="H426" s="294"/>
      <c r="I426" s="294"/>
      <c r="J426" s="294"/>
      <c r="K426" s="294"/>
      <c r="L426" s="294"/>
      <c r="M426" s="294"/>
      <c r="N426" s="294">
        <v>12</v>
      </c>
      <c r="O426" s="294"/>
      <c r="P426" s="294"/>
      <c r="Q426" s="294"/>
      <c r="R426" s="294"/>
      <c r="S426" s="294"/>
      <c r="T426" s="294"/>
      <c r="U426" s="294"/>
      <c r="V426" s="294"/>
      <c r="W426" s="294"/>
      <c r="X426" s="294"/>
      <c r="Y426" s="414"/>
      <c r="Z426" s="409"/>
      <c r="AA426" s="409"/>
      <c r="AB426" s="409"/>
      <c r="AC426" s="409"/>
      <c r="AD426" s="409"/>
      <c r="AE426" s="409"/>
      <c r="AF426" s="414"/>
      <c r="AG426" s="414"/>
      <c r="AH426" s="414"/>
      <c r="AI426" s="414"/>
      <c r="AJ426" s="414"/>
      <c r="AK426" s="414"/>
      <c r="AL426" s="414"/>
      <c r="AM426" s="295">
        <f>SUM(Y426:AL426)</f>
        <v>0</v>
      </c>
    </row>
    <row r="427" spans="1:39" outlineLevel="1">
      <c r="A427" s="530"/>
      <c r="B427" s="430" t="s">
        <v>309</v>
      </c>
      <c r="C427" s="290" t="s">
        <v>164</v>
      </c>
      <c r="D427" s="294"/>
      <c r="E427" s="294"/>
      <c r="F427" s="294"/>
      <c r="G427" s="294"/>
      <c r="H427" s="294"/>
      <c r="I427" s="294"/>
      <c r="J427" s="294"/>
      <c r="K427" s="294"/>
      <c r="L427" s="294"/>
      <c r="M427" s="294"/>
      <c r="N427" s="294">
        <f>N426</f>
        <v>12</v>
      </c>
      <c r="O427" s="294"/>
      <c r="P427" s="294"/>
      <c r="Q427" s="294"/>
      <c r="R427" s="294"/>
      <c r="S427" s="294"/>
      <c r="T427" s="294"/>
      <c r="U427" s="294"/>
      <c r="V427" s="294"/>
      <c r="W427" s="294"/>
      <c r="X427" s="294"/>
      <c r="Y427" s="410">
        <f>Y426</f>
        <v>0</v>
      </c>
      <c r="Z427" s="410">
        <f t="shared" ref="Z427" si="1225">Z426</f>
        <v>0</v>
      </c>
      <c r="AA427" s="410">
        <f t="shared" ref="AA427" si="1226">AA426</f>
        <v>0</v>
      </c>
      <c r="AB427" s="410">
        <f t="shared" ref="AB427" si="1227">AB426</f>
        <v>0</v>
      </c>
      <c r="AC427" s="410">
        <f t="shared" ref="AC427" si="1228">AC426</f>
        <v>0</v>
      </c>
      <c r="AD427" s="410">
        <f t="shared" ref="AD427" si="1229">AD426</f>
        <v>0</v>
      </c>
      <c r="AE427" s="410">
        <f t="shared" ref="AE427" si="1230">AE426</f>
        <v>0</v>
      </c>
      <c r="AF427" s="410">
        <f t="shared" ref="AF427" si="1231">AF426</f>
        <v>0</v>
      </c>
      <c r="AG427" s="410">
        <f t="shared" ref="AG427" si="1232">AG426</f>
        <v>0</v>
      </c>
      <c r="AH427" s="410">
        <f t="shared" ref="AH427" si="1233">AH426</f>
        <v>0</v>
      </c>
      <c r="AI427" s="410">
        <f t="shared" ref="AI427" si="1234">AI426</f>
        <v>0</v>
      </c>
      <c r="AJ427" s="410">
        <f t="shared" ref="AJ427" si="1235">AJ426</f>
        <v>0</v>
      </c>
      <c r="AK427" s="410">
        <f t="shared" ref="AK427" si="1236">AK426</f>
        <v>0</v>
      </c>
      <c r="AL427" s="410">
        <f t="shared" ref="AL427" si="1237">AL426</f>
        <v>0</v>
      </c>
      <c r="AM427" s="310"/>
    </row>
    <row r="428" spans="1:39" outlineLevel="1">
      <c r="A428" s="530"/>
      <c r="B428" s="525"/>
      <c r="C428" s="311"/>
      <c r="D428" s="315"/>
      <c r="E428" s="315"/>
      <c r="F428" s="315"/>
      <c r="G428" s="315"/>
      <c r="H428" s="315"/>
      <c r="I428" s="315"/>
      <c r="J428" s="315"/>
      <c r="K428" s="315"/>
      <c r="L428" s="315"/>
      <c r="M428" s="315"/>
      <c r="N428" s="290"/>
      <c r="O428" s="315"/>
      <c r="P428" s="315"/>
      <c r="Q428" s="315"/>
      <c r="R428" s="315"/>
      <c r="S428" s="315"/>
      <c r="T428" s="315"/>
      <c r="U428" s="315"/>
      <c r="V428" s="315"/>
      <c r="W428" s="315"/>
      <c r="X428" s="315"/>
      <c r="Y428" s="415"/>
      <c r="Z428" s="416"/>
      <c r="AA428" s="415"/>
      <c r="AB428" s="415"/>
      <c r="AC428" s="415"/>
      <c r="AD428" s="415"/>
      <c r="AE428" s="415"/>
      <c r="AF428" s="415"/>
      <c r="AG428" s="415"/>
      <c r="AH428" s="415"/>
      <c r="AI428" s="415"/>
      <c r="AJ428" s="415"/>
      <c r="AK428" s="415"/>
      <c r="AL428" s="415"/>
      <c r="AM428" s="312"/>
    </row>
    <row r="429" spans="1:39" ht="30" outlineLevel="1">
      <c r="A429" s="530">
        <v>9</v>
      </c>
      <c r="B429" s="427" t="s">
        <v>103</v>
      </c>
      <c r="C429" s="290" t="s">
        <v>25</v>
      </c>
      <c r="D429" s="294"/>
      <c r="E429" s="294"/>
      <c r="F429" s="294"/>
      <c r="G429" s="294"/>
      <c r="H429" s="294"/>
      <c r="I429" s="294"/>
      <c r="J429" s="294"/>
      <c r="K429" s="294"/>
      <c r="L429" s="294"/>
      <c r="M429" s="294"/>
      <c r="N429" s="294">
        <v>12</v>
      </c>
      <c r="O429" s="294"/>
      <c r="P429" s="294"/>
      <c r="Q429" s="294"/>
      <c r="R429" s="294"/>
      <c r="S429" s="294"/>
      <c r="T429" s="294"/>
      <c r="U429" s="294"/>
      <c r="V429" s="294"/>
      <c r="W429" s="294"/>
      <c r="X429" s="294"/>
      <c r="Y429" s="414"/>
      <c r="Z429" s="409"/>
      <c r="AA429" s="409"/>
      <c r="AB429" s="409"/>
      <c r="AC429" s="409"/>
      <c r="AD429" s="409"/>
      <c r="AE429" s="409"/>
      <c r="AF429" s="414"/>
      <c r="AG429" s="414"/>
      <c r="AH429" s="414"/>
      <c r="AI429" s="414"/>
      <c r="AJ429" s="414"/>
      <c r="AK429" s="414"/>
      <c r="AL429" s="414"/>
      <c r="AM429" s="295">
        <f>SUM(Y429:AL429)</f>
        <v>0</v>
      </c>
    </row>
    <row r="430" spans="1:39" outlineLevel="1">
      <c r="A430" s="530"/>
      <c r="B430" s="430" t="s">
        <v>309</v>
      </c>
      <c r="C430" s="290" t="s">
        <v>164</v>
      </c>
      <c r="D430" s="294"/>
      <c r="E430" s="294"/>
      <c r="F430" s="294"/>
      <c r="G430" s="294"/>
      <c r="H430" s="294"/>
      <c r="I430" s="294"/>
      <c r="J430" s="294"/>
      <c r="K430" s="294"/>
      <c r="L430" s="294"/>
      <c r="M430" s="294"/>
      <c r="N430" s="294">
        <f>N429</f>
        <v>12</v>
      </c>
      <c r="O430" s="294"/>
      <c r="P430" s="294"/>
      <c r="Q430" s="294"/>
      <c r="R430" s="294"/>
      <c r="S430" s="294"/>
      <c r="T430" s="294"/>
      <c r="U430" s="294"/>
      <c r="V430" s="294"/>
      <c r="W430" s="294"/>
      <c r="X430" s="294"/>
      <c r="Y430" s="410">
        <f>Y429</f>
        <v>0</v>
      </c>
      <c r="Z430" s="410">
        <f t="shared" ref="Z430" si="1238">Z429</f>
        <v>0</v>
      </c>
      <c r="AA430" s="410">
        <f t="shared" ref="AA430" si="1239">AA429</f>
        <v>0</v>
      </c>
      <c r="AB430" s="410">
        <f t="shared" ref="AB430" si="1240">AB429</f>
        <v>0</v>
      </c>
      <c r="AC430" s="410">
        <f t="shared" ref="AC430" si="1241">AC429</f>
        <v>0</v>
      </c>
      <c r="AD430" s="410">
        <f t="shared" ref="AD430" si="1242">AD429</f>
        <v>0</v>
      </c>
      <c r="AE430" s="410">
        <f t="shared" ref="AE430" si="1243">AE429</f>
        <v>0</v>
      </c>
      <c r="AF430" s="410">
        <f t="shared" ref="AF430" si="1244">AF429</f>
        <v>0</v>
      </c>
      <c r="AG430" s="410">
        <f t="shared" ref="AG430" si="1245">AG429</f>
        <v>0</v>
      </c>
      <c r="AH430" s="410">
        <f t="shared" ref="AH430" si="1246">AH429</f>
        <v>0</v>
      </c>
      <c r="AI430" s="410">
        <f t="shared" ref="AI430" si="1247">AI429</f>
        <v>0</v>
      </c>
      <c r="AJ430" s="410">
        <f t="shared" ref="AJ430" si="1248">AJ429</f>
        <v>0</v>
      </c>
      <c r="AK430" s="410">
        <f t="shared" ref="AK430" si="1249">AK429</f>
        <v>0</v>
      </c>
      <c r="AL430" s="410">
        <f t="shared" ref="AL430" si="1250">AL429</f>
        <v>0</v>
      </c>
      <c r="AM430" s="310"/>
    </row>
    <row r="431" spans="1:39" outlineLevel="1">
      <c r="A431" s="530"/>
      <c r="B431" s="525"/>
      <c r="C431" s="311"/>
      <c r="D431" s="315"/>
      <c r="E431" s="315"/>
      <c r="F431" s="315"/>
      <c r="G431" s="315"/>
      <c r="H431" s="315"/>
      <c r="I431" s="315"/>
      <c r="J431" s="315"/>
      <c r="K431" s="315"/>
      <c r="L431" s="315"/>
      <c r="M431" s="315"/>
      <c r="N431" s="290"/>
      <c r="O431" s="315"/>
      <c r="P431" s="315"/>
      <c r="Q431" s="315"/>
      <c r="R431" s="315"/>
      <c r="S431" s="315"/>
      <c r="T431" s="315"/>
      <c r="U431" s="315"/>
      <c r="V431" s="315"/>
      <c r="W431" s="315"/>
      <c r="X431" s="315"/>
      <c r="Y431" s="415"/>
      <c r="Z431" s="415"/>
      <c r="AA431" s="415"/>
      <c r="AB431" s="415"/>
      <c r="AC431" s="415"/>
      <c r="AD431" s="415"/>
      <c r="AE431" s="415"/>
      <c r="AF431" s="415"/>
      <c r="AG431" s="415"/>
      <c r="AH431" s="415"/>
      <c r="AI431" s="415"/>
      <c r="AJ431" s="415"/>
      <c r="AK431" s="415"/>
      <c r="AL431" s="415"/>
      <c r="AM431" s="312"/>
    </row>
    <row r="432" spans="1:39" ht="30" outlineLevel="1">
      <c r="A432" s="530">
        <v>10</v>
      </c>
      <c r="B432" s="427" t="s">
        <v>104</v>
      </c>
      <c r="C432" s="290" t="s">
        <v>25</v>
      </c>
      <c r="D432" s="294"/>
      <c r="E432" s="294"/>
      <c r="F432" s="294"/>
      <c r="G432" s="294"/>
      <c r="H432" s="294"/>
      <c r="I432" s="294"/>
      <c r="J432" s="294"/>
      <c r="K432" s="294"/>
      <c r="L432" s="294"/>
      <c r="M432" s="294"/>
      <c r="N432" s="294">
        <v>3</v>
      </c>
      <c r="O432" s="294"/>
      <c r="P432" s="294"/>
      <c r="Q432" s="294"/>
      <c r="R432" s="294"/>
      <c r="S432" s="294"/>
      <c r="T432" s="294"/>
      <c r="U432" s="294"/>
      <c r="V432" s="294"/>
      <c r="W432" s="294"/>
      <c r="X432" s="294"/>
      <c r="Y432" s="414"/>
      <c r="Z432" s="409"/>
      <c r="AA432" s="409"/>
      <c r="AB432" s="409"/>
      <c r="AC432" s="409"/>
      <c r="AD432" s="409"/>
      <c r="AE432" s="409"/>
      <c r="AF432" s="414"/>
      <c r="AG432" s="414"/>
      <c r="AH432" s="414"/>
      <c r="AI432" s="414"/>
      <c r="AJ432" s="414"/>
      <c r="AK432" s="414"/>
      <c r="AL432" s="414"/>
      <c r="AM432" s="295">
        <f>SUM(Y432:AL432)</f>
        <v>0</v>
      </c>
    </row>
    <row r="433" spans="1:40" outlineLevel="1">
      <c r="A433" s="530"/>
      <c r="B433" s="430" t="s">
        <v>309</v>
      </c>
      <c r="C433" s="290" t="s">
        <v>164</v>
      </c>
      <c r="D433" s="294"/>
      <c r="E433" s="294"/>
      <c r="F433" s="294"/>
      <c r="G433" s="294"/>
      <c r="H433" s="294"/>
      <c r="I433" s="294"/>
      <c r="J433" s="294"/>
      <c r="K433" s="294"/>
      <c r="L433" s="294"/>
      <c r="M433" s="294"/>
      <c r="N433" s="294">
        <f>N432</f>
        <v>3</v>
      </c>
      <c r="O433" s="294"/>
      <c r="P433" s="294"/>
      <c r="Q433" s="294"/>
      <c r="R433" s="294"/>
      <c r="S433" s="294"/>
      <c r="T433" s="294"/>
      <c r="U433" s="294"/>
      <c r="V433" s="294"/>
      <c r="W433" s="294"/>
      <c r="X433" s="294"/>
      <c r="Y433" s="410">
        <f>Y432</f>
        <v>0</v>
      </c>
      <c r="Z433" s="410">
        <f t="shared" ref="Z433" si="1251">Z432</f>
        <v>0</v>
      </c>
      <c r="AA433" s="410">
        <f t="shared" ref="AA433" si="1252">AA432</f>
        <v>0</v>
      </c>
      <c r="AB433" s="410">
        <f t="shared" ref="AB433" si="1253">AB432</f>
        <v>0</v>
      </c>
      <c r="AC433" s="410">
        <f t="shared" ref="AC433" si="1254">AC432</f>
        <v>0</v>
      </c>
      <c r="AD433" s="410">
        <f t="shared" ref="AD433" si="1255">AD432</f>
        <v>0</v>
      </c>
      <c r="AE433" s="410">
        <f t="shared" ref="AE433" si="1256">AE432</f>
        <v>0</v>
      </c>
      <c r="AF433" s="410">
        <f t="shared" ref="AF433" si="1257">AF432</f>
        <v>0</v>
      </c>
      <c r="AG433" s="410">
        <f t="shared" ref="AG433" si="1258">AG432</f>
        <v>0</v>
      </c>
      <c r="AH433" s="410">
        <f t="shared" ref="AH433" si="1259">AH432</f>
        <v>0</v>
      </c>
      <c r="AI433" s="410">
        <f t="shared" ref="AI433" si="1260">AI432</f>
        <v>0</v>
      </c>
      <c r="AJ433" s="410">
        <f t="shared" ref="AJ433" si="1261">AJ432</f>
        <v>0</v>
      </c>
      <c r="AK433" s="410">
        <f t="shared" ref="AK433" si="1262">AK432</f>
        <v>0</v>
      </c>
      <c r="AL433" s="410">
        <f t="shared" ref="AL433" si="1263">AL432</f>
        <v>0</v>
      </c>
      <c r="AM433" s="310"/>
    </row>
    <row r="434" spans="1:40" outlineLevel="1">
      <c r="A434" s="530"/>
      <c r="B434" s="525"/>
      <c r="C434" s="311"/>
      <c r="D434" s="315"/>
      <c r="E434" s="315"/>
      <c r="F434" s="315"/>
      <c r="G434" s="315"/>
      <c r="H434" s="315"/>
      <c r="I434" s="315"/>
      <c r="J434" s="315"/>
      <c r="K434" s="315"/>
      <c r="L434" s="315"/>
      <c r="M434" s="315"/>
      <c r="N434" s="290"/>
      <c r="O434" s="315"/>
      <c r="P434" s="315"/>
      <c r="Q434" s="315"/>
      <c r="R434" s="315"/>
      <c r="S434" s="315"/>
      <c r="T434" s="315"/>
      <c r="U434" s="315"/>
      <c r="V434" s="315"/>
      <c r="W434" s="315"/>
      <c r="X434" s="315"/>
      <c r="Y434" s="415"/>
      <c r="Z434" s="416"/>
      <c r="AA434" s="415"/>
      <c r="AB434" s="415"/>
      <c r="AC434" s="415"/>
      <c r="AD434" s="415"/>
      <c r="AE434" s="415"/>
      <c r="AF434" s="415"/>
      <c r="AG434" s="415"/>
      <c r="AH434" s="415"/>
      <c r="AI434" s="415"/>
      <c r="AJ434" s="415"/>
      <c r="AK434" s="415"/>
      <c r="AL434" s="415"/>
      <c r="AM434" s="312"/>
    </row>
    <row r="435" spans="1:40" ht="15.75" outlineLevel="1">
      <c r="A435" s="530"/>
      <c r="B435" s="502" t="s">
        <v>10</v>
      </c>
      <c r="C435" s="288"/>
      <c r="D435" s="288"/>
      <c r="E435" s="288"/>
      <c r="F435" s="288"/>
      <c r="G435" s="288"/>
      <c r="H435" s="288"/>
      <c r="I435" s="288"/>
      <c r="J435" s="288"/>
      <c r="K435" s="288"/>
      <c r="L435" s="288"/>
      <c r="M435" s="288"/>
      <c r="N435" s="289"/>
      <c r="O435" s="288"/>
      <c r="P435" s="288"/>
      <c r="Q435" s="288"/>
      <c r="R435" s="288"/>
      <c r="S435" s="288"/>
      <c r="T435" s="288"/>
      <c r="U435" s="288"/>
      <c r="V435" s="288"/>
      <c r="W435" s="288"/>
      <c r="X435" s="288"/>
      <c r="Y435" s="413"/>
      <c r="Z435" s="413"/>
      <c r="AA435" s="413"/>
      <c r="AB435" s="413"/>
      <c r="AC435" s="413"/>
      <c r="AD435" s="413"/>
      <c r="AE435" s="413"/>
      <c r="AF435" s="413"/>
      <c r="AG435" s="413"/>
      <c r="AH435" s="413"/>
      <c r="AI435" s="413"/>
      <c r="AJ435" s="413"/>
      <c r="AK435" s="413"/>
      <c r="AL435" s="413"/>
      <c r="AM435" s="291"/>
    </row>
    <row r="436" spans="1:40" ht="30" outlineLevel="1">
      <c r="A436" s="530">
        <v>11</v>
      </c>
      <c r="B436" s="427" t="s">
        <v>105</v>
      </c>
      <c r="C436" s="290" t="s">
        <v>25</v>
      </c>
      <c r="D436" s="294"/>
      <c r="E436" s="294"/>
      <c r="F436" s="294"/>
      <c r="G436" s="294"/>
      <c r="H436" s="294"/>
      <c r="I436" s="294"/>
      <c r="J436" s="294"/>
      <c r="K436" s="294"/>
      <c r="L436" s="294"/>
      <c r="M436" s="294"/>
      <c r="N436" s="294">
        <v>12</v>
      </c>
      <c r="O436" s="294"/>
      <c r="P436" s="294"/>
      <c r="Q436" s="294"/>
      <c r="R436" s="294"/>
      <c r="S436" s="294"/>
      <c r="T436" s="294"/>
      <c r="U436" s="294"/>
      <c r="V436" s="294"/>
      <c r="W436" s="294"/>
      <c r="X436" s="294"/>
      <c r="Y436" s="425"/>
      <c r="Z436" s="409"/>
      <c r="AA436" s="409"/>
      <c r="AB436" s="409"/>
      <c r="AC436" s="409"/>
      <c r="AD436" s="409"/>
      <c r="AE436" s="409"/>
      <c r="AF436" s="414"/>
      <c r="AG436" s="414"/>
      <c r="AH436" s="414"/>
      <c r="AI436" s="414"/>
      <c r="AJ436" s="414"/>
      <c r="AK436" s="414"/>
      <c r="AL436" s="414"/>
      <c r="AM436" s="295">
        <f>SUM(Y436:AL436)</f>
        <v>0</v>
      </c>
    </row>
    <row r="437" spans="1:40" outlineLevel="1">
      <c r="A437" s="530"/>
      <c r="B437" s="430" t="s">
        <v>309</v>
      </c>
      <c r="C437" s="290" t="s">
        <v>164</v>
      </c>
      <c r="D437" s="294"/>
      <c r="E437" s="294"/>
      <c r="F437" s="294"/>
      <c r="G437" s="294"/>
      <c r="H437" s="294"/>
      <c r="I437" s="294"/>
      <c r="J437" s="294"/>
      <c r="K437" s="294"/>
      <c r="L437" s="294"/>
      <c r="M437" s="294"/>
      <c r="N437" s="294">
        <f>N436</f>
        <v>12</v>
      </c>
      <c r="O437" s="294"/>
      <c r="P437" s="294"/>
      <c r="Q437" s="294"/>
      <c r="R437" s="294"/>
      <c r="S437" s="294"/>
      <c r="T437" s="294"/>
      <c r="U437" s="294"/>
      <c r="V437" s="294"/>
      <c r="W437" s="294"/>
      <c r="X437" s="294"/>
      <c r="Y437" s="410">
        <f>Y436</f>
        <v>0</v>
      </c>
      <c r="Z437" s="410">
        <f t="shared" ref="Z437" si="1264">Z436</f>
        <v>0</v>
      </c>
      <c r="AA437" s="410">
        <f t="shared" ref="AA437" si="1265">AA436</f>
        <v>0</v>
      </c>
      <c r="AB437" s="410">
        <f t="shared" ref="AB437" si="1266">AB436</f>
        <v>0</v>
      </c>
      <c r="AC437" s="410">
        <f t="shared" ref="AC437" si="1267">AC436</f>
        <v>0</v>
      </c>
      <c r="AD437" s="410">
        <f t="shared" ref="AD437" si="1268">AD436</f>
        <v>0</v>
      </c>
      <c r="AE437" s="410">
        <f t="shared" ref="AE437" si="1269">AE436</f>
        <v>0</v>
      </c>
      <c r="AF437" s="410">
        <f t="shared" ref="AF437" si="1270">AF436</f>
        <v>0</v>
      </c>
      <c r="AG437" s="410">
        <f t="shared" ref="AG437" si="1271">AG436</f>
        <v>0</v>
      </c>
      <c r="AH437" s="410">
        <f t="shared" ref="AH437" si="1272">AH436</f>
        <v>0</v>
      </c>
      <c r="AI437" s="410">
        <f t="shared" ref="AI437" si="1273">AI436</f>
        <v>0</v>
      </c>
      <c r="AJ437" s="410">
        <f t="shared" ref="AJ437" si="1274">AJ436</f>
        <v>0</v>
      </c>
      <c r="AK437" s="410">
        <f t="shared" ref="AK437" si="1275">AK436</f>
        <v>0</v>
      </c>
      <c r="AL437" s="410">
        <f t="shared" ref="AL437" si="1276">AL436</f>
        <v>0</v>
      </c>
      <c r="AM437" s="296"/>
    </row>
    <row r="438" spans="1:40" outlineLevel="1">
      <c r="A438" s="530"/>
      <c r="B438" s="526"/>
      <c r="C438" s="304"/>
      <c r="D438" s="290"/>
      <c r="E438" s="290"/>
      <c r="F438" s="290"/>
      <c r="G438" s="290"/>
      <c r="H438" s="290"/>
      <c r="I438" s="290"/>
      <c r="J438" s="290"/>
      <c r="K438" s="290"/>
      <c r="L438" s="290"/>
      <c r="M438" s="290"/>
      <c r="N438" s="290"/>
      <c r="O438" s="290"/>
      <c r="P438" s="290"/>
      <c r="Q438" s="290"/>
      <c r="R438" s="290"/>
      <c r="S438" s="290"/>
      <c r="T438" s="290"/>
      <c r="U438" s="290"/>
      <c r="V438" s="290"/>
      <c r="W438" s="290"/>
      <c r="X438" s="290"/>
      <c r="Y438" s="411"/>
      <c r="Z438" s="420"/>
      <c r="AA438" s="420"/>
      <c r="AB438" s="420"/>
      <c r="AC438" s="420"/>
      <c r="AD438" s="420"/>
      <c r="AE438" s="420"/>
      <c r="AF438" s="420"/>
      <c r="AG438" s="420"/>
      <c r="AH438" s="420"/>
      <c r="AI438" s="420"/>
      <c r="AJ438" s="420"/>
      <c r="AK438" s="420"/>
      <c r="AL438" s="420"/>
      <c r="AM438" s="305"/>
    </row>
    <row r="439" spans="1:40" ht="45" outlineLevel="1">
      <c r="A439" s="530">
        <v>12</v>
      </c>
      <c r="B439" s="427" t="s">
        <v>106</v>
      </c>
      <c r="C439" s="290" t="s">
        <v>25</v>
      </c>
      <c r="D439" s="294"/>
      <c r="E439" s="294"/>
      <c r="F439" s="294"/>
      <c r="G439" s="294"/>
      <c r="H439" s="294"/>
      <c r="I439" s="294"/>
      <c r="J439" s="294"/>
      <c r="K439" s="294"/>
      <c r="L439" s="294"/>
      <c r="M439" s="294"/>
      <c r="N439" s="294">
        <v>12</v>
      </c>
      <c r="O439" s="294"/>
      <c r="P439" s="294"/>
      <c r="Q439" s="294"/>
      <c r="R439" s="294"/>
      <c r="S439" s="294"/>
      <c r="T439" s="294"/>
      <c r="U439" s="294"/>
      <c r="V439" s="294"/>
      <c r="W439" s="294"/>
      <c r="X439" s="294"/>
      <c r="Y439" s="409"/>
      <c r="Z439" s="409"/>
      <c r="AA439" s="409"/>
      <c r="AB439" s="409"/>
      <c r="AC439" s="409"/>
      <c r="AD439" s="409"/>
      <c r="AE439" s="409"/>
      <c r="AF439" s="414"/>
      <c r="AG439" s="414"/>
      <c r="AH439" s="414"/>
      <c r="AI439" s="414"/>
      <c r="AJ439" s="414"/>
      <c r="AK439" s="414"/>
      <c r="AL439" s="414"/>
      <c r="AM439" s="295">
        <f>SUM(Y439:AL439)</f>
        <v>0</v>
      </c>
    </row>
    <row r="440" spans="1:40" outlineLevel="1">
      <c r="A440" s="530"/>
      <c r="B440" s="430" t="s">
        <v>309</v>
      </c>
      <c r="C440" s="290" t="s">
        <v>164</v>
      </c>
      <c r="D440" s="294"/>
      <c r="E440" s="294"/>
      <c r="F440" s="294"/>
      <c r="G440" s="294"/>
      <c r="H440" s="294"/>
      <c r="I440" s="294"/>
      <c r="J440" s="294"/>
      <c r="K440" s="294"/>
      <c r="L440" s="294"/>
      <c r="M440" s="294"/>
      <c r="N440" s="294">
        <f>N439</f>
        <v>12</v>
      </c>
      <c r="O440" s="294"/>
      <c r="P440" s="294"/>
      <c r="Q440" s="294"/>
      <c r="R440" s="294"/>
      <c r="S440" s="294"/>
      <c r="T440" s="294"/>
      <c r="U440" s="294"/>
      <c r="V440" s="294"/>
      <c r="W440" s="294"/>
      <c r="X440" s="294"/>
      <c r="Y440" s="410">
        <f>Y439</f>
        <v>0</v>
      </c>
      <c r="Z440" s="410">
        <f t="shared" ref="Z440" si="1277">Z439</f>
        <v>0</v>
      </c>
      <c r="AA440" s="410">
        <f t="shared" ref="AA440" si="1278">AA439</f>
        <v>0</v>
      </c>
      <c r="AB440" s="410">
        <f t="shared" ref="AB440" si="1279">AB439</f>
        <v>0</v>
      </c>
      <c r="AC440" s="410">
        <f t="shared" ref="AC440" si="1280">AC439</f>
        <v>0</v>
      </c>
      <c r="AD440" s="410">
        <f t="shared" ref="AD440" si="1281">AD439</f>
        <v>0</v>
      </c>
      <c r="AE440" s="410">
        <f t="shared" ref="AE440" si="1282">AE439</f>
        <v>0</v>
      </c>
      <c r="AF440" s="410">
        <f t="shared" ref="AF440" si="1283">AF439</f>
        <v>0</v>
      </c>
      <c r="AG440" s="410">
        <f t="shared" ref="AG440" si="1284">AG439</f>
        <v>0</v>
      </c>
      <c r="AH440" s="410">
        <f t="shared" ref="AH440" si="1285">AH439</f>
        <v>0</v>
      </c>
      <c r="AI440" s="410">
        <f t="shared" ref="AI440" si="1286">AI439</f>
        <v>0</v>
      </c>
      <c r="AJ440" s="410">
        <f t="shared" ref="AJ440" si="1287">AJ439</f>
        <v>0</v>
      </c>
      <c r="AK440" s="410">
        <f t="shared" ref="AK440" si="1288">AK439</f>
        <v>0</v>
      </c>
      <c r="AL440" s="410">
        <f t="shared" ref="AL440" si="1289">AL439</f>
        <v>0</v>
      </c>
      <c r="AM440" s="296"/>
    </row>
    <row r="441" spans="1:40" outlineLevel="1">
      <c r="A441" s="530"/>
      <c r="B441" s="526"/>
      <c r="C441" s="304"/>
      <c r="D441" s="290"/>
      <c r="E441" s="290"/>
      <c r="F441" s="290"/>
      <c r="G441" s="290"/>
      <c r="H441" s="290"/>
      <c r="I441" s="290"/>
      <c r="J441" s="290"/>
      <c r="K441" s="290"/>
      <c r="L441" s="290"/>
      <c r="M441" s="290"/>
      <c r="N441" s="290"/>
      <c r="O441" s="290"/>
      <c r="P441" s="290"/>
      <c r="Q441" s="290"/>
      <c r="R441" s="290"/>
      <c r="S441" s="290"/>
      <c r="T441" s="290"/>
      <c r="U441" s="290"/>
      <c r="V441" s="290"/>
      <c r="W441" s="290"/>
      <c r="X441" s="290"/>
      <c r="Y441" s="421"/>
      <c r="Z441" s="421"/>
      <c r="AA441" s="411"/>
      <c r="AB441" s="411"/>
      <c r="AC441" s="411"/>
      <c r="AD441" s="411"/>
      <c r="AE441" s="411"/>
      <c r="AF441" s="411"/>
      <c r="AG441" s="411"/>
      <c r="AH441" s="411"/>
      <c r="AI441" s="411"/>
      <c r="AJ441" s="411"/>
      <c r="AK441" s="411"/>
      <c r="AL441" s="411"/>
      <c r="AM441" s="305"/>
    </row>
    <row r="442" spans="1:40" ht="30" outlineLevel="1">
      <c r="A442" s="530">
        <v>13</v>
      </c>
      <c r="B442" s="427" t="s">
        <v>107</v>
      </c>
      <c r="C442" s="290" t="s">
        <v>25</v>
      </c>
      <c r="D442" s="294"/>
      <c r="E442" s="294"/>
      <c r="F442" s="294"/>
      <c r="G442" s="294"/>
      <c r="H442" s="294"/>
      <c r="I442" s="294"/>
      <c r="J442" s="294"/>
      <c r="K442" s="294"/>
      <c r="L442" s="294"/>
      <c r="M442" s="294"/>
      <c r="N442" s="294">
        <v>12</v>
      </c>
      <c r="O442" s="294"/>
      <c r="P442" s="294"/>
      <c r="Q442" s="294"/>
      <c r="R442" s="294"/>
      <c r="S442" s="294"/>
      <c r="T442" s="294"/>
      <c r="U442" s="294"/>
      <c r="V442" s="294"/>
      <c r="W442" s="294"/>
      <c r="X442" s="294"/>
      <c r="Y442" s="409"/>
      <c r="Z442" s="409"/>
      <c r="AA442" s="409"/>
      <c r="AB442" s="409"/>
      <c r="AC442" s="409"/>
      <c r="AD442" s="409"/>
      <c r="AE442" s="409"/>
      <c r="AF442" s="414"/>
      <c r="AG442" s="414"/>
      <c r="AH442" s="414"/>
      <c r="AI442" s="414"/>
      <c r="AJ442" s="414"/>
      <c r="AK442" s="414"/>
      <c r="AL442" s="414"/>
      <c r="AM442" s="295">
        <f>SUM(Y442:AL442)</f>
        <v>0</v>
      </c>
    </row>
    <row r="443" spans="1:40" outlineLevel="1">
      <c r="A443" s="530"/>
      <c r="B443" s="430" t="s">
        <v>309</v>
      </c>
      <c r="C443" s="290" t="s">
        <v>164</v>
      </c>
      <c r="D443" s="294"/>
      <c r="E443" s="294"/>
      <c r="F443" s="294"/>
      <c r="G443" s="294"/>
      <c r="H443" s="294"/>
      <c r="I443" s="294"/>
      <c r="J443" s="294"/>
      <c r="K443" s="294"/>
      <c r="L443" s="294"/>
      <c r="M443" s="294"/>
      <c r="N443" s="294">
        <f>N442</f>
        <v>12</v>
      </c>
      <c r="O443" s="294"/>
      <c r="P443" s="294"/>
      <c r="Q443" s="294"/>
      <c r="R443" s="294"/>
      <c r="S443" s="294"/>
      <c r="T443" s="294"/>
      <c r="U443" s="294"/>
      <c r="V443" s="294"/>
      <c r="W443" s="294"/>
      <c r="X443" s="294"/>
      <c r="Y443" s="410">
        <f>Y442</f>
        <v>0</v>
      </c>
      <c r="Z443" s="410">
        <f t="shared" ref="Z443" si="1290">Z442</f>
        <v>0</v>
      </c>
      <c r="AA443" s="410">
        <f t="shared" ref="AA443" si="1291">AA442</f>
        <v>0</v>
      </c>
      <c r="AB443" s="410">
        <f t="shared" ref="AB443" si="1292">AB442</f>
        <v>0</v>
      </c>
      <c r="AC443" s="410">
        <f t="shared" ref="AC443" si="1293">AC442</f>
        <v>0</v>
      </c>
      <c r="AD443" s="410">
        <f t="shared" ref="AD443" si="1294">AD442</f>
        <v>0</v>
      </c>
      <c r="AE443" s="410">
        <f t="shared" ref="AE443" si="1295">AE442</f>
        <v>0</v>
      </c>
      <c r="AF443" s="410">
        <f t="shared" ref="AF443" si="1296">AF442</f>
        <v>0</v>
      </c>
      <c r="AG443" s="410">
        <f t="shared" ref="AG443" si="1297">AG442</f>
        <v>0</v>
      </c>
      <c r="AH443" s="410">
        <f t="shared" ref="AH443" si="1298">AH442</f>
        <v>0</v>
      </c>
      <c r="AI443" s="410">
        <f t="shared" ref="AI443" si="1299">AI442</f>
        <v>0</v>
      </c>
      <c r="AJ443" s="410">
        <f t="shared" ref="AJ443" si="1300">AJ442</f>
        <v>0</v>
      </c>
      <c r="AK443" s="410">
        <f t="shared" ref="AK443" si="1301">AK442</f>
        <v>0</v>
      </c>
      <c r="AL443" s="410">
        <f t="shared" ref="AL443" si="1302">AL442</f>
        <v>0</v>
      </c>
      <c r="AM443" s="305"/>
    </row>
    <row r="444" spans="1:40" outlineLevel="1">
      <c r="A444" s="530"/>
      <c r="B444" s="526"/>
      <c r="C444" s="304"/>
      <c r="D444" s="290"/>
      <c r="E444" s="290"/>
      <c r="F444" s="290"/>
      <c r="G444" s="290"/>
      <c r="H444" s="290"/>
      <c r="I444" s="290"/>
      <c r="J444" s="290"/>
      <c r="K444" s="290"/>
      <c r="L444" s="290"/>
      <c r="M444" s="290"/>
      <c r="N444" s="290"/>
      <c r="O444" s="290"/>
      <c r="P444" s="290"/>
      <c r="Q444" s="290"/>
      <c r="R444" s="290"/>
      <c r="S444" s="290"/>
      <c r="T444" s="290"/>
      <c r="U444" s="290"/>
      <c r="V444" s="290"/>
      <c r="W444" s="290"/>
      <c r="X444" s="290"/>
      <c r="Y444" s="411"/>
      <c r="Z444" s="411"/>
      <c r="AA444" s="411"/>
      <c r="AB444" s="411"/>
      <c r="AC444" s="411"/>
      <c r="AD444" s="411"/>
      <c r="AE444" s="411"/>
      <c r="AF444" s="411"/>
      <c r="AG444" s="411"/>
      <c r="AH444" s="411"/>
      <c r="AI444" s="411"/>
      <c r="AJ444" s="411"/>
      <c r="AK444" s="411"/>
      <c r="AL444" s="411"/>
      <c r="AM444" s="305"/>
    </row>
    <row r="445" spans="1:40" ht="15.75" outlineLevel="1">
      <c r="A445" s="530"/>
      <c r="B445" s="502" t="s">
        <v>108</v>
      </c>
      <c r="C445" s="288"/>
      <c r="D445" s="289"/>
      <c r="E445" s="289"/>
      <c r="F445" s="289"/>
      <c r="G445" s="289"/>
      <c r="H445" s="289"/>
      <c r="I445" s="289"/>
      <c r="J445" s="289"/>
      <c r="K445" s="289"/>
      <c r="L445" s="289"/>
      <c r="M445" s="289"/>
      <c r="N445" s="289"/>
      <c r="O445" s="289"/>
      <c r="P445" s="288"/>
      <c r="Q445" s="288"/>
      <c r="R445" s="288"/>
      <c r="S445" s="288"/>
      <c r="T445" s="288"/>
      <c r="U445" s="288"/>
      <c r="V445" s="288"/>
      <c r="W445" s="288"/>
      <c r="X445" s="288"/>
      <c r="Y445" s="413"/>
      <c r="Z445" s="413"/>
      <c r="AA445" s="413"/>
      <c r="AB445" s="413"/>
      <c r="AC445" s="413"/>
      <c r="AD445" s="413"/>
      <c r="AE445" s="413"/>
      <c r="AF445" s="413"/>
      <c r="AG445" s="413"/>
      <c r="AH445" s="413"/>
      <c r="AI445" s="413"/>
      <c r="AJ445" s="413"/>
      <c r="AK445" s="413"/>
      <c r="AL445" s="413"/>
      <c r="AM445" s="291"/>
    </row>
    <row r="446" spans="1:40" outlineLevel="1">
      <c r="A446" s="530">
        <v>14</v>
      </c>
      <c r="B446" s="526" t="s">
        <v>109</v>
      </c>
      <c r="C446" s="290" t="s">
        <v>25</v>
      </c>
      <c r="D446" s="294"/>
      <c r="E446" s="294"/>
      <c r="F446" s="294"/>
      <c r="G446" s="294"/>
      <c r="H446" s="294"/>
      <c r="I446" s="294"/>
      <c r="J446" s="294"/>
      <c r="K446" s="294"/>
      <c r="L446" s="294"/>
      <c r="M446" s="294"/>
      <c r="N446" s="294">
        <v>12</v>
      </c>
      <c r="O446" s="294"/>
      <c r="P446" s="294"/>
      <c r="Q446" s="294"/>
      <c r="R446" s="294"/>
      <c r="S446" s="294"/>
      <c r="T446" s="294"/>
      <c r="U446" s="294"/>
      <c r="V446" s="294"/>
      <c r="W446" s="294"/>
      <c r="X446" s="294"/>
      <c r="Y446" s="409"/>
      <c r="Z446" s="409"/>
      <c r="AA446" s="409"/>
      <c r="AB446" s="409"/>
      <c r="AC446" s="409"/>
      <c r="AD446" s="409"/>
      <c r="AE446" s="409"/>
      <c r="AF446" s="409"/>
      <c r="AG446" s="409"/>
      <c r="AH446" s="409"/>
      <c r="AI446" s="409"/>
      <c r="AJ446" s="409"/>
      <c r="AK446" s="409"/>
      <c r="AL446" s="409"/>
      <c r="AM446" s="295">
        <f>SUM(Y446:AL446)</f>
        <v>0</v>
      </c>
    </row>
    <row r="447" spans="1:40" outlineLevel="1">
      <c r="A447" s="530"/>
      <c r="B447" s="430" t="s">
        <v>309</v>
      </c>
      <c r="C447" s="290" t="s">
        <v>164</v>
      </c>
      <c r="D447" s="294"/>
      <c r="E447" s="294"/>
      <c r="F447" s="294"/>
      <c r="G447" s="294"/>
      <c r="H447" s="294"/>
      <c r="I447" s="294"/>
      <c r="J447" s="294"/>
      <c r="K447" s="294"/>
      <c r="L447" s="294"/>
      <c r="M447" s="294"/>
      <c r="N447" s="294">
        <f>N446</f>
        <v>12</v>
      </c>
      <c r="O447" s="294"/>
      <c r="P447" s="294"/>
      <c r="Q447" s="294"/>
      <c r="R447" s="294"/>
      <c r="S447" s="294"/>
      <c r="T447" s="294"/>
      <c r="U447" s="294"/>
      <c r="V447" s="294"/>
      <c r="W447" s="294"/>
      <c r="X447" s="294"/>
      <c r="Y447" s="410">
        <f>Y446</f>
        <v>0</v>
      </c>
      <c r="Z447" s="410">
        <f t="shared" ref="Z447" si="1303">Z446</f>
        <v>0</v>
      </c>
      <c r="AA447" s="410">
        <f t="shared" ref="AA447" si="1304">AA446</f>
        <v>0</v>
      </c>
      <c r="AB447" s="410">
        <f t="shared" ref="AB447" si="1305">AB446</f>
        <v>0</v>
      </c>
      <c r="AC447" s="410">
        <f t="shared" ref="AC447" si="1306">AC446</f>
        <v>0</v>
      </c>
      <c r="AD447" s="410">
        <f t="shared" ref="AD447" si="1307">AD446</f>
        <v>0</v>
      </c>
      <c r="AE447" s="410">
        <f t="shared" ref="AE447" si="1308">AE446</f>
        <v>0</v>
      </c>
      <c r="AF447" s="410">
        <f t="shared" ref="AF447" si="1309">AF446</f>
        <v>0</v>
      </c>
      <c r="AG447" s="410">
        <f t="shared" ref="AG447" si="1310">AG446</f>
        <v>0</v>
      </c>
      <c r="AH447" s="410">
        <f t="shared" ref="AH447" si="1311">AH446</f>
        <v>0</v>
      </c>
      <c r="AI447" s="410">
        <f t="shared" ref="AI447" si="1312">AI446</f>
        <v>0</v>
      </c>
      <c r="AJ447" s="410">
        <f t="shared" ref="AJ447" si="1313">AJ446</f>
        <v>0</v>
      </c>
      <c r="AK447" s="410">
        <f t="shared" ref="AK447" si="1314">AK446</f>
        <v>0</v>
      </c>
      <c r="AL447" s="410">
        <f t="shared" ref="AL447" si="1315">AL446</f>
        <v>0</v>
      </c>
      <c r="AM447" s="296"/>
    </row>
    <row r="448" spans="1:40" outlineLevel="1">
      <c r="A448" s="530"/>
      <c r="B448" s="526"/>
      <c r="C448" s="304"/>
      <c r="D448" s="290"/>
      <c r="E448" s="290"/>
      <c r="F448" s="290"/>
      <c r="G448" s="290"/>
      <c r="H448" s="290"/>
      <c r="I448" s="290"/>
      <c r="J448" s="290"/>
      <c r="K448" s="290"/>
      <c r="L448" s="290"/>
      <c r="M448" s="290"/>
      <c r="N448" s="466"/>
      <c r="O448" s="290"/>
      <c r="P448" s="290"/>
      <c r="Q448" s="290"/>
      <c r="R448" s="290"/>
      <c r="S448" s="290"/>
      <c r="T448" s="290"/>
      <c r="U448" s="290"/>
      <c r="V448" s="290"/>
      <c r="W448" s="290"/>
      <c r="X448" s="290"/>
      <c r="Y448" s="411"/>
      <c r="Z448" s="411"/>
      <c r="AA448" s="411"/>
      <c r="AB448" s="411"/>
      <c r="AC448" s="411"/>
      <c r="AD448" s="411"/>
      <c r="AE448" s="411"/>
      <c r="AF448" s="411"/>
      <c r="AG448" s="411"/>
      <c r="AH448" s="411"/>
      <c r="AI448" s="411"/>
      <c r="AJ448" s="411"/>
      <c r="AK448" s="411"/>
      <c r="AL448" s="411"/>
      <c r="AM448" s="300"/>
      <c r="AN448" s="628"/>
    </row>
    <row r="449" spans="1:40" s="308" customFormat="1" ht="15.75" outlineLevel="1">
      <c r="A449" s="530"/>
      <c r="B449" s="502" t="s">
        <v>491</v>
      </c>
      <c r="C449" s="290"/>
      <c r="D449" s="290"/>
      <c r="E449" s="290"/>
      <c r="F449" s="290"/>
      <c r="G449" s="290"/>
      <c r="H449" s="290"/>
      <c r="I449" s="290"/>
      <c r="J449" s="290"/>
      <c r="K449" s="290"/>
      <c r="L449" s="290"/>
      <c r="M449" s="290"/>
      <c r="N449" s="290"/>
      <c r="O449" s="290"/>
      <c r="P449" s="290"/>
      <c r="Q449" s="290"/>
      <c r="R449" s="290"/>
      <c r="S449" s="290"/>
      <c r="T449" s="290"/>
      <c r="U449" s="290"/>
      <c r="V449" s="290"/>
      <c r="W449" s="290"/>
      <c r="X449" s="290"/>
      <c r="Y449" s="411"/>
      <c r="Z449" s="411"/>
      <c r="AA449" s="411"/>
      <c r="AB449" s="411"/>
      <c r="AC449" s="411"/>
      <c r="AD449" s="411"/>
      <c r="AE449" s="415"/>
      <c r="AF449" s="415"/>
      <c r="AG449" s="415"/>
      <c r="AH449" s="415"/>
      <c r="AI449" s="415"/>
      <c r="AJ449" s="415"/>
      <c r="AK449" s="415"/>
      <c r="AL449" s="415"/>
      <c r="AM449" s="515"/>
      <c r="AN449" s="629"/>
    </row>
    <row r="450" spans="1:40" outlineLevel="1">
      <c r="A450" s="530">
        <v>15</v>
      </c>
      <c r="B450" s="430" t="s">
        <v>496</v>
      </c>
      <c r="C450" s="290" t="s">
        <v>25</v>
      </c>
      <c r="D450" s="294"/>
      <c r="E450" s="294"/>
      <c r="F450" s="294"/>
      <c r="G450" s="294"/>
      <c r="H450" s="294"/>
      <c r="I450" s="294"/>
      <c r="J450" s="294"/>
      <c r="K450" s="294"/>
      <c r="L450" s="294"/>
      <c r="M450" s="294"/>
      <c r="N450" s="294">
        <v>0</v>
      </c>
      <c r="O450" s="294"/>
      <c r="P450" s="294"/>
      <c r="Q450" s="294"/>
      <c r="R450" s="294"/>
      <c r="S450" s="294"/>
      <c r="T450" s="294"/>
      <c r="U450" s="294"/>
      <c r="V450" s="294"/>
      <c r="W450" s="294"/>
      <c r="X450" s="294"/>
      <c r="Y450" s="409"/>
      <c r="Z450" s="409"/>
      <c r="AA450" s="409"/>
      <c r="AB450" s="409"/>
      <c r="AC450" s="409"/>
      <c r="AD450" s="409"/>
      <c r="AE450" s="409"/>
      <c r="AF450" s="409"/>
      <c r="AG450" s="409"/>
      <c r="AH450" s="409"/>
      <c r="AI450" s="409"/>
      <c r="AJ450" s="409"/>
      <c r="AK450" s="409"/>
      <c r="AL450" s="409"/>
      <c r="AM450" s="295">
        <f>SUM(Y450:AL450)</f>
        <v>0</v>
      </c>
    </row>
    <row r="451" spans="1:40" outlineLevel="1">
      <c r="A451" s="530"/>
      <c r="B451" s="430" t="s">
        <v>309</v>
      </c>
      <c r="C451" s="290" t="s">
        <v>164</v>
      </c>
      <c r="D451" s="294"/>
      <c r="E451" s="294"/>
      <c r="F451" s="294"/>
      <c r="G451" s="294"/>
      <c r="H451" s="294"/>
      <c r="I451" s="294"/>
      <c r="J451" s="294"/>
      <c r="K451" s="294"/>
      <c r="L451" s="294"/>
      <c r="M451" s="294"/>
      <c r="N451" s="294">
        <f>N450</f>
        <v>0</v>
      </c>
      <c r="O451" s="294"/>
      <c r="P451" s="294"/>
      <c r="Q451" s="294"/>
      <c r="R451" s="294"/>
      <c r="S451" s="294"/>
      <c r="T451" s="294"/>
      <c r="U451" s="294"/>
      <c r="V451" s="294"/>
      <c r="W451" s="294"/>
      <c r="X451" s="294"/>
      <c r="Y451" s="410">
        <f>Y450</f>
        <v>0</v>
      </c>
      <c r="Z451" s="410">
        <f t="shared" ref="Z451:AL451" si="1316">Z450</f>
        <v>0</v>
      </c>
      <c r="AA451" s="410">
        <f t="shared" si="1316"/>
        <v>0</v>
      </c>
      <c r="AB451" s="410">
        <f t="shared" si="1316"/>
        <v>0</v>
      </c>
      <c r="AC451" s="410">
        <f t="shared" si="1316"/>
        <v>0</v>
      </c>
      <c r="AD451" s="410">
        <f t="shared" si="1316"/>
        <v>0</v>
      </c>
      <c r="AE451" s="410">
        <f t="shared" si="1316"/>
        <v>0</v>
      </c>
      <c r="AF451" s="410">
        <f t="shared" si="1316"/>
        <v>0</v>
      </c>
      <c r="AG451" s="410">
        <f t="shared" si="1316"/>
        <v>0</v>
      </c>
      <c r="AH451" s="410">
        <f t="shared" si="1316"/>
        <v>0</v>
      </c>
      <c r="AI451" s="410">
        <f t="shared" si="1316"/>
        <v>0</v>
      </c>
      <c r="AJ451" s="410">
        <f t="shared" si="1316"/>
        <v>0</v>
      </c>
      <c r="AK451" s="410">
        <f t="shared" si="1316"/>
        <v>0</v>
      </c>
      <c r="AL451" s="410">
        <f t="shared" si="1316"/>
        <v>0</v>
      </c>
      <c r="AM451" s="296"/>
    </row>
    <row r="452" spans="1:40" outlineLevel="1">
      <c r="A452" s="530"/>
      <c r="B452" s="526"/>
      <c r="C452" s="304"/>
      <c r="D452" s="290"/>
      <c r="E452" s="290"/>
      <c r="F452" s="290"/>
      <c r="G452" s="290"/>
      <c r="H452" s="290"/>
      <c r="I452" s="290"/>
      <c r="J452" s="290"/>
      <c r="K452" s="290"/>
      <c r="L452" s="290"/>
      <c r="M452" s="290"/>
      <c r="N452" s="290"/>
      <c r="O452" s="290"/>
      <c r="P452" s="290"/>
      <c r="Q452" s="290"/>
      <c r="R452" s="290"/>
      <c r="S452" s="290"/>
      <c r="T452" s="290"/>
      <c r="U452" s="290"/>
      <c r="V452" s="290"/>
      <c r="W452" s="290"/>
      <c r="X452" s="290"/>
      <c r="Y452" s="411"/>
      <c r="Z452" s="411"/>
      <c r="AA452" s="411"/>
      <c r="AB452" s="411"/>
      <c r="AC452" s="411"/>
      <c r="AD452" s="411"/>
      <c r="AE452" s="411"/>
      <c r="AF452" s="411"/>
      <c r="AG452" s="411"/>
      <c r="AH452" s="411"/>
      <c r="AI452" s="411"/>
      <c r="AJ452" s="411"/>
      <c r="AK452" s="411"/>
      <c r="AL452" s="411"/>
      <c r="AM452" s="305"/>
    </row>
    <row r="453" spans="1:40" s="282" customFormat="1" outlineLevel="1">
      <c r="A453" s="530">
        <v>16</v>
      </c>
      <c r="B453" s="527" t="s">
        <v>492</v>
      </c>
      <c r="C453" s="290" t="s">
        <v>25</v>
      </c>
      <c r="D453" s="294"/>
      <c r="E453" s="294"/>
      <c r="F453" s="294"/>
      <c r="G453" s="294"/>
      <c r="H453" s="294"/>
      <c r="I453" s="294"/>
      <c r="J453" s="294"/>
      <c r="K453" s="294"/>
      <c r="L453" s="294"/>
      <c r="M453" s="294"/>
      <c r="N453" s="294">
        <v>0</v>
      </c>
      <c r="O453" s="294"/>
      <c r="P453" s="294"/>
      <c r="Q453" s="294"/>
      <c r="R453" s="294"/>
      <c r="S453" s="294"/>
      <c r="T453" s="294"/>
      <c r="U453" s="294"/>
      <c r="V453" s="294"/>
      <c r="W453" s="294"/>
      <c r="X453" s="294"/>
      <c r="Y453" s="409"/>
      <c r="Z453" s="409"/>
      <c r="AA453" s="409"/>
      <c r="AB453" s="409"/>
      <c r="AC453" s="409"/>
      <c r="AD453" s="409"/>
      <c r="AE453" s="409"/>
      <c r="AF453" s="409"/>
      <c r="AG453" s="409"/>
      <c r="AH453" s="409"/>
      <c r="AI453" s="409"/>
      <c r="AJ453" s="409"/>
      <c r="AK453" s="409"/>
      <c r="AL453" s="409"/>
      <c r="AM453" s="295">
        <f>SUM(Y453:AL453)</f>
        <v>0</v>
      </c>
    </row>
    <row r="454" spans="1:40" s="282" customFormat="1" outlineLevel="1">
      <c r="A454" s="530"/>
      <c r="B454" s="527" t="s">
        <v>309</v>
      </c>
      <c r="C454" s="290" t="s">
        <v>164</v>
      </c>
      <c r="D454" s="294"/>
      <c r="E454" s="294"/>
      <c r="F454" s="294"/>
      <c r="G454" s="294"/>
      <c r="H454" s="294"/>
      <c r="I454" s="294"/>
      <c r="J454" s="294"/>
      <c r="K454" s="294"/>
      <c r="L454" s="294"/>
      <c r="M454" s="294"/>
      <c r="N454" s="294">
        <f>N453</f>
        <v>0</v>
      </c>
      <c r="O454" s="294"/>
      <c r="P454" s="294"/>
      <c r="Q454" s="294"/>
      <c r="R454" s="294"/>
      <c r="S454" s="294"/>
      <c r="T454" s="294"/>
      <c r="U454" s="294"/>
      <c r="V454" s="294"/>
      <c r="W454" s="294"/>
      <c r="X454" s="294"/>
      <c r="Y454" s="410">
        <f>Y453</f>
        <v>0</v>
      </c>
      <c r="Z454" s="410">
        <f t="shared" ref="Z454:AL454" si="1317">Z453</f>
        <v>0</v>
      </c>
      <c r="AA454" s="410">
        <f t="shared" si="1317"/>
        <v>0</v>
      </c>
      <c r="AB454" s="410">
        <f t="shared" si="1317"/>
        <v>0</v>
      </c>
      <c r="AC454" s="410">
        <f t="shared" si="1317"/>
        <v>0</v>
      </c>
      <c r="AD454" s="410">
        <f t="shared" si="1317"/>
        <v>0</v>
      </c>
      <c r="AE454" s="410">
        <f t="shared" si="1317"/>
        <v>0</v>
      </c>
      <c r="AF454" s="410">
        <f t="shared" si="1317"/>
        <v>0</v>
      </c>
      <c r="AG454" s="410">
        <f t="shared" si="1317"/>
        <v>0</v>
      </c>
      <c r="AH454" s="410">
        <f t="shared" si="1317"/>
        <v>0</v>
      </c>
      <c r="AI454" s="410">
        <f t="shared" si="1317"/>
        <v>0</v>
      </c>
      <c r="AJ454" s="410">
        <f t="shared" si="1317"/>
        <v>0</v>
      </c>
      <c r="AK454" s="410">
        <f t="shared" si="1317"/>
        <v>0</v>
      </c>
      <c r="AL454" s="410">
        <f t="shared" si="1317"/>
        <v>0</v>
      </c>
      <c r="AM454" s="296"/>
    </row>
    <row r="455" spans="1:40" s="282" customFormat="1" outlineLevel="1">
      <c r="A455" s="530"/>
      <c r="B455" s="527"/>
      <c r="C455" s="290"/>
      <c r="D455" s="290"/>
      <c r="E455" s="290"/>
      <c r="F455" s="290"/>
      <c r="G455" s="290"/>
      <c r="H455" s="290"/>
      <c r="I455" s="290"/>
      <c r="J455" s="290"/>
      <c r="K455" s="290"/>
      <c r="L455" s="290"/>
      <c r="M455" s="290"/>
      <c r="N455" s="290"/>
      <c r="O455" s="290"/>
      <c r="P455" s="290"/>
      <c r="Q455" s="290"/>
      <c r="R455" s="290"/>
      <c r="S455" s="290"/>
      <c r="T455" s="290"/>
      <c r="U455" s="290"/>
      <c r="V455" s="290"/>
      <c r="W455" s="290"/>
      <c r="X455" s="290"/>
      <c r="Y455" s="411"/>
      <c r="Z455" s="411"/>
      <c r="AA455" s="411"/>
      <c r="AB455" s="411"/>
      <c r="AC455" s="411"/>
      <c r="AD455" s="411"/>
      <c r="AE455" s="415"/>
      <c r="AF455" s="415"/>
      <c r="AG455" s="415"/>
      <c r="AH455" s="415"/>
      <c r="AI455" s="415"/>
      <c r="AJ455" s="415"/>
      <c r="AK455" s="415"/>
      <c r="AL455" s="415"/>
      <c r="AM455" s="312"/>
    </row>
    <row r="456" spans="1:40" ht="15.75" outlineLevel="1">
      <c r="A456" s="530"/>
      <c r="B456" s="528" t="s">
        <v>497</v>
      </c>
      <c r="C456" s="319"/>
      <c r="D456" s="289"/>
      <c r="E456" s="288"/>
      <c r="F456" s="288"/>
      <c r="G456" s="288"/>
      <c r="H456" s="288"/>
      <c r="I456" s="288"/>
      <c r="J456" s="288"/>
      <c r="K456" s="288"/>
      <c r="L456" s="288"/>
      <c r="M456" s="288"/>
      <c r="N456" s="289"/>
      <c r="O456" s="288"/>
      <c r="P456" s="288"/>
      <c r="Q456" s="288"/>
      <c r="R456" s="288"/>
      <c r="S456" s="288"/>
      <c r="T456" s="288"/>
      <c r="U456" s="288"/>
      <c r="V456" s="288"/>
      <c r="W456" s="288"/>
      <c r="X456" s="288"/>
      <c r="Y456" s="413"/>
      <c r="Z456" s="413"/>
      <c r="AA456" s="413"/>
      <c r="AB456" s="413"/>
      <c r="AC456" s="413"/>
      <c r="AD456" s="413"/>
      <c r="AE456" s="413"/>
      <c r="AF456" s="413"/>
      <c r="AG456" s="413"/>
      <c r="AH456" s="413"/>
      <c r="AI456" s="413"/>
      <c r="AJ456" s="413"/>
      <c r="AK456" s="413"/>
      <c r="AL456" s="413"/>
      <c r="AM456" s="291"/>
    </row>
    <row r="457" spans="1:40" outlineLevel="1">
      <c r="A457" s="530">
        <v>17</v>
      </c>
      <c r="B457" s="427" t="s">
        <v>113</v>
      </c>
      <c r="C457" s="290" t="s">
        <v>25</v>
      </c>
      <c r="D457" s="294"/>
      <c r="E457" s="294"/>
      <c r="F457" s="294"/>
      <c r="G457" s="294"/>
      <c r="H457" s="294"/>
      <c r="I457" s="294"/>
      <c r="J457" s="294"/>
      <c r="K457" s="294"/>
      <c r="L457" s="294"/>
      <c r="M457" s="294"/>
      <c r="N457" s="294">
        <v>0</v>
      </c>
      <c r="O457" s="294"/>
      <c r="P457" s="294"/>
      <c r="Q457" s="294"/>
      <c r="R457" s="294"/>
      <c r="S457" s="294"/>
      <c r="T457" s="294"/>
      <c r="U457" s="294"/>
      <c r="V457" s="294"/>
      <c r="W457" s="294"/>
      <c r="X457" s="294"/>
      <c r="Y457" s="425"/>
      <c r="Z457" s="409"/>
      <c r="AA457" s="409"/>
      <c r="AB457" s="409"/>
      <c r="AC457" s="409"/>
      <c r="AD457" s="409"/>
      <c r="AE457" s="409"/>
      <c r="AF457" s="414"/>
      <c r="AG457" s="414"/>
      <c r="AH457" s="414"/>
      <c r="AI457" s="414"/>
      <c r="AJ457" s="414"/>
      <c r="AK457" s="414"/>
      <c r="AL457" s="414"/>
      <c r="AM457" s="295">
        <f>SUM(Y457:AL457)</f>
        <v>0</v>
      </c>
    </row>
    <row r="458" spans="1:40" outlineLevel="1">
      <c r="A458" s="530"/>
      <c r="B458" s="430" t="s">
        <v>309</v>
      </c>
      <c r="C458" s="290" t="s">
        <v>164</v>
      </c>
      <c r="D458" s="294"/>
      <c r="E458" s="294"/>
      <c r="F458" s="294"/>
      <c r="G458" s="294"/>
      <c r="H458" s="294"/>
      <c r="I458" s="294"/>
      <c r="J458" s="294"/>
      <c r="K458" s="294"/>
      <c r="L458" s="294"/>
      <c r="M458" s="294"/>
      <c r="N458" s="294">
        <f>N457</f>
        <v>0</v>
      </c>
      <c r="O458" s="294"/>
      <c r="P458" s="294"/>
      <c r="Q458" s="294"/>
      <c r="R458" s="294"/>
      <c r="S458" s="294"/>
      <c r="T458" s="294"/>
      <c r="U458" s="294"/>
      <c r="V458" s="294"/>
      <c r="W458" s="294"/>
      <c r="X458" s="294"/>
      <c r="Y458" s="410">
        <f>Y457</f>
        <v>0</v>
      </c>
      <c r="Z458" s="410">
        <f t="shared" ref="Z458:AL458" si="1318">Z457</f>
        <v>0</v>
      </c>
      <c r="AA458" s="410">
        <f t="shared" si="1318"/>
        <v>0</v>
      </c>
      <c r="AB458" s="410">
        <f t="shared" si="1318"/>
        <v>0</v>
      </c>
      <c r="AC458" s="410">
        <f t="shared" si="1318"/>
        <v>0</v>
      </c>
      <c r="AD458" s="410">
        <f t="shared" si="1318"/>
        <v>0</v>
      </c>
      <c r="AE458" s="410">
        <f t="shared" si="1318"/>
        <v>0</v>
      </c>
      <c r="AF458" s="410">
        <f t="shared" si="1318"/>
        <v>0</v>
      </c>
      <c r="AG458" s="410">
        <f t="shared" si="1318"/>
        <v>0</v>
      </c>
      <c r="AH458" s="410">
        <f t="shared" si="1318"/>
        <v>0</v>
      </c>
      <c r="AI458" s="410">
        <f t="shared" si="1318"/>
        <v>0</v>
      </c>
      <c r="AJ458" s="410">
        <f t="shared" si="1318"/>
        <v>0</v>
      </c>
      <c r="AK458" s="410">
        <f t="shared" si="1318"/>
        <v>0</v>
      </c>
      <c r="AL458" s="410">
        <f t="shared" si="1318"/>
        <v>0</v>
      </c>
      <c r="AM458" s="305"/>
    </row>
    <row r="459" spans="1:40" outlineLevel="1">
      <c r="A459" s="530"/>
      <c r="B459" s="430"/>
      <c r="C459" s="290"/>
      <c r="D459" s="290"/>
      <c r="E459" s="290"/>
      <c r="F459" s="290"/>
      <c r="G459" s="290"/>
      <c r="H459" s="290"/>
      <c r="I459" s="290"/>
      <c r="J459" s="290"/>
      <c r="K459" s="290"/>
      <c r="L459" s="290"/>
      <c r="M459" s="290"/>
      <c r="N459" s="290"/>
      <c r="O459" s="290"/>
      <c r="P459" s="290"/>
      <c r="Q459" s="290"/>
      <c r="R459" s="290"/>
      <c r="S459" s="290"/>
      <c r="T459" s="290"/>
      <c r="U459" s="290"/>
      <c r="V459" s="290"/>
      <c r="W459" s="290"/>
      <c r="X459" s="290"/>
      <c r="Y459" s="421"/>
      <c r="Z459" s="424"/>
      <c r="AA459" s="424"/>
      <c r="AB459" s="424"/>
      <c r="AC459" s="424"/>
      <c r="AD459" s="424"/>
      <c r="AE459" s="424"/>
      <c r="AF459" s="424"/>
      <c r="AG459" s="424"/>
      <c r="AH459" s="424"/>
      <c r="AI459" s="424"/>
      <c r="AJ459" s="424"/>
      <c r="AK459" s="424"/>
      <c r="AL459" s="424"/>
      <c r="AM459" s="305"/>
    </row>
    <row r="460" spans="1:40" outlineLevel="1">
      <c r="A460" s="530">
        <v>18</v>
      </c>
      <c r="B460" s="427" t="s">
        <v>110</v>
      </c>
      <c r="C460" s="290" t="s">
        <v>25</v>
      </c>
      <c r="D460" s="294"/>
      <c r="E460" s="294"/>
      <c r="F460" s="294"/>
      <c r="G460" s="294"/>
      <c r="H460" s="294"/>
      <c r="I460" s="294"/>
      <c r="J460" s="294"/>
      <c r="K460" s="294"/>
      <c r="L460" s="294"/>
      <c r="M460" s="294"/>
      <c r="N460" s="294">
        <v>0</v>
      </c>
      <c r="O460" s="294"/>
      <c r="P460" s="294"/>
      <c r="Q460" s="294"/>
      <c r="R460" s="294"/>
      <c r="S460" s="294"/>
      <c r="T460" s="294"/>
      <c r="U460" s="294"/>
      <c r="V460" s="294"/>
      <c r="W460" s="294"/>
      <c r="X460" s="294"/>
      <c r="Y460" s="425"/>
      <c r="Z460" s="409"/>
      <c r="AA460" s="409"/>
      <c r="AB460" s="409"/>
      <c r="AC460" s="409"/>
      <c r="AD460" s="409"/>
      <c r="AE460" s="409"/>
      <c r="AF460" s="414"/>
      <c r="AG460" s="414"/>
      <c r="AH460" s="414"/>
      <c r="AI460" s="414"/>
      <c r="AJ460" s="414"/>
      <c r="AK460" s="414"/>
      <c r="AL460" s="414"/>
      <c r="AM460" s="295">
        <f>SUM(Y460:AL460)</f>
        <v>0</v>
      </c>
    </row>
    <row r="461" spans="1:40" outlineLevel="1">
      <c r="A461" s="530"/>
      <c r="B461" s="430" t="s">
        <v>309</v>
      </c>
      <c r="C461" s="290" t="s">
        <v>164</v>
      </c>
      <c r="D461" s="294"/>
      <c r="E461" s="294"/>
      <c r="F461" s="294"/>
      <c r="G461" s="294"/>
      <c r="H461" s="294"/>
      <c r="I461" s="294"/>
      <c r="J461" s="294"/>
      <c r="K461" s="294"/>
      <c r="L461" s="294"/>
      <c r="M461" s="294"/>
      <c r="N461" s="294">
        <f>N460</f>
        <v>0</v>
      </c>
      <c r="O461" s="294"/>
      <c r="P461" s="294"/>
      <c r="Q461" s="294"/>
      <c r="R461" s="294"/>
      <c r="S461" s="294"/>
      <c r="T461" s="294"/>
      <c r="U461" s="294"/>
      <c r="V461" s="294"/>
      <c r="W461" s="294"/>
      <c r="X461" s="294"/>
      <c r="Y461" s="410">
        <f>Y460</f>
        <v>0</v>
      </c>
      <c r="Z461" s="410">
        <f t="shared" ref="Z461:AL461" si="1319">Z460</f>
        <v>0</v>
      </c>
      <c r="AA461" s="410">
        <f t="shared" si="1319"/>
        <v>0</v>
      </c>
      <c r="AB461" s="410">
        <f t="shared" si="1319"/>
        <v>0</v>
      </c>
      <c r="AC461" s="410">
        <f t="shared" si="1319"/>
        <v>0</v>
      </c>
      <c r="AD461" s="410">
        <f t="shared" si="1319"/>
        <v>0</v>
      </c>
      <c r="AE461" s="410">
        <f t="shared" si="1319"/>
        <v>0</v>
      </c>
      <c r="AF461" s="410">
        <f t="shared" si="1319"/>
        <v>0</v>
      </c>
      <c r="AG461" s="410">
        <f t="shared" si="1319"/>
        <v>0</v>
      </c>
      <c r="AH461" s="410">
        <f t="shared" si="1319"/>
        <v>0</v>
      </c>
      <c r="AI461" s="410">
        <f t="shared" si="1319"/>
        <v>0</v>
      </c>
      <c r="AJ461" s="410">
        <f t="shared" si="1319"/>
        <v>0</v>
      </c>
      <c r="AK461" s="410">
        <f t="shared" si="1319"/>
        <v>0</v>
      </c>
      <c r="AL461" s="410">
        <f t="shared" si="1319"/>
        <v>0</v>
      </c>
      <c r="AM461" s="305"/>
    </row>
    <row r="462" spans="1:40" outlineLevel="1">
      <c r="A462" s="530"/>
      <c r="B462" s="429"/>
      <c r="C462" s="290"/>
      <c r="D462" s="290"/>
      <c r="E462" s="290"/>
      <c r="F462" s="290"/>
      <c r="G462" s="290"/>
      <c r="H462" s="290"/>
      <c r="I462" s="290"/>
      <c r="J462" s="290"/>
      <c r="K462" s="290"/>
      <c r="L462" s="290"/>
      <c r="M462" s="290"/>
      <c r="N462" s="290"/>
      <c r="O462" s="290"/>
      <c r="P462" s="290"/>
      <c r="Q462" s="290"/>
      <c r="R462" s="290"/>
      <c r="S462" s="290"/>
      <c r="T462" s="290"/>
      <c r="U462" s="290"/>
      <c r="V462" s="290"/>
      <c r="W462" s="290"/>
      <c r="X462" s="290"/>
      <c r="Y462" s="422"/>
      <c r="Z462" s="423"/>
      <c r="AA462" s="423"/>
      <c r="AB462" s="423"/>
      <c r="AC462" s="423"/>
      <c r="AD462" s="423"/>
      <c r="AE462" s="423"/>
      <c r="AF462" s="423"/>
      <c r="AG462" s="423"/>
      <c r="AH462" s="423"/>
      <c r="AI462" s="423"/>
      <c r="AJ462" s="423"/>
      <c r="AK462" s="423"/>
      <c r="AL462" s="423"/>
      <c r="AM462" s="296"/>
    </row>
    <row r="463" spans="1:40" outlineLevel="1">
      <c r="A463" s="530">
        <v>19</v>
      </c>
      <c r="B463" s="427" t="s">
        <v>112</v>
      </c>
      <c r="C463" s="290" t="s">
        <v>25</v>
      </c>
      <c r="D463" s="294"/>
      <c r="E463" s="294"/>
      <c r="F463" s="294"/>
      <c r="G463" s="294"/>
      <c r="H463" s="294"/>
      <c r="I463" s="294"/>
      <c r="J463" s="294"/>
      <c r="K463" s="294"/>
      <c r="L463" s="294"/>
      <c r="M463" s="294"/>
      <c r="N463" s="294">
        <v>0</v>
      </c>
      <c r="O463" s="294"/>
      <c r="P463" s="294"/>
      <c r="Q463" s="294"/>
      <c r="R463" s="294"/>
      <c r="S463" s="294"/>
      <c r="T463" s="294"/>
      <c r="U463" s="294"/>
      <c r="V463" s="294"/>
      <c r="W463" s="294"/>
      <c r="X463" s="294"/>
      <c r="Y463" s="425"/>
      <c r="Z463" s="409"/>
      <c r="AA463" s="409"/>
      <c r="AB463" s="409"/>
      <c r="AC463" s="409"/>
      <c r="AD463" s="409"/>
      <c r="AE463" s="409"/>
      <c r="AF463" s="414"/>
      <c r="AG463" s="414"/>
      <c r="AH463" s="414"/>
      <c r="AI463" s="414"/>
      <c r="AJ463" s="414"/>
      <c r="AK463" s="414"/>
      <c r="AL463" s="414"/>
      <c r="AM463" s="295">
        <f>SUM(Y463:AL463)</f>
        <v>0</v>
      </c>
    </row>
    <row r="464" spans="1:40" outlineLevel="1">
      <c r="A464" s="530"/>
      <c r="B464" s="430" t="s">
        <v>309</v>
      </c>
      <c r="C464" s="290" t="s">
        <v>164</v>
      </c>
      <c r="D464" s="294"/>
      <c r="E464" s="294"/>
      <c r="F464" s="294"/>
      <c r="G464" s="294"/>
      <c r="H464" s="294"/>
      <c r="I464" s="294"/>
      <c r="J464" s="294"/>
      <c r="K464" s="294"/>
      <c r="L464" s="294"/>
      <c r="M464" s="294"/>
      <c r="N464" s="294">
        <f>N463</f>
        <v>0</v>
      </c>
      <c r="O464" s="294"/>
      <c r="P464" s="294"/>
      <c r="Q464" s="294"/>
      <c r="R464" s="294"/>
      <c r="S464" s="294"/>
      <c r="T464" s="294"/>
      <c r="U464" s="294"/>
      <c r="V464" s="294"/>
      <c r="W464" s="294"/>
      <c r="X464" s="294"/>
      <c r="Y464" s="410">
        <f>Y463</f>
        <v>0</v>
      </c>
      <c r="Z464" s="410">
        <f t="shared" ref="Z464:AL464" si="1320">Z463</f>
        <v>0</v>
      </c>
      <c r="AA464" s="410">
        <f t="shared" si="1320"/>
        <v>0</v>
      </c>
      <c r="AB464" s="410">
        <f t="shared" si="1320"/>
        <v>0</v>
      </c>
      <c r="AC464" s="410">
        <f t="shared" si="1320"/>
        <v>0</v>
      </c>
      <c r="AD464" s="410">
        <f t="shared" si="1320"/>
        <v>0</v>
      </c>
      <c r="AE464" s="410">
        <f t="shared" si="1320"/>
        <v>0</v>
      </c>
      <c r="AF464" s="410">
        <f t="shared" si="1320"/>
        <v>0</v>
      </c>
      <c r="AG464" s="410">
        <f t="shared" si="1320"/>
        <v>0</v>
      </c>
      <c r="AH464" s="410">
        <f t="shared" si="1320"/>
        <v>0</v>
      </c>
      <c r="AI464" s="410">
        <f t="shared" si="1320"/>
        <v>0</v>
      </c>
      <c r="AJ464" s="410">
        <f t="shared" si="1320"/>
        <v>0</v>
      </c>
      <c r="AK464" s="410">
        <f t="shared" si="1320"/>
        <v>0</v>
      </c>
      <c r="AL464" s="410">
        <f t="shared" si="1320"/>
        <v>0</v>
      </c>
      <c r="AM464" s="296"/>
    </row>
    <row r="465" spans="1:39" outlineLevel="1">
      <c r="A465" s="530"/>
      <c r="B465" s="429"/>
      <c r="C465" s="290"/>
      <c r="D465" s="290"/>
      <c r="E465" s="290"/>
      <c r="F465" s="290"/>
      <c r="G465" s="290"/>
      <c r="H465" s="290"/>
      <c r="I465" s="290"/>
      <c r="J465" s="290"/>
      <c r="K465" s="290"/>
      <c r="L465" s="290"/>
      <c r="M465" s="290"/>
      <c r="N465" s="290"/>
      <c r="O465" s="290"/>
      <c r="P465" s="290"/>
      <c r="Q465" s="290"/>
      <c r="R465" s="290"/>
      <c r="S465" s="290"/>
      <c r="T465" s="290"/>
      <c r="U465" s="290"/>
      <c r="V465" s="290"/>
      <c r="W465" s="290"/>
      <c r="X465" s="290"/>
      <c r="Y465" s="411"/>
      <c r="Z465" s="411"/>
      <c r="AA465" s="411"/>
      <c r="AB465" s="411"/>
      <c r="AC465" s="411"/>
      <c r="AD465" s="411"/>
      <c r="AE465" s="411"/>
      <c r="AF465" s="411"/>
      <c r="AG465" s="411"/>
      <c r="AH465" s="411"/>
      <c r="AI465" s="411"/>
      <c r="AJ465" s="411"/>
      <c r="AK465" s="411"/>
      <c r="AL465" s="411"/>
      <c r="AM465" s="305"/>
    </row>
    <row r="466" spans="1:39" outlineLevel="1">
      <c r="A466" s="530">
        <v>20</v>
      </c>
      <c r="B466" s="427" t="s">
        <v>111</v>
      </c>
      <c r="C466" s="290" t="s">
        <v>25</v>
      </c>
      <c r="D466" s="294"/>
      <c r="E466" s="294"/>
      <c r="F466" s="294"/>
      <c r="G466" s="294"/>
      <c r="H466" s="294"/>
      <c r="I466" s="294"/>
      <c r="J466" s="294"/>
      <c r="K466" s="294"/>
      <c r="L466" s="294"/>
      <c r="M466" s="294"/>
      <c r="N466" s="294">
        <v>0</v>
      </c>
      <c r="O466" s="294"/>
      <c r="P466" s="294"/>
      <c r="Q466" s="294"/>
      <c r="R466" s="294"/>
      <c r="S466" s="294"/>
      <c r="T466" s="294"/>
      <c r="U466" s="294"/>
      <c r="V466" s="294"/>
      <c r="W466" s="294"/>
      <c r="X466" s="294"/>
      <c r="Y466" s="425"/>
      <c r="Z466" s="409"/>
      <c r="AA466" s="409"/>
      <c r="AB466" s="409"/>
      <c r="AC466" s="409"/>
      <c r="AD466" s="409"/>
      <c r="AE466" s="409"/>
      <c r="AF466" s="414"/>
      <c r="AG466" s="414"/>
      <c r="AH466" s="414"/>
      <c r="AI466" s="414"/>
      <c r="AJ466" s="414"/>
      <c r="AK466" s="414"/>
      <c r="AL466" s="414"/>
      <c r="AM466" s="295">
        <f>SUM(Y466:AL466)</f>
        <v>0</v>
      </c>
    </row>
    <row r="467" spans="1:39" outlineLevel="1">
      <c r="A467" s="530"/>
      <c r="B467" s="430" t="s">
        <v>309</v>
      </c>
      <c r="C467" s="290" t="s">
        <v>164</v>
      </c>
      <c r="D467" s="294"/>
      <c r="E467" s="294"/>
      <c r="F467" s="294"/>
      <c r="G467" s="294"/>
      <c r="H467" s="294"/>
      <c r="I467" s="294"/>
      <c r="J467" s="294"/>
      <c r="K467" s="294"/>
      <c r="L467" s="294"/>
      <c r="M467" s="294"/>
      <c r="N467" s="294">
        <f>N466</f>
        <v>0</v>
      </c>
      <c r="O467" s="294"/>
      <c r="P467" s="294"/>
      <c r="Q467" s="294"/>
      <c r="R467" s="294"/>
      <c r="S467" s="294"/>
      <c r="T467" s="294"/>
      <c r="U467" s="294"/>
      <c r="V467" s="294"/>
      <c r="W467" s="294"/>
      <c r="X467" s="294"/>
      <c r="Y467" s="410">
        <f t="shared" ref="Y467:AL467" si="1321">Y466</f>
        <v>0</v>
      </c>
      <c r="Z467" s="410">
        <f t="shared" si="1321"/>
        <v>0</v>
      </c>
      <c r="AA467" s="410">
        <f t="shared" si="1321"/>
        <v>0</v>
      </c>
      <c r="AB467" s="410">
        <f t="shared" si="1321"/>
        <v>0</v>
      </c>
      <c r="AC467" s="410">
        <f t="shared" si="1321"/>
        <v>0</v>
      </c>
      <c r="AD467" s="410">
        <f t="shared" si="1321"/>
        <v>0</v>
      </c>
      <c r="AE467" s="410">
        <f t="shared" si="1321"/>
        <v>0</v>
      </c>
      <c r="AF467" s="410">
        <f t="shared" si="1321"/>
        <v>0</v>
      </c>
      <c r="AG467" s="410">
        <f t="shared" si="1321"/>
        <v>0</v>
      </c>
      <c r="AH467" s="410">
        <f t="shared" si="1321"/>
        <v>0</v>
      </c>
      <c r="AI467" s="410">
        <f t="shared" si="1321"/>
        <v>0</v>
      </c>
      <c r="AJ467" s="410">
        <f t="shared" si="1321"/>
        <v>0</v>
      </c>
      <c r="AK467" s="410">
        <f t="shared" si="1321"/>
        <v>0</v>
      </c>
      <c r="AL467" s="410">
        <f t="shared" si="1321"/>
        <v>0</v>
      </c>
      <c r="AM467" s="305"/>
    </row>
    <row r="468" spans="1:39" ht="15.75" outlineLevel="1">
      <c r="A468" s="530"/>
      <c r="B468" s="529"/>
      <c r="C468" s="299"/>
      <c r="D468" s="290"/>
      <c r="E468" s="290"/>
      <c r="F468" s="290"/>
      <c r="G468" s="290"/>
      <c r="H468" s="290"/>
      <c r="I468" s="290"/>
      <c r="J468" s="290"/>
      <c r="K468" s="290"/>
      <c r="L468" s="290"/>
      <c r="M468" s="290"/>
      <c r="N468" s="299"/>
      <c r="O468" s="290"/>
      <c r="P468" s="290"/>
      <c r="Q468" s="290"/>
      <c r="R468" s="290"/>
      <c r="S468" s="290"/>
      <c r="T468" s="290"/>
      <c r="U468" s="290"/>
      <c r="V468" s="290"/>
      <c r="W468" s="290"/>
      <c r="X468" s="290"/>
      <c r="Y468" s="411"/>
      <c r="Z468" s="411"/>
      <c r="AA468" s="411"/>
      <c r="AB468" s="411"/>
      <c r="AC468" s="411"/>
      <c r="AD468" s="411"/>
      <c r="AE468" s="411"/>
      <c r="AF468" s="411"/>
      <c r="AG468" s="411"/>
      <c r="AH468" s="411"/>
      <c r="AI468" s="411"/>
      <c r="AJ468" s="411"/>
      <c r="AK468" s="411"/>
      <c r="AL468" s="411"/>
      <c r="AM468" s="305"/>
    </row>
    <row r="469" spans="1:39" ht="15.75" outlineLevel="1">
      <c r="A469" s="530"/>
      <c r="B469" s="522" t="s">
        <v>504</v>
      </c>
      <c r="C469" s="290"/>
      <c r="D469" s="290"/>
      <c r="E469" s="290"/>
      <c r="F469" s="290"/>
      <c r="G469" s="290"/>
      <c r="H469" s="290"/>
      <c r="I469" s="290"/>
      <c r="J469" s="290"/>
      <c r="K469" s="290"/>
      <c r="L469" s="290"/>
      <c r="M469" s="290"/>
      <c r="N469" s="290"/>
      <c r="O469" s="290"/>
      <c r="P469" s="290"/>
      <c r="Q469" s="290"/>
      <c r="R469" s="290"/>
      <c r="S469" s="290"/>
      <c r="T469" s="290"/>
      <c r="U469" s="290"/>
      <c r="V469" s="290"/>
      <c r="W469" s="290"/>
      <c r="X469" s="290"/>
      <c r="Y469" s="421"/>
      <c r="Z469" s="424"/>
      <c r="AA469" s="424"/>
      <c r="AB469" s="424"/>
      <c r="AC469" s="424"/>
      <c r="AD469" s="424"/>
      <c r="AE469" s="424"/>
      <c r="AF469" s="424"/>
      <c r="AG469" s="424"/>
      <c r="AH469" s="424"/>
      <c r="AI469" s="424"/>
      <c r="AJ469" s="424"/>
      <c r="AK469" s="424"/>
      <c r="AL469" s="424"/>
      <c r="AM469" s="305"/>
    </row>
    <row r="470" spans="1:39" ht="15.75" outlineLevel="1">
      <c r="A470" s="530"/>
      <c r="B470" s="502" t="s">
        <v>500</v>
      </c>
      <c r="C470" s="290"/>
      <c r="D470" s="290"/>
      <c r="E470" s="290"/>
      <c r="F470" s="290"/>
      <c r="G470" s="290"/>
      <c r="H470" s="290"/>
      <c r="I470" s="290"/>
      <c r="J470" s="290"/>
      <c r="K470" s="290"/>
      <c r="L470" s="290"/>
      <c r="M470" s="290"/>
      <c r="N470" s="290"/>
      <c r="O470" s="290"/>
      <c r="P470" s="290"/>
      <c r="Q470" s="290"/>
      <c r="R470" s="290"/>
      <c r="S470" s="290"/>
      <c r="T470" s="290"/>
      <c r="U470" s="290"/>
      <c r="V470" s="290"/>
      <c r="W470" s="290"/>
      <c r="X470" s="290"/>
      <c r="Y470" s="421"/>
      <c r="Z470" s="424"/>
      <c r="AA470" s="424"/>
      <c r="AB470" s="424"/>
      <c r="AC470" s="424"/>
      <c r="AD470" s="424"/>
      <c r="AE470" s="424"/>
      <c r="AF470" s="424"/>
      <c r="AG470" s="424"/>
      <c r="AH470" s="424"/>
      <c r="AI470" s="424"/>
      <c r="AJ470" s="424"/>
      <c r="AK470" s="424"/>
      <c r="AL470" s="424"/>
      <c r="AM470" s="305"/>
    </row>
    <row r="471" spans="1:39" outlineLevel="1">
      <c r="A471" s="530">
        <v>21</v>
      </c>
      <c r="B471" s="427" t="s">
        <v>114</v>
      </c>
      <c r="C471" s="290" t="s">
        <v>25</v>
      </c>
      <c r="D471" s="294"/>
      <c r="E471" s="294"/>
      <c r="F471" s="294"/>
      <c r="G471" s="294"/>
      <c r="H471" s="294"/>
      <c r="I471" s="294"/>
      <c r="J471" s="294"/>
      <c r="K471" s="294"/>
      <c r="L471" s="294"/>
      <c r="M471" s="294"/>
      <c r="N471" s="290"/>
      <c r="O471" s="294"/>
      <c r="P471" s="294"/>
      <c r="Q471" s="294"/>
      <c r="R471" s="294"/>
      <c r="S471" s="294"/>
      <c r="T471" s="294"/>
      <c r="U471" s="294"/>
      <c r="V471" s="294"/>
      <c r="W471" s="294"/>
      <c r="X471" s="294"/>
      <c r="Y471" s="409"/>
      <c r="Z471" s="409"/>
      <c r="AA471" s="409"/>
      <c r="AB471" s="409"/>
      <c r="AC471" s="409"/>
      <c r="AD471" s="409"/>
      <c r="AE471" s="409"/>
      <c r="AF471" s="409"/>
      <c r="AG471" s="409"/>
      <c r="AH471" s="409"/>
      <c r="AI471" s="409"/>
      <c r="AJ471" s="409"/>
      <c r="AK471" s="409"/>
      <c r="AL471" s="409"/>
      <c r="AM471" s="295">
        <f>SUM(Y471:AL471)</f>
        <v>0</v>
      </c>
    </row>
    <row r="472" spans="1:39" outlineLevel="1">
      <c r="A472" s="530"/>
      <c r="B472" s="430" t="s">
        <v>309</v>
      </c>
      <c r="C472" s="290" t="s">
        <v>164</v>
      </c>
      <c r="D472" s="294"/>
      <c r="E472" s="294"/>
      <c r="F472" s="294"/>
      <c r="G472" s="294"/>
      <c r="H472" s="294"/>
      <c r="I472" s="294"/>
      <c r="J472" s="294"/>
      <c r="K472" s="294"/>
      <c r="L472" s="294"/>
      <c r="M472" s="294"/>
      <c r="N472" s="290"/>
      <c r="O472" s="294"/>
      <c r="P472" s="294"/>
      <c r="Q472" s="294"/>
      <c r="R472" s="294"/>
      <c r="S472" s="294"/>
      <c r="T472" s="294"/>
      <c r="U472" s="294"/>
      <c r="V472" s="294"/>
      <c r="W472" s="294"/>
      <c r="X472" s="294"/>
      <c r="Y472" s="410">
        <f>Y471</f>
        <v>0</v>
      </c>
      <c r="Z472" s="410">
        <f t="shared" ref="Z472" si="1322">Z471</f>
        <v>0</v>
      </c>
      <c r="AA472" s="410">
        <f t="shared" ref="AA472" si="1323">AA471</f>
        <v>0</v>
      </c>
      <c r="AB472" s="410">
        <f t="shared" ref="AB472" si="1324">AB471</f>
        <v>0</v>
      </c>
      <c r="AC472" s="410">
        <f t="shared" ref="AC472" si="1325">AC471</f>
        <v>0</v>
      </c>
      <c r="AD472" s="410">
        <f t="shared" ref="AD472" si="1326">AD471</f>
        <v>0</v>
      </c>
      <c r="AE472" s="410">
        <f t="shared" ref="AE472" si="1327">AE471</f>
        <v>0</v>
      </c>
      <c r="AF472" s="410">
        <f t="shared" ref="AF472" si="1328">AF471</f>
        <v>0</v>
      </c>
      <c r="AG472" s="410">
        <f t="shared" ref="AG472" si="1329">AG471</f>
        <v>0</v>
      </c>
      <c r="AH472" s="410">
        <f t="shared" ref="AH472" si="1330">AH471</f>
        <v>0</v>
      </c>
      <c r="AI472" s="410">
        <f t="shared" ref="AI472" si="1331">AI471</f>
        <v>0</v>
      </c>
      <c r="AJ472" s="410">
        <f t="shared" ref="AJ472" si="1332">AJ471</f>
        <v>0</v>
      </c>
      <c r="AK472" s="410">
        <f t="shared" ref="AK472" si="1333">AK471</f>
        <v>0</v>
      </c>
      <c r="AL472" s="410">
        <f t="shared" ref="AL472" si="1334">AL471</f>
        <v>0</v>
      </c>
      <c r="AM472" s="305"/>
    </row>
    <row r="473" spans="1:39" outlineLevel="1">
      <c r="A473" s="530"/>
      <c r="B473" s="430"/>
      <c r="C473" s="290"/>
      <c r="D473" s="290"/>
      <c r="E473" s="290"/>
      <c r="F473" s="290"/>
      <c r="G473" s="290"/>
      <c r="H473" s="290"/>
      <c r="I473" s="290"/>
      <c r="J473" s="290"/>
      <c r="K473" s="290"/>
      <c r="L473" s="290"/>
      <c r="M473" s="290"/>
      <c r="N473" s="290"/>
      <c r="O473" s="290"/>
      <c r="P473" s="290"/>
      <c r="Q473" s="290"/>
      <c r="R473" s="290"/>
      <c r="S473" s="290"/>
      <c r="T473" s="290"/>
      <c r="U473" s="290"/>
      <c r="V473" s="290"/>
      <c r="W473" s="290"/>
      <c r="X473" s="290"/>
      <c r="Y473" s="421"/>
      <c r="Z473" s="424"/>
      <c r="AA473" s="424"/>
      <c r="AB473" s="424"/>
      <c r="AC473" s="424"/>
      <c r="AD473" s="424"/>
      <c r="AE473" s="424"/>
      <c r="AF473" s="424"/>
      <c r="AG473" s="424"/>
      <c r="AH473" s="424"/>
      <c r="AI473" s="424"/>
      <c r="AJ473" s="424"/>
      <c r="AK473" s="424"/>
      <c r="AL473" s="424"/>
      <c r="AM473" s="305"/>
    </row>
    <row r="474" spans="1:39" ht="30" outlineLevel="1">
      <c r="A474" s="530">
        <v>22</v>
      </c>
      <c r="B474" s="427" t="s">
        <v>115</v>
      </c>
      <c r="C474" s="290" t="s">
        <v>25</v>
      </c>
      <c r="D474" s="294"/>
      <c r="E474" s="294"/>
      <c r="F474" s="294"/>
      <c r="G474" s="294"/>
      <c r="H474" s="294"/>
      <c r="I474" s="294"/>
      <c r="J474" s="294"/>
      <c r="K474" s="294"/>
      <c r="L474" s="294"/>
      <c r="M474" s="294"/>
      <c r="N474" s="290"/>
      <c r="O474" s="294"/>
      <c r="P474" s="294"/>
      <c r="Q474" s="294"/>
      <c r="R474" s="294"/>
      <c r="S474" s="294"/>
      <c r="T474" s="294"/>
      <c r="U474" s="294"/>
      <c r="V474" s="294"/>
      <c r="W474" s="294"/>
      <c r="X474" s="294"/>
      <c r="Y474" s="409"/>
      <c r="Z474" s="409"/>
      <c r="AA474" s="409"/>
      <c r="AB474" s="409"/>
      <c r="AC474" s="409"/>
      <c r="AD474" s="409"/>
      <c r="AE474" s="409"/>
      <c r="AF474" s="409"/>
      <c r="AG474" s="409"/>
      <c r="AH474" s="409"/>
      <c r="AI474" s="409"/>
      <c r="AJ474" s="409"/>
      <c r="AK474" s="409"/>
      <c r="AL474" s="409"/>
      <c r="AM474" s="295">
        <f>SUM(Y474:AL474)</f>
        <v>0</v>
      </c>
    </row>
    <row r="475" spans="1:39" outlineLevel="1">
      <c r="A475" s="530"/>
      <c r="B475" s="430" t="s">
        <v>309</v>
      </c>
      <c r="C475" s="290" t="s">
        <v>164</v>
      </c>
      <c r="D475" s="294"/>
      <c r="E475" s="294"/>
      <c r="F475" s="294"/>
      <c r="G475" s="294"/>
      <c r="H475" s="294"/>
      <c r="I475" s="294"/>
      <c r="J475" s="294"/>
      <c r="K475" s="294"/>
      <c r="L475" s="294"/>
      <c r="M475" s="294"/>
      <c r="N475" s="290"/>
      <c r="O475" s="294"/>
      <c r="P475" s="294"/>
      <c r="Q475" s="294"/>
      <c r="R475" s="294"/>
      <c r="S475" s="294"/>
      <c r="T475" s="294"/>
      <c r="U475" s="294"/>
      <c r="V475" s="294"/>
      <c r="W475" s="294"/>
      <c r="X475" s="294"/>
      <c r="Y475" s="410">
        <f>Y474</f>
        <v>0</v>
      </c>
      <c r="Z475" s="410">
        <f t="shared" ref="Z475" si="1335">Z474</f>
        <v>0</v>
      </c>
      <c r="AA475" s="410">
        <f t="shared" ref="AA475" si="1336">AA474</f>
        <v>0</v>
      </c>
      <c r="AB475" s="410">
        <f t="shared" ref="AB475" si="1337">AB474</f>
        <v>0</v>
      </c>
      <c r="AC475" s="410">
        <f t="shared" ref="AC475" si="1338">AC474</f>
        <v>0</v>
      </c>
      <c r="AD475" s="410">
        <f t="shared" ref="AD475" si="1339">AD474</f>
        <v>0</v>
      </c>
      <c r="AE475" s="410">
        <f t="shared" ref="AE475" si="1340">AE474</f>
        <v>0</v>
      </c>
      <c r="AF475" s="410">
        <f t="shared" ref="AF475" si="1341">AF474</f>
        <v>0</v>
      </c>
      <c r="AG475" s="410">
        <f t="shared" ref="AG475" si="1342">AG474</f>
        <v>0</v>
      </c>
      <c r="AH475" s="410">
        <f t="shared" ref="AH475" si="1343">AH474</f>
        <v>0</v>
      </c>
      <c r="AI475" s="410">
        <f t="shared" ref="AI475" si="1344">AI474</f>
        <v>0</v>
      </c>
      <c r="AJ475" s="410">
        <f t="shared" ref="AJ475" si="1345">AJ474</f>
        <v>0</v>
      </c>
      <c r="AK475" s="410">
        <f t="shared" ref="AK475" si="1346">AK474</f>
        <v>0</v>
      </c>
      <c r="AL475" s="410">
        <f t="shared" ref="AL475" si="1347">AL474</f>
        <v>0</v>
      </c>
      <c r="AM475" s="305"/>
    </row>
    <row r="476" spans="1:39" outlineLevel="1">
      <c r="A476" s="530"/>
      <c r="B476" s="430"/>
      <c r="C476" s="290"/>
      <c r="D476" s="290"/>
      <c r="E476" s="290"/>
      <c r="F476" s="290"/>
      <c r="G476" s="290"/>
      <c r="H476" s="290"/>
      <c r="I476" s="290"/>
      <c r="J476" s="290"/>
      <c r="K476" s="290"/>
      <c r="L476" s="290"/>
      <c r="M476" s="290"/>
      <c r="N476" s="290"/>
      <c r="O476" s="290"/>
      <c r="P476" s="290"/>
      <c r="Q476" s="290"/>
      <c r="R476" s="290"/>
      <c r="S476" s="290"/>
      <c r="T476" s="290"/>
      <c r="U476" s="290"/>
      <c r="V476" s="290"/>
      <c r="W476" s="290"/>
      <c r="X476" s="290"/>
      <c r="Y476" s="421"/>
      <c r="Z476" s="424"/>
      <c r="AA476" s="424"/>
      <c r="AB476" s="424"/>
      <c r="AC476" s="424"/>
      <c r="AD476" s="424"/>
      <c r="AE476" s="424"/>
      <c r="AF476" s="424"/>
      <c r="AG476" s="424"/>
      <c r="AH476" s="424"/>
      <c r="AI476" s="424"/>
      <c r="AJ476" s="424"/>
      <c r="AK476" s="424"/>
      <c r="AL476" s="424"/>
      <c r="AM476" s="305"/>
    </row>
    <row r="477" spans="1:39" ht="30" outlineLevel="1">
      <c r="A477" s="530">
        <v>23</v>
      </c>
      <c r="B477" s="427" t="s">
        <v>116</v>
      </c>
      <c r="C477" s="290" t="s">
        <v>25</v>
      </c>
      <c r="D477" s="294"/>
      <c r="E477" s="294"/>
      <c r="F477" s="294"/>
      <c r="G477" s="294"/>
      <c r="H477" s="294"/>
      <c r="I477" s="294"/>
      <c r="J477" s="294"/>
      <c r="K477" s="294"/>
      <c r="L477" s="294"/>
      <c r="M477" s="294"/>
      <c r="N477" s="290"/>
      <c r="O477" s="294"/>
      <c r="P477" s="294"/>
      <c r="Q477" s="294"/>
      <c r="R477" s="294"/>
      <c r="S477" s="294"/>
      <c r="T477" s="294"/>
      <c r="U477" s="294"/>
      <c r="V477" s="294"/>
      <c r="W477" s="294"/>
      <c r="X477" s="294"/>
      <c r="Y477" s="409"/>
      <c r="Z477" s="409"/>
      <c r="AA477" s="409"/>
      <c r="AB477" s="409"/>
      <c r="AC477" s="409"/>
      <c r="AD477" s="409"/>
      <c r="AE477" s="409"/>
      <c r="AF477" s="409"/>
      <c r="AG477" s="409"/>
      <c r="AH477" s="409"/>
      <c r="AI477" s="409"/>
      <c r="AJ477" s="409"/>
      <c r="AK477" s="409"/>
      <c r="AL477" s="409"/>
      <c r="AM477" s="295">
        <f>SUM(Y477:AL477)</f>
        <v>0</v>
      </c>
    </row>
    <row r="478" spans="1:39" outlineLevel="1">
      <c r="A478" s="530"/>
      <c r="B478" s="430" t="s">
        <v>309</v>
      </c>
      <c r="C478" s="290" t="s">
        <v>164</v>
      </c>
      <c r="D478" s="294"/>
      <c r="E478" s="294"/>
      <c r="F478" s="294"/>
      <c r="G478" s="294"/>
      <c r="H478" s="294"/>
      <c r="I478" s="294"/>
      <c r="J478" s="294"/>
      <c r="K478" s="294"/>
      <c r="L478" s="294"/>
      <c r="M478" s="294"/>
      <c r="N478" s="290"/>
      <c r="O478" s="294"/>
      <c r="P478" s="294"/>
      <c r="Q478" s="294"/>
      <c r="R478" s="294"/>
      <c r="S478" s="294"/>
      <c r="T478" s="294"/>
      <c r="U478" s="294"/>
      <c r="V478" s="294"/>
      <c r="W478" s="294"/>
      <c r="X478" s="294"/>
      <c r="Y478" s="410">
        <f>Y477</f>
        <v>0</v>
      </c>
      <c r="Z478" s="410">
        <f t="shared" ref="Z478" si="1348">Z477</f>
        <v>0</v>
      </c>
      <c r="AA478" s="410">
        <f t="shared" ref="AA478" si="1349">AA477</f>
        <v>0</v>
      </c>
      <c r="AB478" s="410">
        <f t="shared" ref="AB478" si="1350">AB477</f>
        <v>0</v>
      </c>
      <c r="AC478" s="410">
        <f t="shared" ref="AC478" si="1351">AC477</f>
        <v>0</v>
      </c>
      <c r="AD478" s="410">
        <f t="shared" ref="AD478" si="1352">AD477</f>
        <v>0</v>
      </c>
      <c r="AE478" s="410">
        <f t="shared" ref="AE478" si="1353">AE477</f>
        <v>0</v>
      </c>
      <c r="AF478" s="410">
        <f t="shared" ref="AF478" si="1354">AF477</f>
        <v>0</v>
      </c>
      <c r="AG478" s="410">
        <f t="shared" ref="AG478" si="1355">AG477</f>
        <v>0</v>
      </c>
      <c r="AH478" s="410">
        <f t="shared" ref="AH478" si="1356">AH477</f>
        <v>0</v>
      </c>
      <c r="AI478" s="410">
        <f t="shared" ref="AI478" si="1357">AI477</f>
        <v>0</v>
      </c>
      <c r="AJ478" s="410">
        <f t="shared" ref="AJ478" si="1358">AJ477</f>
        <v>0</v>
      </c>
      <c r="AK478" s="410">
        <f t="shared" ref="AK478" si="1359">AK477</f>
        <v>0</v>
      </c>
      <c r="AL478" s="410">
        <f t="shared" ref="AL478" si="1360">AL477</f>
        <v>0</v>
      </c>
      <c r="AM478" s="305"/>
    </row>
    <row r="479" spans="1:39" outlineLevel="1">
      <c r="A479" s="530"/>
      <c r="B479" s="429"/>
      <c r="C479" s="290"/>
      <c r="D479" s="290"/>
      <c r="E479" s="290"/>
      <c r="F479" s="290"/>
      <c r="G479" s="290"/>
      <c r="H479" s="290"/>
      <c r="I479" s="290"/>
      <c r="J479" s="290"/>
      <c r="K479" s="290"/>
      <c r="L479" s="290"/>
      <c r="M479" s="290"/>
      <c r="N479" s="290"/>
      <c r="O479" s="290"/>
      <c r="P479" s="290"/>
      <c r="Q479" s="290"/>
      <c r="R479" s="290"/>
      <c r="S479" s="290"/>
      <c r="T479" s="290"/>
      <c r="U479" s="290"/>
      <c r="V479" s="290"/>
      <c r="W479" s="290"/>
      <c r="X479" s="290"/>
      <c r="Y479" s="421"/>
      <c r="Z479" s="424"/>
      <c r="AA479" s="424"/>
      <c r="AB479" s="424"/>
      <c r="AC479" s="424"/>
      <c r="AD479" s="424"/>
      <c r="AE479" s="424"/>
      <c r="AF479" s="424"/>
      <c r="AG479" s="424"/>
      <c r="AH479" s="424"/>
      <c r="AI479" s="424"/>
      <c r="AJ479" s="424"/>
      <c r="AK479" s="424"/>
      <c r="AL479" s="424"/>
      <c r="AM479" s="305"/>
    </row>
    <row r="480" spans="1:39" ht="30" outlineLevel="1">
      <c r="A480" s="530">
        <v>24</v>
      </c>
      <c r="B480" s="427" t="s">
        <v>117</v>
      </c>
      <c r="C480" s="290" t="s">
        <v>25</v>
      </c>
      <c r="D480" s="294"/>
      <c r="E480" s="294"/>
      <c r="F480" s="294"/>
      <c r="G480" s="294"/>
      <c r="H480" s="294"/>
      <c r="I480" s="294"/>
      <c r="J480" s="294"/>
      <c r="K480" s="294"/>
      <c r="L480" s="294"/>
      <c r="M480" s="294"/>
      <c r="N480" s="290"/>
      <c r="O480" s="294"/>
      <c r="P480" s="294"/>
      <c r="Q480" s="294"/>
      <c r="R480" s="294"/>
      <c r="S480" s="294"/>
      <c r="T480" s="294"/>
      <c r="U480" s="294"/>
      <c r="V480" s="294"/>
      <c r="W480" s="294"/>
      <c r="X480" s="294"/>
      <c r="Y480" s="409"/>
      <c r="Z480" s="409"/>
      <c r="AA480" s="409"/>
      <c r="AB480" s="409"/>
      <c r="AC480" s="409"/>
      <c r="AD480" s="409"/>
      <c r="AE480" s="409"/>
      <c r="AF480" s="409"/>
      <c r="AG480" s="409"/>
      <c r="AH480" s="409"/>
      <c r="AI480" s="409"/>
      <c r="AJ480" s="409"/>
      <c r="AK480" s="409"/>
      <c r="AL480" s="409"/>
      <c r="AM480" s="295">
        <f>SUM(Y480:AL480)</f>
        <v>0</v>
      </c>
    </row>
    <row r="481" spans="1:39" outlineLevel="1">
      <c r="A481" s="530"/>
      <c r="B481" s="430" t="s">
        <v>309</v>
      </c>
      <c r="C481" s="290" t="s">
        <v>164</v>
      </c>
      <c r="D481" s="294"/>
      <c r="E481" s="294"/>
      <c r="F481" s="294"/>
      <c r="G481" s="294"/>
      <c r="H481" s="294"/>
      <c r="I481" s="294"/>
      <c r="J481" s="294"/>
      <c r="K481" s="294"/>
      <c r="L481" s="294"/>
      <c r="M481" s="294"/>
      <c r="N481" s="290"/>
      <c r="O481" s="294"/>
      <c r="P481" s="294"/>
      <c r="Q481" s="294"/>
      <c r="R481" s="294"/>
      <c r="S481" s="294"/>
      <c r="T481" s="294"/>
      <c r="U481" s="294"/>
      <c r="V481" s="294"/>
      <c r="W481" s="294"/>
      <c r="X481" s="294"/>
      <c r="Y481" s="410">
        <f>Y480</f>
        <v>0</v>
      </c>
      <c r="Z481" s="410">
        <f t="shared" ref="Z481" si="1361">Z480</f>
        <v>0</v>
      </c>
      <c r="AA481" s="410">
        <f t="shared" ref="AA481" si="1362">AA480</f>
        <v>0</v>
      </c>
      <c r="AB481" s="410">
        <f t="shared" ref="AB481" si="1363">AB480</f>
        <v>0</v>
      </c>
      <c r="AC481" s="410">
        <f t="shared" ref="AC481" si="1364">AC480</f>
        <v>0</v>
      </c>
      <c r="AD481" s="410">
        <f t="shared" ref="AD481" si="1365">AD480</f>
        <v>0</v>
      </c>
      <c r="AE481" s="410">
        <f t="shared" ref="AE481" si="1366">AE480</f>
        <v>0</v>
      </c>
      <c r="AF481" s="410">
        <f t="shared" ref="AF481" si="1367">AF480</f>
        <v>0</v>
      </c>
      <c r="AG481" s="410">
        <f t="shared" ref="AG481" si="1368">AG480</f>
        <v>0</v>
      </c>
      <c r="AH481" s="410">
        <f t="shared" ref="AH481" si="1369">AH480</f>
        <v>0</v>
      </c>
      <c r="AI481" s="410">
        <f t="shared" ref="AI481" si="1370">AI480</f>
        <v>0</v>
      </c>
      <c r="AJ481" s="410">
        <f t="shared" ref="AJ481" si="1371">AJ480</f>
        <v>0</v>
      </c>
      <c r="AK481" s="410">
        <f t="shared" ref="AK481" si="1372">AK480</f>
        <v>0</v>
      </c>
      <c r="AL481" s="410">
        <f t="shared" ref="AL481" si="1373">AL480</f>
        <v>0</v>
      </c>
      <c r="AM481" s="305"/>
    </row>
    <row r="482" spans="1:39" outlineLevel="1">
      <c r="A482" s="530"/>
      <c r="B482" s="430"/>
      <c r="C482" s="290"/>
      <c r="D482" s="290"/>
      <c r="E482" s="290"/>
      <c r="F482" s="290"/>
      <c r="G482" s="290"/>
      <c r="H482" s="290"/>
      <c r="I482" s="290"/>
      <c r="J482" s="290"/>
      <c r="K482" s="290"/>
      <c r="L482" s="290"/>
      <c r="M482" s="290"/>
      <c r="N482" s="290"/>
      <c r="O482" s="290"/>
      <c r="P482" s="290"/>
      <c r="Q482" s="290"/>
      <c r="R482" s="290"/>
      <c r="S482" s="290"/>
      <c r="T482" s="290"/>
      <c r="U482" s="290"/>
      <c r="V482" s="290"/>
      <c r="W482" s="290"/>
      <c r="X482" s="290"/>
      <c r="Y482" s="411"/>
      <c r="Z482" s="424"/>
      <c r="AA482" s="424"/>
      <c r="AB482" s="424"/>
      <c r="AC482" s="424"/>
      <c r="AD482" s="424"/>
      <c r="AE482" s="424"/>
      <c r="AF482" s="424"/>
      <c r="AG482" s="424"/>
      <c r="AH482" s="424"/>
      <c r="AI482" s="424"/>
      <c r="AJ482" s="424"/>
      <c r="AK482" s="424"/>
      <c r="AL482" s="424"/>
      <c r="AM482" s="305"/>
    </row>
    <row r="483" spans="1:39" ht="15.75" outlineLevel="1">
      <c r="A483" s="530"/>
      <c r="B483" s="502" t="s">
        <v>501</v>
      </c>
      <c r="C483" s="290"/>
      <c r="D483" s="290"/>
      <c r="E483" s="290"/>
      <c r="F483" s="290"/>
      <c r="G483" s="290"/>
      <c r="H483" s="290"/>
      <c r="I483" s="290"/>
      <c r="J483" s="290"/>
      <c r="K483" s="290"/>
      <c r="L483" s="290"/>
      <c r="M483" s="290"/>
      <c r="N483" s="290"/>
      <c r="O483" s="290"/>
      <c r="P483" s="290"/>
      <c r="Q483" s="290"/>
      <c r="R483" s="290"/>
      <c r="S483" s="290"/>
      <c r="T483" s="290"/>
      <c r="U483" s="290"/>
      <c r="V483" s="290"/>
      <c r="W483" s="290"/>
      <c r="X483" s="290"/>
      <c r="Y483" s="411"/>
      <c r="Z483" s="424"/>
      <c r="AA483" s="424"/>
      <c r="AB483" s="424"/>
      <c r="AC483" s="424"/>
      <c r="AD483" s="424"/>
      <c r="AE483" s="424"/>
      <c r="AF483" s="424"/>
      <c r="AG483" s="424"/>
      <c r="AH483" s="424"/>
      <c r="AI483" s="424"/>
      <c r="AJ483" s="424"/>
      <c r="AK483" s="424"/>
      <c r="AL483" s="424"/>
      <c r="AM483" s="305"/>
    </row>
    <row r="484" spans="1:39" outlineLevel="1">
      <c r="A484" s="530">
        <v>25</v>
      </c>
      <c r="B484" s="427" t="s">
        <v>118</v>
      </c>
      <c r="C484" s="290" t="s">
        <v>25</v>
      </c>
      <c r="D484" s="294"/>
      <c r="E484" s="294"/>
      <c r="F484" s="294"/>
      <c r="G484" s="294"/>
      <c r="H484" s="294"/>
      <c r="I484" s="294"/>
      <c r="J484" s="294"/>
      <c r="K484" s="294"/>
      <c r="L484" s="294"/>
      <c r="M484" s="294"/>
      <c r="N484" s="294">
        <v>12</v>
      </c>
      <c r="O484" s="294"/>
      <c r="P484" s="294"/>
      <c r="Q484" s="294"/>
      <c r="R484" s="294"/>
      <c r="S484" s="294"/>
      <c r="T484" s="294"/>
      <c r="U484" s="294"/>
      <c r="V484" s="294"/>
      <c r="W484" s="294"/>
      <c r="X484" s="294"/>
      <c r="Y484" s="425"/>
      <c r="Z484" s="409"/>
      <c r="AA484" s="409"/>
      <c r="AB484" s="409"/>
      <c r="AC484" s="409"/>
      <c r="AD484" s="409"/>
      <c r="AE484" s="409"/>
      <c r="AF484" s="414"/>
      <c r="AG484" s="414"/>
      <c r="AH484" s="414"/>
      <c r="AI484" s="414"/>
      <c r="AJ484" s="414"/>
      <c r="AK484" s="414"/>
      <c r="AL484" s="414"/>
      <c r="AM484" s="295">
        <f>SUM(Y484:AL484)</f>
        <v>0</v>
      </c>
    </row>
    <row r="485" spans="1:39" outlineLevel="1">
      <c r="A485" s="530"/>
      <c r="B485" s="430" t="s">
        <v>309</v>
      </c>
      <c r="C485" s="290" t="s">
        <v>164</v>
      </c>
      <c r="D485" s="294"/>
      <c r="E485" s="294"/>
      <c r="F485" s="294"/>
      <c r="G485" s="294"/>
      <c r="H485" s="294"/>
      <c r="I485" s="294"/>
      <c r="J485" s="294"/>
      <c r="K485" s="294"/>
      <c r="L485" s="294"/>
      <c r="M485" s="294"/>
      <c r="N485" s="294">
        <f>N484</f>
        <v>12</v>
      </c>
      <c r="O485" s="294"/>
      <c r="P485" s="294"/>
      <c r="Q485" s="294"/>
      <c r="R485" s="294"/>
      <c r="S485" s="294"/>
      <c r="T485" s="294"/>
      <c r="U485" s="294"/>
      <c r="V485" s="294"/>
      <c r="W485" s="294"/>
      <c r="X485" s="294"/>
      <c r="Y485" s="410">
        <f>Y484</f>
        <v>0</v>
      </c>
      <c r="Z485" s="410">
        <f t="shared" ref="Z485" si="1374">Z484</f>
        <v>0</v>
      </c>
      <c r="AA485" s="410">
        <f t="shared" ref="AA485" si="1375">AA484</f>
        <v>0</v>
      </c>
      <c r="AB485" s="410">
        <f t="shared" ref="AB485" si="1376">AB484</f>
        <v>0</v>
      </c>
      <c r="AC485" s="410">
        <f t="shared" ref="AC485" si="1377">AC484</f>
        <v>0</v>
      </c>
      <c r="AD485" s="410">
        <f t="shared" ref="AD485" si="1378">AD484</f>
        <v>0</v>
      </c>
      <c r="AE485" s="410">
        <f t="shared" ref="AE485" si="1379">AE484</f>
        <v>0</v>
      </c>
      <c r="AF485" s="410">
        <f t="shared" ref="AF485" si="1380">AF484</f>
        <v>0</v>
      </c>
      <c r="AG485" s="410">
        <f t="shared" ref="AG485" si="1381">AG484</f>
        <v>0</v>
      </c>
      <c r="AH485" s="410">
        <f t="shared" ref="AH485" si="1382">AH484</f>
        <v>0</v>
      </c>
      <c r="AI485" s="410">
        <f t="shared" ref="AI485" si="1383">AI484</f>
        <v>0</v>
      </c>
      <c r="AJ485" s="410">
        <f t="shared" ref="AJ485" si="1384">AJ484</f>
        <v>0</v>
      </c>
      <c r="AK485" s="410">
        <f t="shared" ref="AK485" si="1385">AK484</f>
        <v>0</v>
      </c>
      <c r="AL485" s="410">
        <f t="shared" ref="AL485" si="1386">AL484</f>
        <v>0</v>
      </c>
      <c r="AM485" s="305"/>
    </row>
    <row r="486" spans="1:39" outlineLevel="1">
      <c r="A486" s="530"/>
      <c r="B486" s="430"/>
      <c r="C486" s="290"/>
      <c r="D486" s="290"/>
      <c r="E486" s="290"/>
      <c r="F486" s="290"/>
      <c r="G486" s="290"/>
      <c r="H486" s="290"/>
      <c r="I486" s="290"/>
      <c r="J486" s="290"/>
      <c r="K486" s="290"/>
      <c r="L486" s="290"/>
      <c r="M486" s="290"/>
      <c r="N486" s="290"/>
      <c r="O486" s="290"/>
      <c r="P486" s="290"/>
      <c r="Q486" s="290"/>
      <c r="R486" s="290"/>
      <c r="S486" s="290"/>
      <c r="T486" s="290"/>
      <c r="U486" s="290"/>
      <c r="V486" s="290"/>
      <c r="W486" s="290"/>
      <c r="X486" s="290"/>
      <c r="Y486" s="411"/>
      <c r="Z486" s="424"/>
      <c r="AA486" s="424"/>
      <c r="AB486" s="424"/>
      <c r="AC486" s="424"/>
      <c r="AD486" s="424"/>
      <c r="AE486" s="424"/>
      <c r="AF486" s="424"/>
      <c r="AG486" s="424"/>
      <c r="AH486" s="424"/>
      <c r="AI486" s="424"/>
      <c r="AJ486" s="424"/>
      <c r="AK486" s="424"/>
      <c r="AL486" s="424"/>
      <c r="AM486" s="305"/>
    </row>
    <row r="487" spans="1:39" outlineLevel="1">
      <c r="A487" s="530">
        <v>26</v>
      </c>
      <c r="B487" s="427" t="s">
        <v>119</v>
      </c>
      <c r="C487" s="290" t="s">
        <v>25</v>
      </c>
      <c r="D487" s="294"/>
      <c r="E487" s="294"/>
      <c r="F487" s="294"/>
      <c r="G487" s="294"/>
      <c r="H487" s="294"/>
      <c r="I487" s="294"/>
      <c r="J487" s="294"/>
      <c r="K487" s="294"/>
      <c r="L487" s="294"/>
      <c r="M487" s="294"/>
      <c r="N487" s="294">
        <v>12</v>
      </c>
      <c r="O487" s="294"/>
      <c r="P487" s="294"/>
      <c r="Q487" s="294"/>
      <c r="R487" s="294"/>
      <c r="S487" s="294"/>
      <c r="T487" s="294"/>
      <c r="U487" s="294"/>
      <c r="V487" s="294"/>
      <c r="W487" s="294"/>
      <c r="X487" s="294"/>
      <c r="Y487" s="425"/>
      <c r="Z487" s="409"/>
      <c r="AA487" s="409"/>
      <c r="AB487" s="409"/>
      <c r="AC487" s="409"/>
      <c r="AD487" s="409"/>
      <c r="AE487" s="409"/>
      <c r="AF487" s="414"/>
      <c r="AG487" s="414"/>
      <c r="AH487" s="414"/>
      <c r="AI487" s="414"/>
      <c r="AJ487" s="414"/>
      <c r="AK487" s="414"/>
      <c r="AL487" s="414"/>
      <c r="AM487" s="295">
        <f>SUM(Y487:AL487)</f>
        <v>0</v>
      </c>
    </row>
    <row r="488" spans="1:39" outlineLevel="1">
      <c r="A488" s="530"/>
      <c r="B488" s="430" t="s">
        <v>309</v>
      </c>
      <c r="C488" s="290" t="s">
        <v>164</v>
      </c>
      <c r="D488" s="294"/>
      <c r="E488" s="294"/>
      <c r="F488" s="294"/>
      <c r="G488" s="294"/>
      <c r="H488" s="294"/>
      <c r="I488" s="294"/>
      <c r="J488" s="294"/>
      <c r="K488" s="294"/>
      <c r="L488" s="294"/>
      <c r="M488" s="294"/>
      <c r="N488" s="294">
        <f>N487</f>
        <v>12</v>
      </c>
      <c r="O488" s="294"/>
      <c r="P488" s="294"/>
      <c r="Q488" s="294"/>
      <c r="R488" s="294"/>
      <c r="S488" s="294"/>
      <c r="T488" s="294"/>
      <c r="U488" s="294"/>
      <c r="V488" s="294"/>
      <c r="W488" s="294"/>
      <c r="X488" s="294"/>
      <c r="Y488" s="410">
        <f>Y487</f>
        <v>0</v>
      </c>
      <c r="Z488" s="410">
        <f t="shared" ref="Z488" si="1387">Z487</f>
        <v>0</v>
      </c>
      <c r="AA488" s="410">
        <f t="shared" ref="AA488" si="1388">AA487</f>
        <v>0</v>
      </c>
      <c r="AB488" s="410">
        <f t="shared" ref="AB488" si="1389">AB487</f>
        <v>0</v>
      </c>
      <c r="AC488" s="410">
        <f t="shared" ref="AC488" si="1390">AC487</f>
        <v>0</v>
      </c>
      <c r="AD488" s="410">
        <f t="shared" ref="AD488" si="1391">AD487</f>
        <v>0</v>
      </c>
      <c r="AE488" s="410">
        <f t="shared" ref="AE488" si="1392">AE487</f>
        <v>0</v>
      </c>
      <c r="AF488" s="410">
        <f t="shared" ref="AF488" si="1393">AF487</f>
        <v>0</v>
      </c>
      <c r="AG488" s="410">
        <f t="shared" ref="AG488" si="1394">AG487</f>
        <v>0</v>
      </c>
      <c r="AH488" s="410">
        <f t="shared" ref="AH488" si="1395">AH487</f>
        <v>0</v>
      </c>
      <c r="AI488" s="410">
        <f t="shared" ref="AI488" si="1396">AI487</f>
        <v>0</v>
      </c>
      <c r="AJ488" s="410">
        <f t="shared" ref="AJ488" si="1397">AJ487</f>
        <v>0</v>
      </c>
      <c r="AK488" s="410">
        <f t="shared" ref="AK488" si="1398">AK487</f>
        <v>0</v>
      </c>
      <c r="AL488" s="410">
        <f t="shared" ref="AL488" si="1399">AL487</f>
        <v>0</v>
      </c>
      <c r="AM488" s="305"/>
    </row>
    <row r="489" spans="1:39" outlineLevel="1">
      <c r="A489" s="530"/>
      <c r="B489" s="430"/>
      <c r="C489" s="290"/>
      <c r="D489" s="290"/>
      <c r="E489" s="290"/>
      <c r="F489" s="290"/>
      <c r="G489" s="290"/>
      <c r="H489" s="290"/>
      <c r="I489" s="290"/>
      <c r="J489" s="290"/>
      <c r="K489" s="290"/>
      <c r="L489" s="290"/>
      <c r="M489" s="290"/>
      <c r="N489" s="290"/>
      <c r="O489" s="290"/>
      <c r="P489" s="290"/>
      <c r="Q489" s="290"/>
      <c r="R489" s="290"/>
      <c r="S489" s="290"/>
      <c r="T489" s="290"/>
      <c r="U489" s="290"/>
      <c r="V489" s="290"/>
      <c r="W489" s="290"/>
      <c r="X489" s="290"/>
      <c r="Y489" s="411"/>
      <c r="Z489" s="424"/>
      <c r="AA489" s="424"/>
      <c r="AB489" s="424"/>
      <c r="AC489" s="424"/>
      <c r="AD489" s="424"/>
      <c r="AE489" s="424"/>
      <c r="AF489" s="424"/>
      <c r="AG489" s="424"/>
      <c r="AH489" s="424"/>
      <c r="AI489" s="424"/>
      <c r="AJ489" s="424"/>
      <c r="AK489" s="424"/>
      <c r="AL489" s="424"/>
      <c r="AM489" s="305"/>
    </row>
    <row r="490" spans="1:39" ht="30" outlineLevel="1">
      <c r="A490" s="530">
        <v>27</v>
      </c>
      <c r="B490" s="427" t="s">
        <v>120</v>
      </c>
      <c r="C490" s="290" t="s">
        <v>25</v>
      </c>
      <c r="D490" s="294"/>
      <c r="E490" s="294"/>
      <c r="F490" s="294"/>
      <c r="G490" s="294"/>
      <c r="H490" s="294"/>
      <c r="I490" s="294"/>
      <c r="J490" s="294"/>
      <c r="K490" s="294"/>
      <c r="L490" s="294"/>
      <c r="M490" s="294"/>
      <c r="N490" s="294">
        <v>12</v>
      </c>
      <c r="O490" s="294"/>
      <c r="P490" s="294"/>
      <c r="Q490" s="294"/>
      <c r="R490" s="294"/>
      <c r="S490" s="294"/>
      <c r="T490" s="294"/>
      <c r="U490" s="294"/>
      <c r="V490" s="294"/>
      <c r="W490" s="294"/>
      <c r="X490" s="294"/>
      <c r="Y490" s="425"/>
      <c r="Z490" s="409"/>
      <c r="AA490" s="409"/>
      <c r="AB490" s="409"/>
      <c r="AC490" s="409"/>
      <c r="AD490" s="409"/>
      <c r="AE490" s="409"/>
      <c r="AF490" s="414"/>
      <c r="AG490" s="414"/>
      <c r="AH490" s="414"/>
      <c r="AI490" s="414"/>
      <c r="AJ490" s="414"/>
      <c r="AK490" s="414"/>
      <c r="AL490" s="414"/>
      <c r="AM490" s="295">
        <f>SUM(Y490:AL490)</f>
        <v>0</v>
      </c>
    </row>
    <row r="491" spans="1:39" outlineLevel="1">
      <c r="A491" s="530"/>
      <c r="B491" s="430" t="s">
        <v>309</v>
      </c>
      <c r="C491" s="290" t="s">
        <v>164</v>
      </c>
      <c r="D491" s="294"/>
      <c r="E491" s="294"/>
      <c r="F491" s="294"/>
      <c r="G491" s="294"/>
      <c r="H491" s="294"/>
      <c r="I491" s="294"/>
      <c r="J491" s="294"/>
      <c r="K491" s="294"/>
      <c r="L491" s="294"/>
      <c r="M491" s="294"/>
      <c r="N491" s="294">
        <f>N490</f>
        <v>12</v>
      </c>
      <c r="O491" s="294"/>
      <c r="P491" s="294"/>
      <c r="Q491" s="294"/>
      <c r="R491" s="294"/>
      <c r="S491" s="294"/>
      <c r="T491" s="294"/>
      <c r="U491" s="294"/>
      <c r="V491" s="294"/>
      <c r="W491" s="294"/>
      <c r="X491" s="294"/>
      <c r="Y491" s="410">
        <f>Y490</f>
        <v>0</v>
      </c>
      <c r="Z491" s="410">
        <f t="shared" ref="Z491" si="1400">Z490</f>
        <v>0</v>
      </c>
      <c r="AA491" s="410">
        <f t="shared" ref="AA491" si="1401">AA490</f>
        <v>0</v>
      </c>
      <c r="AB491" s="410">
        <f t="shared" ref="AB491" si="1402">AB490</f>
        <v>0</v>
      </c>
      <c r="AC491" s="410">
        <f t="shared" ref="AC491" si="1403">AC490</f>
        <v>0</v>
      </c>
      <c r="AD491" s="410">
        <f t="shared" ref="AD491" si="1404">AD490</f>
        <v>0</v>
      </c>
      <c r="AE491" s="410">
        <f t="shared" ref="AE491" si="1405">AE490</f>
        <v>0</v>
      </c>
      <c r="AF491" s="410">
        <f t="shared" ref="AF491" si="1406">AF490</f>
        <v>0</v>
      </c>
      <c r="AG491" s="410">
        <f t="shared" ref="AG491" si="1407">AG490</f>
        <v>0</v>
      </c>
      <c r="AH491" s="410">
        <f t="shared" ref="AH491" si="1408">AH490</f>
        <v>0</v>
      </c>
      <c r="AI491" s="410">
        <f t="shared" ref="AI491" si="1409">AI490</f>
        <v>0</v>
      </c>
      <c r="AJ491" s="410">
        <f t="shared" ref="AJ491" si="1410">AJ490</f>
        <v>0</v>
      </c>
      <c r="AK491" s="410">
        <f t="shared" ref="AK491" si="1411">AK490</f>
        <v>0</v>
      </c>
      <c r="AL491" s="410">
        <f t="shared" ref="AL491" si="1412">AL490</f>
        <v>0</v>
      </c>
      <c r="AM491" s="305"/>
    </row>
    <row r="492" spans="1:39" outlineLevel="1">
      <c r="A492" s="530"/>
      <c r="B492" s="430"/>
      <c r="C492" s="290"/>
      <c r="D492" s="290"/>
      <c r="E492" s="290"/>
      <c r="F492" s="290"/>
      <c r="G492" s="290"/>
      <c r="H492" s="290"/>
      <c r="I492" s="290"/>
      <c r="J492" s="290"/>
      <c r="K492" s="290"/>
      <c r="L492" s="290"/>
      <c r="M492" s="290"/>
      <c r="N492" s="290"/>
      <c r="O492" s="290"/>
      <c r="P492" s="290"/>
      <c r="Q492" s="290"/>
      <c r="R492" s="290"/>
      <c r="S492" s="290"/>
      <c r="T492" s="290"/>
      <c r="U492" s="290"/>
      <c r="V492" s="290"/>
      <c r="W492" s="290"/>
      <c r="X492" s="290"/>
      <c r="Y492" s="411"/>
      <c r="Z492" s="424"/>
      <c r="AA492" s="424"/>
      <c r="AB492" s="424"/>
      <c r="AC492" s="424"/>
      <c r="AD492" s="424"/>
      <c r="AE492" s="424"/>
      <c r="AF492" s="424"/>
      <c r="AG492" s="424"/>
      <c r="AH492" s="424"/>
      <c r="AI492" s="424"/>
      <c r="AJ492" s="424"/>
      <c r="AK492" s="424"/>
      <c r="AL492" s="424"/>
      <c r="AM492" s="305"/>
    </row>
    <row r="493" spans="1:39" ht="30" outlineLevel="1">
      <c r="A493" s="530">
        <v>28</v>
      </c>
      <c r="B493" s="427" t="s">
        <v>121</v>
      </c>
      <c r="C493" s="290" t="s">
        <v>25</v>
      </c>
      <c r="D493" s="294"/>
      <c r="E493" s="294"/>
      <c r="F493" s="294"/>
      <c r="G493" s="294"/>
      <c r="H493" s="294"/>
      <c r="I493" s="294"/>
      <c r="J493" s="294"/>
      <c r="K493" s="294"/>
      <c r="L493" s="294"/>
      <c r="M493" s="294"/>
      <c r="N493" s="294">
        <v>12</v>
      </c>
      <c r="O493" s="294"/>
      <c r="P493" s="294"/>
      <c r="Q493" s="294"/>
      <c r="R493" s="294"/>
      <c r="S493" s="294"/>
      <c r="T493" s="294"/>
      <c r="U493" s="294"/>
      <c r="V493" s="294"/>
      <c r="W493" s="294"/>
      <c r="X493" s="294"/>
      <c r="Y493" s="425"/>
      <c r="Z493" s="409"/>
      <c r="AA493" s="409"/>
      <c r="AB493" s="409"/>
      <c r="AC493" s="409"/>
      <c r="AD493" s="409"/>
      <c r="AE493" s="409"/>
      <c r="AF493" s="414"/>
      <c r="AG493" s="414"/>
      <c r="AH493" s="414"/>
      <c r="AI493" s="414"/>
      <c r="AJ493" s="414"/>
      <c r="AK493" s="414"/>
      <c r="AL493" s="414"/>
      <c r="AM493" s="295">
        <f>SUM(Y493:AL493)</f>
        <v>0</v>
      </c>
    </row>
    <row r="494" spans="1:39" outlineLevel="1">
      <c r="A494" s="530"/>
      <c r="B494" s="430" t="s">
        <v>309</v>
      </c>
      <c r="C494" s="290" t="s">
        <v>164</v>
      </c>
      <c r="D494" s="294"/>
      <c r="E494" s="294"/>
      <c r="F494" s="294"/>
      <c r="G494" s="294"/>
      <c r="H494" s="294"/>
      <c r="I494" s="294"/>
      <c r="J494" s="294"/>
      <c r="K494" s="294"/>
      <c r="L494" s="294"/>
      <c r="M494" s="294"/>
      <c r="N494" s="294">
        <f>N493</f>
        <v>12</v>
      </c>
      <c r="O494" s="294"/>
      <c r="P494" s="294"/>
      <c r="Q494" s="294"/>
      <c r="R494" s="294"/>
      <c r="S494" s="294"/>
      <c r="T494" s="294"/>
      <c r="U494" s="294"/>
      <c r="V494" s="294"/>
      <c r="W494" s="294"/>
      <c r="X494" s="294"/>
      <c r="Y494" s="410">
        <f>Y493</f>
        <v>0</v>
      </c>
      <c r="Z494" s="410">
        <f t="shared" ref="Z494" si="1413">Z493</f>
        <v>0</v>
      </c>
      <c r="AA494" s="410">
        <f t="shared" ref="AA494" si="1414">AA493</f>
        <v>0</v>
      </c>
      <c r="AB494" s="410">
        <f t="shared" ref="AB494" si="1415">AB493</f>
        <v>0</v>
      </c>
      <c r="AC494" s="410">
        <f t="shared" ref="AC494" si="1416">AC493</f>
        <v>0</v>
      </c>
      <c r="AD494" s="410">
        <f t="shared" ref="AD494" si="1417">AD493</f>
        <v>0</v>
      </c>
      <c r="AE494" s="410">
        <f t="shared" ref="AE494" si="1418">AE493</f>
        <v>0</v>
      </c>
      <c r="AF494" s="410">
        <f t="shared" ref="AF494" si="1419">AF493</f>
        <v>0</v>
      </c>
      <c r="AG494" s="410">
        <f t="shared" ref="AG494" si="1420">AG493</f>
        <v>0</v>
      </c>
      <c r="AH494" s="410">
        <f t="shared" ref="AH494" si="1421">AH493</f>
        <v>0</v>
      </c>
      <c r="AI494" s="410">
        <f t="shared" ref="AI494" si="1422">AI493</f>
        <v>0</v>
      </c>
      <c r="AJ494" s="410">
        <f t="shared" ref="AJ494" si="1423">AJ493</f>
        <v>0</v>
      </c>
      <c r="AK494" s="410">
        <f t="shared" ref="AK494" si="1424">AK493</f>
        <v>0</v>
      </c>
      <c r="AL494" s="410">
        <f t="shared" ref="AL494" si="1425">AL493</f>
        <v>0</v>
      </c>
      <c r="AM494" s="305"/>
    </row>
    <row r="495" spans="1:39" outlineLevel="1">
      <c r="A495" s="530"/>
      <c r="B495" s="430"/>
      <c r="C495" s="290"/>
      <c r="D495" s="290"/>
      <c r="E495" s="290"/>
      <c r="F495" s="290"/>
      <c r="G495" s="290"/>
      <c r="H495" s="290"/>
      <c r="I495" s="290"/>
      <c r="J495" s="290"/>
      <c r="K495" s="290"/>
      <c r="L495" s="290"/>
      <c r="M495" s="290"/>
      <c r="N495" s="290"/>
      <c r="O495" s="290"/>
      <c r="P495" s="290"/>
      <c r="Q495" s="290"/>
      <c r="R495" s="290"/>
      <c r="S495" s="290"/>
      <c r="T495" s="290"/>
      <c r="U495" s="290"/>
      <c r="V495" s="290"/>
      <c r="W495" s="290"/>
      <c r="X495" s="290"/>
      <c r="Y495" s="411"/>
      <c r="Z495" s="424"/>
      <c r="AA495" s="424"/>
      <c r="AB495" s="424"/>
      <c r="AC495" s="424"/>
      <c r="AD495" s="424"/>
      <c r="AE495" s="424"/>
      <c r="AF495" s="424"/>
      <c r="AG495" s="424"/>
      <c r="AH495" s="424"/>
      <c r="AI495" s="424"/>
      <c r="AJ495" s="424"/>
      <c r="AK495" s="424"/>
      <c r="AL495" s="424"/>
      <c r="AM495" s="305"/>
    </row>
    <row r="496" spans="1:39" ht="30" outlineLevel="1">
      <c r="A496" s="530">
        <v>29</v>
      </c>
      <c r="B496" s="427" t="s">
        <v>122</v>
      </c>
      <c r="C496" s="290" t="s">
        <v>25</v>
      </c>
      <c r="D496" s="294"/>
      <c r="E496" s="294"/>
      <c r="F496" s="294"/>
      <c r="G496" s="294"/>
      <c r="H496" s="294"/>
      <c r="I496" s="294"/>
      <c r="J496" s="294"/>
      <c r="K496" s="294"/>
      <c r="L496" s="294"/>
      <c r="M496" s="294"/>
      <c r="N496" s="294">
        <v>3</v>
      </c>
      <c r="O496" s="294"/>
      <c r="P496" s="294"/>
      <c r="Q496" s="294"/>
      <c r="R496" s="294"/>
      <c r="S496" s="294"/>
      <c r="T496" s="294"/>
      <c r="U496" s="294"/>
      <c r="V496" s="294"/>
      <c r="W496" s="294"/>
      <c r="X496" s="294"/>
      <c r="Y496" s="425"/>
      <c r="Z496" s="409"/>
      <c r="AA496" s="409"/>
      <c r="AB496" s="409"/>
      <c r="AC496" s="409"/>
      <c r="AD496" s="409"/>
      <c r="AE496" s="409"/>
      <c r="AF496" s="414"/>
      <c r="AG496" s="414"/>
      <c r="AH496" s="414"/>
      <c r="AI496" s="414"/>
      <c r="AJ496" s="414"/>
      <c r="AK496" s="414"/>
      <c r="AL496" s="414"/>
      <c r="AM496" s="295">
        <f>SUM(Y496:AL496)</f>
        <v>0</v>
      </c>
    </row>
    <row r="497" spans="1:39" outlineLevel="1">
      <c r="A497" s="530"/>
      <c r="B497" s="430" t="s">
        <v>309</v>
      </c>
      <c r="C497" s="290" t="s">
        <v>164</v>
      </c>
      <c r="D497" s="294"/>
      <c r="E497" s="294"/>
      <c r="F497" s="294"/>
      <c r="G497" s="294"/>
      <c r="H497" s="294"/>
      <c r="I497" s="294"/>
      <c r="J497" s="294"/>
      <c r="K497" s="294"/>
      <c r="L497" s="294"/>
      <c r="M497" s="294"/>
      <c r="N497" s="294">
        <f>N496</f>
        <v>3</v>
      </c>
      <c r="O497" s="294"/>
      <c r="P497" s="294"/>
      <c r="Q497" s="294"/>
      <c r="R497" s="294"/>
      <c r="S497" s="294"/>
      <c r="T497" s="294"/>
      <c r="U497" s="294"/>
      <c r="V497" s="294"/>
      <c r="W497" s="294"/>
      <c r="X497" s="294"/>
      <c r="Y497" s="410">
        <f>Y496</f>
        <v>0</v>
      </c>
      <c r="Z497" s="410">
        <f t="shared" ref="Z497" si="1426">Z496</f>
        <v>0</v>
      </c>
      <c r="AA497" s="410">
        <f t="shared" ref="AA497" si="1427">AA496</f>
        <v>0</v>
      </c>
      <c r="AB497" s="410">
        <f t="shared" ref="AB497" si="1428">AB496</f>
        <v>0</v>
      </c>
      <c r="AC497" s="410">
        <f t="shared" ref="AC497" si="1429">AC496</f>
        <v>0</v>
      </c>
      <c r="AD497" s="410">
        <f t="shared" ref="AD497" si="1430">AD496</f>
        <v>0</v>
      </c>
      <c r="AE497" s="410">
        <f t="shared" ref="AE497" si="1431">AE496</f>
        <v>0</v>
      </c>
      <c r="AF497" s="410">
        <f t="shared" ref="AF497" si="1432">AF496</f>
        <v>0</v>
      </c>
      <c r="AG497" s="410">
        <f t="shared" ref="AG497" si="1433">AG496</f>
        <v>0</v>
      </c>
      <c r="AH497" s="410">
        <f t="shared" ref="AH497" si="1434">AH496</f>
        <v>0</v>
      </c>
      <c r="AI497" s="410">
        <f t="shared" ref="AI497" si="1435">AI496</f>
        <v>0</v>
      </c>
      <c r="AJ497" s="410">
        <f t="shared" ref="AJ497" si="1436">AJ496</f>
        <v>0</v>
      </c>
      <c r="AK497" s="410">
        <f t="shared" ref="AK497" si="1437">AK496</f>
        <v>0</v>
      </c>
      <c r="AL497" s="410">
        <f t="shared" ref="AL497" si="1438">AL496</f>
        <v>0</v>
      </c>
      <c r="AM497" s="305"/>
    </row>
    <row r="498" spans="1:39" outlineLevel="1">
      <c r="A498" s="530"/>
      <c r="B498" s="430"/>
      <c r="C498" s="290"/>
      <c r="D498" s="290"/>
      <c r="E498" s="290"/>
      <c r="F498" s="290"/>
      <c r="G498" s="290"/>
      <c r="H498" s="290"/>
      <c r="I498" s="290"/>
      <c r="J498" s="290"/>
      <c r="K498" s="290"/>
      <c r="L498" s="290"/>
      <c r="M498" s="290"/>
      <c r="N498" s="290"/>
      <c r="O498" s="290"/>
      <c r="P498" s="290"/>
      <c r="Q498" s="290"/>
      <c r="R498" s="290"/>
      <c r="S498" s="290"/>
      <c r="T498" s="290"/>
      <c r="U498" s="290"/>
      <c r="V498" s="290"/>
      <c r="W498" s="290"/>
      <c r="X498" s="290"/>
      <c r="Y498" s="411"/>
      <c r="Z498" s="424"/>
      <c r="AA498" s="424"/>
      <c r="AB498" s="424"/>
      <c r="AC498" s="424"/>
      <c r="AD498" s="424"/>
      <c r="AE498" s="424"/>
      <c r="AF498" s="424"/>
      <c r="AG498" s="424"/>
      <c r="AH498" s="424"/>
      <c r="AI498" s="424"/>
      <c r="AJ498" s="424"/>
      <c r="AK498" s="424"/>
      <c r="AL498" s="424"/>
      <c r="AM498" s="305"/>
    </row>
    <row r="499" spans="1:39" ht="30" outlineLevel="1">
      <c r="A499" s="530">
        <v>30</v>
      </c>
      <c r="B499" s="427" t="s">
        <v>123</v>
      </c>
      <c r="C499" s="290" t="s">
        <v>25</v>
      </c>
      <c r="D499" s="294"/>
      <c r="E499" s="294"/>
      <c r="F499" s="294"/>
      <c r="G499" s="294"/>
      <c r="H499" s="294"/>
      <c r="I499" s="294"/>
      <c r="J499" s="294"/>
      <c r="K499" s="294"/>
      <c r="L499" s="294"/>
      <c r="M499" s="294"/>
      <c r="N499" s="294">
        <v>12</v>
      </c>
      <c r="O499" s="294"/>
      <c r="P499" s="294"/>
      <c r="Q499" s="294"/>
      <c r="R499" s="294"/>
      <c r="S499" s="294"/>
      <c r="T499" s="294"/>
      <c r="U499" s="294"/>
      <c r="V499" s="294"/>
      <c r="W499" s="294"/>
      <c r="X499" s="294"/>
      <c r="Y499" s="425"/>
      <c r="Z499" s="409"/>
      <c r="AA499" s="409"/>
      <c r="AB499" s="409"/>
      <c r="AC499" s="409"/>
      <c r="AD499" s="409"/>
      <c r="AE499" s="409"/>
      <c r="AF499" s="414"/>
      <c r="AG499" s="414"/>
      <c r="AH499" s="414"/>
      <c r="AI499" s="414"/>
      <c r="AJ499" s="414"/>
      <c r="AK499" s="414"/>
      <c r="AL499" s="414"/>
      <c r="AM499" s="295">
        <f>SUM(Y499:AL499)</f>
        <v>0</v>
      </c>
    </row>
    <row r="500" spans="1:39" outlineLevel="1">
      <c r="A500" s="530"/>
      <c r="B500" s="430" t="s">
        <v>309</v>
      </c>
      <c r="C500" s="290" t="s">
        <v>164</v>
      </c>
      <c r="D500" s="294"/>
      <c r="E500" s="294"/>
      <c r="F500" s="294"/>
      <c r="G500" s="294"/>
      <c r="H500" s="294"/>
      <c r="I500" s="294"/>
      <c r="J500" s="294"/>
      <c r="K500" s="294"/>
      <c r="L500" s="294"/>
      <c r="M500" s="294"/>
      <c r="N500" s="294">
        <f>N499</f>
        <v>12</v>
      </c>
      <c r="O500" s="294"/>
      <c r="P500" s="294"/>
      <c r="Q500" s="294"/>
      <c r="R500" s="294"/>
      <c r="S500" s="294"/>
      <c r="T500" s="294"/>
      <c r="U500" s="294"/>
      <c r="V500" s="294"/>
      <c r="W500" s="294"/>
      <c r="X500" s="294"/>
      <c r="Y500" s="410">
        <f>Y499</f>
        <v>0</v>
      </c>
      <c r="Z500" s="410">
        <f t="shared" ref="Z500" si="1439">Z499</f>
        <v>0</v>
      </c>
      <c r="AA500" s="410">
        <f t="shared" ref="AA500" si="1440">AA499</f>
        <v>0</v>
      </c>
      <c r="AB500" s="410">
        <f t="shared" ref="AB500" si="1441">AB499</f>
        <v>0</v>
      </c>
      <c r="AC500" s="410">
        <f t="shared" ref="AC500" si="1442">AC499</f>
        <v>0</v>
      </c>
      <c r="AD500" s="410">
        <f t="shared" ref="AD500" si="1443">AD499</f>
        <v>0</v>
      </c>
      <c r="AE500" s="410">
        <f t="shared" ref="AE500" si="1444">AE499</f>
        <v>0</v>
      </c>
      <c r="AF500" s="410">
        <f t="shared" ref="AF500" si="1445">AF499</f>
        <v>0</v>
      </c>
      <c r="AG500" s="410">
        <f t="shared" ref="AG500" si="1446">AG499</f>
        <v>0</v>
      </c>
      <c r="AH500" s="410">
        <f t="shared" ref="AH500" si="1447">AH499</f>
        <v>0</v>
      </c>
      <c r="AI500" s="410">
        <f t="shared" ref="AI500" si="1448">AI499</f>
        <v>0</v>
      </c>
      <c r="AJ500" s="410">
        <f t="shared" ref="AJ500" si="1449">AJ499</f>
        <v>0</v>
      </c>
      <c r="AK500" s="410">
        <f t="shared" ref="AK500" si="1450">AK499</f>
        <v>0</v>
      </c>
      <c r="AL500" s="410">
        <f t="shared" ref="AL500" si="1451">AL499</f>
        <v>0</v>
      </c>
      <c r="AM500" s="305"/>
    </row>
    <row r="501" spans="1:39" outlineLevel="1">
      <c r="A501" s="530"/>
      <c r="B501" s="430"/>
      <c r="C501" s="290"/>
      <c r="D501" s="290"/>
      <c r="E501" s="290"/>
      <c r="F501" s="290"/>
      <c r="G501" s="290"/>
      <c r="H501" s="290"/>
      <c r="I501" s="290"/>
      <c r="J501" s="290"/>
      <c r="K501" s="290"/>
      <c r="L501" s="290"/>
      <c r="M501" s="290"/>
      <c r="N501" s="290"/>
      <c r="O501" s="290"/>
      <c r="P501" s="290"/>
      <c r="Q501" s="290"/>
      <c r="R501" s="290"/>
      <c r="S501" s="290"/>
      <c r="T501" s="290"/>
      <c r="U501" s="290"/>
      <c r="V501" s="290"/>
      <c r="W501" s="290"/>
      <c r="X501" s="290"/>
      <c r="Y501" s="411"/>
      <c r="Z501" s="424"/>
      <c r="AA501" s="424"/>
      <c r="AB501" s="424"/>
      <c r="AC501" s="424"/>
      <c r="AD501" s="424"/>
      <c r="AE501" s="424"/>
      <c r="AF501" s="424"/>
      <c r="AG501" s="424"/>
      <c r="AH501" s="424"/>
      <c r="AI501" s="424"/>
      <c r="AJ501" s="424"/>
      <c r="AK501" s="424"/>
      <c r="AL501" s="424"/>
      <c r="AM501" s="305"/>
    </row>
    <row r="502" spans="1:39" ht="30" outlineLevel="1">
      <c r="A502" s="530">
        <v>31</v>
      </c>
      <c r="B502" s="427" t="s">
        <v>124</v>
      </c>
      <c r="C502" s="290" t="s">
        <v>25</v>
      </c>
      <c r="D502" s="294"/>
      <c r="E502" s="294"/>
      <c r="F502" s="294"/>
      <c r="G502" s="294"/>
      <c r="H502" s="294"/>
      <c r="I502" s="294"/>
      <c r="J502" s="294"/>
      <c r="K502" s="294"/>
      <c r="L502" s="294"/>
      <c r="M502" s="294"/>
      <c r="N502" s="294">
        <v>12</v>
      </c>
      <c r="O502" s="294"/>
      <c r="P502" s="294"/>
      <c r="Q502" s="294"/>
      <c r="R502" s="294"/>
      <c r="S502" s="294"/>
      <c r="T502" s="294"/>
      <c r="U502" s="294"/>
      <c r="V502" s="294"/>
      <c r="W502" s="294"/>
      <c r="X502" s="294"/>
      <c r="Y502" s="425"/>
      <c r="Z502" s="409"/>
      <c r="AA502" s="409"/>
      <c r="AB502" s="409"/>
      <c r="AC502" s="409"/>
      <c r="AD502" s="409"/>
      <c r="AE502" s="409"/>
      <c r="AF502" s="414"/>
      <c r="AG502" s="414"/>
      <c r="AH502" s="414"/>
      <c r="AI502" s="414"/>
      <c r="AJ502" s="414"/>
      <c r="AK502" s="414"/>
      <c r="AL502" s="414"/>
      <c r="AM502" s="295">
        <f>SUM(Y502:AL502)</f>
        <v>0</v>
      </c>
    </row>
    <row r="503" spans="1:39" outlineLevel="1">
      <c r="A503" s="530"/>
      <c r="B503" s="430" t="s">
        <v>309</v>
      </c>
      <c r="C503" s="290" t="s">
        <v>164</v>
      </c>
      <c r="D503" s="294"/>
      <c r="E503" s="294"/>
      <c r="F503" s="294"/>
      <c r="G503" s="294"/>
      <c r="H503" s="294"/>
      <c r="I503" s="294"/>
      <c r="J503" s="294"/>
      <c r="K503" s="294"/>
      <c r="L503" s="294"/>
      <c r="M503" s="294"/>
      <c r="N503" s="294">
        <f>N502</f>
        <v>12</v>
      </c>
      <c r="O503" s="294"/>
      <c r="P503" s="294"/>
      <c r="Q503" s="294"/>
      <c r="R503" s="294"/>
      <c r="S503" s="294"/>
      <c r="T503" s="294"/>
      <c r="U503" s="294"/>
      <c r="V503" s="294"/>
      <c r="W503" s="294"/>
      <c r="X503" s="294"/>
      <c r="Y503" s="410">
        <f>Y502</f>
        <v>0</v>
      </c>
      <c r="Z503" s="410">
        <f t="shared" ref="Z503" si="1452">Z502</f>
        <v>0</v>
      </c>
      <c r="AA503" s="410">
        <f t="shared" ref="AA503" si="1453">AA502</f>
        <v>0</v>
      </c>
      <c r="AB503" s="410">
        <f t="shared" ref="AB503" si="1454">AB502</f>
        <v>0</v>
      </c>
      <c r="AC503" s="410">
        <f t="shared" ref="AC503" si="1455">AC502</f>
        <v>0</v>
      </c>
      <c r="AD503" s="410">
        <f t="shared" ref="AD503" si="1456">AD502</f>
        <v>0</v>
      </c>
      <c r="AE503" s="410">
        <f t="shared" ref="AE503" si="1457">AE502</f>
        <v>0</v>
      </c>
      <c r="AF503" s="410">
        <f t="shared" ref="AF503" si="1458">AF502</f>
        <v>0</v>
      </c>
      <c r="AG503" s="410">
        <f t="shared" ref="AG503" si="1459">AG502</f>
        <v>0</v>
      </c>
      <c r="AH503" s="410">
        <f t="shared" ref="AH503" si="1460">AH502</f>
        <v>0</v>
      </c>
      <c r="AI503" s="410">
        <f t="shared" ref="AI503" si="1461">AI502</f>
        <v>0</v>
      </c>
      <c r="AJ503" s="410">
        <f t="shared" ref="AJ503" si="1462">AJ502</f>
        <v>0</v>
      </c>
      <c r="AK503" s="410">
        <f t="shared" ref="AK503" si="1463">AK502</f>
        <v>0</v>
      </c>
      <c r="AL503" s="410">
        <f t="shared" ref="AL503" si="1464">AL502</f>
        <v>0</v>
      </c>
      <c r="AM503" s="305"/>
    </row>
    <row r="504" spans="1:39" outlineLevel="1">
      <c r="A504" s="530"/>
      <c r="B504" s="427"/>
      <c r="C504" s="290"/>
      <c r="D504" s="290"/>
      <c r="E504" s="290"/>
      <c r="F504" s="290"/>
      <c r="G504" s="290"/>
      <c r="H504" s="290"/>
      <c r="I504" s="290"/>
      <c r="J504" s="290"/>
      <c r="K504" s="290"/>
      <c r="L504" s="290"/>
      <c r="M504" s="290"/>
      <c r="N504" s="290"/>
      <c r="O504" s="290"/>
      <c r="P504" s="290"/>
      <c r="Q504" s="290"/>
      <c r="R504" s="290"/>
      <c r="S504" s="290"/>
      <c r="T504" s="290"/>
      <c r="U504" s="290"/>
      <c r="V504" s="290"/>
      <c r="W504" s="290"/>
      <c r="X504" s="290"/>
      <c r="Y504" s="411"/>
      <c r="Z504" s="424"/>
      <c r="AA504" s="424"/>
      <c r="AB504" s="424"/>
      <c r="AC504" s="424"/>
      <c r="AD504" s="424"/>
      <c r="AE504" s="424"/>
      <c r="AF504" s="424"/>
      <c r="AG504" s="424"/>
      <c r="AH504" s="424"/>
      <c r="AI504" s="424"/>
      <c r="AJ504" s="424"/>
      <c r="AK504" s="424"/>
      <c r="AL504" s="424"/>
      <c r="AM504" s="305"/>
    </row>
    <row r="505" spans="1:39" ht="30" outlineLevel="1">
      <c r="A505" s="530">
        <v>32</v>
      </c>
      <c r="B505" s="427" t="s">
        <v>125</v>
      </c>
      <c r="C505" s="290" t="s">
        <v>25</v>
      </c>
      <c r="D505" s="294"/>
      <c r="E505" s="294"/>
      <c r="F505" s="294"/>
      <c r="G505" s="294"/>
      <c r="H505" s="294"/>
      <c r="I505" s="294"/>
      <c r="J505" s="294"/>
      <c r="K505" s="294"/>
      <c r="L505" s="294"/>
      <c r="M505" s="294"/>
      <c r="N505" s="294">
        <v>12</v>
      </c>
      <c r="O505" s="294"/>
      <c r="P505" s="294"/>
      <c r="Q505" s="294"/>
      <c r="R505" s="294"/>
      <c r="S505" s="294"/>
      <c r="T505" s="294"/>
      <c r="U505" s="294"/>
      <c r="V505" s="294"/>
      <c r="W505" s="294"/>
      <c r="X505" s="294"/>
      <c r="Y505" s="425"/>
      <c r="Z505" s="409"/>
      <c r="AA505" s="409"/>
      <c r="AB505" s="409"/>
      <c r="AC505" s="409"/>
      <c r="AD505" s="409"/>
      <c r="AE505" s="409"/>
      <c r="AF505" s="414"/>
      <c r="AG505" s="414"/>
      <c r="AH505" s="414"/>
      <c r="AI505" s="414"/>
      <c r="AJ505" s="414"/>
      <c r="AK505" s="414"/>
      <c r="AL505" s="414"/>
      <c r="AM505" s="295">
        <f>SUM(Y505:AL505)</f>
        <v>0</v>
      </c>
    </row>
    <row r="506" spans="1:39" outlineLevel="1">
      <c r="A506" s="530"/>
      <c r="B506" s="430" t="s">
        <v>309</v>
      </c>
      <c r="C506" s="290" t="s">
        <v>164</v>
      </c>
      <c r="D506" s="294"/>
      <c r="E506" s="294"/>
      <c r="F506" s="294"/>
      <c r="G506" s="294"/>
      <c r="H506" s="294"/>
      <c r="I506" s="294"/>
      <c r="J506" s="294"/>
      <c r="K506" s="294"/>
      <c r="L506" s="294"/>
      <c r="M506" s="294"/>
      <c r="N506" s="294">
        <f>N505</f>
        <v>12</v>
      </c>
      <c r="O506" s="294"/>
      <c r="P506" s="294"/>
      <c r="Q506" s="294"/>
      <c r="R506" s="294"/>
      <c r="S506" s="294"/>
      <c r="T506" s="294"/>
      <c r="U506" s="294"/>
      <c r="V506" s="294"/>
      <c r="W506" s="294"/>
      <c r="X506" s="294"/>
      <c r="Y506" s="410">
        <f>Y505</f>
        <v>0</v>
      </c>
      <c r="Z506" s="410">
        <f t="shared" ref="Z506" si="1465">Z505</f>
        <v>0</v>
      </c>
      <c r="AA506" s="410">
        <f t="shared" ref="AA506" si="1466">AA505</f>
        <v>0</v>
      </c>
      <c r="AB506" s="410">
        <f t="shared" ref="AB506" si="1467">AB505</f>
        <v>0</v>
      </c>
      <c r="AC506" s="410">
        <f t="shared" ref="AC506" si="1468">AC505</f>
        <v>0</v>
      </c>
      <c r="AD506" s="410">
        <f t="shared" ref="AD506" si="1469">AD505</f>
        <v>0</v>
      </c>
      <c r="AE506" s="410">
        <f t="shared" ref="AE506" si="1470">AE505</f>
        <v>0</v>
      </c>
      <c r="AF506" s="410">
        <f t="shared" ref="AF506" si="1471">AF505</f>
        <v>0</v>
      </c>
      <c r="AG506" s="410">
        <f t="shared" ref="AG506" si="1472">AG505</f>
        <v>0</v>
      </c>
      <c r="AH506" s="410">
        <f t="shared" ref="AH506" si="1473">AH505</f>
        <v>0</v>
      </c>
      <c r="AI506" s="410">
        <f t="shared" ref="AI506" si="1474">AI505</f>
        <v>0</v>
      </c>
      <c r="AJ506" s="410">
        <f t="shared" ref="AJ506" si="1475">AJ505</f>
        <v>0</v>
      </c>
      <c r="AK506" s="410">
        <f t="shared" ref="AK506" si="1476">AK505</f>
        <v>0</v>
      </c>
      <c r="AL506" s="410">
        <f t="shared" ref="AL506" si="1477">AL505</f>
        <v>0</v>
      </c>
      <c r="AM506" s="305"/>
    </row>
    <row r="507" spans="1:39" outlineLevel="1">
      <c r="A507" s="530"/>
      <c r="B507" s="427"/>
      <c r="C507" s="290"/>
      <c r="D507" s="290"/>
      <c r="E507" s="290"/>
      <c r="F507" s="290"/>
      <c r="G507" s="290"/>
      <c r="H507" s="290"/>
      <c r="I507" s="290"/>
      <c r="J507" s="290"/>
      <c r="K507" s="290"/>
      <c r="L507" s="290"/>
      <c r="M507" s="290"/>
      <c r="N507" s="290"/>
      <c r="O507" s="290"/>
      <c r="P507" s="290"/>
      <c r="Q507" s="290"/>
      <c r="R507" s="290"/>
      <c r="S507" s="290"/>
      <c r="T507" s="290"/>
      <c r="U507" s="290"/>
      <c r="V507" s="290"/>
      <c r="W507" s="290"/>
      <c r="X507" s="290"/>
      <c r="Y507" s="411"/>
      <c r="Z507" s="424"/>
      <c r="AA507" s="424"/>
      <c r="AB507" s="424"/>
      <c r="AC507" s="424"/>
      <c r="AD507" s="424"/>
      <c r="AE507" s="424"/>
      <c r="AF507" s="424"/>
      <c r="AG507" s="424"/>
      <c r="AH507" s="424"/>
      <c r="AI507" s="424"/>
      <c r="AJ507" s="424"/>
      <c r="AK507" s="424"/>
      <c r="AL507" s="424"/>
      <c r="AM507" s="305"/>
    </row>
    <row r="508" spans="1:39" ht="15.75" outlineLevel="1">
      <c r="A508" s="530"/>
      <c r="B508" s="502" t="s">
        <v>502</v>
      </c>
      <c r="C508" s="290"/>
      <c r="D508" s="290"/>
      <c r="E508" s="290"/>
      <c r="F508" s="290"/>
      <c r="G508" s="290"/>
      <c r="H508" s="290"/>
      <c r="I508" s="290"/>
      <c r="J508" s="290"/>
      <c r="K508" s="290"/>
      <c r="L508" s="290"/>
      <c r="M508" s="290"/>
      <c r="N508" s="290"/>
      <c r="O508" s="290"/>
      <c r="P508" s="290"/>
      <c r="Q508" s="290"/>
      <c r="R508" s="290"/>
      <c r="S508" s="290"/>
      <c r="T508" s="290"/>
      <c r="U508" s="290"/>
      <c r="V508" s="290"/>
      <c r="W508" s="290"/>
      <c r="X508" s="290"/>
      <c r="Y508" s="411"/>
      <c r="Z508" s="424"/>
      <c r="AA508" s="424"/>
      <c r="AB508" s="424"/>
      <c r="AC508" s="424"/>
      <c r="AD508" s="424"/>
      <c r="AE508" s="424"/>
      <c r="AF508" s="424"/>
      <c r="AG508" s="424"/>
      <c r="AH508" s="424"/>
      <c r="AI508" s="424"/>
      <c r="AJ508" s="424"/>
      <c r="AK508" s="424"/>
      <c r="AL508" s="424"/>
      <c r="AM508" s="305"/>
    </row>
    <row r="509" spans="1:39" outlineLevel="1">
      <c r="A509" s="530">
        <v>33</v>
      </c>
      <c r="B509" s="427" t="s">
        <v>126</v>
      </c>
      <c r="C509" s="290" t="s">
        <v>25</v>
      </c>
      <c r="D509" s="294"/>
      <c r="E509" s="294"/>
      <c r="F509" s="294"/>
      <c r="G509" s="294"/>
      <c r="H509" s="294"/>
      <c r="I509" s="294"/>
      <c r="J509" s="294"/>
      <c r="K509" s="294"/>
      <c r="L509" s="294"/>
      <c r="M509" s="294"/>
      <c r="N509" s="294">
        <v>0</v>
      </c>
      <c r="O509" s="294"/>
      <c r="P509" s="294"/>
      <c r="Q509" s="294"/>
      <c r="R509" s="294"/>
      <c r="S509" s="294"/>
      <c r="T509" s="294"/>
      <c r="U509" s="294"/>
      <c r="V509" s="294"/>
      <c r="W509" s="294"/>
      <c r="X509" s="294"/>
      <c r="Y509" s="425"/>
      <c r="Z509" s="409"/>
      <c r="AA509" s="409"/>
      <c r="AB509" s="409"/>
      <c r="AC509" s="409"/>
      <c r="AD509" s="409"/>
      <c r="AE509" s="409"/>
      <c r="AF509" s="414"/>
      <c r="AG509" s="414"/>
      <c r="AH509" s="414"/>
      <c r="AI509" s="414"/>
      <c r="AJ509" s="414"/>
      <c r="AK509" s="414"/>
      <c r="AL509" s="414"/>
      <c r="AM509" s="295">
        <f>SUM(Y509:AL509)</f>
        <v>0</v>
      </c>
    </row>
    <row r="510" spans="1:39" outlineLevel="1">
      <c r="A510" s="530"/>
      <c r="B510" s="430" t="s">
        <v>309</v>
      </c>
      <c r="C510" s="290" t="s">
        <v>164</v>
      </c>
      <c r="D510" s="294"/>
      <c r="E510" s="294"/>
      <c r="F510" s="294"/>
      <c r="G510" s="294"/>
      <c r="H510" s="294"/>
      <c r="I510" s="294"/>
      <c r="J510" s="294"/>
      <c r="K510" s="294"/>
      <c r="L510" s="294"/>
      <c r="M510" s="294"/>
      <c r="N510" s="294">
        <f>N509</f>
        <v>0</v>
      </c>
      <c r="O510" s="294"/>
      <c r="P510" s="294"/>
      <c r="Q510" s="294"/>
      <c r="R510" s="294"/>
      <c r="S510" s="294"/>
      <c r="T510" s="294"/>
      <c r="U510" s="294"/>
      <c r="V510" s="294"/>
      <c r="W510" s="294"/>
      <c r="X510" s="294"/>
      <c r="Y510" s="410">
        <f>Y509</f>
        <v>0</v>
      </c>
      <c r="Z510" s="410">
        <f t="shared" ref="Z510" si="1478">Z509</f>
        <v>0</v>
      </c>
      <c r="AA510" s="410">
        <f t="shared" ref="AA510" si="1479">AA509</f>
        <v>0</v>
      </c>
      <c r="AB510" s="410">
        <f t="shared" ref="AB510" si="1480">AB509</f>
        <v>0</v>
      </c>
      <c r="AC510" s="410">
        <f t="shared" ref="AC510" si="1481">AC509</f>
        <v>0</v>
      </c>
      <c r="AD510" s="410">
        <f t="shared" ref="AD510" si="1482">AD509</f>
        <v>0</v>
      </c>
      <c r="AE510" s="410">
        <f t="shared" ref="AE510" si="1483">AE509</f>
        <v>0</v>
      </c>
      <c r="AF510" s="410">
        <f t="shared" ref="AF510" si="1484">AF509</f>
        <v>0</v>
      </c>
      <c r="AG510" s="410">
        <f t="shared" ref="AG510" si="1485">AG509</f>
        <v>0</v>
      </c>
      <c r="AH510" s="410">
        <f t="shared" ref="AH510" si="1486">AH509</f>
        <v>0</v>
      </c>
      <c r="AI510" s="410">
        <f t="shared" ref="AI510" si="1487">AI509</f>
        <v>0</v>
      </c>
      <c r="AJ510" s="410">
        <f t="shared" ref="AJ510" si="1488">AJ509</f>
        <v>0</v>
      </c>
      <c r="AK510" s="410">
        <f t="shared" ref="AK510" si="1489">AK509</f>
        <v>0</v>
      </c>
      <c r="AL510" s="410">
        <f t="shared" ref="AL510" si="1490">AL509</f>
        <v>0</v>
      </c>
      <c r="AM510" s="305"/>
    </row>
    <row r="511" spans="1:39" outlineLevel="1">
      <c r="A511" s="530"/>
      <c r="B511" s="427"/>
      <c r="C511" s="290"/>
      <c r="D511" s="290"/>
      <c r="E511" s="290"/>
      <c r="F511" s="290"/>
      <c r="G511" s="290"/>
      <c r="H511" s="290"/>
      <c r="I511" s="290"/>
      <c r="J511" s="290"/>
      <c r="K511" s="290"/>
      <c r="L511" s="290"/>
      <c r="M511" s="290"/>
      <c r="N511" s="290"/>
      <c r="O511" s="290"/>
      <c r="P511" s="290"/>
      <c r="Q511" s="290"/>
      <c r="R511" s="290"/>
      <c r="S511" s="290"/>
      <c r="T511" s="290"/>
      <c r="U511" s="290"/>
      <c r="V511" s="290"/>
      <c r="W511" s="290"/>
      <c r="X511" s="290"/>
      <c r="Y511" s="411"/>
      <c r="Z511" s="424"/>
      <c r="AA511" s="424"/>
      <c r="AB511" s="424"/>
      <c r="AC511" s="424"/>
      <c r="AD511" s="424"/>
      <c r="AE511" s="424"/>
      <c r="AF511" s="424"/>
      <c r="AG511" s="424"/>
      <c r="AH511" s="424"/>
      <c r="AI511" s="424"/>
      <c r="AJ511" s="424"/>
      <c r="AK511" s="424"/>
      <c r="AL511" s="424"/>
      <c r="AM511" s="305"/>
    </row>
    <row r="512" spans="1:39" outlineLevel="1">
      <c r="A512" s="530">
        <v>34</v>
      </c>
      <c r="B512" s="427" t="s">
        <v>127</v>
      </c>
      <c r="C512" s="290" t="s">
        <v>25</v>
      </c>
      <c r="D512" s="294"/>
      <c r="E512" s="294"/>
      <c r="F512" s="294"/>
      <c r="G512" s="294"/>
      <c r="H512" s="294"/>
      <c r="I512" s="294"/>
      <c r="J512" s="294"/>
      <c r="K512" s="294"/>
      <c r="L512" s="294"/>
      <c r="M512" s="294"/>
      <c r="N512" s="294">
        <v>0</v>
      </c>
      <c r="O512" s="294"/>
      <c r="P512" s="294"/>
      <c r="Q512" s="294"/>
      <c r="R512" s="294"/>
      <c r="S512" s="294"/>
      <c r="T512" s="294"/>
      <c r="U512" s="294"/>
      <c r="V512" s="294"/>
      <c r="W512" s="294"/>
      <c r="X512" s="294"/>
      <c r="Y512" s="425"/>
      <c r="Z512" s="409"/>
      <c r="AA512" s="409"/>
      <c r="AB512" s="409"/>
      <c r="AC512" s="409"/>
      <c r="AD512" s="409"/>
      <c r="AE512" s="409"/>
      <c r="AF512" s="414"/>
      <c r="AG512" s="414"/>
      <c r="AH512" s="414"/>
      <c r="AI512" s="414"/>
      <c r="AJ512" s="414"/>
      <c r="AK512" s="414"/>
      <c r="AL512" s="414"/>
      <c r="AM512" s="295">
        <f>SUM(Y512:AL512)</f>
        <v>0</v>
      </c>
    </row>
    <row r="513" spans="1:39" outlineLevel="1">
      <c r="A513" s="530"/>
      <c r="B513" s="430" t="s">
        <v>309</v>
      </c>
      <c r="C513" s="290" t="s">
        <v>164</v>
      </c>
      <c r="D513" s="294"/>
      <c r="E513" s="294"/>
      <c r="F513" s="294"/>
      <c r="G513" s="294"/>
      <c r="H513" s="294"/>
      <c r="I513" s="294"/>
      <c r="J513" s="294"/>
      <c r="K513" s="294"/>
      <c r="L513" s="294"/>
      <c r="M513" s="294"/>
      <c r="N513" s="294">
        <f>N512</f>
        <v>0</v>
      </c>
      <c r="O513" s="294"/>
      <c r="P513" s="294"/>
      <c r="Q513" s="294"/>
      <c r="R513" s="294"/>
      <c r="S513" s="294"/>
      <c r="T513" s="294"/>
      <c r="U513" s="294"/>
      <c r="V513" s="294"/>
      <c r="W513" s="294"/>
      <c r="X513" s="294"/>
      <c r="Y513" s="410">
        <f>Y512</f>
        <v>0</v>
      </c>
      <c r="Z513" s="410">
        <f t="shared" ref="Z513" si="1491">Z512</f>
        <v>0</v>
      </c>
      <c r="AA513" s="410">
        <f t="shared" ref="AA513" si="1492">AA512</f>
        <v>0</v>
      </c>
      <c r="AB513" s="410">
        <f t="shared" ref="AB513" si="1493">AB512</f>
        <v>0</v>
      </c>
      <c r="AC513" s="410">
        <f t="shared" ref="AC513" si="1494">AC512</f>
        <v>0</v>
      </c>
      <c r="AD513" s="410">
        <f t="shared" ref="AD513" si="1495">AD512</f>
        <v>0</v>
      </c>
      <c r="AE513" s="410">
        <f t="shared" ref="AE513" si="1496">AE512</f>
        <v>0</v>
      </c>
      <c r="AF513" s="410">
        <f t="shared" ref="AF513" si="1497">AF512</f>
        <v>0</v>
      </c>
      <c r="AG513" s="410">
        <f t="shared" ref="AG513" si="1498">AG512</f>
        <v>0</v>
      </c>
      <c r="AH513" s="410">
        <f t="shared" ref="AH513" si="1499">AH512</f>
        <v>0</v>
      </c>
      <c r="AI513" s="410">
        <f t="shared" ref="AI513" si="1500">AI512</f>
        <v>0</v>
      </c>
      <c r="AJ513" s="410">
        <f t="shared" ref="AJ513" si="1501">AJ512</f>
        <v>0</v>
      </c>
      <c r="AK513" s="410">
        <f t="shared" ref="AK513" si="1502">AK512</f>
        <v>0</v>
      </c>
      <c r="AL513" s="410">
        <f t="shared" ref="AL513" si="1503">AL512</f>
        <v>0</v>
      </c>
      <c r="AM513" s="305"/>
    </row>
    <row r="514" spans="1:39" outlineLevel="1">
      <c r="A514" s="530"/>
      <c r="B514" s="427"/>
      <c r="C514" s="290"/>
      <c r="D514" s="290"/>
      <c r="E514" s="290"/>
      <c r="F514" s="290"/>
      <c r="G514" s="290"/>
      <c r="H514" s="290"/>
      <c r="I514" s="290"/>
      <c r="J514" s="290"/>
      <c r="K514" s="290"/>
      <c r="L514" s="290"/>
      <c r="M514" s="290"/>
      <c r="N514" s="290"/>
      <c r="O514" s="290"/>
      <c r="P514" s="290"/>
      <c r="Q514" s="290"/>
      <c r="R514" s="290"/>
      <c r="S514" s="290"/>
      <c r="T514" s="290"/>
      <c r="U514" s="290"/>
      <c r="V514" s="290"/>
      <c r="W514" s="290"/>
      <c r="X514" s="290"/>
      <c r="Y514" s="411"/>
      <c r="Z514" s="424"/>
      <c r="AA514" s="424"/>
      <c r="AB514" s="424"/>
      <c r="AC514" s="424"/>
      <c r="AD514" s="424"/>
      <c r="AE514" s="424"/>
      <c r="AF514" s="424"/>
      <c r="AG514" s="424"/>
      <c r="AH514" s="424"/>
      <c r="AI514" s="424"/>
      <c r="AJ514" s="424"/>
      <c r="AK514" s="424"/>
      <c r="AL514" s="424"/>
      <c r="AM514" s="305"/>
    </row>
    <row r="515" spans="1:39" outlineLevel="1">
      <c r="A515" s="530">
        <v>35</v>
      </c>
      <c r="B515" s="427" t="s">
        <v>128</v>
      </c>
      <c r="C515" s="290" t="s">
        <v>25</v>
      </c>
      <c r="D515" s="294"/>
      <c r="E515" s="294"/>
      <c r="F515" s="294"/>
      <c r="G515" s="294"/>
      <c r="H515" s="294"/>
      <c r="I515" s="294"/>
      <c r="J515" s="294"/>
      <c r="K515" s="294"/>
      <c r="L515" s="294"/>
      <c r="M515" s="294"/>
      <c r="N515" s="294">
        <v>0</v>
      </c>
      <c r="O515" s="294"/>
      <c r="P515" s="294"/>
      <c r="Q515" s="294"/>
      <c r="R515" s="294"/>
      <c r="S515" s="294"/>
      <c r="T515" s="294"/>
      <c r="U515" s="294"/>
      <c r="V515" s="294"/>
      <c r="W515" s="294"/>
      <c r="X515" s="294"/>
      <c r="Y515" s="425"/>
      <c r="Z515" s="409"/>
      <c r="AA515" s="409"/>
      <c r="AB515" s="409"/>
      <c r="AC515" s="409"/>
      <c r="AD515" s="409"/>
      <c r="AE515" s="409"/>
      <c r="AF515" s="414"/>
      <c r="AG515" s="414"/>
      <c r="AH515" s="414"/>
      <c r="AI515" s="414"/>
      <c r="AJ515" s="414"/>
      <c r="AK515" s="414"/>
      <c r="AL515" s="414"/>
      <c r="AM515" s="295">
        <f>SUM(Y515:AL515)</f>
        <v>0</v>
      </c>
    </row>
    <row r="516" spans="1:39" outlineLevel="1">
      <c r="A516" s="530"/>
      <c r="B516" s="430" t="s">
        <v>309</v>
      </c>
      <c r="C516" s="290" t="s">
        <v>164</v>
      </c>
      <c r="D516" s="294"/>
      <c r="E516" s="294"/>
      <c r="F516" s="294"/>
      <c r="G516" s="294"/>
      <c r="H516" s="294"/>
      <c r="I516" s="294"/>
      <c r="J516" s="294"/>
      <c r="K516" s="294"/>
      <c r="L516" s="294"/>
      <c r="M516" s="294"/>
      <c r="N516" s="294">
        <f>N515</f>
        <v>0</v>
      </c>
      <c r="O516" s="294"/>
      <c r="P516" s="294"/>
      <c r="Q516" s="294"/>
      <c r="R516" s="294"/>
      <c r="S516" s="294"/>
      <c r="T516" s="294"/>
      <c r="U516" s="294"/>
      <c r="V516" s="294"/>
      <c r="W516" s="294"/>
      <c r="X516" s="294"/>
      <c r="Y516" s="410">
        <f>Y515</f>
        <v>0</v>
      </c>
      <c r="Z516" s="410">
        <f t="shared" ref="Z516" si="1504">Z515</f>
        <v>0</v>
      </c>
      <c r="AA516" s="410">
        <f t="shared" ref="AA516" si="1505">AA515</f>
        <v>0</v>
      </c>
      <c r="AB516" s="410">
        <f t="shared" ref="AB516" si="1506">AB515</f>
        <v>0</v>
      </c>
      <c r="AC516" s="410">
        <f t="shared" ref="AC516" si="1507">AC515</f>
        <v>0</v>
      </c>
      <c r="AD516" s="410">
        <f t="shared" ref="AD516" si="1508">AD515</f>
        <v>0</v>
      </c>
      <c r="AE516" s="410">
        <f t="shared" ref="AE516" si="1509">AE515</f>
        <v>0</v>
      </c>
      <c r="AF516" s="410">
        <f t="shared" ref="AF516" si="1510">AF515</f>
        <v>0</v>
      </c>
      <c r="AG516" s="410">
        <f t="shared" ref="AG516" si="1511">AG515</f>
        <v>0</v>
      </c>
      <c r="AH516" s="410">
        <f t="shared" ref="AH516" si="1512">AH515</f>
        <v>0</v>
      </c>
      <c r="AI516" s="410">
        <f t="shared" ref="AI516" si="1513">AI515</f>
        <v>0</v>
      </c>
      <c r="AJ516" s="410">
        <f t="shared" ref="AJ516" si="1514">AJ515</f>
        <v>0</v>
      </c>
      <c r="AK516" s="410">
        <f t="shared" ref="AK516" si="1515">AK515</f>
        <v>0</v>
      </c>
      <c r="AL516" s="410">
        <f t="shared" ref="AL516" si="1516">AL515</f>
        <v>0</v>
      </c>
      <c r="AM516" s="305"/>
    </row>
    <row r="517" spans="1:39" outlineLevel="1">
      <c r="A517" s="530"/>
      <c r="B517" s="430"/>
      <c r="C517" s="290"/>
      <c r="D517" s="290"/>
      <c r="E517" s="290"/>
      <c r="F517" s="290"/>
      <c r="G517" s="290"/>
      <c r="H517" s="290"/>
      <c r="I517" s="290"/>
      <c r="J517" s="290"/>
      <c r="K517" s="290"/>
      <c r="L517" s="290"/>
      <c r="M517" s="290"/>
      <c r="N517" s="290"/>
      <c r="O517" s="290"/>
      <c r="P517" s="290"/>
      <c r="Q517" s="290"/>
      <c r="R517" s="290"/>
      <c r="S517" s="290"/>
      <c r="T517" s="290"/>
      <c r="U517" s="290"/>
      <c r="V517" s="290"/>
      <c r="W517" s="290"/>
      <c r="X517" s="290"/>
      <c r="Y517" s="411"/>
      <c r="Z517" s="424"/>
      <c r="AA517" s="424"/>
      <c r="AB517" s="424"/>
      <c r="AC517" s="424"/>
      <c r="AD517" s="424"/>
      <c r="AE517" s="424"/>
      <c r="AF517" s="424"/>
      <c r="AG517" s="424"/>
      <c r="AH517" s="424"/>
      <c r="AI517" s="424"/>
      <c r="AJ517" s="424"/>
      <c r="AK517" s="424"/>
      <c r="AL517" s="424"/>
      <c r="AM517" s="305"/>
    </row>
    <row r="518" spans="1:39" ht="15.75" outlineLevel="1">
      <c r="A518" s="530"/>
      <c r="B518" s="502" t="s">
        <v>503</v>
      </c>
      <c r="C518" s="290"/>
      <c r="D518" s="290"/>
      <c r="E518" s="290"/>
      <c r="F518" s="290"/>
      <c r="G518" s="290"/>
      <c r="H518" s="290"/>
      <c r="I518" s="290"/>
      <c r="J518" s="290"/>
      <c r="K518" s="290"/>
      <c r="L518" s="290"/>
      <c r="M518" s="290"/>
      <c r="N518" s="290"/>
      <c r="O518" s="290"/>
      <c r="P518" s="290"/>
      <c r="Q518" s="290"/>
      <c r="R518" s="290"/>
      <c r="S518" s="290"/>
      <c r="T518" s="290"/>
      <c r="U518" s="290"/>
      <c r="V518" s="290"/>
      <c r="W518" s="290"/>
      <c r="X518" s="290"/>
      <c r="Y518" s="411"/>
      <c r="Z518" s="424"/>
      <c r="AA518" s="424"/>
      <c r="AB518" s="424"/>
      <c r="AC518" s="424"/>
      <c r="AD518" s="424"/>
      <c r="AE518" s="424"/>
      <c r="AF518" s="424"/>
      <c r="AG518" s="424"/>
      <c r="AH518" s="424"/>
      <c r="AI518" s="424"/>
      <c r="AJ518" s="424"/>
      <c r="AK518" s="424"/>
      <c r="AL518" s="424"/>
      <c r="AM518" s="305"/>
    </row>
    <row r="519" spans="1:39" ht="45" outlineLevel="1">
      <c r="A519" s="530">
        <v>36</v>
      </c>
      <c r="B519" s="427" t="s">
        <v>129</v>
      </c>
      <c r="C519" s="290" t="s">
        <v>25</v>
      </c>
      <c r="D519" s="294"/>
      <c r="E519" s="294"/>
      <c r="F519" s="294"/>
      <c r="G519" s="294"/>
      <c r="H519" s="294"/>
      <c r="I519" s="294"/>
      <c r="J519" s="294"/>
      <c r="K519" s="294"/>
      <c r="L519" s="294"/>
      <c r="M519" s="294"/>
      <c r="N519" s="294">
        <v>0</v>
      </c>
      <c r="O519" s="294"/>
      <c r="P519" s="294"/>
      <c r="Q519" s="294"/>
      <c r="R519" s="294"/>
      <c r="S519" s="294"/>
      <c r="T519" s="294"/>
      <c r="U519" s="294"/>
      <c r="V519" s="294"/>
      <c r="W519" s="294"/>
      <c r="X519" s="294"/>
      <c r="Y519" s="425"/>
      <c r="Z519" s="409"/>
      <c r="AA519" s="409"/>
      <c r="AB519" s="409"/>
      <c r="AC519" s="409"/>
      <c r="AD519" s="409"/>
      <c r="AE519" s="409"/>
      <c r="AF519" s="414"/>
      <c r="AG519" s="414"/>
      <c r="AH519" s="414"/>
      <c r="AI519" s="414"/>
      <c r="AJ519" s="414"/>
      <c r="AK519" s="414"/>
      <c r="AL519" s="414"/>
      <c r="AM519" s="295">
        <f>SUM(Y519:AL519)</f>
        <v>0</v>
      </c>
    </row>
    <row r="520" spans="1:39" outlineLevel="1">
      <c r="A520" s="530"/>
      <c r="B520" s="430" t="s">
        <v>309</v>
      </c>
      <c r="C520" s="290" t="s">
        <v>164</v>
      </c>
      <c r="D520" s="294"/>
      <c r="E520" s="294"/>
      <c r="F520" s="294"/>
      <c r="G520" s="294"/>
      <c r="H520" s="294"/>
      <c r="I520" s="294"/>
      <c r="J520" s="294"/>
      <c r="K520" s="294"/>
      <c r="L520" s="294"/>
      <c r="M520" s="294"/>
      <c r="N520" s="294">
        <f>N519</f>
        <v>0</v>
      </c>
      <c r="O520" s="294"/>
      <c r="P520" s="294"/>
      <c r="Q520" s="294"/>
      <c r="R520" s="294"/>
      <c r="S520" s="294"/>
      <c r="T520" s="294"/>
      <c r="U520" s="294"/>
      <c r="V520" s="294"/>
      <c r="W520" s="294"/>
      <c r="X520" s="294"/>
      <c r="Y520" s="410">
        <f>Y519</f>
        <v>0</v>
      </c>
      <c r="Z520" s="410">
        <f t="shared" ref="Z520" si="1517">Z519</f>
        <v>0</v>
      </c>
      <c r="AA520" s="410">
        <f t="shared" ref="AA520" si="1518">AA519</f>
        <v>0</v>
      </c>
      <c r="AB520" s="410">
        <f t="shared" ref="AB520" si="1519">AB519</f>
        <v>0</v>
      </c>
      <c r="AC520" s="410">
        <f t="shared" ref="AC520" si="1520">AC519</f>
        <v>0</v>
      </c>
      <c r="AD520" s="410">
        <f t="shared" ref="AD520" si="1521">AD519</f>
        <v>0</v>
      </c>
      <c r="AE520" s="410">
        <f t="shared" ref="AE520" si="1522">AE519</f>
        <v>0</v>
      </c>
      <c r="AF520" s="410">
        <f t="shared" ref="AF520" si="1523">AF519</f>
        <v>0</v>
      </c>
      <c r="AG520" s="410">
        <f t="shared" ref="AG520" si="1524">AG519</f>
        <v>0</v>
      </c>
      <c r="AH520" s="410">
        <f t="shared" ref="AH520" si="1525">AH519</f>
        <v>0</v>
      </c>
      <c r="AI520" s="410">
        <f t="shared" ref="AI520" si="1526">AI519</f>
        <v>0</v>
      </c>
      <c r="AJ520" s="410">
        <f t="shared" ref="AJ520" si="1527">AJ519</f>
        <v>0</v>
      </c>
      <c r="AK520" s="410">
        <f t="shared" ref="AK520" si="1528">AK519</f>
        <v>0</v>
      </c>
      <c r="AL520" s="410">
        <f t="shared" ref="AL520" si="1529">AL519</f>
        <v>0</v>
      </c>
      <c r="AM520" s="305"/>
    </row>
    <row r="521" spans="1:39" outlineLevel="1">
      <c r="A521" s="530"/>
      <c r="B521" s="427"/>
      <c r="C521" s="290"/>
      <c r="D521" s="290"/>
      <c r="E521" s="290"/>
      <c r="F521" s="290"/>
      <c r="G521" s="290"/>
      <c r="H521" s="290"/>
      <c r="I521" s="290"/>
      <c r="J521" s="290"/>
      <c r="K521" s="290"/>
      <c r="L521" s="290"/>
      <c r="M521" s="290"/>
      <c r="N521" s="290"/>
      <c r="O521" s="290"/>
      <c r="P521" s="290"/>
      <c r="Q521" s="290"/>
      <c r="R521" s="290"/>
      <c r="S521" s="290"/>
      <c r="T521" s="290"/>
      <c r="U521" s="290"/>
      <c r="V521" s="290"/>
      <c r="W521" s="290"/>
      <c r="X521" s="290"/>
      <c r="Y521" s="411"/>
      <c r="Z521" s="424"/>
      <c r="AA521" s="424"/>
      <c r="AB521" s="424"/>
      <c r="AC521" s="424"/>
      <c r="AD521" s="424"/>
      <c r="AE521" s="424"/>
      <c r="AF521" s="424"/>
      <c r="AG521" s="424"/>
      <c r="AH521" s="424"/>
      <c r="AI521" s="424"/>
      <c r="AJ521" s="424"/>
      <c r="AK521" s="424"/>
      <c r="AL521" s="424"/>
      <c r="AM521" s="305"/>
    </row>
    <row r="522" spans="1:39" ht="30" outlineLevel="1">
      <c r="A522" s="530">
        <v>37</v>
      </c>
      <c r="B522" s="427" t="s">
        <v>130</v>
      </c>
      <c r="C522" s="290" t="s">
        <v>25</v>
      </c>
      <c r="D522" s="294"/>
      <c r="E522" s="294"/>
      <c r="F522" s="294"/>
      <c r="G522" s="294"/>
      <c r="H522" s="294"/>
      <c r="I522" s="294"/>
      <c r="J522" s="294"/>
      <c r="K522" s="294"/>
      <c r="L522" s="294"/>
      <c r="M522" s="294"/>
      <c r="N522" s="294">
        <v>0</v>
      </c>
      <c r="O522" s="294"/>
      <c r="P522" s="294"/>
      <c r="Q522" s="294"/>
      <c r="R522" s="294"/>
      <c r="S522" s="294"/>
      <c r="T522" s="294"/>
      <c r="U522" s="294"/>
      <c r="V522" s="294"/>
      <c r="W522" s="294"/>
      <c r="X522" s="294"/>
      <c r="Y522" s="425"/>
      <c r="Z522" s="409"/>
      <c r="AA522" s="409"/>
      <c r="AB522" s="409"/>
      <c r="AC522" s="409"/>
      <c r="AD522" s="409"/>
      <c r="AE522" s="409"/>
      <c r="AF522" s="414"/>
      <c r="AG522" s="414"/>
      <c r="AH522" s="414"/>
      <c r="AI522" s="414"/>
      <c r="AJ522" s="414"/>
      <c r="AK522" s="414"/>
      <c r="AL522" s="414"/>
      <c r="AM522" s="295">
        <f>SUM(Y522:AL522)</f>
        <v>0</v>
      </c>
    </row>
    <row r="523" spans="1:39" outlineLevel="1">
      <c r="A523" s="530"/>
      <c r="B523" s="430" t="s">
        <v>309</v>
      </c>
      <c r="C523" s="290" t="s">
        <v>164</v>
      </c>
      <c r="D523" s="294"/>
      <c r="E523" s="294"/>
      <c r="F523" s="294"/>
      <c r="G523" s="294"/>
      <c r="H523" s="294"/>
      <c r="I523" s="294"/>
      <c r="J523" s="294"/>
      <c r="K523" s="294"/>
      <c r="L523" s="294"/>
      <c r="M523" s="294"/>
      <c r="N523" s="294">
        <f>N522</f>
        <v>0</v>
      </c>
      <c r="O523" s="294"/>
      <c r="P523" s="294"/>
      <c r="Q523" s="294"/>
      <c r="R523" s="294"/>
      <c r="S523" s="294"/>
      <c r="T523" s="294"/>
      <c r="U523" s="294"/>
      <c r="V523" s="294"/>
      <c r="W523" s="294"/>
      <c r="X523" s="294"/>
      <c r="Y523" s="410">
        <f>Y522</f>
        <v>0</v>
      </c>
      <c r="Z523" s="410">
        <f t="shared" ref="Z523" si="1530">Z522</f>
        <v>0</v>
      </c>
      <c r="AA523" s="410">
        <f t="shared" ref="AA523" si="1531">AA522</f>
        <v>0</v>
      </c>
      <c r="AB523" s="410">
        <f t="shared" ref="AB523" si="1532">AB522</f>
        <v>0</v>
      </c>
      <c r="AC523" s="410">
        <f t="shared" ref="AC523" si="1533">AC522</f>
        <v>0</v>
      </c>
      <c r="AD523" s="410">
        <f t="shared" ref="AD523" si="1534">AD522</f>
        <v>0</v>
      </c>
      <c r="AE523" s="410">
        <f t="shared" ref="AE523" si="1535">AE522</f>
        <v>0</v>
      </c>
      <c r="AF523" s="410">
        <f t="shared" ref="AF523" si="1536">AF522</f>
        <v>0</v>
      </c>
      <c r="AG523" s="410">
        <f t="shared" ref="AG523" si="1537">AG522</f>
        <v>0</v>
      </c>
      <c r="AH523" s="410">
        <f t="shared" ref="AH523" si="1538">AH522</f>
        <v>0</v>
      </c>
      <c r="AI523" s="410">
        <f t="shared" ref="AI523" si="1539">AI522</f>
        <v>0</v>
      </c>
      <c r="AJ523" s="410">
        <f t="shared" ref="AJ523" si="1540">AJ522</f>
        <v>0</v>
      </c>
      <c r="AK523" s="410">
        <f t="shared" ref="AK523" si="1541">AK522</f>
        <v>0</v>
      </c>
      <c r="AL523" s="410">
        <f t="shared" ref="AL523" si="1542">AL522</f>
        <v>0</v>
      </c>
      <c r="AM523" s="305"/>
    </row>
    <row r="524" spans="1:39" outlineLevel="1">
      <c r="A524" s="530"/>
      <c r="B524" s="427"/>
      <c r="C524" s="290"/>
      <c r="D524" s="290"/>
      <c r="E524" s="290"/>
      <c r="F524" s="290"/>
      <c r="G524" s="290"/>
      <c r="H524" s="290"/>
      <c r="I524" s="290"/>
      <c r="J524" s="290"/>
      <c r="K524" s="290"/>
      <c r="L524" s="290"/>
      <c r="M524" s="290"/>
      <c r="N524" s="290"/>
      <c r="O524" s="290"/>
      <c r="P524" s="290"/>
      <c r="Q524" s="290"/>
      <c r="R524" s="290"/>
      <c r="S524" s="290"/>
      <c r="T524" s="290"/>
      <c r="U524" s="290"/>
      <c r="V524" s="290"/>
      <c r="W524" s="290"/>
      <c r="X524" s="290"/>
      <c r="Y524" s="411"/>
      <c r="Z524" s="424"/>
      <c r="AA524" s="424"/>
      <c r="AB524" s="424"/>
      <c r="AC524" s="424"/>
      <c r="AD524" s="424"/>
      <c r="AE524" s="424"/>
      <c r="AF524" s="424"/>
      <c r="AG524" s="424"/>
      <c r="AH524" s="424"/>
      <c r="AI524" s="424"/>
      <c r="AJ524" s="424"/>
      <c r="AK524" s="424"/>
      <c r="AL524" s="424"/>
      <c r="AM524" s="305"/>
    </row>
    <row r="525" spans="1:39" outlineLevel="1">
      <c r="A525" s="530">
        <v>38</v>
      </c>
      <c r="B525" s="427" t="s">
        <v>131</v>
      </c>
      <c r="C525" s="290" t="s">
        <v>25</v>
      </c>
      <c r="D525" s="294"/>
      <c r="E525" s="294"/>
      <c r="F525" s="294"/>
      <c r="G525" s="294"/>
      <c r="H525" s="294"/>
      <c r="I525" s="294"/>
      <c r="J525" s="294"/>
      <c r="K525" s="294"/>
      <c r="L525" s="294"/>
      <c r="M525" s="294"/>
      <c r="N525" s="294">
        <v>0</v>
      </c>
      <c r="O525" s="294"/>
      <c r="P525" s="294"/>
      <c r="Q525" s="294"/>
      <c r="R525" s="294"/>
      <c r="S525" s="294"/>
      <c r="T525" s="294"/>
      <c r="U525" s="294"/>
      <c r="V525" s="294"/>
      <c r="W525" s="294"/>
      <c r="X525" s="294"/>
      <c r="Y525" s="425"/>
      <c r="Z525" s="409"/>
      <c r="AA525" s="409"/>
      <c r="AB525" s="409"/>
      <c r="AC525" s="409"/>
      <c r="AD525" s="409"/>
      <c r="AE525" s="409"/>
      <c r="AF525" s="414"/>
      <c r="AG525" s="414"/>
      <c r="AH525" s="414"/>
      <c r="AI525" s="414"/>
      <c r="AJ525" s="414"/>
      <c r="AK525" s="414"/>
      <c r="AL525" s="414"/>
      <c r="AM525" s="295">
        <f>SUM(Y525:AL525)</f>
        <v>0</v>
      </c>
    </row>
    <row r="526" spans="1:39" outlineLevel="1">
      <c r="A526" s="530"/>
      <c r="B526" s="430" t="s">
        <v>309</v>
      </c>
      <c r="C526" s="290" t="s">
        <v>164</v>
      </c>
      <c r="D526" s="294"/>
      <c r="E526" s="294"/>
      <c r="F526" s="294"/>
      <c r="G526" s="294"/>
      <c r="H526" s="294"/>
      <c r="I526" s="294"/>
      <c r="J526" s="294"/>
      <c r="K526" s="294"/>
      <c r="L526" s="294"/>
      <c r="M526" s="294"/>
      <c r="N526" s="294">
        <f>N525</f>
        <v>0</v>
      </c>
      <c r="O526" s="294"/>
      <c r="P526" s="294"/>
      <c r="Q526" s="294"/>
      <c r="R526" s="294"/>
      <c r="S526" s="294"/>
      <c r="T526" s="294"/>
      <c r="U526" s="294"/>
      <c r="V526" s="294"/>
      <c r="W526" s="294"/>
      <c r="X526" s="294"/>
      <c r="Y526" s="410">
        <f>Y525</f>
        <v>0</v>
      </c>
      <c r="Z526" s="410">
        <f t="shared" ref="Z526" si="1543">Z525</f>
        <v>0</v>
      </c>
      <c r="AA526" s="410">
        <f t="shared" ref="AA526" si="1544">AA525</f>
        <v>0</v>
      </c>
      <c r="AB526" s="410">
        <f t="shared" ref="AB526" si="1545">AB525</f>
        <v>0</v>
      </c>
      <c r="AC526" s="410">
        <f t="shared" ref="AC526" si="1546">AC525</f>
        <v>0</v>
      </c>
      <c r="AD526" s="410">
        <f t="shared" ref="AD526" si="1547">AD525</f>
        <v>0</v>
      </c>
      <c r="AE526" s="410">
        <f t="shared" ref="AE526" si="1548">AE525</f>
        <v>0</v>
      </c>
      <c r="AF526" s="410">
        <f t="shared" ref="AF526" si="1549">AF525</f>
        <v>0</v>
      </c>
      <c r="AG526" s="410">
        <f t="shared" ref="AG526" si="1550">AG525</f>
        <v>0</v>
      </c>
      <c r="AH526" s="410">
        <f t="shared" ref="AH526" si="1551">AH525</f>
        <v>0</v>
      </c>
      <c r="AI526" s="410">
        <f t="shared" ref="AI526" si="1552">AI525</f>
        <v>0</v>
      </c>
      <c r="AJ526" s="410">
        <f t="shared" ref="AJ526" si="1553">AJ525</f>
        <v>0</v>
      </c>
      <c r="AK526" s="410">
        <f t="shared" ref="AK526" si="1554">AK525</f>
        <v>0</v>
      </c>
      <c r="AL526" s="410">
        <f t="shared" ref="AL526" si="1555">AL525</f>
        <v>0</v>
      </c>
      <c r="AM526" s="305"/>
    </row>
    <row r="527" spans="1:39" outlineLevel="1">
      <c r="A527" s="530"/>
      <c r="B527" s="427"/>
      <c r="C527" s="290"/>
      <c r="D527" s="290"/>
      <c r="E527" s="290"/>
      <c r="F527" s="290"/>
      <c r="G527" s="290"/>
      <c r="H527" s="290"/>
      <c r="I527" s="290"/>
      <c r="J527" s="290"/>
      <c r="K527" s="290"/>
      <c r="L527" s="290"/>
      <c r="M527" s="290"/>
      <c r="N527" s="290"/>
      <c r="O527" s="290"/>
      <c r="P527" s="290"/>
      <c r="Q527" s="290"/>
      <c r="R527" s="290"/>
      <c r="S527" s="290"/>
      <c r="T527" s="290"/>
      <c r="U527" s="290"/>
      <c r="V527" s="290"/>
      <c r="W527" s="290"/>
      <c r="X527" s="290"/>
      <c r="Y527" s="411"/>
      <c r="Z527" s="424"/>
      <c r="AA527" s="424"/>
      <c r="AB527" s="424"/>
      <c r="AC527" s="424"/>
      <c r="AD527" s="424"/>
      <c r="AE527" s="424"/>
      <c r="AF527" s="424"/>
      <c r="AG527" s="424"/>
      <c r="AH527" s="424"/>
      <c r="AI527" s="424"/>
      <c r="AJ527" s="424"/>
      <c r="AK527" s="424"/>
      <c r="AL527" s="424"/>
      <c r="AM527" s="305"/>
    </row>
    <row r="528" spans="1:39" ht="30" outlineLevel="1">
      <c r="A528" s="530">
        <v>39</v>
      </c>
      <c r="B528" s="427" t="s">
        <v>132</v>
      </c>
      <c r="C528" s="290" t="s">
        <v>25</v>
      </c>
      <c r="D528" s="294"/>
      <c r="E528" s="294"/>
      <c r="F528" s="294"/>
      <c r="G528" s="294"/>
      <c r="H528" s="294"/>
      <c r="I528" s="294"/>
      <c r="J528" s="294"/>
      <c r="K528" s="294"/>
      <c r="L528" s="294"/>
      <c r="M528" s="294"/>
      <c r="N528" s="294">
        <v>0</v>
      </c>
      <c r="O528" s="294"/>
      <c r="P528" s="294"/>
      <c r="Q528" s="294"/>
      <c r="R528" s="294"/>
      <c r="S528" s="294"/>
      <c r="T528" s="294"/>
      <c r="U528" s="294"/>
      <c r="V528" s="294"/>
      <c r="W528" s="294"/>
      <c r="X528" s="294"/>
      <c r="Y528" s="425"/>
      <c r="Z528" s="409"/>
      <c r="AA528" s="409"/>
      <c r="AB528" s="409"/>
      <c r="AC528" s="409"/>
      <c r="AD528" s="409"/>
      <c r="AE528" s="409"/>
      <c r="AF528" s="414"/>
      <c r="AG528" s="414"/>
      <c r="AH528" s="414"/>
      <c r="AI528" s="414"/>
      <c r="AJ528" s="414"/>
      <c r="AK528" s="414"/>
      <c r="AL528" s="414"/>
      <c r="AM528" s="295">
        <f>SUM(Y528:AL528)</f>
        <v>0</v>
      </c>
    </row>
    <row r="529" spans="1:39" outlineLevel="1">
      <c r="A529" s="530"/>
      <c r="B529" s="430" t="s">
        <v>309</v>
      </c>
      <c r="C529" s="290" t="s">
        <v>164</v>
      </c>
      <c r="D529" s="294"/>
      <c r="E529" s="294"/>
      <c r="F529" s="294"/>
      <c r="G529" s="294"/>
      <c r="H529" s="294"/>
      <c r="I529" s="294"/>
      <c r="J529" s="294"/>
      <c r="K529" s="294"/>
      <c r="L529" s="294"/>
      <c r="M529" s="294"/>
      <c r="N529" s="294">
        <f>N528</f>
        <v>0</v>
      </c>
      <c r="O529" s="294"/>
      <c r="P529" s="294"/>
      <c r="Q529" s="294"/>
      <c r="R529" s="294"/>
      <c r="S529" s="294"/>
      <c r="T529" s="294"/>
      <c r="U529" s="294"/>
      <c r="V529" s="294"/>
      <c r="W529" s="294"/>
      <c r="X529" s="294"/>
      <c r="Y529" s="410">
        <f>Y528</f>
        <v>0</v>
      </c>
      <c r="Z529" s="410">
        <f t="shared" ref="Z529" si="1556">Z528</f>
        <v>0</v>
      </c>
      <c r="AA529" s="410">
        <f t="shared" ref="AA529" si="1557">AA528</f>
        <v>0</v>
      </c>
      <c r="AB529" s="410">
        <f t="shared" ref="AB529" si="1558">AB528</f>
        <v>0</v>
      </c>
      <c r="AC529" s="410">
        <f t="shared" ref="AC529" si="1559">AC528</f>
        <v>0</v>
      </c>
      <c r="AD529" s="410">
        <f t="shared" ref="AD529" si="1560">AD528</f>
        <v>0</v>
      </c>
      <c r="AE529" s="410">
        <f t="shared" ref="AE529" si="1561">AE528</f>
        <v>0</v>
      </c>
      <c r="AF529" s="410">
        <f t="shared" ref="AF529" si="1562">AF528</f>
        <v>0</v>
      </c>
      <c r="AG529" s="410">
        <f t="shared" ref="AG529" si="1563">AG528</f>
        <v>0</v>
      </c>
      <c r="AH529" s="410">
        <f t="shared" ref="AH529" si="1564">AH528</f>
        <v>0</v>
      </c>
      <c r="AI529" s="410">
        <f t="shared" ref="AI529" si="1565">AI528</f>
        <v>0</v>
      </c>
      <c r="AJ529" s="410">
        <f t="shared" ref="AJ529" si="1566">AJ528</f>
        <v>0</v>
      </c>
      <c r="AK529" s="410">
        <f t="shared" ref="AK529" si="1567">AK528</f>
        <v>0</v>
      </c>
      <c r="AL529" s="410">
        <f t="shared" ref="AL529" si="1568">AL528</f>
        <v>0</v>
      </c>
      <c r="AM529" s="305"/>
    </row>
    <row r="530" spans="1:39" outlineLevel="1">
      <c r="A530" s="530"/>
      <c r="B530" s="427"/>
      <c r="C530" s="290"/>
      <c r="D530" s="290"/>
      <c r="E530" s="290"/>
      <c r="F530" s="290"/>
      <c r="G530" s="290"/>
      <c r="H530" s="290"/>
      <c r="I530" s="290"/>
      <c r="J530" s="290"/>
      <c r="K530" s="290"/>
      <c r="L530" s="290"/>
      <c r="M530" s="290"/>
      <c r="N530" s="290"/>
      <c r="O530" s="290"/>
      <c r="P530" s="290"/>
      <c r="Q530" s="290"/>
      <c r="R530" s="290"/>
      <c r="S530" s="290"/>
      <c r="T530" s="290"/>
      <c r="U530" s="290"/>
      <c r="V530" s="290"/>
      <c r="W530" s="290"/>
      <c r="X530" s="290"/>
      <c r="Y530" s="411"/>
      <c r="Z530" s="424"/>
      <c r="AA530" s="424"/>
      <c r="AB530" s="424"/>
      <c r="AC530" s="424"/>
      <c r="AD530" s="424"/>
      <c r="AE530" s="424"/>
      <c r="AF530" s="424"/>
      <c r="AG530" s="424"/>
      <c r="AH530" s="424"/>
      <c r="AI530" s="424"/>
      <c r="AJ530" s="424"/>
      <c r="AK530" s="424"/>
      <c r="AL530" s="424"/>
      <c r="AM530" s="305"/>
    </row>
    <row r="531" spans="1:39" ht="30" outlineLevel="1">
      <c r="A531" s="530">
        <v>40</v>
      </c>
      <c r="B531" s="427" t="s">
        <v>133</v>
      </c>
      <c r="C531" s="290" t="s">
        <v>25</v>
      </c>
      <c r="D531" s="294"/>
      <c r="E531" s="294"/>
      <c r="F531" s="294"/>
      <c r="G531" s="294"/>
      <c r="H531" s="294"/>
      <c r="I531" s="294"/>
      <c r="J531" s="294"/>
      <c r="K531" s="294"/>
      <c r="L531" s="294"/>
      <c r="M531" s="294"/>
      <c r="N531" s="294">
        <v>0</v>
      </c>
      <c r="O531" s="294"/>
      <c r="P531" s="294"/>
      <c r="Q531" s="294"/>
      <c r="R531" s="294"/>
      <c r="S531" s="294"/>
      <c r="T531" s="294"/>
      <c r="U531" s="294"/>
      <c r="V531" s="294"/>
      <c r="W531" s="294"/>
      <c r="X531" s="294"/>
      <c r="Y531" s="425"/>
      <c r="Z531" s="409"/>
      <c r="AA531" s="409"/>
      <c r="AB531" s="409"/>
      <c r="AC531" s="409"/>
      <c r="AD531" s="409"/>
      <c r="AE531" s="409"/>
      <c r="AF531" s="414"/>
      <c r="AG531" s="414"/>
      <c r="AH531" s="414"/>
      <c r="AI531" s="414"/>
      <c r="AJ531" s="414"/>
      <c r="AK531" s="414"/>
      <c r="AL531" s="414"/>
      <c r="AM531" s="295">
        <f>SUM(Y531:AL531)</f>
        <v>0</v>
      </c>
    </row>
    <row r="532" spans="1:39" outlineLevel="1">
      <c r="A532" s="530"/>
      <c r="B532" s="430" t="s">
        <v>309</v>
      </c>
      <c r="C532" s="290" t="s">
        <v>164</v>
      </c>
      <c r="D532" s="294"/>
      <c r="E532" s="294"/>
      <c r="F532" s="294"/>
      <c r="G532" s="294"/>
      <c r="H532" s="294"/>
      <c r="I532" s="294"/>
      <c r="J532" s="294"/>
      <c r="K532" s="294"/>
      <c r="L532" s="294"/>
      <c r="M532" s="294"/>
      <c r="N532" s="294">
        <f>N531</f>
        <v>0</v>
      </c>
      <c r="O532" s="294"/>
      <c r="P532" s="294"/>
      <c r="Q532" s="294"/>
      <c r="R532" s="294"/>
      <c r="S532" s="294"/>
      <c r="T532" s="294"/>
      <c r="U532" s="294"/>
      <c r="V532" s="294"/>
      <c r="W532" s="294"/>
      <c r="X532" s="294"/>
      <c r="Y532" s="410">
        <f>Y531</f>
        <v>0</v>
      </c>
      <c r="Z532" s="410">
        <f t="shared" ref="Z532" si="1569">Z531</f>
        <v>0</v>
      </c>
      <c r="AA532" s="410">
        <f t="shared" ref="AA532" si="1570">AA531</f>
        <v>0</v>
      </c>
      <c r="AB532" s="410">
        <f t="shared" ref="AB532" si="1571">AB531</f>
        <v>0</v>
      </c>
      <c r="AC532" s="410">
        <f t="shared" ref="AC532" si="1572">AC531</f>
        <v>0</v>
      </c>
      <c r="AD532" s="410">
        <f t="shared" ref="AD532" si="1573">AD531</f>
        <v>0</v>
      </c>
      <c r="AE532" s="410">
        <f t="shared" ref="AE532" si="1574">AE531</f>
        <v>0</v>
      </c>
      <c r="AF532" s="410">
        <f t="shared" ref="AF532" si="1575">AF531</f>
        <v>0</v>
      </c>
      <c r="AG532" s="410">
        <f t="shared" ref="AG532" si="1576">AG531</f>
        <v>0</v>
      </c>
      <c r="AH532" s="410">
        <f t="shared" ref="AH532" si="1577">AH531</f>
        <v>0</v>
      </c>
      <c r="AI532" s="410">
        <f t="shared" ref="AI532" si="1578">AI531</f>
        <v>0</v>
      </c>
      <c r="AJ532" s="410">
        <f t="shared" ref="AJ532" si="1579">AJ531</f>
        <v>0</v>
      </c>
      <c r="AK532" s="410">
        <f t="shared" ref="AK532" si="1580">AK531</f>
        <v>0</v>
      </c>
      <c r="AL532" s="410">
        <f t="shared" ref="AL532" si="1581">AL531</f>
        <v>0</v>
      </c>
      <c r="AM532" s="305"/>
    </row>
    <row r="533" spans="1:39" outlineLevel="1">
      <c r="A533" s="530"/>
      <c r="B533" s="427"/>
      <c r="C533" s="290"/>
      <c r="D533" s="290"/>
      <c r="E533" s="290"/>
      <c r="F533" s="290"/>
      <c r="G533" s="290"/>
      <c r="H533" s="290"/>
      <c r="I533" s="290"/>
      <c r="J533" s="290"/>
      <c r="K533" s="290"/>
      <c r="L533" s="290"/>
      <c r="M533" s="290"/>
      <c r="N533" s="290"/>
      <c r="O533" s="290"/>
      <c r="P533" s="290"/>
      <c r="Q533" s="290"/>
      <c r="R533" s="290"/>
      <c r="S533" s="290"/>
      <c r="T533" s="290"/>
      <c r="U533" s="290"/>
      <c r="V533" s="290"/>
      <c r="W533" s="290"/>
      <c r="X533" s="290"/>
      <c r="Y533" s="411"/>
      <c r="Z533" s="424"/>
      <c r="AA533" s="424"/>
      <c r="AB533" s="424"/>
      <c r="AC533" s="424"/>
      <c r="AD533" s="424"/>
      <c r="AE533" s="424"/>
      <c r="AF533" s="424"/>
      <c r="AG533" s="424"/>
      <c r="AH533" s="424"/>
      <c r="AI533" s="424"/>
      <c r="AJ533" s="424"/>
      <c r="AK533" s="424"/>
      <c r="AL533" s="424"/>
      <c r="AM533" s="305"/>
    </row>
    <row r="534" spans="1:39" ht="45" outlineLevel="1">
      <c r="A534" s="530">
        <v>41</v>
      </c>
      <c r="B534" s="427" t="s">
        <v>134</v>
      </c>
      <c r="C534" s="290" t="s">
        <v>25</v>
      </c>
      <c r="D534" s="294"/>
      <c r="E534" s="294"/>
      <c r="F534" s="294"/>
      <c r="G534" s="294"/>
      <c r="H534" s="294"/>
      <c r="I534" s="294"/>
      <c r="J534" s="294"/>
      <c r="K534" s="294"/>
      <c r="L534" s="294"/>
      <c r="M534" s="294"/>
      <c r="N534" s="294">
        <v>0</v>
      </c>
      <c r="O534" s="294"/>
      <c r="P534" s="294"/>
      <c r="Q534" s="294"/>
      <c r="R534" s="294"/>
      <c r="S534" s="294"/>
      <c r="T534" s="294"/>
      <c r="U534" s="294"/>
      <c r="V534" s="294"/>
      <c r="W534" s="294"/>
      <c r="X534" s="294"/>
      <c r="Y534" s="425"/>
      <c r="Z534" s="409"/>
      <c r="AA534" s="409"/>
      <c r="AB534" s="409"/>
      <c r="AC534" s="409"/>
      <c r="AD534" s="409"/>
      <c r="AE534" s="409"/>
      <c r="AF534" s="414"/>
      <c r="AG534" s="414"/>
      <c r="AH534" s="414"/>
      <c r="AI534" s="414"/>
      <c r="AJ534" s="414"/>
      <c r="AK534" s="414"/>
      <c r="AL534" s="414"/>
      <c r="AM534" s="295">
        <f>SUM(Y534:AL534)</f>
        <v>0</v>
      </c>
    </row>
    <row r="535" spans="1:39" outlineLevel="1">
      <c r="A535" s="530"/>
      <c r="B535" s="430" t="s">
        <v>309</v>
      </c>
      <c r="C535" s="290" t="s">
        <v>164</v>
      </c>
      <c r="D535" s="294"/>
      <c r="E535" s="294"/>
      <c r="F535" s="294"/>
      <c r="G535" s="294"/>
      <c r="H535" s="294"/>
      <c r="I535" s="294"/>
      <c r="J535" s="294"/>
      <c r="K535" s="294"/>
      <c r="L535" s="294"/>
      <c r="M535" s="294"/>
      <c r="N535" s="294">
        <f>N534</f>
        <v>0</v>
      </c>
      <c r="O535" s="294"/>
      <c r="P535" s="294"/>
      <c r="Q535" s="294"/>
      <c r="R535" s="294"/>
      <c r="S535" s="294"/>
      <c r="T535" s="294"/>
      <c r="U535" s="294"/>
      <c r="V535" s="294"/>
      <c r="W535" s="294"/>
      <c r="X535" s="294"/>
      <c r="Y535" s="410">
        <f>Y534</f>
        <v>0</v>
      </c>
      <c r="Z535" s="410">
        <f t="shared" ref="Z535" si="1582">Z534</f>
        <v>0</v>
      </c>
      <c r="AA535" s="410">
        <f t="shared" ref="AA535" si="1583">AA534</f>
        <v>0</v>
      </c>
      <c r="AB535" s="410">
        <f t="shared" ref="AB535" si="1584">AB534</f>
        <v>0</v>
      </c>
      <c r="AC535" s="410">
        <f t="shared" ref="AC535" si="1585">AC534</f>
        <v>0</v>
      </c>
      <c r="AD535" s="410">
        <f t="shared" ref="AD535" si="1586">AD534</f>
        <v>0</v>
      </c>
      <c r="AE535" s="410">
        <f t="shared" ref="AE535" si="1587">AE534</f>
        <v>0</v>
      </c>
      <c r="AF535" s="410">
        <f t="shared" ref="AF535" si="1588">AF534</f>
        <v>0</v>
      </c>
      <c r="AG535" s="410">
        <f t="shared" ref="AG535" si="1589">AG534</f>
        <v>0</v>
      </c>
      <c r="AH535" s="410">
        <f t="shared" ref="AH535" si="1590">AH534</f>
        <v>0</v>
      </c>
      <c r="AI535" s="410">
        <f t="shared" ref="AI535" si="1591">AI534</f>
        <v>0</v>
      </c>
      <c r="AJ535" s="410">
        <f t="shared" ref="AJ535" si="1592">AJ534</f>
        <v>0</v>
      </c>
      <c r="AK535" s="410">
        <f t="shared" ref="AK535" si="1593">AK534</f>
        <v>0</v>
      </c>
      <c r="AL535" s="410">
        <f t="shared" ref="AL535" si="1594">AL534</f>
        <v>0</v>
      </c>
      <c r="AM535" s="305"/>
    </row>
    <row r="536" spans="1:39" outlineLevel="1">
      <c r="A536" s="530"/>
      <c r="B536" s="427"/>
      <c r="C536" s="290"/>
      <c r="D536" s="290"/>
      <c r="E536" s="290"/>
      <c r="F536" s="290"/>
      <c r="G536" s="290"/>
      <c r="H536" s="290"/>
      <c r="I536" s="290"/>
      <c r="J536" s="290"/>
      <c r="K536" s="290"/>
      <c r="L536" s="290"/>
      <c r="M536" s="290"/>
      <c r="N536" s="290"/>
      <c r="O536" s="290"/>
      <c r="P536" s="290"/>
      <c r="Q536" s="290"/>
      <c r="R536" s="290"/>
      <c r="S536" s="290"/>
      <c r="T536" s="290"/>
      <c r="U536" s="290"/>
      <c r="V536" s="290"/>
      <c r="W536" s="290"/>
      <c r="X536" s="290"/>
      <c r="Y536" s="411"/>
      <c r="Z536" s="424"/>
      <c r="AA536" s="424"/>
      <c r="AB536" s="424"/>
      <c r="AC536" s="424"/>
      <c r="AD536" s="424"/>
      <c r="AE536" s="424"/>
      <c r="AF536" s="424"/>
      <c r="AG536" s="424"/>
      <c r="AH536" s="424"/>
      <c r="AI536" s="424"/>
      <c r="AJ536" s="424"/>
      <c r="AK536" s="424"/>
      <c r="AL536" s="424"/>
      <c r="AM536" s="305"/>
    </row>
    <row r="537" spans="1:39" ht="45" outlineLevel="1">
      <c r="A537" s="530">
        <v>42</v>
      </c>
      <c r="B537" s="427" t="s">
        <v>135</v>
      </c>
      <c r="C537" s="290" t="s">
        <v>25</v>
      </c>
      <c r="D537" s="294"/>
      <c r="E537" s="294"/>
      <c r="F537" s="294"/>
      <c r="G537" s="294"/>
      <c r="H537" s="294"/>
      <c r="I537" s="294"/>
      <c r="J537" s="294"/>
      <c r="K537" s="294"/>
      <c r="L537" s="294"/>
      <c r="M537" s="294"/>
      <c r="N537" s="290"/>
      <c r="O537" s="294"/>
      <c r="P537" s="294"/>
      <c r="Q537" s="294"/>
      <c r="R537" s="294"/>
      <c r="S537" s="294"/>
      <c r="T537" s="294"/>
      <c r="U537" s="294"/>
      <c r="V537" s="294"/>
      <c r="W537" s="294"/>
      <c r="X537" s="294"/>
      <c r="Y537" s="425"/>
      <c r="Z537" s="409"/>
      <c r="AA537" s="409"/>
      <c r="AB537" s="409"/>
      <c r="AC537" s="409"/>
      <c r="AD537" s="409"/>
      <c r="AE537" s="409"/>
      <c r="AF537" s="414"/>
      <c r="AG537" s="414"/>
      <c r="AH537" s="414"/>
      <c r="AI537" s="414"/>
      <c r="AJ537" s="414"/>
      <c r="AK537" s="414"/>
      <c r="AL537" s="414"/>
      <c r="AM537" s="295">
        <f>SUM(Y537:AL537)</f>
        <v>0</v>
      </c>
    </row>
    <row r="538" spans="1:39" outlineLevel="1">
      <c r="A538" s="530"/>
      <c r="B538" s="430" t="s">
        <v>309</v>
      </c>
      <c r="C538" s="290" t="s">
        <v>164</v>
      </c>
      <c r="D538" s="294"/>
      <c r="E538" s="294"/>
      <c r="F538" s="294"/>
      <c r="G538" s="294"/>
      <c r="H538" s="294"/>
      <c r="I538" s="294"/>
      <c r="J538" s="294"/>
      <c r="K538" s="294"/>
      <c r="L538" s="294"/>
      <c r="M538" s="294"/>
      <c r="N538" s="466"/>
      <c r="O538" s="294"/>
      <c r="P538" s="294"/>
      <c r="Q538" s="294"/>
      <c r="R538" s="294"/>
      <c r="S538" s="294"/>
      <c r="T538" s="294"/>
      <c r="U538" s="294"/>
      <c r="V538" s="294"/>
      <c r="W538" s="294"/>
      <c r="X538" s="294"/>
      <c r="Y538" s="410">
        <f>Y537</f>
        <v>0</v>
      </c>
      <c r="Z538" s="410">
        <f t="shared" ref="Z538" si="1595">Z537</f>
        <v>0</v>
      </c>
      <c r="AA538" s="410">
        <f t="shared" ref="AA538" si="1596">AA537</f>
        <v>0</v>
      </c>
      <c r="AB538" s="410">
        <f t="shared" ref="AB538" si="1597">AB537</f>
        <v>0</v>
      </c>
      <c r="AC538" s="410">
        <f t="shared" ref="AC538" si="1598">AC537</f>
        <v>0</v>
      </c>
      <c r="AD538" s="410">
        <f t="shared" ref="AD538" si="1599">AD537</f>
        <v>0</v>
      </c>
      <c r="AE538" s="410">
        <f t="shared" ref="AE538" si="1600">AE537</f>
        <v>0</v>
      </c>
      <c r="AF538" s="410">
        <f t="shared" ref="AF538" si="1601">AF537</f>
        <v>0</v>
      </c>
      <c r="AG538" s="410">
        <f t="shared" ref="AG538" si="1602">AG537</f>
        <v>0</v>
      </c>
      <c r="AH538" s="410">
        <f t="shared" ref="AH538" si="1603">AH537</f>
        <v>0</v>
      </c>
      <c r="AI538" s="410">
        <f t="shared" ref="AI538" si="1604">AI537</f>
        <v>0</v>
      </c>
      <c r="AJ538" s="410">
        <f t="shared" ref="AJ538" si="1605">AJ537</f>
        <v>0</v>
      </c>
      <c r="AK538" s="410">
        <f t="shared" ref="AK538" si="1606">AK537</f>
        <v>0</v>
      </c>
      <c r="AL538" s="410">
        <f t="shared" ref="AL538" si="1607">AL537</f>
        <v>0</v>
      </c>
      <c r="AM538" s="305"/>
    </row>
    <row r="539" spans="1:39" outlineLevel="1">
      <c r="A539" s="530"/>
      <c r="B539" s="427"/>
      <c r="C539" s="290"/>
      <c r="D539" s="290"/>
      <c r="E539" s="290"/>
      <c r="F539" s="290"/>
      <c r="G539" s="290"/>
      <c r="H539" s="290"/>
      <c r="I539" s="290"/>
      <c r="J539" s="290"/>
      <c r="K539" s="290"/>
      <c r="L539" s="290"/>
      <c r="M539" s="290"/>
      <c r="N539" s="290"/>
      <c r="O539" s="290"/>
      <c r="P539" s="290"/>
      <c r="Q539" s="290"/>
      <c r="R539" s="290"/>
      <c r="S539" s="290"/>
      <c r="T539" s="290"/>
      <c r="U539" s="290"/>
      <c r="V539" s="290"/>
      <c r="W539" s="290"/>
      <c r="X539" s="290"/>
      <c r="Y539" s="411"/>
      <c r="Z539" s="424"/>
      <c r="AA539" s="424"/>
      <c r="AB539" s="424"/>
      <c r="AC539" s="424"/>
      <c r="AD539" s="424"/>
      <c r="AE539" s="424"/>
      <c r="AF539" s="424"/>
      <c r="AG539" s="424"/>
      <c r="AH539" s="424"/>
      <c r="AI539" s="424"/>
      <c r="AJ539" s="424"/>
      <c r="AK539" s="424"/>
      <c r="AL539" s="424"/>
      <c r="AM539" s="305"/>
    </row>
    <row r="540" spans="1:39" ht="30" outlineLevel="1">
      <c r="A540" s="530">
        <v>43</v>
      </c>
      <c r="B540" s="427" t="s">
        <v>136</v>
      </c>
      <c r="C540" s="290" t="s">
        <v>25</v>
      </c>
      <c r="D540" s="294"/>
      <c r="E540" s="294"/>
      <c r="F540" s="294"/>
      <c r="G540" s="294"/>
      <c r="H540" s="294"/>
      <c r="I540" s="294"/>
      <c r="J540" s="294"/>
      <c r="K540" s="294"/>
      <c r="L540" s="294"/>
      <c r="M540" s="294"/>
      <c r="N540" s="294">
        <v>0</v>
      </c>
      <c r="O540" s="294"/>
      <c r="P540" s="294"/>
      <c r="Q540" s="294"/>
      <c r="R540" s="294"/>
      <c r="S540" s="294"/>
      <c r="T540" s="294"/>
      <c r="U540" s="294"/>
      <c r="V540" s="294"/>
      <c r="W540" s="294"/>
      <c r="X540" s="294"/>
      <c r="Y540" s="425"/>
      <c r="Z540" s="409"/>
      <c r="AA540" s="409"/>
      <c r="AB540" s="409"/>
      <c r="AC540" s="409"/>
      <c r="AD540" s="409"/>
      <c r="AE540" s="409"/>
      <c r="AF540" s="414"/>
      <c r="AG540" s="414"/>
      <c r="AH540" s="414"/>
      <c r="AI540" s="414"/>
      <c r="AJ540" s="414"/>
      <c r="AK540" s="414"/>
      <c r="AL540" s="414"/>
      <c r="AM540" s="295">
        <f>SUM(Y540:AL540)</f>
        <v>0</v>
      </c>
    </row>
    <row r="541" spans="1:39" outlineLevel="1">
      <c r="A541" s="530"/>
      <c r="B541" s="430" t="s">
        <v>309</v>
      </c>
      <c r="C541" s="290" t="s">
        <v>164</v>
      </c>
      <c r="D541" s="294"/>
      <c r="E541" s="294"/>
      <c r="F541" s="294"/>
      <c r="G541" s="294"/>
      <c r="H541" s="294"/>
      <c r="I541" s="294"/>
      <c r="J541" s="294"/>
      <c r="K541" s="294"/>
      <c r="L541" s="294"/>
      <c r="M541" s="294"/>
      <c r="N541" s="294">
        <f>N540</f>
        <v>0</v>
      </c>
      <c r="O541" s="294"/>
      <c r="P541" s="294"/>
      <c r="Q541" s="294"/>
      <c r="R541" s="294"/>
      <c r="S541" s="294"/>
      <c r="T541" s="294"/>
      <c r="U541" s="294"/>
      <c r="V541" s="294"/>
      <c r="W541" s="294"/>
      <c r="X541" s="294"/>
      <c r="Y541" s="410">
        <f>Y540</f>
        <v>0</v>
      </c>
      <c r="Z541" s="410">
        <f t="shared" ref="Z541" si="1608">Z540</f>
        <v>0</v>
      </c>
      <c r="AA541" s="410">
        <f t="shared" ref="AA541" si="1609">AA540</f>
        <v>0</v>
      </c>
      <c r="AB541" s="410">
        <f t="shared" ref="AB541" si="1610">AB540</f>
        <v>0</v>
      </c>
      <c r="AC541" s="410">
        <f t="shared" ref="AC541" si="1611">AC540</f>
        <v>0</v>
      </c>
      <c r="AD541" s="410">
        <f t="shared" ref="AD541" si="1612">AD540</f>
        <v>0</v>
      </c>
      <c r="AE541" s="410">
        <f t="shared" ref="AE541" si="1613">AE540</f>
        <v>0</v>
      </c>
      <c r="AF541" s="410">
        <f t="shared" ref="AF541" si="1614">AF540</f>
        <v>0</v>
      </c>
      <c r="AG541" s="410">
        <f t="shared" ref="AG541" si="1615">AG540</f>
        <v>0</v>
      </c>
      <c r="AH541" s="410">
        <f t="shared" ref="AH541" si="1616">AH540</f>
        <v>0</v>
      </c>
      <c r="AI541" s="410">
        <f t="shared" ref="AI541" si="1617">AI540</f>
        <v>0</v>
      </c>
      <c r="AJ541" s="410">
        <f t="shared" ref="AJ541" si="1618">AJ540</f>
        <v>0</v>
      </c>
      <c r="AK541" s="410">
        <f t="shared" ref="AK541" si="1619">AK540</f>
        <v>0</v>
      </c>
      <c r="AL541" s="410">
        <f t="shared" ref="AL541" si="1620">AL540</f>
        <v>0</v>
      </c>
      <c r="AM541" s="305"/>
    </row>
    <row r="542" spans="1:39" outlineLevel="1">
      <c r="A542" s="530"/>
      <c r="B542" s="427"/>
      <c r="C542" s="290"/>
      <c r="D542" s="290"/>
      <c r="E542" s="290"/>
      <c r="F542" s="290"/>
      <c r="G542" s="290"/>
      <c r="H542" s="290"/>
      <c r="I542" s="290"/>
      <c r="J542" s="290"/>
      <c r="K542" s="290"/>
      <c r="L542" s="290"/>
      <c r="M542" s="290"/>
      <c r="N542" s="290"/>
      <c r="O542" s="290"/>
      <c r="P542" s="290"/>
      <c r="Q542" s="290"/>
      <c r="R542" s="290"/>
      <c r="S542" s="290"/>
      <c r="T542" s="290"/>
      <c r="U542" s="290"/>
      <c r="V542" s="290"/>
      <c r="W542" s="290"/>
      <c r="X542" s="290"/>
      <c r="Y542" s="411"/>
      <c r="Z542" s="424"/>
      <c r="AA542" s="424"/>
      <c r="AB542" s="424"/>
      <c r="AC542" s="424"/>
      <c r="AD542" s="424"/>
      <c r="AE542" s="424"/>
      <c r="AF542" s="424"/>
      <c r="AG542" s="424"/>
      <c r="AH542" s="424"/>
      <c r="AI542" s="424"/>
      <c r="AJ542" s="424"/>
      <c r="AK542" s="424"/>
      <c r="AL542" s="424"/>
      <c r="AM542" s="305"/>
    </row>
    <row r="543" spans="1:39" ht="45" outlineLevel="1">
      <c r="A543" s="530">
        <v>44</v>
      </c>
      <c r="B543" s="427" t="s">
        <v>137</v>
      </c>
      <c r="C543" s="290" t="s">
        <v>25</v>
      </c>
      <c r="D543" s="294"/>
      <c r="E543" s="294"/>
      <c r="F543" s="294"/>
      <c r="G543" s="294"/>
      <c r="H543" s="294"/>
      <c r="I543" s="294"/>
      <c r="J543" s="294"/>
      <c r="K543" s="294"/>
      <c r="L543" s="294"/>
      <c r="M543" s="294"/>
      <c r="N543" s="294">
        <v>0</v>
      </c>
      <c r="O543" s="294"/>
      <c r="P543" s="294"/>
      <c r="Q543" s="294"/>
      <c r="R543" s="294"/>
      <c r="S543" s="294"/>
      <c r="T543" s="294"/>
      <c r="U543" s="294"/>
      <c r="V543" s="294"/>
      <c r="W543" s="294"/>
      <c r="X543" s="294"/>
      <c r="Y543" s="425"/>
      <c r="Z543" s="409"/>
      <c r="AA543" s="409"/>
      <c r="AB543" s="409"/>
      <c r="AC543" s="409"/>
      <c r="AD543" s="409"/>
      <c r="AE543" s="409"/>
      <c r="AF543" s="414"/>
      <c r="AG543" s="414"/>
      <c r="AH543" s="414"/>
      <c r="AI543" s="414"/>
      <c r="AJ543" s="414"/>
      <c r="AK543" s="414"/>
      <c r="AL543" s="414"/>
      <c r="AM543" s="295">
        <f>SUM(Y543:AL543)</f>
        <v>0</v>
      </c>
    </row>
    <row r="544" spans="1:39" outlineLevel="1">
      <c r="A544" s="530"/>
      <c r="B544" s="430" t="s">
        <v>309</v>
      </c>
      <c r="C544" s="290" t="s">
        <v>164</v>
      </c>
      <c r="D544" s="294"/>
      <c r="E544" s="294"/>
      <c r="F544" s="294"/>
      <c r="G544" s="294"/>
      <c r="H544" s="294"/>
      <c r="I544" s="294"/>
      <c r="J544" s="294"/>
      <c r="K544" s="294"/>
      <c r="L544" s="294"/>
      <c r="M544" s="294"/>
      <c r="N544" s="294">
        <f>N543</f>
        <v>0</v>
      </c>
      <c r="O544" s="294"/>
      <c r="P544" s="294"/>
      <c r="Q544" s="294"/>
      <c r="R544" s="294"/>
      <c r="S544" s="294"/>
      <c r="T544" s="294"/>
      <c r="U544" s="294"/>
      <c r="V544" s="294"/>
      <c r="W544" s="294"/>
      <c r="X544" s="294"/>
      <c r="Y544" s="410">
        <f>Y543</f>
        <v>0</v>
      </c>
      <c r="Z544" s="410">
        <f t="shared" ref="Z544" si="1621">Z543</f>
        <v>0</v>
      </c>
      <c r="AA544" s="410">
        <f t="shared" ref="AA544" si="1622">AA543</f>
        <v>0</v>
      </c>
      <c r="AB544" s="410">
        <f t="shared" ref="AB544" si="1623">AB543</f>
        <v>0</v>
      </c>
      <c r="AC544" s="410">
        <f t="shared" ref="AC544" si="1624">AC543</f>
        <v>0</v>
      </c>
      <c r="AD544" s="410">
        <f t="shared" ref="AD544" si="1625">AD543</f>
        <v>0</v>
      </c>
      <c r="AE544" s="410">
        <f t="shared" ref="AE544" si="1626">AE543</f>
        <v>0</v>
      </c>
      <c r="AF544" s="410">
        <f t="shared" ref="AF544" si="1627">AF543</f>
        <v>0</v>
      </c>
      <c r="AG544" s="410">
        <f t="shared" ref="AG544" si="1628">AG543</f>
        <v>0</v>
      </c>
      <c r="AH544" s="410">
        <f t="shared" ref="AH544" si="1629">AH543</f>
        <v>0</v>
      </c>
      <c r="AI544" s="410">
        <f t="shared" ref="AI544" si="1630">AI543</f>
        <v>0</v>
      </c>
      <c r="AJ544" s="410">
        <f t="shared" ref="AJ544" si="1631">AJ543</f>
        <v>0</v>
      </c>
      <c r="AK544" s="410">
        <f t="shared" ref="AK544" si="1632">AK543</f>
        <v>0</v>
      </c>
      <c r="AL544" s="410">
        <f t="shared" ref="AL544" si="1633">AL543</f>
        <v>0</v>
      </c>
      <c r="AM544" s="305"/>
    </row>
    <row r="545" spans="1:39" outlineLevel="1">
      <c r="A545" s="530"/>
      <c r="B545" s="427"/>
      <c r="C545" s="290"/>
      <c r="D545" s="290"/>
      <c r="E545" s="290"/>
      <c r="F545" s="290"/>
      <c r="G545" s="290"/>
      <c r="H545" s="290"/>
      <c r="I545" s="290"/>
      <c r="J545" s="290"/>
      <c r="K545" s="290"/>
      <c r="L545" s="290"/>
      <c r="M545" s="290"/>
      <c r="N545" s="290"/>
      <c r="O545" s="290"/>
      <c r="P545" s="290"/>
      <c r="Q545" s="290"/>
      <c r="R545" s="290"/>
      <c r="S545" s="290"/>
      <c r="T545" s="290"/>
      <c r="U545" s="290"/>
      <c r="V545" s="290"/>
      <c r="W545" s="290"/>
      <c r="X545" s="290"/>
      <c r="Y545" s="411"/>
      <c r="Z545" s="424"/>
      <c r="AA545" s="424"/>
      <c r="AB545" s="424"/>
      <c r="AC545" s="424"/>
      <c r="AD545" s="424"/>
      <c r="AE545" s="424"/>
      <c r="AF545" s="424"/>
      <c r="AG545" s="424"/>
      <c r="AH545" s="424"/>
      <c r="AI545" s="424"/>
      <c r="AJ545" s="424"/>
      <c r="AK545" s="424"/>
      <c r="AL545" s="424"/>
      <c r="AM545" s="305"/>
    </row>
    <row r="546" spans="1:39" ht="30" outlineLevel="1">
      <c r="A546" s="530">
        <v>45</v>
      </c>
      <c r="B546" s="427" t="s">
        <v>138</v>
      </c>
      <c r="C546" s="290" t="s">
        <v>25</v>
      </c>
      <c r="D546" s="294"/>
      <c r="E546" s="294"/>
      <c r="F546" s="294"/>
      <c r="G546" s="294"/>
      <c r="H546" s="294"/>
      <c r="I546" s="294"/>
      <c r="J546" s="294"/>
      <c r="K546" s="294"/>
      <c r="L546" s="294"/>
      <c r="M546" s="294"/>
      <c r="N546" s="294">
        <v>0</v>
      </c>
      <c r="O546" s="294"/>
      <c r="P546" s="294"/>
      <c r="Q546" s="294"/>
      <c r="R546" s="294"/>
      <c r="S546" s="294"/>
      <c r="T546" s="294"/>
      <c r="U546" s="294"/>
      <c r="V546" s="294"/>
      <c r="W546" s="294"/>
      <c r="X546" s="294"/>
      <c r="Y546" s="425"/>
      <c r="Z546" s="409"/>
      <c r="AA546" s="409"/>
      <c r="AB546" s="409"/>
      <c r="AC546" s="409"/>
      <c r="AD546" s="409"/>
      <c r="AE546" s="409"/>
      <c r="AF546" s="414"/>
      <c r="AG546" s="414"/>
      <c r="AH546" s="414"/>
      <c r="AI546" s="414"/>
      <c r="AJ546" s="414"/>
      <c r="AK546" s="414"/>
      <c r="AL546" s="414"/>
      <c r="AM546" s="295">
        <f>SUM(Y546:AL546)</f>
        <v>0</v>
      </c>
    </row>
    <row r="547" spans="1:39" outlineLevel="1">
      <c r="A547" s="530"/>
      <c r="B547" s="430" t="s">
        <v>309</v>
      </c>
      <c r="C547" s="290" t="s">
        <v>164</v>
      </c>
      <c r="D547" s="294"/>
      <c r="E547" s="294"/>
      <c r="F547" s="294"/>
      <c r="G547" s="294"/>
      <c r="H547" s="294"/>
      <c r="I547" s="294"/>
      <c r="J547" s="294"/>
      <c r="K547" s="294"/>
      <c r="L547" s="294"/>
      <c r="M547" s="294"/>
      <c r="N547" s="294">
        <f>N546</f>
        <v>0</v>
      </c>
      <c r="O547" s="294"/>
      <c r="P547" s="294"/>
      <c r="Q547" s="294"/>
      <c r="R547" s="294"/>
      <c r="S547" s="294"/>
      <c r="T547" s="294"/>
      <c r="U547" s="294"/>
      <c r="V547" s="294"/>
      <c r="W547" s="294"/>
      <c r="X547" s="294"/>
      <c r="Y547" s="410">
        <f>Y546</f>
        <v>0</v>
      </c>
      <c r="Z547" s="410">
        <f t="shared" ref="Z547" si="1634">Z546</f>
        <v>0</v>
      </c>
      <c r="AA547" s="410">
        <f t="shared" ref="AA547" si="1635">AA546</f>
        <v>0</v>
      </c>
      <c r="AB547" s="410">
        <f t="shared" ref="AB547" si="1636">AB546</f>
        <v>0</v>
      </c>
      <c r="AC547" s="410">
        <f t="shared" ref="AC547" si="1637">AC546</f>
        <v>0</v>
      </c>
      <c r="AD547" s="410">
        <f t="shared" ref="AD547" si="1638">AD546</f>
        <v>0</v>
      </c>
      <c r="AE547" s="410">
        <f t="shared" ref="AE547" si="1639">AE546</f>
        <v>0</v>
      </c>
      <c r="AF547" s="410">
        <f t="shared" ref="AF547" si="1640">AF546</f>
        <v>0</v>
      </c>
      <c r="AG547" s="410">
        <f t="shared" ref="AG547" si="1641">AG546</f>
        <v>0</v>
      </c>
      <c r="AH547" s="410">
        <f t="shared" ref="AH547" si="1642">AH546</f>
        <v>0</v>
      </c>
      <c r="AI547" s="410">
        <f t="shared" ref="AI547" si="1643">AI546</f>
        <v>0</v>
      </c>
      <c r="AJ547" s="410">
        <f t="shared" ref="AJ547" si="1644">AJ546</f>
        <v>0</v>
      </c>
      <c r="AK547" s="410">
        <f t="shared" ref="AK547" si="1645">AK546</f>
        <v>0</v>
      </c>
      <c r="AL547" s="410">
        <f t="shared" ref="AL547" si="1646">AL546</f>
        <v>0</v>
      </c>
      <c r="AM547" s="305"/>
    </row>
    <row r="548" spans="1:39" outlineLevel="1">
      <c r="A548" s="530"/>
      <c r="B548" s="427"/>
      <c r="C548" s="290"/>
      <c r="D548" s="290"/>
      <c r="E548" s="290"/>
      <c r="F548" s="290"/>
      <c r="G548" s="290"/>
      <c r="H548" s="290"/>
      <c r="I548" s="290"/>
      <c r="J548" s="290"/>
      <c r="K548" s="290"/>
      <c r="L548" s="290"/>
      <c r="M548" s="290"/>
      <c r="N548" s="290"/>
      <c r="O548" s="290"/>
      <c r="P548" s="290"/>
      <c r="Q548" s="290"/>
      <c r="R548" s="290"/>
      <c r="S548" s="290"/>
      <c r="T548" s="290"/>
      <c r="U548" s="290"/>
      <c r="V548" s="290"/>
      <c r="W548" s="290"/>
      <c r="X548" s="290"/>
      <c r="Y548" s="411"/>
      <c r="Z548" s="424"/>
      <c r="AA548" s="424"/>
      <c r="AB548" s="424"/>
      <c r="AC548" s="424"/>
      <c r="AD548" s="424"/>
      <c r="AE548" s="424"/>
      <c r="AF548" s="424"/>
      <c r="AG548" s="424"/>
      <c r="AH548" s="424"/>
      <c r="AI548" s="424"/>
      <c r="AJ548" s="424"/>
      <c r="AK548" s="424"/>
      <c r="AL548" s="424"/>
      <c r="AM548" s="305"/>
    </row>
    <row r="549" spans="1:39" ht="30" outlineLevel="1">
      <c r="A549" s="530">
        <v>46</v>
      </c>
      <c r="B549" s="427" t="s">
        <v>139</v>
      </c>
      <c r="C549" s="290" t="s">
        <v>25</v>
      </c>
      <c r="D549" s="294"/>
      <c r="E549" s="294"/>
      <c r="F549" s="294"/>
      <c r="G549" s="294"/>
      <c r="H549" s="294"/>
      <c r="I549" s="294"/>
      <c r="J549" s="294"/>
      <c r="K549" s="294"/>
      <c r="L549" s="294"/>
      <c r="M549" s="294"/>
      <c r="N549" s="294">
        <v>0</v>
      </c>
      <c r="O549" s="294"/>
      <c r="P549" s="294"/>
      <c r="Q549" s="294"/>
      <c r="R549" s="294"/>
      <c r="S549" s="294"/>
      <c r="T549" s="294"/>
      <c r="U549" s="294"/>
      <c r="V549" s="294"/>
      <c r="W549" s="294"/>
      <c r="X549" s="294"/>
      <c r="Y549" s="425"/>
      <c r="Z549" s="409"/>
      <c r="AA549" s="409"/>
      <c r="AB549" s="409"/>
      <c r="AC549" s="409"/>
      <c r="AD549" s="409"/>
      <c r="AE549" s="409"/>
      <c r="AF549" s="414"/>
      <c r="AG549" s="414"/>
      <c r="AH549" s="414"/>
      <c r="AI549" s="414"/>
      <c r="AJ549" s="414"/>
      <c r="AK549" s="414"/>
      <c r="AL549" s="414"/>
      <c r="AM549" s="295">
        <f>SUM(Y549:AL549)</f>
        <v>0</v>
      </c>
    </row>
    <row r="550" spans="1:39" outlineLevel="1">
      <c r="A550" s="530"/>
      <c r="B550" s="430" t="s">
        <v>309</v>
      </c>
      <c r="C550" s="290" t="s">
        <v>164</v>
      </c>
      <c r="D550" s="294"/>
      <c r="E550" s="294"/>
      <c r="F550" s="294"/>
      <c r="G550" s="294"/>
      <c r="H550" s="294"/>
      <c r="I550" s="294"/>
      <c r="J550" s="294"/>
      <c r="K550" s="294"/>
      <c r="L550" s="294"/>
      <c r="M550" s="294"/>
      <c r="N550" s="294">
        <f>N549</f>
        <v>0</v>
      </c>
      <c r="O550" s="294"/>
      <c r="P550" s="294"/>
      <c r="Q550" s="294"/>
      <c r="R550" s="294"/>
      <c r="S550" s="294"/>
      <c r="T550" s="294"/>
      <c r="U550" s="294"/>
      <c r="V550" s="294"/>
      <c r="W550" s="294"/>
      <c r="X550" s="294"/>
      <c r="Y550" s="410">
        <f>Y549</f>
        <v>0</v>
      </c>
      <c r="Z550" s="410">
        <f t="shared" ref="Z550" si="1647">Z549</f>
        <v>0</v>
      </c>
      <c r="AA550" s="410">
        <f t="shared" ref="AA550" si="1648">AA549</f>
        <v>0</v>
      </c>
      <c r="AB550" s="410">
        <f t="shared" ref="AB550" si="1649">AB549</f>
        <v>0</v>
      </c>
      <c r="AC550" s="410">
        <f t="shared" ref="AC550" si="1650">AC549</f>
        <v>0</v>
      </c>
      <c r="AD550" s="410">
        <f t="shared" ref="AD550" si="1651">AD549</f>
        <v>0</v>
      </c>
      <c r="AE550" s="410">
        <f t="shared" ref="AE550" si="1652">AE549</f>
        <v>0</v>
      </c>
      <c r="AF550" s="410">
        <f t="shared" ref="AF550" si="1653">AF549</f>
        <v>0</v>
      </c>
      <c r="AG550" s="410">
        <f t="shared" ref="AG550" si="1654">AG549</f>
        <v>0</v>
      </c>
      <c r="AH550" s="410">
        <f t="shared" ref="AH550" si="1655">AH549</f>
        <v>0</v>
      </c>
      <c r="AI550" s="410">
        <f t="shared" ref="AI550" si="1656">AI549</f>
        <v>0</v>
      </c>
      <c r="AJ550" s="410">
        <f t="shared" ref="AJ550" si="1657">AJ549</f>
        <v>0</v>
      </c>
      <c r="AK550" s="410">
        <f t="shared" ref="AK550" si="1658">AK549</f>
        <v>0</v>
      </c>
      <c r="AL550" s="410">
        <f t="shared" ref="AL550" si="1659">AL549</f>
        <v>0</v>
      </c>
      <c r="AM550" s="305"/>
    </row>
    <row r="551" spans="1:39" outlineLevel="1">
      <c r="A551" s="530"/>
      <c r="B551" s="427"/>
      <c r="C551" s="290"/>
      <c r="D551" s="290"/>
      <c r="E551" s="290"/>
      <c r="F551" s="290"/>
      <c r="G551" s="290"/>
      <c r="H551" s="290"/>
      <c r="I551" s="290"/>
      <c r="J551" s="290"/>
      <c r="K551" s="290"/>
      <c r="L551" s="290"/>
      <c r="M551" s="290"/>
      <c r="N551" s="290"/>
      <c r="O551" s="290"/>
      <c r="P551" s="290"/>
      <c r="Q551" s="290"/>
      <c r="R551" s="290"/>
      <c r="S551" s="290"/>
      <c r="T551" s="290"/>
      <c r="U551" s="290"/>
      <c r="V551" s="290"/>
      <c r="W551" s="290"/>
      <c r="X551" s="290"/>
      <c r="Y551" s="411"/>
      <c r="Z551" s="424"/>
      <c r="AA551" s="424"/>
      <c r="AB551" s="424"/>
      <c r="AC551" s="424"/>
      <c r="AD551" s="424"/>
      <c r="AE551" s="424"/>
      <c r="AF551" s="424"/>
      <c r="AG551" s="424"/>
      <c r="AH551" s="424"/>
      <c r="AI551" s="424"/>
      <c r="AJ551" s="424"/>
      <c r="AK551" s="424"/>
      <c r="AL551" s="424"/>
      <c r="AM551" s="305"/>
    </row>
    <row r="552" spans="1:39" ht="30" outlineLevel="1">
      <c r="A552" s="530">
        <v>47</v>
      </c>
      <c r="B552" s="427" t="s">
        <v>140</v>
      </c>
      <c r="C552" s="290" t="s">
        <v>25</v>
      </c>
      <c r="D552" s="294"/>
      <c r="E552" s="294"/>
      <c r="F552" s="294"/>
      <c r="G552" s="294"/>
      <c r="H552" s="294"/>
      <c r="I552" s="294"/>
      <c r="J552" s="294"/>
      <c r="K552" s="294"/>
      <c r="L552" s="294"/>
      <c r="M552" s="294"/>
      <c r="N552" s="294">
        <v>0</v>
      </c>
      <c r="O552" s="294"/>
      <c r="P552" s="294"/>
      <c r="Q552" s="294"/>
      <c r="R552" s="294"/>
      <c r="S552" s="294"/>
      <c r="T552" s="294"/>
      <c r="U552" s="294"/>
      <c r="V552" s="294"/>
      <c r="W552" s="294"/>
      <c r="X552" s="294"/>
      <c r="Y552" s="425"/>
      <c r="Z552" s="409"/>
      <c r="AA552" s="409"/>
      <c r="AB552" s="409"/>
      <c r="AC552" s="409"/>
      <c r="AD552" s="409"/>
      <c r="AE552" s="409"/>
      <c r="AF552" s="414"/>
      <c r="AG552" s="414"/>
      <c r="AH552" s="414"/>
      <c r="AI552" s="414"/>
      <c r="AJ552" s="414"/>
      <c r="AK552" s="414"/>
      <c r="AL552" s="414"/>
      <c r="AM552" s="295">
        <f>SUM(Y552:AL552)</f>
        <v>0</v>
      </c>
    </row>
    <row r="553" spans="1:39" outlineLevel="1">
      <c r="A553" s="530"/>
      <c r="B553" s="430" t="s">
        <v>309</v>
      </c>
      <c r="C553" s="290" t="s">
        <v>164</v>
      </c>
      <c r="D553" s="294"/>
      <c r="E553" s="294"/>
      <c r="F553" s="294"/>
      <c r="G553" s="294"/>
      <c r="H553" s="294"/>
      <c r="I553" s="294"/>
      <c r="J553" s="294"/>
      <c r="K553" s="294"/>
      <c r="L553" s="294"/>
      <c r="M553" s="294"/>
      <c r="N553" s="294">
        <f>N552</f>
        <v>0</v>
      </c>
      <c r="O553" s="294"/>
      <c r="P553" s="294"/>
      <c r="Q553" s="294"/>
      <c r="R553" s="294"/>
      <c r="S553" s="294"/>
      <c r="T553" s="294"/>
      <c r="U553" s="294"/>
      <c r="V553" s="294"/>
      <c r="W553" s="294"/>
      <c r="X553" s="294"/>
      <c r="Y553" s="410">
        <f>Y552</f>
        <v>0</v>
      </c>
      <c r="Z553" s="410">
        <f t="shared" ref="Z553" si="1660">Z552</f>
        <v>0</v>
      </c>
      <c r="AA553" s="410">
        <f t="shared" ref="AA553" si="1661">AA552</f>
        <v>0</v>
      </c>
      <c r="AB553" s="410">
        <f t="shared" ref="AB553" si="1662">AB552</f>
        <v>0</v>
      </c>
      <c r="AC553" s="410">
        <f t="shared" ref="AC553" si="1663">AC552</f>
        <v>0</v>
      </c>
      <c r="AD553" s="410">
        <f t="shared" ref="AD553" si="1664">AD552</f>
        <v>0</v>
      </c>
      <c r="AE553" s="410">
        <f t="shared" ref="AE553" si="1665">AE552</f>
        <v>0</v>
      </c>
      <c r="AF553" s="410">
        <f t="shared" ref="AF553" si="1666">AF552</f>
        <v>0</v>
      </c>
      <c r="AG553" s="410">
        <f t="shared" ref="AG553" si="1667">AG552</f>
        <v>0</v>
      </c>
      <c r="AH553" s="410">
        <f t="shared" ref="AH553" si="1668">AH552</f>
        <v>0</v>
      </c>
      <c r="AI553" s="410">
        <f t="shared" ref="AI553" si="1669">AI552</f>
        <v>0</v>
      </c>
      <c r="AJ553" s="410">
        <f t="shared" ref="AJ553" si="1670">AJ552</f>
        <v>0</v>
      </c>
      <c r="AK553" s="410">
        <f t="shared" ref="AK553" si="1671">AK552</f>
        <v>0</v>
      </c>
      <c r="AL553" s="410">
        <f t="shared" ref="AL553" si="1672">AL552</f>
        <v>0</v>
      </c>
      <c r="AM553" s="305"/>
    </row>
    <row r="554" spans="1:39" outlineLevel="1">
      <c r="A554" s="530"/>
      <c r="B554" s="427"/>
      <c r="C554" s="290"/>
      <c r="D554" s="290"/>
      <c r="E554" s="290"/>
      <c r="F554" s="290"/>
      <c r="G554" s="290"/>
      <c r="H554" s="290"/>
      <c r="I554" s="290"/>
      <c r="J554" s="290"/>
      <c r="K554" s="290"/>
      <c r="L554" s="290"/>
      <c r="M554" s="290"/>
      <c r="N554" s="290"/>
      <c r="O554" s="290"/>
      <c r="P554" s="290"/>
      <c r="Q554" s="290"/>
      <c r="R554" s="290"/>
      <c r="S554" s="290"/>
      <c r="T554" s="290"/>
      <c r="U554" s="290"/>
      <c r="V554" s="290"/>
      <c r="W554" s="290"/>
      <c r="X554" s="290"/>
      <c r="Y554" s="411"/>
      <c r="Z554" s="424"/>
      <c r="AA554" s="424"/>
      <c r="AB554" s="424"/>
      <c r="AC554" s="424"/>
      <c r="AD554" s="424"/>
      <c r="AE554" s="424"/>
      <c r="AF554" s="424"/>
      <c r="AG554" s="424"/>
      <c r="AH554" s="424"/>
      <c r="AI554" s="424"/>
      <c r="AJ554" s="424"/>
      <c r="AK554" s="424"/>
      <c r="AL554" s="424"/>
      <c r="AM554" s="305"/>
    </row>
    <row r="555" spans="1:39" ht="45" outlineLevel="1">
      <c r="A555" s="530">
        <v>48</v>
      </c>
      <c r="B555" s="427" t="s">
        <v>141</v>
      </c>
      <c r="C555" s="290" t="s">
        <v>25</v>
      </c>
      <c r="D555" s="294"/>
      <c r="E555" s="294"/>
      <c r="F555" s="294"/>
      <c r="G555" s="294"/>
      <c r="H555" s="294"/>
      <c r="I555" s="294"/>
      <c r="J555" s="294"/>
      <c r="K555" s="294"/>
      <c r="L555" s="294"/>
      <c r="M555" s="294"/>
      <c r="N555" s="294">
        <v>0</v>
      </c>
      <c r="O555" s="294"/>
      <c r="P555" s="294"/>
      <c r="Q555" s="294"/>
      <c r="R555" s="294"/>
      <c r="S555" s="294"/>
      <c r="T555" s="294"/>
      <c r="U555" s="294"/>
      <c r="V555" s="294"/>
      <c r="W555" s="294"/>
      <c r="X555" s="294"/>
      <c r="Y555" s="425"/>
      <c r="Z555" s="409"/>
      <c r="AA555" s="409"/>
      <c r="AB555" s="409"/>
      <c r="AC555" s="409"/>
      <c r="AD555" s="409"/>
      <c r="AE555" s="409"/>
      <c r="AF555" s="414"/>
      <c r="AG555" s="414"/>
      <c r="AH555" s="414"/>
      <c r="AI555" s="414"/>
      <c r="AJ555" s="414"/>
      <c r="AK555" s="414"/>
      <c r="AL555" s="414"/>
      <c r="AM555" s="295">
        <f>SUM(Y555:AL555)</f>
        <v>0</v>
      </c>
    </row>
    <row r="556" spans="1:39" outlineLevel="1">
      <c r="A556" s="530"/>
      <c r="B556" s="430" t="s">
        <v>309</v>
      </c>
      <c r="C556" s="290" t="s">
        <v>164</v>
      </c>
      <c r="D556" s="294"/>
      <c r="E556" s="294"/>
      <c r="F556" s="294"/>
      <c r="G556" s="294"/>
      <c r="H556" s="294"/>
      <c r="I556" s="294"/>
      <c r="J556" s="294"/>
      <c r="K556" s="294"/>
      <c r="L556" s="294"/>
      <c r="M556" s="294"/>
      <c r="N556" s="294">
        <f>N555</f>
        <v>0</v>
      </c>
      <c r="O556" s="294"/>
      <c r="P556" s="294"/>
      <c r="Q556" s="294"/>
      <c r="R556" s="294"/>
      <c r="S556" s="294"/>
      <c r="T556" s="294"/>
      <c r="U556" s="294"/>
      <c r="V556" s="294"/>
      <c r="W556" s="294"/>
      <c r="X556" s="294"/>
      <c r="Y556" s="410">
        <f>Y555</f>
        <v>0</v>
      </c>
      <c r="Z556" s="410">
        <f t="shared" ref="Z556" si="1673">Z555</f>
        <v>0</v>
      </c>
      <c r="AA556" s="410">
        <f t="shared" ref="AA556" si="1674">AA555</f>
        <v>0</v>
      </c>
      <c r="AB556" s="410">
        <f t="shared" ref="AB556" si="1675">AB555</f>
        <v>0</v>
      </c>
      <c r="AC556" s="410">
        <f t="shared" ref="AC556" si="1676">AC555</f>
        <v>0</v>
      </c>
      <c r="AD556" s="410">
        <f t="shared" ref="AD556" si="1677">AD555</f>
        <v>0</v>
      </c>
      <c r="AE556" s="410">
        <f t="shared" ref="AE556" si="1678">AE555</f>
        <v>0</v>
      </c>
      <c r="AF556" s="410">
        <f t="shared" ref="AF556" si="1679">AF555</f>
        <v>0</v>
      </c>
      <c r="AG556" s="410">
        <f t="shared" ref="AG556" si="1680">AG555</f>
        <v>0</v>
      </c>
      <c r="AH556" s="410">
        <f t="shared" ref="AH556" si="1681">AH555</f>
        <v>0</v>
      </c>
      <c r="AI556" s="410">
        <f t="shared" ref="AI556" si="1682">AI555</f>
        <v>0</v>
      </c>
      <c r="AJ556" s="410">
        <f t="shared" ref="AJ556" si="1683">AJ555</f>
        <v>0</v>
      </c>
      <c r="AK556" s="410">
        <f t="shared" ref="AK556" si="1684">AK555</f>
        <v>0</v>
      </c>
      <c r="AL556" s="410">
        <f t="shared" ref="AL556" si="1685">AL555</f>
        <v>0</v>
      </c>
      <c r="AM556" s="305"/>
    </row>
    <row r="557" spans="1:39" outlineLevel="1">
      <c r="A557" s="530"/>
      <c r="B557" s="427"/>
      <c r="C557" s="290"/>
      <c r="D557" s="290"/>
      <c r="E557" s="290"/>
      <c r="F557" s="290"/>
      <c r="G557" s="290"/>
      <c r="H557" s="290"/>
      <c r="I557" s="290"/>
      <c r="J557" s="290"/>
      <c r="K557" s="290"/>
      <c r="L557" s="290"/>
      <c r="M557" s="290"/>
      <c r="N557" s="290"/>
      <c r="O557" s="290"/>
      <c r="P557" s="290"/>
      <c r="Q557" s="290"/>
      <c r="R557" s="290"/>
      <c r="S557" s="290"/>
      <c r="T557" s="290"/>
      <c r="U557" s="290"/>
      <c r="V557" s="290"/>
      <c r="W557" s="290"/>
      <c r="X557" s="290"/>
      <c r="Y557" s="411"/>
      <c r="Z557" s="424"/>
      <c r="AA557" s="424"/>
      <c r="AB557" s="424"/>
      <c r="AC557" s="424"/>
      <c r="AD557" s="424"/>
      <c r="AE557" s="424"/>
      <c r="AF557" s="424"/>
      <c r="AG557" s="424"/>
      <c r="AH557" s="424"/>
      <c r="AI557" s="424"/>
      <c r="AJ557" s="424"/>
      <c r="AK557" s="424"/>
      <c r="AL557" s="424"/>
      <c r="AM557" s="305"/>
    </row>
    <row r="558" spans="1:39" ht="30" outlineLevel="1">
      <c r="A558" s="530">
        <v>49</v>
      </c>
      <c r="B558" s="427" t="s">
        <v>142</v>
      </c>
      <c r="C558" s="290" t="s">
        <v>25</v>
      </c>
      <c r="D558" s="294"/>
      <c r="E558" s="294"/>
      <c r="F558" s="294"/>
      <c r="G558" s="294"/>
      <c r="H558" s="294"/>
      <c r="I558" s="294"/>
      <c r="J558" s="294"/>
      <c r="K558" s="294"/>
      <c r="L558" s="294"/>
      <c r="M558" s="294"/>
      <c r="N558" s="294">
        <v>0</v>
      </c>
      <c r="O558" s="294"/>
      <c r="P558" s="294"/>
      <c r="Q558" s="294"/>
      <c r="R558" s="294"/>
      <c r="S558" s="294"/>
      <c r="T558" s="294"/>
      <c r="U558" s="294"/>
      <c r="V558" s="294"/>
      <c r="W558" s="294"/>
      <c r="X558" s="294"/>
      <c r="Y558" s="425"/>
      <c r="Z558" s="409"/>
      <c r="AA558" s="409"/>
      <c r="AB558" s="409"/>
      <c r="AC558" s="409"/>
      <c r="AD558" s="409"/>
      <c r="AE558" s="409"/>
      <c r="AF558" s="414"/>
      <c r="AG558" s="414"/>
      <c r="AH558" s="414"/>
      <c r="AI558" s="414"/>
      <c r="AJ558" s="414"/>
      <c r="AK558" s="414"/>
      <c r="AL558" s="414"/>
      <c r="AM558" s="295">
        <f>SUM(Y558:AL558)</f>
        <v>0</v>
      </c>
    </row>
    <row r="559" spans="1:39" outlineLevel="1">
      <c r="A559" s="530"/>
      <c r="B559" s="430" t="s">
        <v>309</v>
      </c>
      <c r="C559" s="290" t="s">
        <v>164</v>
      </c>
      <c r="D559" s="294"/>
      <c r="E559" s="294"/>
      <c r="F559" s="294"/>
      <c r="G559" s="294"/>
      <c r="H559" s="294"/>
      <c r="I559" s="294"/>
      <c r="J559" s="294"/>
      <c r="K559" s="294"/>
      <c r="L559" s="294"/>
      <c r="M559" s="294"/>
      <c r="N559" s="294">
        <f>N558</f>
        <v>0</v>
      </c>
      <c r="O559" s="294"/>
      <c r="P559" s="294"/>
      <c r="Q559" s="294"/>
      <c r="R559" s="294"/>
      <c r="S559" s="294"/>
      <c r="T559" s="294"/>
      <c r="U559" s="294"/>
      <c r="V559" s="294"/>
      <c r="W559" s="294"/>
      <c r="X559" s="294"/>
      <c r="Y559" s="410">
        <f>Y558</f>
        <v>0</v>
      </c>
      <c r="Z559" s="410">
        <f t="shared" ref="Z559" si="1686">Z558</f>
        <v>0</v>
      </c>
      <c r="AA559" s="410">
        <f t="shared" ref="AA559" si="1687">AA558</f>
        <v>0</v>
      </c>
      <c r="AB559" s="410">
        <f t="shared" ref="AB559" si="1688">AB558</f>
        <v>0</v>
      </c>
      <c r="AC559" s="410">
        <f t="shared" ref="AC559" si="1689">AC558</f>
        <v>0</v>
      </c>
      <c r="AD559" s="410">
        <f t="shared" ref="AD559" si="1690">AD558</f>
        <v>0</v>
      </c>
      <c r="AE559" s="410">
        <f t="shared" ref="AE559" si="1691">AE558</f>
        <v>0</v>
      </c>
      <c r="AF559" s="410">
        <f t="shared" ref="AF559" si="1692">AF558</f>
        <v>0</v>
      </c>
      <c r="AG559" s="410">
        <f t="shared" ref="AG559" si="1693">AG558</f>
        <v>0</v>
      </c>
      <c r="AH559" s="410">
        <f t="shared" ref="AH559" si="1694">AH558</f>
        <v>0</v>
      </c>
      <c r="AI559" s="410">
        <f t="shared" ref="AI559" si="1695">AI558</f>
        <v>0</v>
      </c>
      <c r="AJ559" s="410">
        <f t="shared" ref="AJ559" si="1696">AJ558</f>
        <v>0</v>
      </c>
      <c r="AK559" s="410">
        <f t="shared" ref="AK559" si="1697">AK558</f>
        <v>0</v>
      </c>
      <c r="AL559" s="410">
        <f t="shared" ref="AL559" si="1698">AL558</f>
        <v>0</v>
      </c>
      <c r="AM559" s="305"/>
    </row>
    <row r="560" spans="1:39" outlineLevel="1">
      <c r="A560" s="530"/>
      <c r="B560" s="430"/>
      <c r="C560" s="304"/>
      <c r="D560" s="290"/>
      <c r="E560" s="290"/>
      <c r="F560" s="290"/>
      <c r="G560" s="290"/>
      <c r="H560" s="290"/>
      <c r="I560" s="290"/>
      <c r="J560" s="290"/>
      <c r="K560" s="290"/>
      <c r="L560" s="290"/>
      <c r="M560" s="290"/>
      <c r="N560" s="290"/>
      <c r="O560" s="290"/>
      <c r="P560" s="290"/>
      <c r="Q560" s="290"/>
      <c r="R560" s="290"/>
      <c r="S560" s="290"/>
      <c r="T560" s="290"/>
      <c r="U560" s="290"/>
      <c r="V560" s="290"/>
      <c r="W560" s="290"/>
      <c r="X560" s="290"/>
      <c r="Y560" s="300"/>
      <c r="Z560" s="300"/>
      <c r="AA560" s="300"/>
      <c r="AB560" s="300"/>
      <c r="AC560" s="300"/>
      <c r="AD560" s="300"/>
      <c r="AE560" s="300"/>
      <c r="AF560" s="300"/>
      <c r="AG560" s="300"/>
      <c r="AH560" s="300"/>
      <c r="AI560" s="300"/>
      <c r="AJ560" s="300"/>
      <c r="AK560" s="300"/>
      <c r="AL560" s="300"/>
      <c r="AM560" s="305"/>
    </row>
    <row r="561" spans="2:39" ht="15.75">
      <c r="B561" s="326" t="s">
        <v>293</v>
      </c>
      <c r="C561" s="328"/>
      <c r="D561" s="328">
        <f>SUM(D404:D559)</f>
        <v>0</v>
      </c>
      <c r="E561" s="328"/>
      <c r="F561" s="328"/>
      <c r="G561" s="328"/>
      <c r="H561" s="328"/>
      <c r="I561" s="328"/>
      <c r="J561" s="328"/>
      <c r="K561" s="328"/>
      <c r="L561" s="328"/>
      <c r="M561" s="328"/>
      <c r="N561" s="328"/>
      <c r="O561" s="328">
        <f>SUM(O404:O559)</f>
        <v>0</v>
      </c>
      <c r="P561" s="328"/>
      <c r="Q561" s="328"/>
      <c r="R561" s="328"/>
      <c r="S561" s="328"/>
      <c r="T561" s="328"/>
      <c r="U561" s="328"/>
      <c r="V561" s="328"/>
      <c r="W561" s="328"/>
      <c r="X561" s="328"/>
      <c r="Y561" s="328">
        <f>IF(Y402="kWh",SUMPRODUCT(D404:D559,Y404:Y559))</f>
        <v>0</v>
      </c>
      <c r="Z561" s="328">
        <f>IF(Z402="kWh",SUMPRODUCT(D404:D559,Z404:Z559))</f>
        <v>0</v>
      </c>
      <c r="AA561" s="328">
        <f>IF(AA402="kw",SUMPRODUCT(N404:N559,O404:O559,AA404:AA559),SUMPRODUCT(D404:D559,AA404:AA559))</f>
        <v>0</v>
      </c>
      <c r="AB561" s="328">
        <f>IF(AB402="kw",SUMPRODUCT(N404:N559,O404:O559,AB404:AB559),SUMPRODUCT(D404:D559,AB404:AB559))</f>
        <v>0</v>
      </c>
      <c r="AC561" s="328">
        <f>IF(AC402="kw",SUMPRODUCT(N404:N559,O404:O559,AC404:AC559),SUMPRODUCT(D404:D559,AC404:AC559))</f>
        <v>0</v>
      </c>
      <c r="AD561" s="328">
        <f>IF(AD402="kw",SUMPRODUCT(N404:N559,O404:O559,AD404:AD559),SUMPRODUCT(D404:D559,AD404:AD559))</f>
        <v>0</v>
      </c>
      <c r="AE561" s="328">
        <f>IF(AE402="kw",SUMPRODUCT(N404:N559,O404:O559,AE404:AE559),SUMPRODUCT(D404:D559,AE404:AE559))</f>
        <v>0</v>
      </c>
      <c r="AF561" s="328">
        <f>IF(AF402="kw",SUMPRODUCT(N404:N559,O404:O559,AF404:AF559),SUMPRODUCT(D404:D559,AF404:AF559))</f>
        <v>0</v>
      </c>
      <c r="AG561" s="328">
        <f>IF(AG402="kw",SUMPRODUCT(N404:N559,O404:O559,AG404:AG559),SUMPRODUCT(D404:D559,AG404:AG559))</f>
        <v>0</v>
      </c>
      <c r="AH561" s="328">
        <f>IF(AH402="kw",SUMPRODUCT(N404:N559,O404:O559,AH404:AH559),SUMPRODUCT(D404:D559,AH404:AH559))</f>
        <v>0</v>
      </c>
      <c r="AI561" s="328">
        <f>IF(AI402="kw",SUMPRODUCT(N404:N559,O404:O559,AI404:AI559),SUMPRODUCT(D404:D559,AI404:AI559))</f>
        <v>0</v>
      </c>
      <c r="AJ561" s="328">
        <f>IF(AJ402="kw",SUMPRODUCT(N404:N559,O404:O559,AJ404:AJ559),SUMPRODUCT(D404:D559,AJ404:AJ559))</f>
        <v>0</v>
      </c>
      <c r="AK561" s="328">
        <f>IF(AK402="kw",SUMPRODUCT(N404:N559,O404:O559,AK404:AK559),SUMPRODUCT(D404:D559,AK404:AK559))</f>
        <v>0</v>
      </c>
      <c r="AL561" s="328">
        <f>IF(AL402="kw",SUMPRODUCT(N404:N559,O404:O559,AL404:AL559),SUMPRODUCT(D404:D559,AL404:AL559))</f>
        <v>0</v>
      </c>
      <c r="AM561" s="329"/>
    </row>
    <row r="562" spans="2:39" ht="15.75">
      <c r="B562" s="390" t="s">
        <v>294</v>
      </c>
      <c r="C562" s="391"/>
      <c r="D562" s="391"/>
      <c r="E562" s="391"/>
      <c r="F562" s="391"/>
      <c r="G562" s="391"/>
      <c r="H562" s="391"/>
      <c r="I562" s="391"/>
      <c r="J562" s="391"/>
      <c r="K562" s="391"/>
      <c r="L562" s="391"/>
      <c r="M562" s="391"/>
      <c r="N562" s="391"/>
      <c r="O562" s="391"/>
      <c r="P562" s="391"/>
      <c r="Q562" s="391"/>
      <c r="R562" s="391"/>
      <c r="S562" s="391"/>
      <c r="T562" s="391"/>
      <c r="U562" s="391"/>
      <c r="V562" s="391"/>
      <c r="W562" s="391"/>
      <c r="X562" s="391"/>
      <c r="Y562" s="391">
        <f>HLOOKUP(Y218,'2. LRAMVA Threshold'!$B$42:$Q$53,9,FALSE)</f>
        <v>0</v>
      </c>
      <c r="Z562" s="391">
        <f>HLOOKUP(Z218,'2. LRAMVA Threshold'!$B$42:$Q$53,9,FALSE)</f>
        <v>0</v>
      </c>
      <c r="AA562" s="391">
        <f>HLOOKUP(AA218,'2. LRAMVA Threshold'!$B$42:$Q$53,9,FALSE)</f>
        <v>0</v>
      </c>
      <c r="AB562" s="391">
        <f>HLOOKUP(AB218,'2. LRAMVA Threshold'!$B$42:$Q$53,9,FALSE)</f>
        <v>0</v>
      </c>
      <c r="AC562" s="391">
        <f>HLOOKUP(AC218,'2. LRAMVA Threshold'!$B$42:$Q$53,9,FALSE)</f>
        <v>0</v>
      </c>
      <c r="AD562" s="391">
        <f>HLOOKUP(AD218,'2. LRAMVA Threshold'!$B$42:$Q$53,9,FALSE)</f>
        <v>0</v>
      </c>
      <c r="AE562" s="391">
        <f>HLOOKUP(AE218,'2. LRAMVA Threshold'!$B$42:$Q$53,9,FALSE)</f>
        <v>0</v>
      </c>
      <c r="AF562" s="391">
        <f>HLOOKUP(AF218,'2. LRAMVA Threshold'!$B$42:$Q$53,9,FALSE)</f>
        <v>0</v>
      </c>
      <c r="AG562" s="391">
        <f>HLOOKUP(AG218,'2. LRAMVA Threshold'!$B$42:$Q$53,9,FALSE)</f>
        <v>0</v>
      </c>
      <c r="AH562" s="391">
        <f>HLOOKUP(AH218,'2. LRAMVA Threshold'!$B$42:$Q$53,9,FALSE)</f>
        <v>0</v>
      </c>
      <c r="AI562" s="391">
        <f>HLOOKUP(AI218,'2. LRAMVA Threshold'!$B$42:$Q$53,9,FALSE)</f>
        <v>0</v>
      </c>
      <c r="AJ562" s="391">
        <f>HLOOKUP(AJ218,'2. LRAMVA Threshold'!$B$42:$Q$53,9,FALSE)</f>
        <v>0</v>
      </c>
      <c r="AK562" s="391">
        <f>HLOOKUP(AK218,'2. LRAMVA Threshold'!$B$42:$Q$53,9,FALSE)</f>
        <v>0</v>
      </c>
      <c r="AL562" s="391">
        <f>HLOOKUP(AL218,'2. LRAMVA Threshold'!$B$42:$Q$53,9,FALSE)</f>
        <v>0</v>
      </c>
      <c r="AM562" s="392"/>
    </row>
    <row r="563" spans="2:39">
      <c r="B563" s="393"/>
      <c r="C563" s="431"/>
      <c r="D563" s="432"/>
      <c r="E563" s="432"/>
      <c r="F563" s="432"/>
      <c r="G563" s="432"/>
      <c r="H563" s="432"/>
      <c r="I563" s="432"/>
      <c r="J563" s="432"/>
      <c r="K563" s="432"/>
      <c r="L563" s="432"/>
      <c r="M563" s="432"/>
      <c r="N563" s="432"/>
      <c r="O563" s="433"/>
      <c r="P563" s="432"/>
      <c r="Q563" s="432"/>
      <c r="R563" s="432"/>
      <c r="S563" s="434"/>
      <c r="T563" s="434"/>
      <c r="U563" s="434"/>
      <c r="V563" s="434"/>
      <c r="W563" s="432"/>
      <c r="X563" s="432"/>
      <c r="Y563" s="435"/>
      <c r="Z563" s="435"/>
      <c r="AA563" s="435"/>
      <c r="AB563" s="435"/>
      <c r="AC563" s="435"/>
      <c r="AD563" s="435"/>
      <c r="AE563" s="435"/>
      <c r="AF563" s="398"/>
      <c r="AG563" s="398"/>
      <c r="AH563" s="398"/>
      <c r="AI563" s="398"/>
      <c r="AJ563" s="398"/>
      <c r="AK563" s="398"/>
      <c r="AL563" s="398"/>
      <c r="AM563" s="399"/>
    </row>
    <row r="564" spans="2:39">
      <c r="B564" s="323" t="s">
        <v>295</v>
      </c>
      <c r="C564" s="337"/>
      <c r="D564" s="337"/>
      <c r="E564" s="375"/>
      <c r="F564" s="375"/>
      <c r="G564" s="375"/>
      <c r="H564" s="375"/>
      <c r="I564" s="375"/>
      <c r="J564" s="375"/>
      <c r="K564" s="375"/>
      <c r="L564" s="375"/>
      <c r="M564" s="375"/>
      <c r="N564" s="375"/>
      <c r="O564" s="290"/>
      <c r="P564" s="339"/>
      <c r="Q564" s="339"/>
      <c r="R564" s="339"/>
      <c r="S564" s="338"/>
      <c r="T564" s="338"/>
      <c r="U564" s="338"/>
      <c r="V564" s="338"/>
      <c r="W564" s="339"/>
      <c r="X564" s="339"/>
      <c r="Y564" s="340">
        <f>HLOOKUP(Y$35,'3.  Distribution Rates'!$C$122:$P$133,9,FALSE)</f>
        <v>0</v>
      </c>
      <c r="Z564" s="340">
        <f>HLOOKUP(Z$35,'3.  Distribution Rates'!$C$122:$P$133,9,FALSE)</f>
        <v>0</v>
      </c>
      <c r="AA564" s="340">
        <f>HLOOKUP(AA$35,'3.  Distribution Rates'!$C$122:$P$133,9,FALSE)</f>
        <v>0</v>
      </c>
      <c r="AB564" s="340">
        <f>HLOOKUP(AB$35,'3.  Distribution Rates'!$C$122:$P$133,9,FALSE)</f>
        <v>0</v>
      </c>
      <c r="AC564" s="340">
        <f>HLOOKUP(AC$35,'3.  Distribution Rates'!$C$122:$P$133,9,FALSE)</f>
        <v>0</v>
      </c>
      <c r="AD564" s="340">
        <f>HLOOKUP(AD$35,'3.  Distribution Rates'!$C$122:$P$133,9,FALSE)</f>
        <v>0</v>
      </c>
      <c r="AE564" s="340">
        <f>HLOOKUP(AE$35,'3.  Distribution Rates'!$C$122:$P$133,9,FALSE)</f>
        <v>0</v>
      </c>
      <c r="AF564" s="340">
        <f>HLOOKUP(AF$35,'3.  Distribution Rates'!$C$122:$P$133,9,FALSE)</f>
        <v>0</v>
      </c>
      <c r="AG564" s="340">
        <f>HLOOKUP(AG$35,'3.  Distribution Rates'!$C$122:$P$133,9,FALSE)</f>
        <v>0</v>
      </c>
      <c r="AH564" s="340">
        <f>HLOOKUP(AH$35,'3.  Distribution Rates'!$C$122:$P$133,9,FALSE)</f>
        <v>0</v>
      </c>
      <c r="AI564" s="340">
        <f>HLOOKUP(AI$35,'3.  Distribution Rates'!$C$122:$P$133,9,FALSE)</f>
        <v>0</v>
      </c>
      <c r="AJ564" s="340">
        <f>HLOOKUP(AJ$35,'3.  Distribution Rates'!$C$122:$P$133,9,FALSE)</f>
        <v>0</v>
      </c>
      <c r="AK564" s="340">
        <f>HLOOKUP(AK$35,'3.  Distribution Rates'!$C$122:$P$133,9,FALSE)</f>
        <v>0</v>
      </c>
      <c r="AL564" s="340">
        <f>HLOOKUP(AL$35,'3.  Distribution Rates'!$C$122:$P$133,9,FALSE)</f>
        <v>0</v>
      </c>
      <c r="AM564" s="440"/>
    </row>
    <row r="565" spans="2:39">
      <c r="B565" s="323" t="s">
        <v>296</v>
      </c>
      <c r="C565" s="344"/>
      <c r="D565" s="308"/>
      <c r="E565" s="278"/>
      <c r="F565" s="278"/>
      <c r="G565" s="278"/>
      <c r="H565" s="278"/>
      <c r="I565" s="278"/>
      <c r="J565" s="278"/>
      <c r="K565" s="278"/>
      <c r="L565" s="278"/>
      <c r="M565" s="278"/>
      <c r="N565" s="278"/>
      <c r="O565" s="290"/>
      <c r="P565" s="278"/>
      <c r="Q565" s="278"/>
      <c r="R565" s="278"/>
      <c r="S565" s="308"/>
      <c r="T565" s="308"/>
      <c r="U565" s="308"/>
      <c r="V565" s="308"/>
      <c r="W565" s="278"/>
      <c r="X565" s="278"/>
      <c r="Y565" s="377">
        <f>'4.  2011-2014 LRAM'!Y140*Y564</f>
        <v>0</v>
      </c>
      <c r="Z565" s="377">
        <f>'4.  2011-2014 LRAM'!Z140*Z564</f>
        <v>0</v>
      </c>
      <c r="AA565" s="377">
        <f>'4.  2011-2014 LRAM'!AA140*AA564</f>
        <v>0</v>
      </c>
      <c r="AB565" s="377">
        <f>'4.  2011-2014 LRAM'!AB140*AB564</f>
        <v>0</v>
      </c>
      <c r="AC565" s="377">
        <f>'4.  2011-2014 LRAM'!AC140*AC564</f>
        <v>0</v>
      </c>
      <c r="AD565" s="377">
        <f>'4.  2011-2014 LRAM'!AD140*AD564</f>
        <v>0</v>
      </c>
      <c r="AE565" s="377">
        <f>'4.  2011-2014 LRAM'!AE140*AE564</f>
        <v>0</v>
      </c>
      <c r="AF565" s="377">
        <f>'4.  2011-2014 LRAM'!AF140*AF564</f>
        <v>0</v>
      </c>
      <c r="AG565" s="377">
        <f>'4.  2011-2014 LRAM'!AG140*AG564</f>
        <v>0</v>
      </c>
      <c r="AH565" s="377">
        <f>'4.  2011-2014 LRAM'!AH140*AH564</f>
        <v>0</v>
      </c>
      <c r="AI565" s="377">
        <f>'4.  2011-2014 LRAM'!AI140*AI564</f>
        <v>0</v>
      </c>
      <c r="AJ565" s="377">
        <f>'4.  2011-2014 LRAM'!AJ140*AJ564</f>
        <v>0</v>
      </c>
      <c r="AK565" s="377">
        <f>'4.  2011-2014 LRAM'!AK140*AK564</f>
        <v>0</v>
      </c>
      <c r="AL565" s="377">
        <f>'4.  2011-2014 LRAM'!AL140*AL564</f>
        <v>0</v>
      </c>
      <c r="AM565" s="627">
        <f t="shared" ref="AM565:AM571" si="1699">SUM(Y565:AL565)</f>
        <v>0</v>
      </c>
    </row>
    <row r="566" spans="2:39">
      <c r="B566" s="323" t="s">
        <v>297</v>
      </c>
      <c r="C566" s="344"/>
      <c r="D566" s="308"/>
      <c r="E566" s="278"/>
      <c r="F566" s="278"/>
      <c r="G566" s="278"/>
      <c r="H566" s="278"/>
      <c r="I566" s="278"/>
      <c r="J566" s="278"/>
      <c r="K566" s="278"/>
      <c r="L566" s="278"/>
      <c r="M566" s="278"/>
      <c r="N566" s="278"/>
      <c r="O566" s="290"/>
      <c r="P566" s="278"/>
      <c r="Q566" s="278"/>
      <c r="R566" s="278"/>
      <c r="S566" s="308"/>
      <c r="T566" s="308"/>
      <c r="U566" s="308"/>
      <c r="V566" s="308"/>
      <c r="W566" s="278"/>
      <c r="X566" s="278"/>
      <c r="Y566" s="377">
        <f>'4.  2011-2014 LRAM'!Y269*Y564</f>
        <v>0</v>
      </c>
      <c r="Z566" s="377">
        <f>'4.  2011-2014 LRAM'!Z269*Z564</f>
        <v>0</v>
      </c>
      <c r="AA566" s="377">
        <f>'4.  2011-2014 LRAM'!AA269*AA564</f>
        <v>0</v>
      </c>
      <c r="AB566" s="377">
        <f>'4.  2011-2014 LRAM'!AB269*AB564</f>
        <v>0</v>
      </c>
      <c r="AC566" s="377">
        <f>'4.  2011-2014 LRAM'!AC269*AC564</f>
        <v>0</v>
      </c>
      <c r="AD566" s="377">
        <f>'4.  2011-2014 LRAM'!AD269*AD564</f>
        <v>0</v>
      </c>
      <c r="AE566" s="377">
        <f>'4.  2011-2014 LRAM'!AE269*AE564</f>
        <v>0</v>
      </c>
      <c r="AF566" s="377">
        <f>'4.  2011-2014 LRAM'!AF269*AF564</f>
        <v>0</v>
      </c>
      <c r="AG566" s="377">
        <f>'4.  2011-2014 LRAM'!AG269*AG564</f>
        <v>0</v>
      </c>
      <c r="AH566" s="377">
        <f>'4.  2011-2014 LRAM'!AH269*AH564</f>
        <v>0</v>
      </c>
      <c r="AI566" s="377">
        <f>'4.  2011-2014 LRAM'!AI269*AI564</f>
        <v>0</v>
      </c>
      <c r="AJ566" s="377">
        <f>'4.  2011-2014 LRAM'!AJ269*AJ564</f>
        <v>0</v>
      </c>
      <c r="AK566" s="377">
        <f>'4.  2011-2014 LRAM'!AK269*AK564</f>
        <v>0</v>
      </c>
      <c r="AL566" s="377">
        <f>'4.  2011-2014 LRAM'!AL269*AL564</f>
        <v>0</v>
      </c>
      <c r="AM566" s="627">
        <f t="shared" si="1699"/>
        <v>0</v>
      </c>
    </row>
    <row r="567" spans="2:39">
      <c r="B567" s="323" t="s">
        <v>298</v>
      </c>
      <c r="C567" s="344"/>
      <c r="D567" s="308"/>
      <c r="E567" s="278"/>
      <c r="F567" s="278"/>
      <c r="G567" s="278"/>
      <c r="H567" s="278"/>
      <c r="I567" s="278"/>
      <c r="J567" s="278"/>
      <c r="K567" s="278"/>
      <c r="L567" s="278"/>
      <c r="M567" s="278"/>
      <c r="N567" s="278"/>
      <c r="O567" s="290"/>
      <c r="P567" s="278"/>
      <c r="Q567" s="278"/>
      <c r="R567" s="278"/>
      <c r="S567" s="308"/>
      <c r="T567" s="308"/>
      <c r="U567" s="308"/>
      <c r="V567" s="308"/>
      <c r="W567" s="278"/>
      <c r="X567" s="278"/>
      <c r="Y567" s="377">
        <f>'4.  2011-2014 LRAM'!Y398*Y564</f>
        <v>0</v>
      </c>
      <c r="Z567" s="377">
        <f>'4.  2011-2014 LRAM'!Z398*Z564</f>
        <v>0</v>
      </c>
      <c r="AA567" s="377">
        <f>'4.  2011-2014 LRAM'!AA398*AA564</f>
        <v>0</v>
      </c>
      <c r="AB567" s="377">
        <f>'4.  2011-2014 LRAM'!AB398*AB564</f>
        <v>0</v>
      </c>
      <c r="AC567" s="377">
        <f>'4.  2011-2014 LRAM'!AC398*AC564</f>
        <v>0</v>
      </c>
      <c r="AD567" s="377">
        <f>'4.  2011-2014 LRAM'!AD398*AD564</f>
        <v>0</v>
      </c>
      <c r="AE567" s="377">
        <f>'4.  2011-2014 LRAM'!AE398*AE564</f>
        <v>0</v>
      </c>
      <c r="AF567" s="377">
        <f>'4.  2011-2014 LRAM'!AF398*AF564</f>
        <v>0</v>
      </c>
      <c r="AG567" s="377">
        <f>'4.  2011-2014 LRAM'!AG398*AG564</f>
        <v>0</v>
      </c>
      <c r="AH567" s="377">
        <f>'4.  2011-2014 LRAM'!AH398*AH564</f>
        <v>0</v>
      </c>
      <c r="AI567" s="377">
        <f>'4.  2011-2014 LRAM'!AI398*AI564</f>
        <v>0</v>
      </c>
      <c r="AJ567" s="377">
        <f>'4.  2011-2014 LRAM'!AJ398*AJ564</f>
        <v>0</v>
      </c>
      <c r="AK567" s="377">
        <f>'4.  2011-2014 LRAM'!AK398*AK564</f>
        <v>0</v>
      </c>
      <c r="AL567" s="377">
        <f>'4.  2011-2014 LRAM'!AL398*AL564</f>
        <v>0</v>
      </c>
      <c r="AM567" s="627">
        <f t="shared" si="1699"/>
        <v>0</v>
      </c>
    </row>
    <row r="568" spans="2:39">
      <c r="B568" s="323" t="s">
        <v>299</v>
      </c>
      <c r="C568" s="344"/>
      <c r="D568" s="308"/>
      <c r="E568" s="278"/>
      <c r="F568" s="278"/>
      <c r="G568" s="278"/>
      <c r="H568" s="278"/>
      <c r="I568" s="278"/>
      <c r="J568" s="278"/>
      <c r="K568" s="278"/>
      <c r="L568" s="278"/>
      <c r="M568" s="278"/>
      <c r="N568" s="278"/>
      <c r="O568" s="290"/>
      <c r="P568" s="278"/>
      <c r="Q568" s="278"/>
      <c r="R568" s="278"/>
      <c r="S568" s="308"/>
      <c r="T568" s="308"/>
      <c r="U568" s="308"/>
      <c r="V568" s="308"/>
      <c r="W568" s="278"/>
      <c r="X568" s="278"/>
      <c r="Y568" s="377">
        <f>'4.  2011-2014 LRAM'!Y528*Y564</f>
        <v>0</v>
      </c>
      <c r="Z568" s="377">
        <f>'4.  2011-2014 LRAM'!Z528*Z564</f>
        <v>0</v>
      </c>
      <c r="AA568" s="377">
        <f>'4.  2011-2014 LRAM'!AA528*AA564</f>
        <v>0</v>
      </c>
      <c r="AB568" s="377">
        <f>'4.  2011-2014 LRAM'!AB528*AB564</f>
        <v>0</v>
      </c>
      <c r="AC568" s="377">
        <f>'4.  2011-2014 LRAM'!AC528*AC564</f>
        <v>0</v>
      </c>
      <c r="AD568" s="377">
        <f>'4.  2011-2014 LRAM'!AD528*AD564</f>
        <v>0</v>
      </c>
      <c r="AE568" s="377">
        <f>'4.  2011-2014 LRAM'!AE528*AE564</f>
        <v>0</v>
      </c>
      <c r="AF568" s="377">
        <f>'4.  2011-2014 LRAM'!AF528*AF564</f>
        <v>0</v>
      </c>
      <c r="AG568" s="377">
        <f>'4.  2011-2014 LRAM'!AG528*AG564</f>
        <v>0</v>
      </c>
      <c r="AH568" s="377">
        <f>'4.  2011-2014 LRAM'!AH528*AH564</f>
        <v>0</v>
      </c>
      <c r="AI568" s="377">
        <f>'4.  2011-2014 LRAM'!AI528*AI564</f>
        <v>0</v>
      </c>
      <c r="AJ568" s="377">
        <f>'4.  2011-2014 LRAM'!AJ528*AJ564</f>
        <v>0</v>
      </c>
      <c r="AK568" s="377">
        <f>'4.  2011-2014 LRAM'!AK528*AK564</f>
        <v>0</v>
      </c>
      <c r="AL568" s="377">
        <f>'4.  2011-2014 LRAM'!AL528*AL564</f>
        <v>0</v>
      </c>
      <c r="AM568" s="627">
        <f t="shared" si="1699"/>
        <v>0</v>
      </c>
    </row>
    <row r="569" spans="2:39">
      <c r="B569" s="323" t="s">
        <v>300</v>
      </c>
      <c r="C569" s="344"/>
      <c r="D569" s="308"/>
      <c r="E569" s="278"/>
      <c r="F569" s="278"/>
      <c r="G569" s="278"/>
      <c r="H569" s="278"/>
      <c r="I569" s="278"/>
      <c r="J569" s="278"/>
      <c r="K569" s="278"/>
      <c r="L569" s="278"/>
      <c r="M569" s="278"/>
      <c r="N569" s="278"/>
      <c r="O569" s="290"/>
      <c r="P569" s="278"/>
      <c r="Q569" s="278"/>
      <c r="R569" s="278"/>
      <c r="S569" s="308"/>
      <c r="T569" s="308"/>
      <c r="U569" s="308"/>
      <c r="V569" s="308"/>
      <c r="W569" s="278"/>
      <c r="X569" s="278"/>
      <c r="Y569" s="377">
        <f t="shared" ref="Y569:AL569" si="1700">Y209*Y564</f>
        <v>0</v>
      </c>
      <c r="Z569" s="377">
        <f t="shared" si="1700"/>
        <v>0</v>
      </c>
      <c r="AA569" s="377">
        <f t="shared" si="1700"/>
        <v>0</v>
      </c>
      <c r="AB569" s="377">
        <f t="shared" si="1700"/>
        <v>0</v>
      </c>
      <c r="AC569" s="377">
        <f t="shared" si="1700"/>
        <v>0</v>
      </c>
      <c r="AD569" s="377">
        <f t="shared" si="1700"/>
        <v>0</v>
      </c>
      <c r="AE569" s="377">
        <f t="shared" si="1700"/>
        <v>0</v>
      </c>
      <c r="AF569" s="377">
        <f t="shared" si="1700"/>
        <v>0</v>
      </c>
      <c r="AG569" s="377">
        <f t="shared" si="1700"/>
        <v>0</v>
      </c>
      <c r="AH569" s="377">
        <f t="shared" si="1700"/>
        <v>0</v>
      </c>
      <c r="AI569" s="377">
        <f t="shared" si="1700"/>
        <v>0</v>
      </c>
      <c r="AJ569" s="377">
        <f t="shared" si="1700"/>
        <v>0</v>
      </c>
      <c r="AK569" s="377">
        <f t="shared" si="1700"/>
        <v>0</v>
      </c>
      <c r="AL569" s="377">
        <f t="shared" si="1700"/>
        <v>0</v>
      </c>
      <c r="AM569" s="627">
        <f t="shared" si="1699"/>
        <v>0</v>
      </c>
    </row>
    <row r="570" spans="2:39">
      <c r="B570" s="323" t="s">
        <v>301</v>
      </c>
      <c r="C570" s="344"/>
      <c r="D570" s="308"/>
      <c r="E570" s="278"/>
      <c r="F570" s="278"/>
      <c r="G570" s="278"/>
      <c r="H570" s="278"/>
      <c r="I570" s="278"/>
      <c r="J570" s="278"/>
      <c r="K570" s="278"/>
      <c r="L570" s="278"/>
      <c r="M570" s="278"/>
      <c r="N570" s="278"/>
      <c r="O570" s="290"/>
      <c r="P570" s="278"/>
      <c r="Q570" s="278"/>
      <c r="R570" s="278"/>
      <c r="S570" s="308"/>
      <c r="T570" s="308"/>
      <c r="U570" s="308"/>
      <c r="V570" s="308"/>
      <c r="W570" s="278"/>
      <c r="X570" s="278"/>
      <c r="Y570" s="377">
        <f t="shared" ref="Y570:AL570" si="1701">Y392*Y564</f>
        <v>0</v>
      </c>
      <c r="Z570" s="377">
        <f t="shared" si="1701"/>
        <v>0</v>
      </c>
      <c r="AA570" s="377">
        <f t="shared" si="1701"/>
        <v>0</v>
      </c>
      <c r="AB570" s="377">
        <f t="shared" si="1701"/>
        <v>0</v>
      </c>
      <c r="AC570" s="377">
        <f t="shared" si="1701"/>
        <v>0</v>
      </c>
      <c r="AD570" s="377">
        <f t="shared" si="1701"/>
        <v>0</v>
      </c>
      <c r="AE570" s="377">
        <f t="shared" si="1701"/>
        <v>0</v>
      </c>
      <c r="AF570" s="377">
        <f t="shared" si="1701"/>
        <v>0</v>
      </c>
      <c r="AG570" s="377">
        <f t="shared" si="1701"/>
        <v>0</v>
      </c>
      <c r="AH570" s="377">
        <f t="shared" si="1701"/>
        <v>0</v>
      </c>
      <c r="AI570" s="377">
        <f t="shared" si="1701"/>
        <v>0</v>
      </c>
      <c r="AJ570" s="377">
        <f t="shared" si="1701"/>
        <v>0</v>
      </c>
      <c r="AK570" s="377">
        <f t="shared" si="1701"/>
        <v>0</v>
      </c>
      <c r="AL570" s="377">
        <f t="shared" si="1701"/>
        <v>0</v>
      </c>
      <c r="AM570" s="627">
        <f t="shared" si="1699"/>
        <v>0</v>
      </c>
    </row>
    <row r="571" spans="2:39">
      <c r="B571" s="323" t="s">
        <v>302</v>
      </c>
      <c r="C571" s="344"/>
      <c r="D571" s="308"/>
      <c r="E571" s="278"/>
      <c r="F571" s="278"/>
      <c r="G571" s="278"/>
      <c r="H571" s="278"/>
      <c r="I571" s="278"/>
      <c r="J571" s="278"/>
      <c r="K571" s="278"/>
      <c r="L571" s="278"/>
      <c r="M571" s="278"/>
      <c r="N571" s="278"/>
      <c r="O571" s="290"/>
      <c r="P571" s="278"/>
      <c r="Q571" s="278"/>
      <c r="R571" s="278"/>
      <c r="S571" s="308"/>
      <c r="T571" s="308"/>
      <c r="U571" s="308"/>
      <c r="V571" s="308"/>
      <c r="W571" s="278"/>
      <c r="X571" s="278"/>
      <c r="Y571" s="377">
        <f>Y561*Y564</f>
        <v>0</v>
      </c>
      <c r="Z571" s="377">
        <f t="shared" ref="Z571:AL571" si="1702">Z561*Z564</f>
        <v>0</v>
      </c>
      <c r="AA571" s="377">
        <f t="shared" si="1702"/>
        <v>0</v>
      </c>
      <c r="AB571" s="377">
        <f t="shared" si="1702"/>
        <v>0</v>
      </c>
      <c r="AC571" s="377">
        <f t="shared" si="1702"/>
        <v>0</v>
      </c>
      <c r="AD571" s="377">
        <f t="shared" si="1702"/>
        <v>0</v>
      </c>
      <c r="AE571" s="377">
        <f t="shared" si="1702"/>
        <v>0</v>
      </c>
      <c r="AF571" s="377">
        <f t="shared" si="1702"/>
        <v>0</v>
      </c>
      <c r="AG571" s="377">
        <f t="shared" si="1702"/>
        <v>0</v>
      </c>
      <c r="AH571" s="377">
        <f t="shared" si="1702"/>
        <v>0</v>
      </c>
      <c r="AI571" s="377">
        <f t="shared" si="1702"/>
        <v>0</v>
      </c>
      <c r="AJ571" s="377">
        <f t="shared" si="1702"/>
        <v>0</v>
      </c>
      <c r="AK571" s="377">
        <f t="shared" si="1702"/>
        <v>0</v>
      </c>
      <c r="AL571" s="377">
        <f t="shared" si="1702"/>
        <v>0</v>
      </c>
      <c r="AM571" s="627">
        <f t="shared" si="1699"/>
        <v>0</v>
      </c>
    </row>
    <row r="572" spans="2:39" ht="15.75">
      <c r="B572" s="348" t="s">
        <v>303</v>
      </c>
      <c r="C572" s="344"/>
      <c r="D572" s="335"/>
      <c r="E572" s="333"/>
      <c r="F572" s="333"/>
      <c r="G572" s="333"/>
      <c r="H572" s="333"/>
      <c r="I572" s="333"/>
      <c r="J572" s="333"/>
      <c r="K572" s="333"/>
      <c r="L572" s="333"/>
      <c r="M572" s="333"/>
      <c r="N572" s="333"/>
      <c r="O572" s="299"/>
      <c r="P572" s="333"/>
      <c r="Q572" s="333"/>
      <c r="R572" s="333"/>
      <c r="S572" s="335"/>
      <c r="T572" s="335"/>
      <c r="U572" s="335"/>
      <c r="V572" s="335"/>
      <c r="W572" s="333"/>
      <c r="X572" s="333"/>
      <c r="Y572" s="345">
        <f>SUM(Y565:Y571)</f>
        <v>0</v>
      </c>
      <c r="Z572" s="345">
        <f>SUM(Z565:Z571)</f>
        <v>0</v>
      </c>
      <c r="AA572" s="345">
        <f t="shared" ref="AA572:AE572" si="1703">SUM(AA565:AA571)</f>
        <v>0</v>
      </c>
      <c r="AB572" s="345">
        <f t="shared" si="1703"/>
        <v>0</v>
      </c>
      <c r="AC572" s="345">
        <f t="shared" si="1703"/>
        <v>0</v>
      </c>
      <c r="AD572" s="345">
        <f t="shared" si="1703"/>
        <v>0</v>
      </c>
      <c r="AE572" s="345">
        <f t="shared" si="1703"/>
        <v>0</v>
      </c>
      <c r="AF572" s="345">
        <f>SUM(AF565:AF571)</f>
        <v>0</v>
      </c>
      <c r="AG572" s="345">
        <f>SUM(AG565:AG571)</f>
        <v>0</v>
      </c>
      <c r="AH572" s="345">
        <f t="shared" ref="AH572:AL572" si="1704">SUM(AH565:AH571)</f>
        <v>0</v>
      </c>
      <c r="AI572" s="345">
        <f t="shared" si="1704"/>
        <v>0</v>
      </c>
      <c r="AJ572" s="345">
        <f t="shared" si="1704"/>
        <v>0</v>
      </c>
      <c r="AK572" s="345">
        <f t="shared" si="1704"/>
        <v>0</v>
      </c>
      <c r="AL572" s="345">
        <f t="shared" si="1704"/>
        <v>0</v>
      </c>
      <c r="AM572" s="406">
        <f>SUM(AM565:AM571)</f>
        <v>0</v>
      </c>
    </row>
    <row r="573" spans="2:39" ht="15.75">
      <c r="B573" s="348" t="s">
        <v>304</v>
      </c>
      <c r="C573" s="344"/>
      <c r="D573" s="349"/>
      <c r="E573" s="333"/>
      <c r="F573" s="333"/>
      <c r="G573" s="333"/>
      <c r="H573" s="333"/>
      <c r="I573" s="333"/>
      <c r="J573" s="333"/>
      <c r="K573" s="333"/>
      <c r="L573" s="333"/>
      <c r="M573" s="333"/>
      <c r="N573" s="333"/>
      <c r="O573" s="299"/>
      <c r="P573" s="333"/>
      <c r="Q573" s="333"/>
      <c r="R573" s="333"/>
      <c r="S573" s="335"/>
      <c r="T573" s="335"/>
      <c r="U573" s="335"/>
      <c r="V573" s="335"/>
      <c r="W573" s="333"/>
      <c r="X573" s="333"/>
      <c r="Y573" s="346">
        <f>Y562*Y564</f>
        <v>0</v>
      </c>
      <c r="Z573" s="346">
        <f t="shared" ref="Z573:AE573" si="1705">Z562*Z564</f>
        <v>0</v>
      </c>
      <c r="AA573" s="346">
        <f t="shared" si="1705"/>
        <v>0</v>
      </c>
      <c r="AB573" s="346">
        <f t="shared" si="1705"/>
        <v>0</v>
      </c>
      <c r="AC573" s="346">
        <f t="shared" si="1705"/>
        <v>0</v>
      </c>
      <c r="AD573" s="346">
        <f t="shared" si="1705"/>
        <v>0</v>
      </c>
      <c r="AE573" s="346">
        <f t="shared" si="1705"/>
        <v>0</v>
      </c>
      <c r="AF573" s="346">
        <f>AF562*AF564</f>
        <v>0</v>
      </c>
      <c r="AG573" s="346">
        <f t="shared" ref="AG573:AL573" si="1706">AG562*AG564</f>
        <v>0</v>
      </c>
      <c r="AH573" s="346">
        <f t="shared" si="1706"/>
        <v>0</v>
      </c>
      <c r="AI573" s="346">
        <f t="shared" si="1706"/>
        <v>0</v>
      </c>
      <c r="AJ573" s="346">
        <f t="shared" si="1706"/>
        <v>0</v>
      </c>
      <c r="AK573" s="346">
        <f t="shared" si="1706"/>
        <v>0</v>
      </c>
      <c r="AL573" s="346">
        <f t="shared" si="1706"/>
        <v>0</v>
      </c>
      <c r="AM573" s="406">
        <f>SUM(Y573:AL573)</f>
        <v>0</v>
      </c>
    </row>
    <row r="574" spans="2:39" ht="15.75">
      <c r="B574" s="348" t="s">
        <v>305</v>
      </c>
      <c r="C574" s="344"/>
      <c r="D574" s="349"/>
      <c r="E574" s="333"/>
      <c r="F574" s="333"/>
      <c r="G574" s="333"/>
      <c r="H574" s="333"/>
      <c r="I574" s="333"/>
      <c r="J574" s="333"/>
      <c r="K574" s="333"/>
      <c r="L574" s="333"/>
      <c r="M574" s="333"/>
      <c r="N574" s="333"/>
      <c r="O574" s="299"/>
      <c r="P574" s="333"/>
      <c r="Q574" s="333"/>
      <c r="R574" s="333"/>
      <c r="S574" s="349"/>
      <c r="T574" s="349"/>
      <c r="U574" s="349"/>
      <c r="V574" s="349"/>
      <c r="W574" s="333"/>
      <c r="X574" s="333"/>
      <c r="Y574" s="350"/>
      <c r="Z574" s="350"/>
      <c r="AA574" s="350"/>
      <c r="AB574" s="350"/>
      <c r="AC574" s="350"/>
      <c r="AD574" s="350"/>
      <c r="AE574" s="350"/>
      <c r="AF574" s="350"/>
      <c r="AG574" s="350"/>
      <c r="AH574" s="350"/>
      <c r="AI574" s="350"/>
      <c r="AJ574" s="350"/>
      <c r="AK574" s="350"/>
      <c r="AL574" s="350"/>
      <c r="AM574" s="406">
        <f>AM572-AM573</f>
        <v>0</v>
      </c>
    </row>
    <row r="575" spans="2:39">
      <c r="B575" s="323"/>
      <c r="C575" s="349"/>
      <c r="D575" s="349"/>
      <c r="E575" s="333"/>
      <c r="F575" s="333"/>
      <c r="G575" s="333"/>
      <c r="H575" s="333"/>
      <c r="I575" s="333"/>
      <c r="J575" s="333"/>
      <c r="K575" s="333"/>
      <c r="L575" s="333"/>
      <c r="M575" s="333"/>
      <c r="N575" s="333"/>
      <c r="O575" s="299"/>
      <c r="P575" s="333"/>
      <c r="Q575" s="333"/>
      <c r="R575" s="333"/>
      <c r="S575" s="349"/>
      <c r="T575" s="344"/>
      <c r="U575" s="349"/>
      <c r="V575" s="349"/>
      <c r="W575" s="333"/>
      <c r="X575" s="333"/>
      <c r="Y575" s="351"/>
      <c r="Z575" s="351"/>
      <c r="AA575" s="351"/>
      <c r="AB575" s="351"/>
      <c r="AC575" s="351"/>
      <c r="AD575" s="351"/>
      <c r="AE575" s="351"/>
      <c r="AF575" s="351"/>
      <c r="AG575" s="351"/>
      <c r="AH575" s="351"/>
      <c r="AI575" s="351"/>
      <c r="AJ575" s="351"/>
      <c r="AK575" s="351"/>
      <c r="AL575" s="351"/>
      <c r="AM575" s="347"/>
    </row>
    <row r="576" spans="2:39">
      <c r="B576" s="438" t="s">
        <v>306</v>
      </c>
      <c r="C576" s="303"/>
      <c r="D576" s="278"/>
      <c r="E576" s="278"/>
      <c r="F576" s="278"/>
      <c r="G576" s="278"/>
      <c r="H576" s="278"/>
      <c r="I576" s="278"/>
      <c r="J576" s="278"/>
      <c r="K576" s="278"/>
      <c r="L576" s="278"/>
      <c r="M576" s="278"/>
      <c r="N576" s="278"/>
      <c r="O576" s="356"/>
      <c r="P576" s="278"/>
      <c r="Q576" s="278"/>
      <c r="R576" s="278"/>
      <c r="S576" s="303"/>
      <c r="T576" s="308"/>
      <c r="U576" s="308"/>
      <c r="V576" s="278"/>
      <c r="W576" s="278"/>
      <c r="X576" s="308"/>
      <c r="Y576" s="290">
        <f>SUMPRODUCT(E404:E559,Y404:Y559)</f>
        <v>0</v>
      </c>
      <c r="Z576" s="290">
        <f>SUMPRODUCT(E404:E559,Z404:Z559)</f>
        <v>0</v>
      </c>
      <c r="AA576" s="290">
        <f t="shared" ref="AA576:AL576" si="1707">IF(AA402="kw",SUMPRODUCT($N$404:$N$559,$P$404:$P$559,AA404:AA559),SUMPRODUCT($E$404:$E$559,AA404:AA559))</f>
        <v>0</v>
      </c>
      <c r="AB576" s="290">
        <f t="shared" si="1707"/>
        <v>0</v>
      </c>
      <c r="AC576" s="290">
        <f t="shared" si="1707"/>
        <v>0</v>
      </c>
      <c r="AD576" s="290">
        <f t="shared" si="1707"/>
        <v>0</v>
      </c>
      <c r="AE576" s="290">
        <f t="shared" si="1707"/>
        <v>0</v>
      </c>
      <c r="AF576" s="290">
        <f t="shared" si="1707"/>
        <v>0</v>
      </c>
      <c r="AG576" s="290">
        <f t="shared" si="1707"/>
        <v>0</v>
      </c>
      <c r="AH576" s="290">
        <f t="shared" si="1707"/>
        <v>0</v>
      </c>
      <c r="AI576" s="290">
        <f t="shared" si="1707"/>
        <v>0</v>
      </c>
      <c r="AJ576" s="290">
        <f t="shared" si="1707"/>
        <v>0</v>
      </c>
      <c r="AK576" s="290">
        <f t="shared" si="1707"/>
        <v>0</v>
      </c>
      <c r="AL576" s="290">
        <f t="shared" si="1707"/>
        <v>0</v>
      </c>
      <c r="AM576" s="336"/>
    </row>
    <row r="577" spans="1:39">
      <c r="B577" s="438" t="s">
        <v>307</v>
      </c>
      <c r="C577" s="303"/>
      <c r="D577" s="278"/>
      <c r="E577" s="278"/>
      <c r="F577" s="278"/>
      <c r="G577" s="278"/>
      <c r="H577" s="278"/>
      <c r="I577" s="278"/>
      <c r="J577" s="278"/>
      <c r="K577" s="278"/>
      <c r="L577" s="278"/>
      <c r="M577" s="278"/>
      <c r="N577" s="278"/>
      <c r="O577" s="356"/>
      <c r="P577" s="278"/>
      <c r="Q577" s="278"/>
      <c r="R577" s="278"/>
      <c r="S577" s="303"/>
      <c r="T577" s="308"/>
      <c r="U577" s="308"/>
      <c r="V577" s="278"/>
      <c r="W577" s="278"/>
      <c r="X577" s="308"/>
      <c r="Y577" s="290">
        <f>SUMPRODUCT(F404:F559,Y404:Y559)</f>
        <v>0</v>
      </c>
      <c r="Z577" s="290">
        <f>SUMPRODUCT(F404:F559,Z404:Z559)</f>
        <v>0</v>
      </c>
      <c r="AA577" s="290">
        <f t="shared" ref="AA577:AL577" si="1708">IF(AA402="kw",SUMPRODUCT($N$404:$N$559,$Q$404:$Q$559,AA404:AA559),SUMPRODUCT($F$404:$F$559,AA404:AA559))</f>
        <v>0</v>
      </c>
      <c r="AB577" s="290">
        <f t="shared" si="1708"/>
        <v>0</v>
      </c>
      <c r="AC577" s="290">
        <f t="shared" si="1708"/>
        <v>0</v>
      </c>
      <c r="AD577" s="290">
        <f t="shared" si="1708"/>
        <v>0</v>
      </c>
      <c r="AE577" s="290">
        <f t="shared" si="1708"/>
        <v>0</v>
      </c>
      <c r="AF577" s="290">
        <f t="shared" si="1708"/>
        <v>0</v>
      </c>
      <c r="AG577" s="290">
        <f t="shared" si="1708"/>
        <v>0</v>
      </c>
      <c r="AH577" s="290">
        <f t="shared" si="1708"/>
        <v>0</v>
      </c>
      <c r="AI577" s="290">
        <f t="shared" si="1708"/>
        <v>0</v>
      </c>
      <c r="AJ577" s="290">
        <f t="shared" si="1708"/>
        <v>0</v>
      </c>
      <c r="AK577" s="290">
        <f t="shared" si="1708"/>
        <v>0</v>
      </c>
      <c r="AL577" s="290">
        <f t="shared" si="1708"/>
        <v>0</v>
      </c>
      <c r="AM577" s="336"/>
    </row>
    <row r="578" spans="1:39">
      <c r="B578" s="439" t="s">
        <v>308</v>
      </c>
      <c r="C578" s="363"/>
      <c r="D578" s="383"/>
      <c r="E578" s="383"/>
      <c r="F578" s="383"/>
      <c r="G578" s="383"/>
      <c r="H578" s="383"/>
      <c r="I578" s="383"/>
      <c r="J578" s="383"/>
      <c r="K578" s="383"/>
      <c r="L578" s="383"/>
      <c r="M578" s="383"/>
      <c r="N578" s="383"/>
      <c r="O578" s="382"/>
      <c r="P578" s="383"/>
      <c r="Q578" s="383"/>
      <c r="R578" s="383"/>
      <c r="S578" s="363"/>
      <c r="T578" s="384"/>
      <c r="U578" s="384"/>
      <c r="V578" s="383"/>
      <c r="W578" s="383"/>
      <c r="X578" s="384"/>
      <c r="Y578" s="325">
        <f>SUMPRODUCT(G404:G559,Y404:Y559)</f>
        <v>0</v>
      </c>
      <c r="Z578" s="325">
        <f>SUMPRODUCT(G404:G559,Z404:Z559)</f>
        <v>0</v>
      </c>
      <c r="AA578" s="325">
        <f t="shared" ref="AA578:AL578" si="1709">IF(AA402="kw",SUMPRODUCT($N$404:$N$559,$R$404:$R$559,AA404:AA559),SUMPRODUCT($G$404:$G$559,AA404:AA559))</f>
        <v>0</v>
      </c>
      <c r="AB578" s="325">
        <f t="shared" si="1709"/>
        <v>0</v>
      </c>
      <c r="AC578" s="325">
        <f t="shared" si="1709"/>
        <v>0</v>
      </c>
      <c r="AD578" s="325">
        <f t="shared" si="1709"/>
        <v>0</v>
      </c>
      <c r="AE578" s="325">
        <f t="shared" si="1709"/>
        <v>0</v>
      </c>
      <c r="AF578" s="325">
        <f t="shared" si="1709"/>
        <v>0</v>
      </c>
      <c r="AG578" s="325">
        <f t="shared" si="1709"/>
        <v>0</v>
      </c>
      <c r="AH578" s="325">
        <f t="shared" si="1709"/>
        <v>0</v>
      </c>
      <c r="AI578" s="325">
        <f t="shared" si="1709"/>
        <v>0</v>
      </c>
      <c r="AJ578" s="325">
        <f t="shared" si="1709"/>
        <v>0</v>
      </c>
      <c r="AK578" s="325">
        <f t="shared" si="1709"/>
        <v>0</v>
      </c>
      <c r="AL578" s="325">
        <f t="shared" si="1709"/>
        <v>0</v>
      </c>
      <c r="AM578" s="385"/>
    </row>
    <row r="579" spans="1:39" ht="22.5" customHeight="1">
      <c r="B579" s="367" t="s">
        <v>592</v>
      </c>
      <c r="C579" s="386"/>
      <c r="D579" s="387"/>
      <c r="E579" s="387"/>
      <c r="F579" s="387"/>
      <c r="G579" s="387"/>
      <c r="H579" s="387"/>
      <c r="I579" s="387"/>
      <c r="J579" s="387"/>
      <c r="K579" s="387"/>
      <c r="L579" s="387"/>
      <c r="M579" s="387"/>
      <c r="N579" s="387"/>
      <c r="O579" s="387"/>
      <c r="P579" s="387"/>
      <c r="Q579" s="387"/>
      <c r="R579" s="387"/>
      <c r="S579" s="370"/>
      <c r="T579" s="371"/>
      <c r="U579" s="387"/>
      <c r="V579" s="387"/>
      <c r="W579" s="387"/>
      <c r="X579" s="387"/>
      <c r="Y579" s="408"/>
      <c r="Z579" s="408"/>
      <c r="AA579" s="408"/>
      <c r="AB579" s="408"/>
      <c r="AC579" s="408"/>
      <c r="AD579" s="408"/>
      <c r="AE579" s="408"/>
      <c r="AF579" s="408"/>
      <c r="AG579" s="408"/>
      <c r="AH579" s="408"/>
      <c r="AI579" s="408"/>
      <c r="AJ579" s="408"/>
      <c r="AK579" s="408"/>
      <c r="AL579" s="408"/>
      <c r="AM579" s="388"/>
    </row>
    <row r="582" spans="1:39" ht="15.75">
      <c r="B582" s="279" t="s">
        <v>310</v>
      </c>
      <c r="C582" s="280"/>
      <c r="D582" s="588" t="s">
        <v>527</v>
      </c>
      <c r="E582" s="252"/>
      <c r="F582" s="588"/>
      <c r="G582" s="252"/>
      <c r="H582" s="252"/>
      <c r="I582" s="252"/>
      <c r="J582" s="252"/>
      <c r="K582" s="252"/>
      <c r="L582" s="252"/>
      <c r="M582" s="252"/>
      <c r="N582" s="252"/>
      <c r="O582" s="280"/>
      <c r="P582" s="252"/>
      <c r="Q582" s="252"/>
      <c r="R582" s="252"/>
      <c r="S582" s="252"/>
      <c r="T582" s="252"/>
      <c r="U582" s="252"/>
      <c r="V582" s="252"/>
      <c r="W582" s="252"/>
      <c r="X582" s="252"/>
      <c r="Y582" s="269"/>
      <c r="Z582" s="266"/>
      <c r="AA582" s="266"/>
      <c r="AB582" s="266"/>
      <c r="AC582" s="266"/>
      <c r="AD582" s="266"/>
      <c r="AE582" s="266"/>
      <c r="AF582" s="266"/>
      <c r="AG582" s="266"/>
      <c r="AH582" s="266"/>
      <c r="AI582" s="266"/>
      <c r="AJ582" s="266"/>
      <c r="AK582" s="266"/>
      <c r="AL582" s="266"/>
    </row>
    <row r="583" spans="1:39" ht="33.75" customHeight="1">
      <c r="B583" s="807" t="s">
        <v>212</v>
      </c>
      <c r="C583" s="809" t="s">
        <v>33</v>
      </c>
      <c r="D583" s="283" t="s">
        <v>423</v>
      </c>
      <c r="E583" s="811" t="s">
        <v>210</v>
      </c>
      <c r="F583" s="812"/>
      <c r="G583" s="812"/>
      <c r="H583" s="812"/>
      <c r="I583" s="812"/>
      <c r="J583" s="812"/>
      <c r="K583" s="812"/>
      <c r="L583" s="812"/>
      <c r="M583" s="813"/>
      <c r="N583" s="817" t="s">
        <v>214</v>
      </c>
      <c r="O583" s="283" t="s">
        <v>424</v>
      </c>
      <c r="P583" s="811" t="s">
        <v>213</v>
      </c>
      <c r="Q583" s="812"/>
      <c r="R583" s="812"/>
      <c r="S583" s="812"/>
      <c r="T583" s="812"/>
      <c r="U583" s="812"/>
      <c r="V583" s="812"/>
      <c r="W583" s="812"/>
      <c r="X583" s="813"/>
      <c r="Y583" s="814" t="s">
        <v>244</v>
      </c>
      <c r="Z583" s="815"/>
      <c r="AA583" s="815"/>
      <c r="AB583" s="815"/>
      <c r="AC583" s="815"/>
      <c r="AD583" s="815"/>
      <c r="AE583" s="815"/>
      <c r="AF583" s="815"/>
      <c r="AG583" s="815"/>
      <c r="AH583" s="815"/>
      <c r="AI583" s="815"/>
      <c r="AJ583" s="815"/>
      <c r="AK583" s="815"/>
      <c r="AL583" s="815"/>
      <c r="AM583" s="816"/>
    </row>
    <row r="584" spans="1:39" ht="68.25" customHeight="1">
      <c r="B584" s="808"/>
      <c r="C584" s="810"/>
      <c r="D584" s="284">
        <v>2018</v>
      </c>
      <c r="E584" s="284">
        <v>2019</v>
      </c>
      <c r="F584" s="284">
        <v>2020</v>
      </c>
      <c r="G584" s="284">
        <v>2021</v>
      </c>
      <c r="H584" s="284">
        <v>2022</v>
      </c>
      <c r="I584" s="284">
        <v>2023</v>
      </c>
      <c r="J584" s="284">
        <v>2024</v>
      </c>
      <c r="K584" s="284">
        <v>2025</v>
      </c>
      <c r="L584" s="284">
        <v>2026</v>
      </c>
      <c r="M584" s="284">
        <v>2027</v>
      </c>
      <c r="N584" s="818"/>
      <c r="O584" s="284">
        <v>2018</v>
      </c>
      <c r="P584" s="284">
        <v>2019</v>
      </c>
      <c r="Q584" s="284">
        <v>2020</v>
      </c>
      <c r="R584" s="284">
        <v>2021</v>
      </c>
      <c r="S584" s="284">
        <v>2022</v>
      </c>
      <c r="T584" s="284">
        <v>2023</v>
      </c>
      <c r="U584" s="284">
        <v>2024</v>
      </c>
      <c r="V584" s="284">
        <v>2025</v>
      </c>
      <c r="W584" s="284">
        <v>2026</v>
      </c>
      <c r="X584" s="284">
        <v>2027</v>
      </c>
      <c r="Y584" s="284" t="str">
        <f>'1.  LRAMVA Summary'!D50</f>
        <v>Residential</v>
      </c>
      <c r="Z584" s="284" t="str">
        <f>'1.  LRAMVA Summary'!E50</f>
        <v>General Service &lt; 50 kW</v>
      </c>
      <c r="AA584" s="284" t="str">
        <f>'1.  LRAMVA Summary'!F50</f>
        <v>General Service 50 to 2999 kW</v>
      </c>
      <c r="AB584" s="284" t="str">
        <f>'1.  LRAMVA Summary'!G50</f>
        <v>General Service 3000-4999 kW</v>
      </c>
      <c r="AC584" s="284" t="str">
        <f>'1.  LRAMVA Summary'!H50</f>
        <v>Unmetered Scattered Load</v>
      </c>
      <c r="AD584" s="284" t="str">
        <f>'1.  LRAMVA Summary'!I50</f>
        <v>Sentinel Lighting</v>
      </c>
      <c r="AE584" s="284" t="str">
        <f>'1.  LRAMVA Summary'!J50</f>
        <v xml:space="preserve">Street Lighting </v>
      </c>
      <c r="AF584" s="284" t="str">
        <f>'1.  LRAMVA Summary'!K50</f>
        <v/>
      </c>
      <c r="AG584" s="284" t="str">
        <f>'1.  LRAMVA Summary'!L50</f>
        <v/>
      </c>
      <c r="AH584" s="284" t="str">
        <f>'1.  LRAMVA Summary'!M50</f>
        <v/>
      </c>
      <c r="AI584" s="284" t="str">
        <f>'1.  LRAMVA Summary'!N50</f>
        <v/>
      </c>
      <c r="AJ584" s="284" t="str">
        <f>'1.  LRAMVA Summary'!O50</f>
        <v/>
      </c>
      <c r="AK584" s="284" t="str">
        <f>'1.  LRAMVA Summary'!P50</f>
        <v/>
      </c>
      <c r="AL584" s="284" t="str">
        <f>'1.  LRAMVA Summary'!Q50</f>
        <v/>
      </c>
      <c r="AM584" s="286" t="str">
        <f>'1.  LRAMVA Summary'!R50</f>
        <v>Total</v>
      </c>
    </row>
    <row r="585" spans="1:39" ht="15.75" customHeight="1">
      <c r="A585" s="530"/>
      <c r="B585" s="516" t="s">
        <v>505</v>
      </c>
      <c r="C585" s="288"/>
      <c r="D585" s="288"/>
      <c r="E585" s="288"/>
      <c r="F585" s="288"/>
      <c r="G585" s="288"/>
      <c r="H585" s="288"/>
      <c r="I585" s="288"/>
      <c r="J585" s="288"/>
      <c r="K585" s="288"/>
      <c r="L585" s="288"/>
      <c r="M585" s="288"/>
      <c r="N585" s="289"/>
      <c r="O585" s="288"/>
      <c r="P585" s="288"/>
      <c r="Q585" s="288"/>
      <c r="R585" s="288"/>
      <c r="S585" s="288"/>
      <c r="T585" s="288"/>
      <c r="U585" s="288"/>
      <c r="V585" s="288"/>
      <c r="W585" s="288"/>
      <c r="X585" s="288"/>
      <c r="Y585" s="290" t="str">
        <f>'1.  LRAMVA Summary'!D51</f>
        <v>kWh</v>
      </c>
      <c r="Z585" s="290" t="str">
        <f>'1.  LRAMVA Summary'!E51</f>
        <v>kWh</v>
      </c>
      <c r="AA585" s="290" t="str">
        <f>'1.  LRAMVA Summary'!F51</f>
        <v>kW</v>
      </c>
      <c r="AB585" s="290" t="str">
        <f>'1.  LRAMVA Summary'!G51</f>
        <v>kW</v>
      </c>
      <c r="AC585" s="290" t="str">
        <f>'1.  LRAMVA Summary'!H51</f>
        <v>kWh</v>
      </c>
      <c r="AD585" s="290" t="str">
        <f>'1.  LRAMVA Summary'!I51</f>
        <v>kW</v>
      </c>
      <c r="AE585" s="290" t="str">
        <f>'1.  LRAMVA Summary'!J51</f>
        <v>kW</v>
      </c>
      <c r="AF585" s="290">
        <f>'1.  LRAMVA Summary'!K51</f>
        <v>0</v>
      </c>
      <c r="AG585" s="290">
        <f>'1.  LRAMVA Summary'!L51</f>
        <v>0</v>
      </c>
      <c r="AH585" s="290">
        <f>'1.  LRAMVA Summary'!M51</f>
        <v>0</v>
      </c>
      <c r="AI585" s="290">
        <f>'1.  LRAMVA Summary'!N51</f>
        <v>0</v>
      </c>
      <c r="AJ585" s="290">
        <f>'1.  LRAMVA Summary'!O51</f>
        <v>0</v>
      </c>
      <c r="AK585" s="290">
        <f>'1.  LRAMVA Summary'!P51</f>
        <v>0</v>
      </c>
      <c r="AL585" s="290">
        <f>'1.  LRAMVA Summary'!Q51</f>
        <v>0</v>
      </c>
      <c r="AM585" s="291"/>
    </row>
    <row r="586" spans="1:39" ht="15.75" hidden="1" outlineLevel="1">
      <c r="A586" s="530"/>
      <c r="B586" s="502" t="s">
        <v>498</v>
      </c>
      <c r="C586" s="288"/>
      <c r="D586" s="288"/>
      <c r="E586" s="288"/>
      <c r="F586" s="288"/>
      <c r="G586" s="288"/>
      <c r="H586" s="288"/>
      <c r="I586" s="288"/>
      <c r="J586" s="288"/>
      <c r="K586" s="288"/>
      <c r="L586" s="288"/>
      <c r="M586" s="288"/>
      <c r="N586" s="289"/>
      <c r="O586" s="288"/>
      <c r="P586" s="288"/>
      <c r="Q586" s="288"/>
      <c r="R586" s="288"/>
      <c r="S586" s="288"/>
      <c r="T586" s="288"/>
      <c r="U586" s="288"/>
      <c r="V586" s="288"/>
      <c r="W586" s="288"/>
      <c r="X586" s="288"/>
      <c r="Y586" s="290"/>
      <c r="Z586" s="290"/>
      <c r="AA586" s="290"/>
      <c r="AB586" s="290"/>
      <c r="AC586" s="290"/>
      <c r="AD586" s="290"/>
      <c r="AE586" s="290"/>
      <c r="AF586" s="290"/>
      <c r="AG586" s="290"/>
      <c r="AH586" s="290"/>
      <c r="AI586" s="290"/>
      <c r="AJ586" s="290"/>
      <c r="AK586" s="290"/>
      <c r="AL586" s="290"/>
      <c r="AM586" s="291"/>
    </row>
    <row r="587" spans="1:39" hidden="1" outlineLevel="1">
      <c r="A587" s="530">
        <v>1</v>
      </c>
      <c r="B587" s="427" t="s">
        <v>95</v>
      </c>
      <c r="C587" s="290" t="s">
        <v>25</v>
      </c>
      <c r="D587" s="294"/>
      <c r="E587" s="294"/>
      <c r="F587" s="294"/>
      <c r="G587" s="294"/>
      <c r="H587" s="294"/>
      <c r="I587" s="294"/>
      <c r="J587" s="294"/>
      <c r="K587" s="294"/>
      <c r="L587" s="294"/>
      <c r="M587" s="294"/>
      <c r="N587" s="290"/>
      <c r="O587" s="294"/>
      <c r="P587" s="294"/>
      <c r="Q587" s="294"/>
      <c r="R587" s="294"/>
      <c r="S587" s="294"/>
      <c r="T587" s="294"/>
      <c r="U587" s="294"/>
      <c r="V587" s="294"/>
      <c r="W587" s="294"/>
      <c r="X587" s="294"/>
      <c r="Y587" s="409"/>
      <c r="Z587" s="409"/>
      <c r="AA587" s="409"/>
      <c r="AB587" s="409"/>
      <c r="AC587" s="409"/>
      <c r="AD587" s="409"/>
      <c r="AE587" s="409"/>
      <c r="AF587" s="409"/>
      <c r="AG587" s="409"/>
      <c r="AH587" s="409"/>
      <c r="AI587" s="409"/>
      <c r="AJ587" s="409"/>
      <c r="AK587" s="409"/>
      <c r="AL587" s="409"/>
      <c r="AM587" s="295">
        <f>SUM(Y587:AL587)</f>
        <v>0</v>
      </c>
    </row>
    <row r="588" spans="1:39" hidden="1" outlineLevel="1">
      <c r="A588" s="530"/>
      <c r="B588" s="293" t="s">
        <v>311</v>
      </c>
      <c r="C588" s="290" t="s">
        <v>164</v>
      </c>
      <c r="D588" s="294"/>
      <c r="E588" s="294"/>
      <c r="F588" s="294"/>
      <c r="G588" s="294"/>
      <c r="H588" s="294"/>
      <c r="I588" s="294"/>
      <c r="J588" s="294"/>
      <c r="K588" s="294"/>
      <c r="L588" s="294"/>
      <c r="M588" s="294"/>
      <c r="N588" s="466"/>
      <c r="O588" s="294"/>
      <c r="P588" s="294"/>
      <c r="Q588" s="294"/>
      <c r="R588" s="294"/>
      <c r="S588" s="294"/>
      <c r="T588" s="294"/>
      <c r="U588" s="294"/>
      <c r="V588" s="294"/>
      <c r="W588" s="294"/>
      <c r="X588" s="294"/>
      <c r="Y588" s="410">
        <f>Y587</f>
        <v>0</v>
      </c>
      <c r="Z588" s="410">
        <f t="shared" ref="Z588" si="1710">Z587</f>
        <v>0</v>
      </c>
      <c r="AA588" s="410">
        <f t="shared" ref="AA588" si="1711">AA587</f>
        <v>0</v>
      </c>
      <c r="AB588" s="410">
        <f t="shared" ref="AB588" si="1712">AB587</f>
        <v>0</v>
      </c>
      <c r="AC588" s="410">
        <f t="shared" ref="AC588" si="1713">AC587</f>
        <v>0</v>
      </c>
      <c r="AD588" s="410">
        <f t="shared" ref="AD588" si="1714">AD587</f>
        <v>0</v>
      </c>
      <c r="AE588" s="410">
        <f t="shared" ref="AE588" si="1715">AE587</f>
        <v>0</v>
      </c>
      <c r="AF588" s="410">
        <f t="shared" ref="AF588" si="1716">AF587</f>
        <v>0</v>
      </c>
      <c r="AG588" s="410">
        <f t="shared" ref="AG588" si="1717">AG587</f>
        <v>0</v>
      </c>
      <c r="AH588" s="410">
        <f t="shared" ref="AH588" si="1718">AH587</f>
        <v>0</v>
      </c>
      <c r="AI588" s="410">
        <f t="shared" ref="AI588" si="1719">AI587</f>
        <v>0</v>
      </c>
      <c r="AJ588" s="410">
        <f t="shared" ref="AJ588" si="1720">AJ587</f>
        <v>0</v>
      </c>
      <c r="AK588" s="410">
        <f t="shared" ref="AK588" si="1721">AK587</f>
        <v>0</v>
      </c>
      <c r="AL588" s="410">
        <f t="shared" ref="AL588" si="1722">AL587</f>
        <v>0</v>
      </c>
      <c r="AM588" s="296"/>
    </row>
    <row r="589" spans="1:39" ht="15.75" hidden="1" outlineLevel="1">
      <c r="A589" s="530"/>
      <c r="B589" s="297"/>
      <c r="C589" s="298"/>
      <c r="D589" s="298"/>
      <c r="E589" s="298"/>
      <c r="F589" s="298"/>
      <c r="G589" s="298"/>
      <c r="H589" s="298"/>
      <c r="I589" s="298"/>
      <c r="J589" s="298"/>
      <c r="K589" s="298"/>
      <c r="L589" s="298"/>
      <c r="M589" s="298"/>
      <c r="N589" s="299"/>
      <c r="O589" s="298"/>
      <c r="P589" s="298"/>
      <c r="Q589" s="298"/>
      <c r="R589" s="298"/>
      <c r="S589" s="298"/>
      <c r="T589" s="298"/>
      <c r="U589" s="298"/>
      <c r="V589" s="298"/>
      <c r="W589" s="298"/>
      <c r="X589" s="298"/>
      <c r="Y589" s="411"/>
      <c r="Z589" s="412"/>
      <c r="AA589" s="412"/>
      <c r="AB589" s="412"/>
      <c r="AC589" s="412"/>
      <c r="AD589" s="412"/>
      <c r="AE589" s="412"/>
      <c r="AF589" s="412"/>
      <c r="AG589" s="412"/>
      <c r="AH589" s="412"/>
      <c r="AI589" s="412"/>
      <c r="AJ589" s="412"/>
      <c r="AK589" s="412"/>
      <c r="AL589" s="412"/>
      <c r="AM589" s="301"/>
    </row>
    <row r="590" spans="1:39" hidden="1" outlineLevel="1">
      <c r="A590" s="530">
        <v>2</v>
      </c>
      <c r="B590" s="427" t="s">
        <v>96</v>
      </c>
      <c r="C590" s="290" t="s">
        <v>25</v>
      </c>
      <c r="D590" s="294"/>
      <c r="E590" s="294"/>
      <c r="F590" s="294"/>
      <c r="G590" s="294"/>
      <c r="H590" s="294"/>
      <c r="I590" s="294"/>
      <c r="J590" s="294"/>
      <c r="K590" s="294"/>
      <c r="L590" s="294"/>
      <c r="M590" s="294"/>
      <c r="N590" s="290"/>
      <c r="O590" s="294"/>
      <c r="P590" s="294"/>
      <c r="Q590" s="294"/>
      <c r="R590" s="294"/>
      <c r="S590" s="294"/>
      <c r="T590" s="294"/>
      <c r="U590" s="294"/>
      <c r="V590" s="294"/>
      <c r="W590" s="294"/>
      <c r="X590" s="294"/>
      <c r="Y590" s="409"/>
      <c r="Z590" s="409"/>
      <c r="AA590" s="409"/>
      <c r="AB590" s="409"/>
      <c r="AC590" s="409"/>
      <c r="AD590" s="409"/>
      <c r="AE590" s="409"/>
      <c r="AF590" s="409"/>
      <c r="AG590" s="409"/>
      <c r="AH590" s="409"/>
      <c r="AI590" s="409"/>
      <c r="AJ590" s="409"/>
      <c r="AK590" s="409"/>
      <c r="AL590" s="409"/>
      <c r="AM590" s="295">
        <f>SUM(Y590:AL590)</f>
        <v>0</v>
      </c>
    </row>
    <row r="591" spans="1:39" hidden="1" outlineLevel="1">
      <c r="A591" s="530"/>
      <c r="B591" s="293" t="s">
        <v>311</v>
      </c>
      <c r="C591" s="290" t="s">
        <v>164</v>
      </c>
      <c r="D591" s="294"/>
      <c r="E591" s="294"/>
      <c r="F591" s="294"/>
      <c r="G591" s="294"/>
      <c r="H591" s="294"/>
      <c r="I591" s="294"/>
      <c r="J591" s="294"/>
      <c r="K591" s="294"/>
      <c r="L591" s="294"/>
      <c r="M591" s="294"/>
      <c r="N591" s="466"/>
      <c r="O591" s="294"/>
      <c r="P591" s="294"/>
      <c r="Q591" s="294"/>
      <c r="R591" s="294"/>
      <c r="S591" s="294"/>
      <c r="T591" s="294"/>
      <c r="U591" s="294"/>
      <c r="V591" s="294"/>
      <c r="W591" s="294"/>
      <c r="X591" s="294"/>
      <c r="Y591" s="410">
        <f>Y590</f>
        <v>0</v>
      </c>
      <c r="Z591" s="410">
        <f t="shared" ref="Z591" si="1723">Z590</f>
        <v>0</v>
      </c>
      <c r="AA591" s="410">
        <f t="shared" ref="AA591" si="1724">AA590</f>
        <v>0</v>
      </c>
      <c r="AB591" s="410">
        <f t="shared" ref="AB591" si="1725">AB590</f>
        <v>0</v>
      </c>
      <c r="AC591" s="410">
        <f t="shared" ref="AC591" si="1726">AC590</f>
        <v>0</v>
      </c>
      <c r="AD591" s="410">
        <f t="shared" ref="AD591" si="1727">AD590</f>
        <v>0</v>
      </c>
      <c r="AE591" s="410">
        <f t="shared" ref="AE591" si="1728">AE590</f>
        <v>0</v>
      </c>
      <c r="AF591" s="410">
        <f t="shared" ref="AF591" si="1729">AF590</f>
        <v>0</v>
      </c>
      <c r="AG591" s="410">
        <f t="shared" ref="AG591" si="1730">AG590</f>
        <v>0</v>
      </c>
      <c r="AH591" s="410">
        <f t="shared" ref="AH591" si="1731">AH590</f>
        <v>0</v>
      </c>
      <c r="AI591" s="410">
        <f t="shared" ref="AI591" si="1732">AI590</f>
        <v>0</v>
      </c>
      <c r="AJ591" s="410">
        <f t="shared" ref="AJ591" si="1733">AJ590</f>
        <v>0</v>
      </c>
      <c r="AK591" s="410">
        <f t="shared" ref="AK591" si="1734">AK590</f>
        <v>0</v>
      </c>
      <c r="AL591" s="410">
        <f t="shared" ref="AL591" si="1735">AL590</f>
        <v>0</v>
      </c>
      <c r="AM591" s="296"/>
    </row>
    <row r="592" spans="1:39" ht="15.75" hidden="1" outlineLevel="1">
      <c r="A592" s="530"/>
      <c r="B592" s="297"/>
      <c r="C592" s="298"/>
      <c r="D592" s="303"/>
      <c r="E592" s="303"/>
      <c r="F592" s="303"/>
      <c r="G592" s="303"/>
      <c r="H592" s="303"/>
      <c r="I592" s="303"/>
      <c r="J592" s="303"/>
      <c r="K592" s="303"/>
      <c r="L592" s="303"/>
      <c r="M592" s="303"/>
      <c r="N592" s="299"/>
      <c r="O592" s="303"/>
      <c r="P592" s="303"/>
      <c r="Q592" s="303"/>
      <c r="R592" s="303"/>
      <c r="S592" s="303"/>
      <c r="T592" s="303"/>
      <c r="U592" s="303"/>
      <c r="V592" s="303"/>
      <c r="W592" s="303"/>
      <c r="X592" s="303"/>
      <c r="Y592" s="411"/>
      <c r="Z592" s="412"/>
      <c r="AA592" s="412"/>
      <c r="AB592" s="412"/>
      <c r="AC592" s="412"/>
      <c r="AD592" s="412"/>
      <c r="AE592" s="412"/>
      <c r="AF592" s="412"/>
      <c r="AG592" s="412"/>
      <c r="AH592" s="412"/>
      <c r="AI592" s="412"/>
      <c r="AJ592" s="412"/>
      <c r="AK592" s="412"/>
      <c r="AL592" s="412"/>
      <c r="AM592" s="301"/>
    </row>
    <row r="593" spans="1:39" hidden="1" outlineLevel="1">
      <c r="A593" s="530">
        <v>3</v>
      </c>
      <c r="B593" s="427" t="s">
        <v>97</v>
      </c>
      <c r="C593" s="290" t="s">
        <v>25</v>
      </c>
      <c r="D593" s="294"/>
      <c r="E593" s="294"/>
      <c r="F593" s="294"/>
      <c r="G593" s="294"/>
      <c r="H593" s="294"/>
      <c r="I593" s="294"/>
      <c r="J593" s="294"/>
      <c r="K593" s="294"/>
      <c r="L593" s="294"/>
      <c r="M593" s="294"/>
      <c r="N593" s="290"/>
      <c r="O593" s="294"/>
      <c r="P593" s="294"/>
      <c r="Q593" s="294"/>
      <c r="R593" s="294"/>
      <c r="S593" s="294"/>
      <c r="T593" s="294"/>
      <c r="U593" s="294"/>
      <c r="V593" s="294"/>
      <c r="W593" s="294"/>
      <c r="X593" s="294"/>
      <c r="Y593" s="409"/>
      <c r="Z593" s="409"/>
      <c r="AA593" s="409"/>
      <c r="AB593" s="409"/>
      <c r="AC593" s="409"/>
      <c r="AD593" s="409"/>
      <c r="AE593" s="409"/>
      <c r="AF593" s="409"/>
      <c r="AG593" s="409"/>
      <c r="AH593" s="409"/>
      <c r="AI593" s="409"/>
      <c r="AJ593" s="409"/>
      <c r="AK593" s="409"/>
      <c r="AL593" s="409"/>
      <c r="AM593" s="295">
        <f>SUM(Y593:AL593)</f>
        <v>0</v>
      </c>
    </row>
    <row r="594" spans="1:39" hidden="1" outlineLevel="1">
      <c r="A594" s="530"/>
      <c r="B594" s="293" t="s">
        <v>311</v>
      </c>
      <c r="C594" s="290" t="s">
        <v>164</v>
      </c>
      <c r="D594" s="294"/>
      <c r="E594" s="294"/>
      <c r="F594" s="294"/>
      <c r="G594" s="294"/>
      <c r="H594" s="294"/>
      <c r="I594" s="294"/>
      <c r="J594" s="294"/>
      <c r="K594" s="294"/>
      <c r="L594" s="294"/>
      <c r="M594" s="294"/>
      <c r="N594" s="466"/>
      <c r="O594" s="294"/>
      <c r="P594" s="294"/>
      <c r="Q594" s="294"/>
      <c r="R594" s="294"/>
      <c r="S594" s="294"/>
      <c r="T594" s="294"/>
      <c r="U594" s="294"/>
      <c r="V594" s="294"/>
      <c r="W594" s="294"/>
      <c r="X594" s="294"/>
      <c r="Y594" s="410">
        <f>Y593</f>
        <v>0</v>
      </c>
      <c r="Z594" s="410">
        <f t="shared" ref="Z594" si="1736">Z593</f>
        <v>0</v>
      </c>
      <c r="AA594" s="410">
        <f t="shared" ref="AA594" si="1737">AA593</f>
        <v>0</v>
      </c>
      <c r="AB594" s="410">
        <f t="shared" ref="AB594" si="1738">AB593</f>
        <v>0</v>
      </c>
      <c r="AC594" s="410">
        <f t="shared" ref="AC594" si="1739">AC593</f>
        <v>0</v>
      </c>
      <c r="AD594" s="410">
        <f t="shared" ref="AD594" si="1740">AD593</f>
        <v>0</v>
      </c>
      <c r="AE594" s="410">
        <f t="shared" ref="AE594" si="1741">AE593</f>
        <v>0</v>
      </c>
      <c r="AF594" s="410">
        <f t="shared" ref="AF594" si="1742">AF593</f>
        <v>0</v>
      </c>
      <c r="AG594" s="410">
        <f t="shared" ref="AG594" si="1743">AG593</f>
        <v>0</v>
      </c>
      <c r="AH594" s="410">
        <f t="shared" ref="AH594" si="1744">AH593</f>
        <v>0</v>
      </c>
      <c r="AI594" s="410">
        <f t="shared" ref="AI594" si="1745">AI593</f>
        <v>0</v>
      </c>
      <c r="AJ594" s="410">
        <f t="shared" ref="AJ594" si="1746">AJ593</f>
        <v>0</v>
      </c>
      <c r="AK594" s="410">
        <f t="shared" ref="AK594" si="1747">AK593</f>
        <v>0</v>
      </c>
      <c r="AL594" s="410">
        <f t="shared" ref="AL594" si="1748">AL593</f>
        <v>0</v>
      </c>
      <c r="AM594" s="296"/>
    </row>
    <row r="595" spans="1:39" hidden="1" outlineLevel="1">
      <c r="A595" s="530"/>
      <c r="B595" s="293"/>
      <c r="C595" s="304"/>
      <c r="D595" s="290"/>
      <c r="E595" s="290"/>
      <c r="F595" s="290"/>
      <c r="G595" s="290"/>
      <c r="H595" s="290"/>
      <c r="I595" s="290"/>
      <c r="J595" s="290"/>
      <c r="K595" s="290"/>
      <c r="L595" s="290"/>
      <c r="M595" s="290"/>
      <c r="N595" s="290"/>
      <c r="O595" s="290"/>
      <c r="P595" s="290"/>
      <c r="Q595" s="290"/>
      <c r="R595" s="290"/>
      <c r="S595" s="290"/>
      <c r="T595" s="290"/>
      <c r="U595" s="290"/>
      <c r="V595" s="290"/>
      <c r="W595" s="290"/>
      <c r="X595" s="290"/>
      <c r="Y595" s="411"/>
      <c r="Z595" s="411"/>
      <c r="AA595" s="411"/>
      <c r="AB595" s="411"/>
      <c r="AC595" s="411"/>
      <c r="AD595" s="411"/>
      <c r="AE595" s="411"/>
      <c r="AF595" s="411"/>
      <c r="AG595" s="411"/>
      <c r="AH595" s="411"/>
      <c r="AI595" s="411"/>
      <c r="AJ595" s="411"/>
      <c r="AK595" s="411"/>
      <c r="AL595" s="411"/>
      <c r="AM595" s="305"/>
    </row>
    <row r="596" spans="1:39" hidden="1" outlineLevel="1">
      <c r="A596" s="530">
        <v>4</v>
      </c>
      <c r="B596" s="427" t="s">
        <v>98</v>
      </c>
      <c r="C596" s="290" t="s">
        <v>25</v>
      </c>
      <c r="D596" s="294"/>
      <c r="E596" s="294"/>
      <c r="F596" s="294"/>
      <c r="G596" s="294"/>
      <c r="H596" s="294"/>
      <c r="I596" s="294"/>
      <c r="J596" s="294"/>
      <c r="K596" s="294"/>
      <c r="L596" s="294"/>
      <c r="M596" s="294"/>
      <c r="N596" s="290"/>
      <c r="O596" s="294"/>
      <c r="P596" s="294"/>
      <c r="Q596" s="294"/>
      <c r="R596" s="294"/>
      <c r="S596" s="294"/>
      <c r="T596" s="294"/>
      <c r="U596" s="294"/>
      <c r="V596" s="294"/>
      <c r="W596" s="294"/>
      <c r="X596" s="294"/>
      <c r="Y596" s="409"/>
      <c r="Z596" s="409"/>
      <c r="AA596" s="409"/>
      <c r="AB596" s="409"/>
      <c r="AC596" s="409"/>
      <c r="AD596" s="409"/>
      <c r="AE596" s="409"/>
      <c r="AF596" s="409"/>
      <c r="AG596" s="409"/>
      <c r="AH596" s="409"/>
      <c r="AI596" s="409"/>
      <c r="AJ596" s="409"/>
      <c r="AK596" s="409"/>
      <c r="AL596" s="409"/>
      <c r="AM596" s="295">
        <f>SUM(Y596:AL596)</f>
        <v>0</v>
      </c>
    </row>
    <row r="597" spans="1:39" hidden="1" outlineLevel="1">
      <c r="A597" s="530"/>
      <c r="B597" s="293" t="s">
        <v>311</v>
      </c>
      <c r="C597" s="290" t="s">
        <v>164</v>
      </c>
      <c r="D597" s="294"/>
      <c r="E597" s="294"/>
      <c r="F597" s="294"/>
      <c r="G597" s="294"/>
      <c r="H597" s="294"/>
      <c r="I597" s="294"/>
      <c r="J597" s="294"/>
      <c r="K597" s="294"/>
      <c r="L597" s="294"/>
      <c r="M597" s="294"/>
      <c r="N597" s="466"/>
      <c r="O597" s="294"/>
      <c r="P597" s="294"/>
      <c r="Q597" s="294"/>
      <c r="R597" s="294"/>
      <c r="S597" s="294"/>
      <c r="T597" s="294"/>
      <c r="U597" s="294"/>
      <c r="V597" s="294"/>
      <c r="W597" s="294"/>
      <c r="X597" s="294"/>
      <c r="Y597" s="410">
        <f>Y596</f>
        <v>0</v>
      </c>
      <c r="Z597" s="410">
        <f t="shared" ref="Z597" si="1749">Z596</f>
        <v>0</v>
      </c>
      <c r="AA597" s="410">
        <f t="shared" ref="AA597" si="1750">AA596</f>
        <v>0</v>
      </c>
      <c r="AB597" s="410">
        <f t="shared" ref="AB597" si="1751">AB596</f>
        <v>0</v>
      </c>
      <c r="AC597" s="410">
        <f t="shared" ref="AC597" si="1752">AC596</f>
        <v>0</v>
      </c>
      <c r="AD597" s="410">
        <f t="shared" ref="AD597" si="1753">AD596</f>
        <v>0</v>
      </c>
      <c r="AE597" s="410">
        <f t="shared" ref="AE597" si="1754">AE596</f>
        <v>0</v>
      </c>
      <c r="AF597" s="410">
        <f t="shared" ref="AF597" si="1755">AF596</f>
        <v>0</v>
      </c>
      <c r="AG597" s="410">
        <f t="shared" ref="AG597" si="1756">AG596</f>
        <v>0</v>
      </c>
      <c r="AH597" s="410">
        <f t="shared" ref="AH597" si="1757">AH596</f>
        <v>0</v>
      </c>
      <c r="AI597" s="410">
        <f t="shared" ref="AI597" si="1758">AI596</f>
        <v>0</v>
      </c>
      <c r="AJ597" s="410">
        <f t="shared" ref="AJ597" si="1759">AJ596</f>
        <v>0</v>
      </c>
      <c r="AK597" s="410">
        <f t="shared" ref="AK597" si="1760">AK596</f>
        <v>0</v>
      </c>
      <c r="AL597" s="410">
        <f t="shared" ref="AL597" si="1761">AL596</f>
        <v>0</v>
      </c>
      <c r="AM597" s="296"/>
    </row>
    <row r="598" spans="1:39" hidden="1" outlineLevel="1">
      <c r="A598" s="530"/>
      <c r="B598" s="293"/>
      <c r="C598" s="304"/>
      <c r="D598" s="303"/>
      <c r="E598" s="303"/>
      <c r="F598" s="303"/>
      <c r="G598" s="303"/>
      <c r="H598" s="303"/>
      <c r="I598" s="303"/>
      <c r="J598" s="303"/>
      <c r="K598" s="303"/>
      <c r="L598" s="303"/>
      <c r="M598" s="303"/>
      <c r="N598" s="290"/>
      <c r="O598" s="303"/>
      <c r="P598" s="303"/>
      <c r="Q598" s="303"/>
      <c r="R598" s="303"/>
      <c r="S598" s="303"/>
      <c r="T598" s="303"/>
      <c r="U598" s="303"/>
      <c r="V598" s="303"/>
      <c r="W598" s="303"/>
      <c r="X598" s="303"/>
      <c r="Y598" s="411"/>
      <c r="Z598" s="411"/>
      <c r="AA598" s="411"/>
      <c r="AB598" s="411"/>
      <c r="AC598" s="411"/>
      <c r="AD598" s="411"/>
      <c r="AE598" s="411"/>
      <c r="AF598" s="411"/>
      <c r="AG598" s="411"/>
      <c r="AH598" s="411"/>
      <c r="AI598" s="411"/>
      <c r="AJ598" s="411"/>
      <c r="AK598" s="411"/>
      <c r="AL598" s="411"/>
      <c r="AM598" s="305"/>
    </row>
    <row r="599" spans="1:39" ht="15.75" hidden="1" customHeight="1" outlineLevel="1">
      <c r="A599" s="530">
        <v>5</v>
      </c>
      <c r="B599" s="427" t="s">
        <v>99</v>
      </c>
      <c r="C599" s="290" t="s">
        <v>25</v>
      </c>
      <c r="D599" s="294"/>
      <c r="E599" s="294"/>
      <c r="F599" s="294"/>
      <c r="G599" s="294"/>
      <c r="H599" s="294"/>
      <c r="I599" s="294"/>
      <c r="J599" s="294"/>
      <c r="K599" s="294"/>
      <c r="L599" s="294"/>
      <c r="M599" s="294"/>
      <c r="N599" s="290"/>
      <c r="O599" s="294"/>
      <c r="P599" s="294"/>
      <c r="Q599" s="294"/>
      <c r="R599" s="294"/>
      <c r="S599" s="294"/>
      <c r="T599" s="294"/>
      <c r="U599" s="294"/>
      <c r="V599" s="294"/>
      <c r="W599" s="294"/>
      <c r="X599" s="294"/>
      <c r="Y599" s="409"/>
      <c r="Z599" s="409"/>
      <c r="AA599" s="409"/>
      <c r="AB599" s="409"/>
      <c r="AC599" s="409"/>
      <c r="AD599" s="409"/>
      <c r="AE599" s="409"/>
      <c r="AF599" s="409"/>
      <c r="AG599" s="409"/>
      <c r="AH599" s="409"/>
      <c r="AI599" s="409"/>
      <c r="AJ599" s="409"/>
      <c r="AK599" s="409"/>
      <c r="AL599" s="409"/>
      <c r="AM599" s="295">
        <f>SUM(Y599:AL599)</f>
        <v>0</v>
      </c>
    </row>
    <row r="600" spans="1:39" hidden="1" outlineLevel="1">
      <c r="A600" s="530"/>
      <c r="B600" s="293" t="s">
        <v>311</v>
      </c>
      <c r="C600" s="290" t="s">
        <v>164</v>
      </c>
      <c r="D600" s="294"/>
      <c r="E600" s="294"/>
      <c r="F600" s="294"/>
      <c r="G600" s="294"/>
      <c r="H600" s="294"/>
      <c r="I600" s="294"/>
      <c r="J600" s="294"/>
      <c r="K600" s="294"/>
      <c r="L600" s="294"/>
      <c r="M600" s="294"/>
      <c r="N600" s="466"/>
      <c r="O600" s="294"/>
      <c r="P600" s="294"/>
      <c r="Q600" s="294"/>
      <c r="R600" s="294"/>
      <c r="S600" s="294"/>
      <c r="T600" s="294"/>
      <c r="U600" s="294"/>
      <c r="V600" s="294"/>
      <c r="W600" s="294"/>
      <c r="X600" s="294"/>
      <c r="Y600" s="410">
        <f>Y599</f>
        <v>0</v>
      </c>
      <c r="Z600" s="410">
        <f t="shared" ref="Z600" si="1762">Z599</f>
        <v>0</v>
      </c>
      <c r="AA600" s="410">
        <f t="shared" ref="AA600" si="1763">AA599</f>
        <v>0</v>
      </c>
      <c r="AB600" s="410">
        <f t="shared" ref="AB600" si="1764">AB599</f>
        <v>0</v>
      </c>
      <c r="AC600" s="410">
        <f t="shared" ref="AC600" si="1765">AC599</f>
        <v>0</v>
      </c>
      <c r="AD600" s="410">
        <f t="shared" ref="AD600" si="1766">AD599</f>
        <v>0</v>
      </c>
      <c r="AE600" s="410">
        <f t="shared" ref="AE600" si="1767">AE599</f>
        <v>0</v>
      </c>
      <c r="AF600" s="410">
        <f t="shared" ref="AF600" si="1768">AF599</f>
        <v>0</v>
      </c>
      <c r="AG600" s="410">
        <f t="shared" ref="AG600" si="1769">AG599</f>
        <v>0</v>
      </c>
      <c r="AH600" s="410">
        <f t="shared" ref="AH600" si="1770">AH599</f>
        <v>0</v>
      </c>
      <c r="AI600" s="410">
        <f t="shared" ref="AI600" si="1771">AI599</f>
        <v>0</v>
      </c>
      <c r="AJ600" s="410">
        <f t="shared" ref="AJ600" si="1772">AJ599</f>
        <v>0</v>
      </c>
      <c r="AK600" s="410">
        <f t="shared" ref="AK600" si="1773">AK599</f>
        <v>0</v>
      </c>
      <c r="AL600" s="410">
        <f t="shared" ref="AL600" si="1774">AL599</f>
        <v>0</v>
      </c>
      <c r="AM600" s="296"/>
    </row>
    <row r="601" spans="1:39" hidden="1" outlineLevel="1">
      <c r="A601" s="530"/>
      <c r="B601" s="293"/>
      <c r="C601" s="290"/>
      <c r="D601" s="290"/>
      <c r="E601" s="290"/>
      <c r="F601" s="290"/>
      <c r="G601" s="290"/>
      <c r="H601" s="290"/>
      <c r="I601" s="290"/>
      <c r="J601" s="290"/>
      <c r="K601" s="290"/>
      <c r="L601" s="290"/>
      <c r="M601" s="290"/>
      <c r="N601" s="290"/>
      <c r="O601" s="290"/>
      <c r="P601" s="290"/>
      <c r="Q601" s="290"/>
      <c r="R601" s="290"/>
      <c r="S601" s="290"/>
      <c r="T601" s="290"/>
      <c r="U601" s="290"/>
      <c r="V601" s="290"/>
      <c r="W601" s="290"/>
      <c r="X601" s="290"/>
      <c r="Y601" s="421"/>
      <c r="Z601" s="422"/>
      <c r="AA601" s="422"/>
      <c r="AB601" s="422"/>
      <c r="AC601" s="422"/>
      <c r="AD601" s="422"/>
      <c r="AE601" s="422"/>
      <c r="AF601" s="422"/>
      <c r="AG601" s="422"/>
      <c r="AH601" s="422"/>
      <c r="AI601" s="422"/>
      <c r="AJ601" s="422"/>
      <c r="AK601" s="422"/>
      <c r="AL601" s="422"/>
      <c r="AM601" s="296"/>
    </row>
    <row r="602" spans="1:39" ht="15.75" hidden="1" outlineLevel="1">
      <c r="A602" s="530"/>
      <c r="B602" s="318" t="s">
        <v>499</v>
      </c>
      <c r="C602" s="288"/>
      <c r="D602" s="288"/>
      <c r="E602" s="288"/>
      <c r="F602" s="288"/>
      <c r="G602" s="288"/>
      <c r="H602" s="288"/>
      <c r="I602" s="288"/>
      <c r="J602" s="288"/>
      <c r="K602" s="288"/>
      <c r="L602" s="288"/>
      <c r="M602" s="288"/>
      <c r="N602" s="289"/>
      <c r="O602" s="288"/>
      <c r="P602" s="288"/>
      <c r="Q602" s="288"/>
      <c r="R602" s="288"/>
      <c r="S602" s="288"/>
      <c r="T602" s="288"/>
      <c r="U602" s="288"/>
      <c r="V602" s="288"/>
      <c r="W602" s="288"/>
      <c r="X602" s="288"/>
      <c r="Y602" s="413"/>
      <c r="Z602" s="413"/>
      <c r="AA602" s="413"/>
      <c r="AB602" s="413"/>
      <c r="AC602" s="413"/>
      <c r="AD602" s="413"/>
      <c r="AE602" s="413"/>
      <c r="AF602" s="413"/>
      <c r="AG602" s="413"/>
      <c r="AH602" s="413"/>
      <c r="AI602" s="413"/>
      <c r="AJ602" s="413"/>
      <c r="AK602" s="413"/>
      <c r="AL602" s="413"/>
      <c r="AM602" s="291"/>
    </row>
    <row r="603" spans="1:39" hidden="1" outlineLevel="1">
      <c r="A603" s="530">
        <v>6</v>
      </c>
      <c r="B603" s="427" t="s">
        <v>100</v>
      </c>
      <c r="C603" s="290" t="s">
        <v>25</v>
      </c>
      <c r="D603" s="294"/>
      <c r="E603" s="294"/>
      <c r="F603" s="294"/>
      <c r="G603" s="294"/>
      <c r="H603" s="294"/>
      <c r="I603" s="294"/>
      <c r="J603" s="294"/>
      <c r="K603" s="294"/>
      <c r="L603" s="294"/>
      <c r="M603" s="294"/>
      <c r="N603" s="294">
        <v>12</v>
      </c>
      <c r="O603" s="294"/>
      <c r="P603" s="294"/>
      <c r="Q603" s="294"/>
      <c r="R603" s="294"/>
      <c r="S603" s="294"/>
      <c r="T603" s="294"/>
      <c r="U603" s="294"/>
      <c r="V603" s="294"/>
      <c r="W603" s="294"/>
      <c r="X603" s="294"/>
      <c r="Y603" s="414"/>
      <c r="Z603" s="409"/>
      <c r="AA603" s="409"/>
      <c r="AB603" s="409"/>
      <c r="AC603" s="409"/>
      <c r="AD603" s="409"/>
      <c r="AE603" s="409"/>
      <c r="AF603" s="414"/>
      <c r="AG603" s="414"/>
      <c r="AH603" s="414"/>
      <c r="AI603" s="414"/>
      <c r="AJ603" s="414"/>
      <c r="AK603" s="414"/>
      <c r="AL603" s="414"/>
      <c r="AM603" s="295">
        <f>SUM(Y603:AL603)</f>
        <v>0</v>
      </c>
    </row>
    <row r="604" spans="1:39" hidden="1" outlineLevel="1">
      <c r="A604" s="530"/>
      <c r="B604" s="293" t="s">
        <v>311</v>
      </c>
      <c r="C604" s="290" t="s">
        <v>164</v>
      </c>
      <c r="D604" s="294"/>
      <c r="E604" s="294"/>
      <c r="F604" s="294"/>
      <c r="G604" s="294"/>
      <c r="H604" s="294"/>
      <c r="I604" s="294"/>
      <c r="J604" s="294"/>
      <c r="K604" s="294"/>
      <c r="L604" s="294"/>
      <c r="M604" s="294"/>
      <c r="N604" s="294">
        <f>N603</f>
        <v>12</v>
      </c>
      <c r="O604" s="294"/>
      <c r="P604" s="294"/>
      <c r="Q604" s="294"/>
      <c r="R604" s="294"/>
      <c r="S604" s="294"/>
      <c r="T604" s="294"/>
      <c r="U604" s="294"/>
      <c r="V604" s="294"/>
      <c r="W604" s="294"/>
      <c r="X604" s="294"/>
      <c r="Y604" s="410">
        <f>Y603</f>
        <v>0</v>
      </c>
      <c r="Z604" s="410">
        <f t="shared" ref="Z604" si="1775">Z603</f>
        <v>0</v>
      </c>
      <c r="AA604" s="410">
        <f t="shared" ref="AA604" si="1776">AA603</f>
        <v>0</v>
      </c>
      <c r="AB604" s="410">
        <f t="shared" ref="AB604" si="1777">AB603</f>
        <v>0</v>
      </c>
      <c r="AC604" s="410">
        <f t="shared" ref="AC604" si="1778">AC603</f>
        <v>0</v>
      </c>
      <c r="AD604" s="410">
        <f t="shared" ref="AD604" si="1779">AD603</f>
        <v>0</v>
      </c>
      <c r="AE604" s="410">
        <f t="shared" ref="AE604" si="1780">AE603</f>
        <v>0</v>
      </c>
      <c r="AF604" s="410">
        <f t="shared" ref="AF604" si="1781">AF603</f>
        <v>0</v>
      </c>
      <c r="AG604" s="410">
        <f t="shared" ref="AG604" si="1782">AG603</f>
        <v>0</v>
      </c>
      <c r="AH604" s="410">
        <f t="shared" ref="AH604" si="1783">AH603</f>
        <v>0</v>
      </c>
      <c r="AI604" s="410">
        <f t="shared" ref="AI604" si="1784">AI603</f>
        <v>0</v>
      </c>
      <c r="AJ604" s="410">
        <f t="shared" ref="AJ604" si="1785">AJ603</f>
        <v>0</v>
      </c>
      <c r="AK604" s="410">
        <f t="shared" ref="AK604" si="1786">AK603</f>
        <v>0</v>
      </c>
      <c r="AL604" s="410">
        <f t="shared" ref="AL604" si="1787">AL603</f>
        <v>0</v>
      </c>
      <c r="AM604" s="310"/>
    </row>
    <row r="605" spans="1:39" hidden="1" outlineLevel="1">
      <c r="A605" s="530"/>
      <c r="B605" s="309"/>
      <c r="C605" s="311"/>
      <c r="D605" s="290"/>
      <c r="E605" s="290"/>
      <c r="F605" s="290"/>
      <c r="G605" s="290"/>
      <c r="H605" s="290"/>
      <c r="I605" s="290"/>
      <c r="J605" s="290"/>
      <c r="K605" s="290"/>
      <c r="L605" s="290"/>
      <c r="M605" s="290"/>
      <c r="N605" s="290"/>
      <c r="O605" s="290"/>
      <c r="P605" s="290"/>
      <c r="Q605" s="290"/>
      <c r="R605" s="290"/>
      <c r="S605" s="290"/>
      <c r="T605" s="290"/>
      <c r="U605" s="290"/>
      <c r="V605" s="290"/>
      <c r="W605" s="290"/>
      <c r="X605" s="290"/>
      <c r="Y605" s="415"/>
      <c r="Z605" s="415"/>
      <c r="AA605" s="415"/>
      <c r="AB605" s="415"/>
      <c r="AC605" s="415"/>
      <c r="AD605" s="415"/>
      <c r="AE605" s="415"/>
      <c r="AF605" s="415"/>
      <c r="AG605" s="415"/>
      <c r="AH605" s="415"/>
      <c r="AI605" s="415"/>
      <c r="AJ605" s="415"/>
      <c r="AK605" s="415"/>
      <c r="AL605" s="415"/>
      <c r="AM605" s="312"/>
    </row>
    <row r="606" spans="1:39" ht="30" hidden="1" outlineLevel="1">
      <c r="A606" s="530">
        <v>7</v>
      </c>
      <c r="B606" s="427" t="s">
        <v>101</v>
      </c>
      <c r="C606" s="290" t="s">
        <v>25</v>
      </c>
      <c r="D606" s="294"/>
      <c r="E606" s="294"/>
      <c r="F606" s="294"/>
      <c r="G606" s="294"/>
      <c r="H606" s="294"/>
      <c r="I606" s="294"/>
      <c r="J606" s="294"/>
      <c r="K606" s="294"/>
      <c r="L606" s="294"/>
      <c r="M606" s="294"/>
      <c r="N606" s="294">
        <v>12</v>
      </c>
      <c r="O606" s="294"/>
      <c r="P606" s="294"/>
      <c r="Q606" s="294"/>
      <c r="R606" s="294"/>
      <c r="S606" s="294"/>
      <c r="T606" s="294"/>
      <c r="U606" s="294"/>
      <c r="V606" s="294"/>
      <c r="W606" s="294"/>
      <c r="X606" s="294"/>
      <c r="Y606" s="414"/>
      <c r="Z606" s="409"/>
      <c r="AA606" s="409"/>
      <c r="AB606" s="409"/>
      <c r="AC606" s="409"/>
      <c r="AD606" s="409"/>
      <c r="AE606" s="409"/>
      <c r="AF606" s="414"/>
      <c r="AG606" s="414"/>
      <c r="AH606" s="414"/>
      <c r="AI606" s="414"/>
      <c r="AJ606" s="414"/>
      <c r="AK606" s="414"/>
      <c r="AL606" s="414"/>
      <c r="AM606" s="295">
        <f>SUM(Y606:AL606)</f>
        <v>0</v>
      </c>
    </row>
    <row r="607" spans="1:39" hidden="1" outlineLevel="1">
      <c r="A607" s="530"/>
      <c r="B607" s="293" t="s">
        <v>311</v>
      </c>
      <c r="C607" s="290" t="s">
        <v>164</v>
      </c>
      <c r="D607" s="294"/>
      <c r="E607" s="294"/>
      <c r="F607" s="294"/>
      <c r="G607" s="294"/>
      <c r="H607" s="294"/>
      <c r="I607" s="294"/>
      <c r="J607" s="294"/>
      <c r="K607" s="294"/>
      <c r="L607" s="294"/>
      <c r="M607" s="294"/>
      <c r="N607" s="294">
        <f>N606</f>
        <v>12</v>
      </c>
      <c r="O607" s="294"/>
      <c r="P607" s="294"/>
      <c r="Q607" s="294"/>
      <c r="R607" s="294"/>
      <c r="S607" s="294"/>
      <c r="T607" s="294"/>
      <c r="U607" s="294"/>
      <c r="V607" s="294"/>
      <c r="W607" s="294"/>
      <c r="X607" s="294"/>
      <c r="Y607" s="410">
        <f>Y606</f>
        <v>0</v>
      </c>
      <c r="Z607" s="410">
        <f t="shared" ref="Z607" si="1788">Z606</f>
        <v>0</v>
      </c>
      <c r="AA607" s="410">
        <f t="shared" ref="AA607" si="1789">AA606</f>
        <v>0</v>
      </c>
      <c r="AB607" s="410">
        <f t="shared" ref="AB607" si="1790">AB606</f>
        <v>0</v>
      </c>
      <c r="AC607" s="410">
        <f t="shared" ref="AC607" si="1791">AC606</f>
        <v>0</v>
      </c>
      <c r="AD607" s="410">
        <f t="shared" ref="AD607" si="1792">AD606</f>
        <v>0</v>
      </c>
      <c r="AE607" s="410">
        <f t="shared" ref="AE607" si="1793">AE606</f>
        <v>0</v>
      </c>
      <c r="AF607" s="410">
        <f t="shared" ref="AF607" si="1794">AF606</f>
        <v>0</v>
      </c>
      <c r="AG607" s="410">
        <f t="shared" ref="AG607" si="1795">AG606</f>
        <v>0</v>
      </c>
      <c r="AH607" s="410">
        <f t="shared" ref="AH607" si="1796">AH606</f>
        <v>0</v>
      </c>
      <c r="AI607" s="410">
        <f t="shared" ref="AI607" si="1797">AI606</f>
        <v>0</v>
      </c>
      <c r="AJ607" s="410">
        <f t="shared" ref="AJ607" si="1798">AJ606</f>
        <v>0</v>
      </c>
      <c r="AK607" s="410">
        <f t="shared" ref="AK607" si="1799">AK606</f>
        <v>0</v>
      </c>
      <c r="AL607" s="410">
        <f t="shared" ref="AL607" si="1800">AL606</f>
        <v>0</v>
      </c>
      <c r="AM607" s="310"/>
    </row>
    <row r="608" spans="1:39" hidden="1" outlineLevel="1">
      <c r="A608" s="530"/>
      <c r="B608" s="313"/>
      <c r="C608" s="311"/>
      <c r="D608" s="290"/>
      <c r="E608" s="290"/>
      <c r="F608" s="290"/>
      <c r="G608" s="290"/>
      <c r="H608" s="290"/>
      <c r="I608" s="290"/>
      <c r="J608" s="290"/>
      <c r="K608" s="290"/>
      <c r="L608" s="290"/>
      <c r="M608" s="290"/>
      <c r="N608" s="290"/>
      <c r="O608" s="290"/>
      <c r="P608" s="290"/>
      <c r="Q608" s="290"/>
      <c r="R608" s="290"/>
      <c r="S608" s="290"/>
      <c r="T608" s="290"/>
      <c r="U608" s="290"/>
      <c r="V608" s="290"/>
      <c r="W608" s="290"/>
      <c r="X608" s="290"/>
      <c r="Y608" s="415"/>
      <c r="Z608" s="416"/>
      <c r="AA608" s="415"/>
      <c r="AB608" s="415"/>
      <c r="AC608" s="415"/>
      <c r="AD608" s="415"/>
      <c r="AE608" s="415"/>
      <c r="AF608" s="415"/>
      <c r="AG608" s="415"/>
      <c r="AH608" s="415"/>
      <c r="AI608" s="415"/>
      <c r="AJ608" s="415"/>
      <c r="AK608" s="415"/>
      <c r="AL608" s="415"/>
      <c r="AM608" s="312"/>
    </row>
    <row r="609" spans="1:39" ht="30" hidden="1" outlineLevel="1">
      <c r="A609" s="530">
        <v>8</v>
      </c>
      <c r="B609" s="427" t="s">
        <v>102</v>
      </c>
      <c r="C609" s="290" t="s">
        <v>25</v>
      </c>
      <c r="D609" s="294"/>
      <c r="E609" s="294"/>
      <c r="F609" s="294"/>
      <c r="G609" s="294"/>
      <c r="H609" s="294"/>
      <c r="I609" s="294"/>
      <c r="J609" s="294"/>
      <c r="K609" s="294"/>
      <c r="L609" s="294"/>
      <c r="M609" s="294"/>
      <c r="N609" s="294">
        <v>12</v>
      </c>
      <c r="O609" s="294"/>
      <c r="P609" s="294"/>
      <c r="Q609" s="294"/>
      <c r="R609" s="294"/>
      <c r="S609" s="294"/>
      <c r="T609" s="294"/>
      <c r="U609" s="294"/>
      <c r="V609" s="294"/>
      <c r="W609" s="294"/>
      <c r="X609" s="294"/>
      <c r="Y609" s="414"/>
      <c r="Z609" s="409"/>
      <c r="AA609" s="409"/>
      <c r="AB609" s="409"/>
      <c r="AC609" s="409"/>
      <c r="AD609" s="409"/>
      <c r="AE609" s="409"/>
      <c r="AF609" s="414"/>
      <c r="AG609" s="414"/>
      <c r="AH609" s="414"/>
      <c r="AI609" s="414"/>
      <c r="AJ609" s="414"/>
      <c r="AK609" s="414"/>
      <c r="AL609" s="414"/>
      <c r="AM609" s="295">
        <f>SUM(Y609:AL609)</f>
        <v>0</v>
      </c>
    </row>
    <row r="610" spans="1:39" hidden="1" outlineLevel="1">
      <c r="A610" s="530"/>
      <c r="B610" s="293" t="s">
        <v>311</v>
      </c>
      <c r="C610" s="290" t="s">
        <v>164</v>
      </c>
      <c r="D610" s="294"/>
      <c r="E610" s="294"/>
      <c r="F610" s="294"/>
      <c r="G610" s="294"/>
      <c r="H610" s="294"/>
      <c r="I610" s="294"/>
      <c r="J610" s="294"/>
      <c r="K610" s="294"/>
      <c r="L610" s="294"/>
      <c r="M610" s="294"/>
      <c r="N610" s="294">
        <f>N609</f>
        <v>12</v>
      </c>
      <c r="O610" s="294"/>
      <c r="P610" s="294"/>
      <c r="Q610" s="294"/>
      <c r="R610" s="294"/>
      <c r="S610" s="294"/>
      <c r="T610" s="294"/>
      <c r="U610" s="294"/>
      <c r="V610" s="294"/>
      <c r="W610" s="294"/>
      <c r="X610" s="294"/>
      <c r="Y610" s="410">
        <f>Y609</f>
        <v>0</v>
      </c>
      <c r="Z610" s="410">
        <f t="shared" ref="Z610" si="1801">Z609</f>
        <v>0</v>
      </c>
      <c r="AA610" s="410">
        <f t="shared" ref="AA610" si="1802">AA609</f>
        <v>0</v>
      </c>
      <c r="AB610" s="410">
        <f t="shared" ref="AB610" si="1803">AB609</f>
        <v>0</v>
      </c>
      <c r="AC610" s="410">
        <f t="shared" ref="AC610" si="1804">AC609</f>
        <v>0</v>
      </c>
      <c r="AD610" s="410">
        <f t="shared" ref="AD610" si="1805">AD609</f>
        <v>0</v>
      </c>
      <c r="AE610" s="410">
        <f t="shared" ref="AE610" si="1806">AE609</f>
        <v>0</v>
      </c>
      <c r="AF610" s="410">
        <f t="shared" ref="AF610" si="1807">AF609</f>
        <v>0</v>
      </c>
      <c r="AG610" s="410">
        <f t="shared" ref="AG610" si="1808">AG609</f>
        <v>0</v>
      </c>
      <c r="AH610" s="410">
        <f t="shared" ref="AH610" si="1809">AH609</f>
        <v>0</v>
      </c>
      <c r="AI610" s="410">
        <f t="shared" ref="AI610" si="1810">AI609</f>
        <v>0</v>
      </c>
      <c r="AJ610" s="410">
        <f t="shared" ref="AJ610" si="1811">AJ609</f>
        <v>0</v>
      </c>
      <c r="AK610" s="410">
        <f t="shared" ref="AK610" si="1812">AK609</f>
        <v>0</v>
      </c>
      <c r="AL610" s="410">
        <f t="shared" ref="AL610" si="1813">AL609</f>
        <v>0</v>
      </c>
      <c r="AM610" s="310"/>
    </row>
    <row r="611" spans="1:39" hidden="1" outlineLevel="1">
      <c r="A611" s="530"/>
      <c r="B611" s="313"/>
      <c r="C611" s="311"/>
      <c r="D611" s="315"/>
      <c r="E611" s="315"/>
      <c r="F611" s="315"/>
      <c r="G611" s="315"/>
      <c r="H611" s="315"/>
      <c r="I611" s="315"/>
      <c r="J611" s="315"/>
      <c r="K611" s="315"/>
      <c r="L611" s="315"/>
      <c r="M611" s="315"/>
      <c r="N611" s="290"/>
      <c r="O611" s="315"/>
      <c r="P611" s="315"/>
      <c r="Q611" s="315"/>
      <c r="R611" s="315"/>
      <c r="S611" s="315"/>
      <c r="T611" s="315"/>
      <c r="U611" s="315"/>
      <c r="V611" s="315"/>
      <c r="W611" s="315"/>
      <c r="X611" s="315"/>
      <c r="Y611" s="415"/>
      <c r="Z611" s="416"/>
      <c r="AA611" s="415"/>
      <c r="AB611" s="415"/>
      <c r="AC611" s="415"/>
      <c r="AD611" s="415"/>
      <c r="AE611" s="415"/>
      <c r="AF611" s="415"/>
      <c r="AG611" s="415"/>
      <c r="AH611" s="415"/>
      <c r="AI611" s="415"/>
      <c r="AJ611" s="415"/>
      <c r="AK611" s="415"/>
      <c r="AL611" s="415"/>
      <c r="AM611" s="312"/>
    </row>
    <row r="612" spans="1:39" ht="30" hidden="1" outlineLevel="1">
      <c r="A612" s="530">
        <v>9</v>
      </c>
      <c r="B612" s="427" t="s">
        <v>103</v>
      </c>
      <c r="C612" s="290" t="s">
        <v>25</v>
      </c>
      <c r="D612" s="294"/>
      <c r="E612" s="294"/>
      <c r="F612" s="294"/>
      <c r="G612" s="294"/>
      <c r="H612" s="294"/>
      <c r="I612" s="294"/>
      <c r="J612" s="294"/>
      <c r="K612" s="294"/>
      <c r="L612" s="294"/>
      <c r="M612" s="294"/>
      <c r="N612" s="294">
        <v>12</v>
      </c>
      <c r="O612" s="294"/>
      <c r="P612" s="294"/>
      <c r="Q612" s="294"/>
      <c r="R612" s="294"/>
      <c r="S612" s="294"/>
      <c r="T612" s="294"/>
      <c r="U612" s="294"/>
      <c r="V612" s="294"/>
      <c r="W612" s="294"/>
      <c r="X612" s="294"/>
      <c r="Y612" s="414"/>
      <c r="Z612" s="409"/>
      <c r="AA612" s="409"/>
      <c r="AB612" s="409"/>
      <c r="AC612" s="409"/>
      <c r="AD612" s="409"/>
      <c r="AE612" s="409"/>
      <c r="AF612" s="414"/>
      <c r="AG612" s="414"/>
      <c r="AH612" s="414"/>
      <c r="AI612" s="414"/>
      <c r="AJ612" s="414"/>
      <c r="AK612" s="414"/>
      <c r="AL612" s="414"/>
      <c r="AM612" s="295">
        <f>SUM(Y612:AL612)</f>
        <v>0</v>
      </c>
    </row>
    <row r="613" spans="1:39" hidden="1" outlineLevel="1">
      <c r="A613" s="530"/>
      <c r="B613" s="293" t="s">
        <v>311</v>
      </c>
      <c r="C613" s="290" t="s">
        <v>164</v>
      </c>
      <c r="D613" s="294"/>
      <c r="E613" s="294"/>
      <c r="F613" s="294"/>
      <c r="G613" s="294"/>
      <c r="H613" s="294"/>
      <c r="I613" s="294"/>
      <c r="J613" s="294"/>
      <c r="K613" s="294"/>
      <c r="L613" s="294"/>
      <c r="M613" s="294"/>
      <c r="N613" s="294">
        <f>N612</f>
        <v>12</v>
      </c>
      <c r="O613" s="294"/>
      <c r="P613" s="294"/>
      <c r="Q613" s="294"/>
      <c r="R613" s="294"/>
      <c r="S613" s="294"/>
      <c r="T613" s="294"/>
      <c r="U613" s="294"/>
      <c r="V613" s="294"/>
      <c r="W613" s="294"/>
      <c r="X613" s="294"/>
      <c r="Y613" s="410">
        <f>Y612</f>
        <v>0</v>
      </c>
      <c r="Z613" s="410">
        <f t="shared" ref="Z613" si="1814">Z612</f>
        <v>0</v>
      </c>
      <c r="AA613" s="410">
        <f t="shared" ref="AA613" si="1815">AA612</f>
        <v>0</v>
      </c>
      <c r="AB613" s="410">
        <f t="shared" ref="AB613" si="1816">AB612</f>
        <v>0</v>
      </c>
      <c r="AC613" s="410">
        <f t="shared" ref="AC613" si="1817">AC612</f>
        <v>0</v>
      </c>
      <c r="AD613" s="410">
        <f t="shared" ref="AD613" si="1818">AD612</f>
        <v>0</v>
      </c>
      <c r="AE613" s="410">
        <f t="shared" ref="AE613" si="1819">AE612</f>
        <v>0</v>
      </c>
      <c r="AF613" s="410">
        <f t="shared" ref="AF613" si="1820">AF612</f>
        <v>0</v>
      </c>
      <c r="AG613" s="410">
        <f t="shared" ref="AG613" si="1821">AG612</f>
        <v>0</v>
      </c>
      <c r="AH613" s="410">
        <f t="shared" ref="AH613" si="1822">AH612</f>
        <v>0</v>
      </c>
      <c r="AI613" s="410">
        <f t="shared" ref="AI613" si="1823">AI612</f>
        <v>0</v>
      </c>
      <c r="AJ613" s="410">
        <f t="shared" ref="AJ613" si="1824">AJ612</f>
        <v>0</v>
      </c>
      <c r="AK613" s="410">
        <f t="shared" ref="AK613" si="1825">AK612</f>
        <v>0</v>
      </c>
      <c r="AL613" s="410">
        <f t="shared" ref="AL613" si="1826">AL612</f>
        <v>0</v>
      </c>
      <c r="AM613" s="310"/>
    </row>
    <row r="614" spans="1:39" hidden="1" outlineLevel="1">
      <c r="A614" s="530"/>
      <c r="B614" s="313"/>
      <c r="C614" s="311"/>
      <c r="D614" s="315"/>
      <c r="E614" s="315"/>
      <c r="F614" s="315"/>
      <c r="G614" s="315"/>
      <c r="H614" s="315"/>
      <c r="I614" s="315"/>
      <c r="J614" s="315"/>
      <c r="K614" s="315"/>
      <c r="L614" s="315"/>
      <c r="M614" s="315"/>
      <c r="N614" s="290"/>
      <c r="O614" s="315"/>
      <c r="P614" s="315"/>
      <c r="Q614" s="315"/>
      <c r="R614" s="315"/>
      <c r="S614" s="315"/>
      <c r="T614" s="315"/>
      <c r="U614" s="315"/>
      <c r="V614" s="315"/>
      <c r="W614" s="315"/>
      <c r="X614" s="315"/>
      <c r="Y614" s="415"/>
      <c r="Z614" s="415"/>
      <c r="AA614" s="415"/>
      <c r="AB614" s="415"/>
      <c r="AC614" s="415"/>
      <c r="AD614" s="415"/>
      <c r="AE614" s="415"/>
      <c r="AF614" s="415"/>
      <c r="AG614" s="415"/>
      <c r="AH614" s="415"/>
      <c r="AI614" s="415"/>
      <c r="AJ614" s="415"/>
      <c r="AK614" s="415"/>
      <c r="AL614" s="415"/>
      <c r="AM614" s="312"/>
    </row>
    <row r="615" spans="1:39" ht="30" hidden="1" outlineLevel="1">
      <c r="A615" s="530">
        <v>10</v>
      </c>
      <c r="B615" s="427" t="s">
        <v>104</v>
      </c>
      <c r="C615" s="290" t="s">
        <v>25</v>
      </c>
      <c r="D615" s="294"/>
      <c r="E615" s="294"/>
      <c r="F615" s="294"/>
      <c r="G615" s="294"/>
      <c r="H615" s="294"/>
      <c r="I615" s="294"/>
      <c r="J615" s="294"/>
      <c r="K615" s="294"/>
      <c r="L615" s="294"/>
      <c r="M615" s="294"/>
      <c r="N615" s="294">
        <v>3</v>
      </c>
      <c r="O615" s="294"/>
      <c r="P615" s="294"/>
      <c r="Q615" s="294"/>
      <c r="R615" s="294"/>
      <c r="S615" s="294"/>
      <c r="T615" s="294"/>
      <c r="U615" s="294"/>
      <c r="V615" s="294"/>
      <c r="W615" s="294"/>
      <c r="X615" s="294"/>
      <c r="Y615" s="414"/>
      <c r="Z615" s="409"/>
      <c r="AA615" s="409"/>
      <c r="AB615" s="409"/>
      <c r="AC615" s="409"/>
      <c r="AD615" s="409"/>
      <c r="AE615" s="409"/>
      <c r="AF615" s="414"/>
      <c r="AG615" s="414"/>
      <c r="AH615" s="414"/>
      <c r="AI615" s="414"/>
      <c r="AJ615" s="414"/>
      <c r="AK615" s="414"/>
      <c r="AL615" s="414"/>
      <c r="AM615" s="295">
        <f>SUM(Y615:AL615)</f>
        <v>0</v>
      </c>
    </row>
    <row r="616" spans="1:39" hidden="1" outlineLevel="1">
      <c r="A616" s="530"/>
      <c r="B616" s="293" t="s">
        <v>311</v>
      </c>
      <c r="C616" s="290" t="s">
        <v>164</v>
      </c>
      <c r="D616" s="294"/>
      <c r="E616" s="294"/>
      <c r="F616" s="294"/>
      <c r="G616" s="294"/>
      <c r="H616" s="294"/>
      <c r="I616" s="294"/>
      <c r="J616" s="294"/>
      <c r="K616" s="294"/>
      <c r="L616" s="294"/>
      <c r="M616" s="294"/>
      <c r="N616" s="294">
        <f>N615</f>
        <v>3</v>
      </c>
      <c r="O616" s="294"/>
      <c r="P616" s="294"/>
      <c r="Q616" s="294"/>
      <c r="R616" s="294"/>
      <c r="S616" s="294"/>
      <c r="T616" s="294"/>
      <c r="U616" s="294"/>
      <c r="V616" s="294"/>
      <c r="W616" s="294"/>
      <c r="X616" s="294"/>
      <c r="Y616" s="410">
        <f>Y615</f>
        <v>0</v>
      </c>
      <c r="Z616" s="410">
        <f t="shared" ref="Z616" si="1827">Z615</f>
        <v>0</v>
      </c>
      <c r="AA616" s="410">
        <f t="shared" ref="AA616" si="1828">AA615</f>
        <v>0</v>
      </c>
      <c r="AB616" s="410">
        <f t="shared" ref="AB616" si="1829">AB615</f>
        <v>0</v>
      </c>
      <c r="AC616" s="410">
        <f t="shared" ref="AC616" si="1830">AC615</f>
        <v>0</v>
      </c>
      <c r="AD616" s="410">
        <f t="shared" ref="AD616" si="1831">AD615</f>
        <v>0</v>
      </c>
      <c r="AE616" s="410">
        <f t="shared" ref="AE616" si="1832">AE615</f>
        <v>0</v>
      </c>
      <c r="AF616" s="410">
        <f t="shared" ref="AF616" si="1833">AF615</f>
        <v>0</v>
      </c>
      <c r="AG616" s="410">
        <f t="shared" ref="AG616" si="1834">AG615</f>
        <v>0</v>
      </c>
      <c r="AH616" s="410">
        <f t="shared" ref="AH616" si="1835">AH615</f>
        <v>0</v>
      </c>
      <c r="AI616" s="410">
        <f t="shared" ref="AI616" si="1836">AI615</f>
        <v>0</v>
      </c>
      <c r="AJ616" s="410">
        <f t="shared" ref="AJ616" si="1837">AJ615</f>
        <v>0</v>
      </c>
      <c r="AK616" s="410">
        <f t="shared" ref="AK616" si="1838">AK615</f>
        <v>0</v>
      </c>
      <c r="AL616" s="410">
        <f t="shared" ref="AL616" si="1839">AL615</f>
        <v>0</v>
      </c>
      <c r="AM616" s="310"/>
    </row>
    <row r="617" spans="1:39" hidden="1" outlineLevel="1">
      <c r="A617" s="530"/>
      <c r="B617" s="313"/>
      <c r="C617" s="311"/>
      <c r="D617" s="315"/>
      <c r="E617" s="315"/>
      <c r="F617" s="315"/>
      <c r="G617" s="315"/>
      <c r="H617" s="315"/>
      <c r="I617" s="315"/>
      <c r="J617" s="315"/>
      <c r="K617" s="315"/>
      <c r="L617" s="315"/>
      <c r="M617" s="315"/>
      <c r="N617" s="290"/>
      <c r="O617" s="315"/>
      <c r="P617" s="315"/>
      <c r="Q617" s="315"/>
      <c r="R617" s="315"/>
      <c r="S617" s="315"/>
      <c r="T617" s="315"/>
      <c r="U617" s="315"/>
      <c r="V617" s="315"/>
      <c r="W617" s="315"/>
      <c r="X617" s="315"/>
      <c r="Y617" s="415"/>
      <c r="Z617" s="416"/>
      <c r="AA617" s="415"/>
      <c r="AB617" s="415"/>
      <c r="AC617" s="415"/>
      <c r="AD617" s="415"/>
      <c r="AE617" s="415"/>
      <c r="AF617" s="415"/>
      <c r="AG617" s="415"/>
      <c r="AH617" s="415"/>
      <c r="AI617" s="415"/>
      <c r="AJ617" s="415"/>
      <c r="AK617" s="415"/>
      <c r="AL617" s="415"/>
      <c r="AM617" s="312"/>
    </row>
    <row r="618" spans="1:39" ht="15.75" hidden="1" outlineLevel="1">
      <c r="A618" s="530"/>
      <c r="B618" s="287" t="s">
        <v>10</v>
      </c>
      <c r="C618" s="288"/>
      <c r="D618" s="288"/>
      <c r="E618" s="288"/>
      <c r="F618" s="288"/>
      <c r="G618" s="288"/>
      <c r="H618" s="288"/>
      <c r="I618" s="288"/>
      <c r="J618" s="288"/>
      <c r="K618" s="288"/>
      <c r="L618" s="288"/>
      <c r="M618" s="288"/>
      <c r="N618" s="289"/>
      <c r="O618" s="288"/>
      <c r="P618" s="288"/>
      <c r="Q618" s="288"/>
      <c r="R618" s="288"/>
      <c r="S618" s="288"/>
      <c r="T618" s="288"/>
      <c r="U618" s="288"/>
      <c r="V618" s="288"/>
      <c r="W618" s="288"/>
      <c r="X618" s="288"/>
      <c r="Y618" s="413"/>
      <c r="Z618" s="413"/>
      <c r="AA618" s="413"/>
      <c r="AB618" s="413"/>
      <c r="AC618" s="413"/>
      <c r="AD618" s="413"/>
      <c r="AE618" s="413"/>
      <c r="AF618" s="413"/>
      <c r="AG618" s="413"/>
      <c r="AH618" s="413"/>
      <c r="AI618" s="413"/>
      <c r="AJ618" s="413"/>
      <c r="AK618" s="413"/>
      <c r="AL618" s="413"/>
      <c r="AM618" s="291"/>
    </row>
    <row r="619" spans="1:39" ht="30" hidden="1" outlineLevel="1">
      <c r="A619" s="530">
        <v>11</v>
      </c>
      <c r="B619" s="427" t="s">
        <v>105</v>
      </c>
      <c r="C619" s="290" t="s">
        <v>25</v>
      </c>
      <c r="D619" s="294"/>
      <c r="E619" s="294"/>
      <c r="F619" s="294"/>
      <c r="G619" s="294"/>
      <c r="H619" s="294"/>
      <c r="I619" s="294"/>
      <c r="J619" s="294"/>
      <c r="K619" s="294"/>
      <c r="L619" s="294"/>
      <c r="M619" s="294"/>
      <c r="N619" s="294">
        <v>12</v>
      </c>
      <c r="O619" s="294"/>
      <c r="P619" s="294"/>
      <c r="Q619" s="294"/>
      <c r="R619" s="294"/>
      <c r="S619" s="294"/>
      <c r="T619" s="294"/>
      <c r="U619" s="294"/>
      <c r="V619" s="294"/>
      <c r="W619" s="294"/>
      <c r="X619" s="294"/>
      <c r="Y619" s="425"/>
      <c r="Z619" s="409"/>
      <c r="AA619" s="409"/>
      <c r="AB619" s="409"/>
      <c r="AC619" s="409"/>
      <c r="AD619" s="409"/>
      <c r="AE619" s="409"/>
      <c r="AF619" s="414"/>
      <c r="AG619" s="414"/>
      <c r="AH619" s="414"/>
      <c r="AI619" s="414"/>
      <c r="AJ619" s="414"/>
      <c r="AK619" s="414"/>
      <c r="AL619" s="414"/>
      <c r="AM619" s="295">
        <f>SUM(Y619:AL619)</f>
        <v>0</v>
      </c>
    </row>
    <row r="620" spans="1:39" hidden="1" outlineLevel="1">
      <c r="A620" s="530"/>
      <c r="B620" s="293" t="s">
        <v>311</v>
      </c>
      <c r="C620" s="290" t="s">
        <v>164</v>
      </c>
      <c r="D620" s="294"/>
      <c r="E620" s="294"/>
      <c r="F620" s="294"/>
      <c r="G620" s="294"/>
      <c r="H620" s="294"/>
      <c r="I620" s="294"/>
      <c r="J620" s="294"/>
      <c r="K620" s="294"/>
      <c r="L620" s="294"/>
      <c r="M620" s="294"/>
      <c r="N620" s="294">
        <f>N619</f>
        <v>12</v>
      </c>
      <c r="O620" s="294"/>
      <c r="P620" s="294"/>
      <c r="Q620" s="294"/>
      <c r="R620" s="294"/>
      <c r="S620" s="294"/>
      <c r="T620" s="294"/>
      <c r="U620" s="294"/>
      <c r="V620" s="294"/>
      <c r="W620" s="294"/>
      <c r="X620" s="294"/>
      <c r="Y620" s="410">
        <f>Y619</f>
        <v>0</v>
      </c>
      <c r="Z620" s="410">
        <f t="shared" ref="Z620" si="1840">Z619</f>
        <v>0</v>
      </c>
      <c r="AA620" s="410">
        <f t="shared" ref="AA620" si="1841">AA619</f>
        <v>0</v>
      </c>
      <c r="AB620" s="410">
        <f t="shared" ref="AB620" si="1842">AB619</f>
        <v>0</v>
      </c>
      <c r="AC620" s="410">
        <f t="shared" ref="AC620" si="1843">AC619</f>
        <v>0</v>
      </c>
      <c r="AD620" s="410">
        <f t="shared" ref="AD620" si="1844">AD619</f>
        <v>0</v>
      </c>
      <c r="AE620" s="410">
        <f t="shared" ref="AE620" si="1845">AE619</f>
        <v>0</v>
      </c>
      <c r="AF620" s="410">
        <f t="shared" ref="AF620" si="1846">AF619</f>
        <v>0</v>
      </c>
      <c r="AG620" s="410">
        <f t="shared" ref="AG620" si="1847">AG619</f>
        <v>0</v>
      </c>
      <c r="AH620" s="410">
        <f t="shared" ref="AH620" si="1848">AH619</f>
        <v>0</v>
      </c>
      <c r="AI620" s="410">
        <f t="shared" ref="AI620" si="1849">AI619</f>
        <v>0</v>
      </c>
      <c r="AJ620" s="410">
        <f t="shared" ref="AJ620" si="1850">AJ619</f>
        <v>0</v>
      </c>
      <c r="AK620" s="410">
        <f t="shared" ref="AK620" si="1851">AK619</f>
        <v>0</v>
      </c>
      <c r="AL620" s="410">
        <f t="shared" ref="AL620" si="1852">AL619</f>
        <v>0</v>
      </c>
      <c r="AM620" s="296"/>
    </row>
    <row r="621" spans="1:39" hidden="1" outlineLevel="1">
      <c r="A621" s="530"/>
      <c r="B621" s="314"/>
      <c r="C621" s="304"/>
      <c r="D621" s="290"/>
      <c r="E621" s="290"/>
      <c r="F621" s="290"/>
      <c r="G621" s="290"/>
      <c r="H621" s="290"/>
      <c r="I621" s="290"/>
      <c r="J621" s="290"/>
      <c r="K621" s="290"/>
      <c r="L621" s="290"/>
      <c r="M621" s="290"/>
      <c r="N621" s="290"/>
      <c r="O621" s="290"/>
      <c r="P621" s="290"/>
      <c r="Q621" s="290"/>
      <c r="R621" s="290"/>
      <c r="S621" s="290"/>
      <c r="T621" s="290"/>
      <c r="U621" s="290"/>
      <c r="V621" s="290"/>
      <c r="W621" s="290"/>
      <c r="X621" s="290"/>
      <c r="Y621" s="411"/>
      <c r="Z621" s="420"/>
      <c r="AA621" s="420"/>
      <c r="AB621" s="420"/>
      <c r="AC621" s="420"/>
      <c r="AD621" s="420"/>
      <c r="AE621" s="420"/>
      <c r="AF621" s="420"/>
      <c r="AG621" s="420"/>
      <c r="AH621" s="420"/>
      <c r="AI621" s="420"/>
      <c r="AJ621" s="420"/>
      <c r="AK621" s="420"/>
      <c r="AL621" s="420"/>
      <c r="AM621" s="305"/>
    </row>
    <row r="622" spans="1:39" ht="45" hidden="1" outlineLevel="1">
      <c r="A622" s="530">
        <v>12</v>
      </c>
      <c r="B622" s="427" t="s">
        <v>106</v>
      </c>
      <c r="C622" s="290" t="s">
        <v>25</v>
      </c>
      <c r="D622" s="294"/>
      <c r="E622" s="294"/>
      <c r="F622" s="294"/>
      <c r="G622" s="294"/>
      <c r="H622" s="294"/>
      <c r="I622" s="294"/>
      <c r="J622" s="294"/>
      <c r="K622" s="294"/>
      <c r="L622" s="294"/>
      <c r="M622" s="294"/>
      <c r="N622" s="294">
        <v>12</v>
      </c>
      <c r="O622" s="294"/>
      <c r="P622" s="294"/>
      <c r="Q622" s="294"/>
      <c r="R622" s="294"/>
      <c r="S622" s="294"/>
      <c r="T622" s="294"/>
      <c r="U622" s="294"/>
      <c r="V622" s="294"/>
      <c r="W622" s="294"/>
      <c r="X622" s="294"/>
      <c r="Y622" s="409"/>
      <c r="Z622" s="409"/>
      <c r="AA622" s="409"/>
      <c r="AB622" s="409"/>
      <c r="AC622" s="409"/>
      <c r="AD622" s="409"/>
      <c r="AE622" s="409"/>
      <c r="AF622" s="414"/>
      <c r="AG622" s="414"/>
      <c r="AH622" s="414"/>
      <c r="AI622" s="414"/>
      <c r="AJ622" s="414"/>
      <c r="AK622" s="414"/>
      <c r="AL622" s="414"/>
      <c r="AM622" s="295">
        <f>SUM(Y622:AL622)</f>
        <v>0</v>
      </c>
    </row>
    <row r="623" spans="1:39" hidden="1" outlineLevel="1">
      <c r="A623" s="530"/>
      <c r="B623" s="293" t="s">
        <v>311</v>
      </c>
      <c r="C623" s="290" t="s">
        <v>164</v>
      </c>
      <c r="D623" s="294"/>
      <c r="E623" s="294"/>
      <c r="F623" s="294"/>
      <c r="G623" s="294"/>
      <c r="H623" s="294"/>
      <c r="I623" s="294"/>
      <c r="J623" s="294"/>
      <c r="K623" s="294"/>
      <c r="L623" s="294"/>
      <c r="M623" s="294"/>
      <c r="N623" s="294">
        <f>N622</f>
        <v>12</v>
      </c>
      <c r="O623" s="294"/>
      <c r="P623" s="294"/>
      <c r="Q623" s="294"/>
      <c r="R623" s="294"/>
      <c r="S623" s="294"/>
      <c r="T623" s="294"/>
      <c r="U623" s="294"/>
      <c r="V623" s="294"/>
      <c r="W623" s="294"/>
      <c r="X623" s="294"/>
      <c r="Y623" s="410">
        <f>Y622</f>
        <v>0</v>
      </c>
      <c r="Z623" s="410">
        <f t="shared" ref="Z623" si="1853">Z622</f>
        <v>0</v>
      </c>
      <c r="AA623" s="410">
        <f t="shared" ref="AA623" si="1854">AA622</f>
        <v>0</v>
      </c>
      <c r="AB623" s="410">
        <f t="shared" ref="AB623" si="1855">AB622</f>
        <v>0</v>
      </c>
      <c r="AC623" s="410">
        <f t="shared" ref="AC623" si="1856">AC622</f>
        <v>0</v>
      </c>
      <c r="AD623" s="410">
        <f t="shared" ref="AD623" si="1857">AD622</f>
        <v>0</v>
      </c>
      <c r="AE623" s="410">
        <f t="shared" ref="AE623" si="1858">AE622</f>
        <v>0</v>
      </c>
      <c r="AF623" s="410">
        <f t="shared" ref="AF623" si="1859">AF622</f>
        <v>0</v>
      </c>
      <c r="AG623" s="410">
        <f t="shared" ref="AG623" si="1860">AG622</f>
        <v>0</v>
      </c>
      <c r="AH623" s="410">
        <f t="shared" ref="AH623" si="1861">AH622</f>
        <v>0</v>
      </c>
      <c r="AI623" s="410">
        <f t="shared" ref="AI623" si="1862">AI622</f>
        <v>0</v>
      </c>
      <c r="AJ623" s="410">
        <f t="shared" ref="AJ623" si="1863">AJ622</f>
        <v>0</v>
      </c>
      <c r="AK623" s="410">
        <f t="shared" ref="AK623" si="1864">AK622</f>
        <v>0</v>
      </c>
      <c r="AL623" s="410">
        <f t="shared" ref="AL623" si="1865">AL622</f>
        <v>0</v>
      </c>
      <c r="AM623" s="296"/>
    </row>
    <row r="624" spans="1:39" hidden="1" outlineLevel="1">
      <c r="A624" s="530"/>
      <c r="B624" s="314"/>
      <c r="C624" s="304"/>
      <c r="D624" s="290"/>
      <c r="E624" s="290"/>
      <c r="F624" s="290"/>
      <c r="G624" s="290"/>
      <c r="H624" s="290"/>
      <c r="I624" s="290"/>
      <c r="J624" s="290"/>
      <c r="K624" s="290"/>
      <c r="L624" s="290"/>
      <c r="M624" s="290"/>
      <c r="N624" s="290"/>
      <c r="O624" s="290"/>
      <c r="P624" s="290"/>
      <c r="Q624" s="290"/>
      <c r="R624" s="290"/>
      <c r="S624" s="290"/>
      <c r="T624" s="290"/>
      <c r="U624" s="290"/>
      <c r="V624" s="290"/>
      <c r="W624" s="290"/>
      <c r="X624" s="290"/>
      <c r="Y624" s="421"/>
      <c r="Z624" s="421"/>
      <c r="AA624" s="411"/>
      <c r="AB624" s="411"/>
      <c r="AC624" s="411"/>
      <c r="AD624" s="411"/>
      <c r="AE624" s="411"/>
      <c r="AF624" s="411"/>
      <c r="AG624" s="411"/>
      <c r="AH624" s="411"/>
      <c r="AI624" s="411"/>
      <c r="AJ624" s="411"/>
      <c r="AK624" s="411"/>
      <c r="AL624" s="411"/>
      <c r="AM624" s="305"/>
    </row>
    <row r="625" spans="1:40" ht="30" hidden="1" outlineLevel="1">
      <c r="A625" s="530">
        <v>13</v>
      </c>
      <c r="B625" s="427" t="s">
        <v>107</v>
      </c>
      <c r="C625" s="290" t="s">
        <v>25</v>
      </c>
      <c r="D625" s="294"/>
      <c r="E625" s="294"/>
      <c r="F625" s="294"/>
      <c r="G625" s="294"/>
      <c r="H625" s="294"/>
      <c r="I625" s="294"/>
      <c r="J625" s="294"/>
      <c r="K625" s="294"/>
      <c r="L625" s="294"/>
      <c r="M625" s="294"/>
      <c r="N625" s="294">
        <v>12</v>
      </c>
      <c r="O625" s="294"/>
      <c r="P625" s="294"/>
      <c r="Q625" s="294"/>
      <c r="R625" s="294"/>
      <c r="S625" s="294"/>
      <c r="T625" s="294"/>
      <c r="U625" s="294"/>
      <c r="V625" s="294"/>
      <c r="W625" s="294"/>
      <c r="X625" s="294"/>
      <c r="Y625" s="409"/>
      <c r="Z625" s="409"/>
      <c r="AA625" s="409"/>
      <c r="AB625" s="409"/>
      <c r="AC625" s="409"/>
      <c r="AD625" s="409"/>
      <c r="AE625" s="409"/>
      <c r="AF625" s="414"/>
      <c r="AG625" s="414"/>
      <c r="AH625" s="414"/>
      <c r="AI625" s="414"/>
      <c r="AJ625" s="414"/>
      <c r="AK625" s="414"/>
      <c r="AL625" s="414"/>
      <c r="AM625" s="295">
        <f>SUM(Y625:AL625)</f>
        <v>0</v>
      </c>
    </row>
    <row r="626" spans="1:40" hidden="1" outlineLevel="1">
      <c r="A626" s="530"/>
      <c r="B626" s="293" t="s">
        <v>311</v>
      </c>
      <c r="C626" s="290" t="s">
        <v>164</v>
      </c>
      <c r="D626" s="294"/>
      <c r="E626" s="294"/>
      <c r="F626" s="294"/>
      <c r="G626" s="294"/>
      <c r="H626" s="294"/>
      <c r="I626" s="294"/>
      <c r="J626" s="294"/>
      <c r="K626" s="294"/>
      <c r="L626" s="294"/>
      <c r="M626" s="294"/>
      <c r="N626" s="294">
        <f>N625</f>
        <v>12</v>
      </c>
      <c r="O626" s="294"/>
      <c r="P626" s="294"/>
      <c r="Q626" s="294"/>
      <c r="R626" s="294"/>
      <c r="S626" s="294"/>
      <c r="T626" s="294"/>
      <c r="U626" s="294"/>
      <c r="V626" s="294"/>
      <c r="W626" s="294"/>
      <c r="X626" s="294"/>
      <c r="Y626" s="410">
        <f>Y625</f>
        <v>0</v>
      </c>
      <c r="Z626" s="410">
        <f t="shared" ref="Z626" si="1866">Z625</f>
        <v>0</v>
      </c>
      <c r="AA626" s="410">
        <f t="shared" ref="AA626" si="1867">AA625</f>
        <v>0</v>
      </c>
      <c r="AB626" s="410">
        <f t="shared" ref="AB626" si="1868">AB625</f>
        <v>0</v>
      </c>
      <c r="AC626" s="410">
        <f t="shared" ref="AC626" si="1869">AC625</f>
        <v>0</v>
      </c>
      <c r="AD626" s="410">
        <f t="shared" ref="AD626" si="1870">AD625</f>
        <v>0</v>
      </c>
      <c r="AE626" s="410">
        <f t="shared" ref="AE626" si="1871">AE625</f>
        <v>0</v>
      </c>
      <c r="AF626" s="410">
        <f t="shared" ref="AF626" si="1872">AF625</f>
        <v>0</v>
      </c>
      <c r="AG626" s="410">
        <f t="shared" ref="AG626" si="1873">AG625</f>
        <v>0</v>
      </c>
      <c r="AH626" s="410">
        <f t="shared" ref="AH626" si="1874">AH625</f>
        <v>0</v>
      </c>
      <c r="AI626" s="410">
        <f t="shared" ref="AI626" si="1875">AI625</f>
        <v>0</v>
      </c>
      <c r="AJ626" s="410">
        <f t="shared" ref="AJ626" si="1876">AJ625</f>
        <v>0</v>
      </c>
      <c r="AK626" s="410">
        <f t="shared" ref="AK626" si="1877">AK625</f>
        <v>0</v>
      </c>
      <c r="AL626" s="410">
        <f t="shared" ref="AL626" si="1878">AL625</f>
        <v>0</v>
      </c>
      <c r="AM626" s="305"/>
    </row>
    <row r="627" spans="1:40" hidden="1" outlineLevel="1">
      <c r="A627" s="530"/>
      <c r="B627" s="314"/>
      <c r="C627" s="304"/>
      <c r="D627" s="290"/>
      <c r="E627" s="290"/>
      <c r="F627" s="290"/>
      <c r="G627" s="290"/>
      <c r="H627" s="290"/>
      <c r="I627" s="290"/>
      <c r="J627" s="290"/>
      <c r="K627" s="290"/>
      <c r="L627" s="290"/>
      <c r="M627" s="290"/>
      <c r="N627" s="290"/>
      <c r="O627" s="290"/>
      <c r="P627" s="290"/>
      <c r="Q627" s="290"/>
      <c r="R627" s="290"/>
      <c r="S627" s="290"/>
      <c r="T627" s="290"/>
      <c r="U627" s="290"/>
      <c r="V627" s="290"/>
      <c r="W627" s="290"/>
      <c r="X627" s="290"/>
      <c r="Y627" s="411"/>
      <c r="Z627" s="411"/>
      <c r="AA627" s="411"/>
      <c r="AB627" s="411"/>
      <c r="AC627" s="411"/>
      <c r="AD627" s="411"/>
      <c r="AE627" s="411"/>
      <c r="AF627" s="411"/>
      <c r="AG627" s="411"/>
      <c r="AH627" s="411"/>
      <c r="AI627" s="411"/>
      <c r="AJ627" s="411"/>
      <c r="AK627" s="411"/>
      <c r="AL627" s="411"/>
      <c r="AM627" s="305"/>
    </row>
    <row r="628" spans="1:40" ht="15.75" hidden="1" outlineLevel="1">
      <c r="A628" s="530"/>
      <c r="B628" s="287" t="s">
        <v>108</v>
      </c>
      <c r="C628" s="288"/>
      <c r="D628" s="289"/>
      <c r="E628" s="289"/>
      <c r="F628" s="289"/>
      <c r="G628" s="289"/>
      <c r="H628" s="289"/>
      <c r="I628" s="289"/>
      <c r="J628" s="289"/>
      <c r="K628" s="289"/>
      <c r="L628" s="289"/>
      <c r="M628" s="289"/>
      <c r="N628" s="289"/>
      <c r="O628" s="289"/>
      <c r="P628" s="288"/>
      <c r="Q628" s="288"/>
      <c r="R628" s="288"/>
      <c r="S628" s="288"/>
      <c r="T628" s="288"/>
      <c r="U628" s="288"/>
      <c r="V628" s="288"/>
      <c r="W628" s="288"/>
      <c r="X628" s="288"/>
      <c r="Y628" s="413"/>
      <c r="Z628" s="413"/>
      <c r="AA628" s="413"/>
      <c r="AB628" s="413"/>
      <c r="AC628" s="413"/>
      <c r="AD628" s="413"/>
      <c r="AE628" s="413"/>
      <c r="AF628" s="413"/>
      <c r="AG628" s="413"/>
      <c r="AH628" s="413"/>
      <c r="AI628" s="413"/>
      <c r="AJ628" s="413"/>
      <c r="AK628" s="413"/>
      <c r="AL628" s="413"/>
      <c r="AM628" s="291"/>
    </row>
    <row r="629" spans="1:40" hidden="1" outlineLevel="1">
      <c r="A629" s="530">
        <v>14</v>
      </c>
      <c r="B629" s="314" t="s">
        <v>109</v>
      </c>
      <c r="C629" s="290" t="s">
        <v>25</v>
      </c>
      <c r="D629" s="294"/>
      <c r="E629" s="294"/>
      <c r="F629" s="294"/>
      <c r="G629" s="294"/>
      <c r="H629" s="294"/>
      <c r="I629" s="294"/>
      <c r="J629" s="294"/>
      <c r="K629" s="294"/>
      <c r="L629" s="294"/>
      <c r="M629" s="294"/>
      <c r="N629" s="294">
        <v>12</v>
      </c>
      <c r="O629" s="294"/>
      <c r="P629" s="294"/>
      <c r="Q629" s="294"/>
      <c r="R629" s="294"/>
      <c r="S629" s="294"/>
      <c r="T629" s="294"/>
      <c r="U629" s="294"/>
      <c r="V629" s="294"/>
      <c r="W629" s="294"/>
      <c r="X629" s="294"/>
      <c r="Y629" s="409"/>
      <c r="Z629" s="409"/>
      <c r="AA629" s="409"/>
      <c r="AB629" s="409"/>
      <c r="AC629" s="409"/>
      <c r="AD629" s="409"/>
      <c r="AE629" s="409"/>
      <c r="AF629" s="409"/>
      <c r="AG629" s="409"/>
      <c r="AH629" s="409"/>
      <c r="AI629" s="409"/>
      <c r="AJ629" s="409"/>
      <c r="AK629" s="409"/>
      <c r="AL629" s="409"/>
      <c r="AM629" s="295">
        <f>SUM(Y629:AL629)</f>
        <v>0</v>
      </c>
    </row>
    <row r="630" spans="1:40" hidden="1" outlineLevel="1">
      <c r="A630" s="530"/>
      <c r="B630" s="293" t="s">
        <v>311</v>
      </c>
      <c r="C630" s="290" t="s">
        <v>164</v>
      </c>
      <c r="D630" s="294"/>
      <c r="E630" s="294"/>
      <c r="F630" s="294"/>
      <c r="G630" s="294"/>
      <c r="H630" s="294"/>
      <c r="I630" s="294"/>
      <c r="J630" s="294"/>
      <c r="K630" s="294"/>
      <c r="L630" s="294"/>
      <c r="M630" s="294"/>
      <c r="N630" s="294">
        <f>N629</f>
        <v>12</v>
      </c>
      <c r="O630" s="294"/>
      <c r="P630" s="294"/>
      <c r="Q630" s="294"/>
      <c r="R630" s="294"/>
      <c r="S630" s="294"/>
      <c r="T630" s="294"/>
      <c r="U630" s="294"/>
      <c r="V630" s="294"/>
      <c r="W630" s="294"/>
      <c r="X630" s="294"/>
      <c r="Y630" s="410">
        <f>Y629</f>
        <v>0</v>
      </c>
      <c r="Z630" s="410">
        <f t="shared" ref="Z630" si="1879">Z629</f>
        <v>0</v>
      </c>
      <c r="AA630" s="410">
        <f t="shared" ref="AA630" si="1880">AA629</f>
        <v>0</v>
      </c>
      <c r="AB630" s="410">
        <f t="shared" ref="AB630" si="1881">AB629</f>
        <v>0</v>
      </c>
      <c r="AC630" s="410">
        <f t="shared" ref="AC630" si="1882">AC629</f>
        <v>0</v>
      </c>
      <c r="AD630" s="410">
        <f t="shared" ref="AD630" si="1883">AD629</f>
        <v>0</v>
      </c>
      <c r="AE630" s="410">
        <f t="shared" ref="AE630" si="1884">AE629</f>
        <v>0</v>
      </c>
      <c r="AF630" s="410">
        <f t="shared" ref="AF630" si="1885">AF629</f>
        <v>0</v>
      </c>
      <c r="AG630" s="410">
        <f t="shared" ref="AG630" si="1886">AG629</f>
        <v>0</v>
      </c>
      <c r="AH630" s="410">
        <f t="shared" ref="AH630" si="1887">AH629</f>
        <v>0</v>
      </c>
      <c r="AI630" s="410">
        <f t="shared" ref="AI630" si="1888">AI629</f>
        <v>0</v>
      </c>
      <c r="AJ630" s="410">
        <f t="shared" ref="AJ630" si="1889">AJ629</f>
        <v>0</v>
      </c>
      <c r="AK630" s="410">
        <f t="shared" ref="AK630" si="1890">AK629</f>
        <v>0</v>
      </c>
      <c r="AL630" s="410">
        <f t="shared" ref="AL630" si="1891">AL629</f>
        <v>0</v>
      </c>
      <c r="AM630" s="514"/>
      <c r="AN630" s="628"/>
    </row>
    <row r="631" spans="1:40" hidden="1" outlineLevel="1">
      <c r="A631" s="530"/>
      <c r="B631" s="314"/>
      <c r="C631" s="304"/>
      <c r="D631" s="290"/>
      <c r="E631" s="290"/>
      <c r="F631" s="290"/>
      <c r="G631" s="290"/>
      <c r="H631" s="290"/>
      <c r="I631" s="290"/>
      <c r="J631" s="290"/>
      <c r="K631" s="290"/>
      <c r="L631" s="290"/>
      <c r="M631" s="290"/>
      <c r="N631" s="466"/>
      <c r="O631" s="290"/>
      <c r="P631" s="290"/>
      <c r="Q631" s="290"/>
      <c r="R631" s="290"/>
      <c r="S631" s="290"/>
      <c r="T631" s="290"/>
      <c r="U631" s="290"/>
      <c r="V631" s="290"/>
      <c r="W631" s="290"/>
      <c r="X631" s="290"/>
      <c r="Y631" s="411"/>
      <c r="Z631" s="411"/>
      <c r="AA631" s="411"/>
      <c r="AB631" s="411"/>
      <c r="AC631" s="411"/>
      <c r="AD631" s="411"/>
      <c r="AE631" s="411"/>
      <c r="AF631" s="411"/>
      <c r="AG631" s="411"/>
      <c r="AH631" s="411"/>
      <c r="AI631" s="411"/>
      <c r="AJ631" s="411"/>
      <c r="AK631" s="411"/>
      <c r="AL631" s="411"/>
      <c r="AM631" s="300"/>
      <c r="AN631" s="628"/>
    </row>
    <row r="632" spans="1:40" s="308" customFormat="1" ht="15.75" hidden="1" outlineLevel="1">
      <c r="A632" s="530"/>
      <c r="B632" s="287" t="s">
        <v>491</v>
      </c>
      <c r="C632" s="290"/>
      <c r="D632" s="290"/>
      <c r="E632" s="290"/>
      <c r="F632" s="290"/>
      <c r="G632" s="290"/>
      <c r="H632" s="290"/>
      <c r="I632" s="290"/>
      <c r="J632" s="290"/>
      <c r="K632" s="290"/>
      <c r="L632" s="290"/>
      <c r="M632" s="290"/>
      <c r="N632" s="290"/>
      <c r="O632" s="290"/>
      <c r="P632" s="290"/>
      <c r="Q632" s="290"/>
      <c r="R632" s="290"/>
      <c r="S632" s="290"/>
      <c r="T632" s="290"/>
      <c r="U632" s="290"/>
      <c r="V632" s="290"/>
      <c r="W632" s="290"/>
      <c r="X632" s="290"/>
      <c r="Y632" s="411"/>
      <c r="Z632" s="411"/>
      <c r="AA632" s="411"/>
      <c r="AB632" s="411"/>
      <c r="AC632" s="411"/>
      <c r="AD632" s="411"/>
      <c r="AE632" s="415"/>
      <c r="AF632" s="415"/>
      <c r="AG632" s="415"/>
      <c r="AH632" s="415"/>
      <c r="AI632" s="415"/>
      <c r="AJ632" s="415"/>
      <c r="AK632" s="415"/>
      <c r="AL632" s="415"/>
      <c r="AM632" s="515"/>
      <c r="AN632" s="629"/>
    </row>
    <row r="633" spans="1:40" hidden="1" outlineLevel="1">
      <c r="A633" s="530">
        <v>15</v>
      </c>
      <c r="B633" s="293" t="s">
        <v>496</v>
      </c>
      <c r="C633" s="290" t="s">
        <v>25</v>
      </c>
      <c r="D633" s="294"/>
      <c r="E633" s="294"/>
      <c r="F633" s="294"/>
      <c r="G633" s="294"/>
      <c r="H633" s="294"/>
      <c r="I633" s="294"/>
      <c r="J633" s="294"/>
      <c r="K633" s="294"/>
      <c r="L633" s="294"/>
      <c r="M633" s="294"/>
      <c r="N633" s="294">
        <v>0</v>
      </c>
      <c r="O633" s="294"/>
      <c r="P633" s="294"/>
      <c r="Q633" s="294"/>
      <c r="R633" s="294"/>
      <c r="S633" s="294"/>
      <c r="T633" s="294"/>
      <c r="U633" s="294"/>
      <c r="V633" s="294"/>
      <c r="W633" s="294"/>
      <c r="X633" s="294"/>
      <c r="Y633" s="409"/>
      <c r="Z633" s="409"/>
      <c r="AA633" s="409"/>
      <c r="AB633" s="409"/>
      <c r="AC633" s="409"/>
      <c r="AD633" s="409"/>
      <c r="AE633" s="409"/>
      <c r="AF633" s="409"/>
      <c r="AG633" s="409"/>
      <c r="AH633" s="409"/>
      <c r="AI633" s="409"/>
      <c r="AJ633" s="409"/>
      <c r="AK633" s="409"/>
      <c r="AL633" s="409"/>
      <c r="AM633" s="295">
        <f>SUM(Y633:AL633)</f>
        <v>0</v>
      </c>
    </row>
    <row r="634" spans="1:40" hidden="1" outlineLevel="1">
      <c r="A634" s="530"/>
      <c r="B634" s="293" t="s">
        <v>311</v>
      </c>
      <c r="C634" s="290" t="s">
        <v>164</v>
      </c>
      <c r="D634" s="294"/>
      <c r="E634" s="294"/>
      <c r="F634" s="294"/>
      <c r="G634" s="294"/>
      <c r="H634" s="294"/>
      <c r="I634" s="294"/>
      <c r="J634" s="294"/>
      <c r="K634" s="294"/>
      <c r="L634" s="294"/>
      <c r="M634" s="294"/>
      <c r="N634" s="294">
        <f>N633</f>
        <v>0</v>
      </c>
      <c r="O634" s="294"/>
      <c r="P634" s="294"/>
      <c r="Q634" s="294"/>
      <c r="R634" s="294"/>
      <c r="S634" s="294"/>
      <c r="T634" s="294"/>
      <c r="U634" s="294"/>
      <c r="V634" s="294"/>
      <c r="W634" s="294"/>
      <c r="X634" s="294"/>
      <c r="Y634" s="410">
        <f>Y633</f>
        <v>0</v>
      </c>
      <c r="Z634" s="410">
        <f t="shared" ref="Z634:AL634" si="1892">Z633</f>
        <v>0</v>
      </c>
      <c r="AA634" s="410">
        <f t="shared" si="1892"/>
        <v>0</v>
      </c>
      <c r="AB634" s="410">
        <f t="shared" si="1892"/>
        <v>0</v>
      </c>
      <c r="AC634" s="410">
        <f t="shared" si="1892"/>
        <v>0</v>
      </c>
      <c r="AD634" s="410">
        <f t="shared" si="1892"/>
        <v>0</v>
      </c>
      <c r="AE634" s="410">
        <f t="shared" si="1892"/>
        <v>0</v>
      </c>
      <c r="AF634" s="410">
        <f t="shared" si="1892"/>
        <v>0</v>
      </c>
      <c r="AG634" s="410">
        <f t="shared" si="1892"/>
        <v>0</v>
      </c>
      <c r="AH634" s="410">
        <f t="shared" si="1892"/>
        <v>0</v>
      </c>
      <c r="AI634" s="410">
        <f t="shared" si="1892"/>
        <v>0</v>
      </c>
      <c r="AJ634" s="410">
        <f t="shared" si="1892"/>
        <v>0</v>
      </c>
      <c r="AK634" s="410">
        <f t="shared" si="1892"/>
        <v>0</v>
      </c>
      <c r="AL634" s="410">
        <f t="shared" si="1892"/>
        <v>0</v>
      </c>
      <c r="AM634" s="296"/>
    </row>
    <row r="635" spans="1:40" hidden="1" outlineLevel="1">
      <c r="A635" s="530"/>
      <c r="B635" s="314"/>
      <c r="C635" s="304"/>
      <c r="D635" s="290"/>
      <c r="E635" s="290"/>
      <c r="F635" s="290"/>
      <c r="G635" s="290"/>
      <c r="H635" s="290"/>
      <c r="I635" s="290"/>
      <c r="J635" s="290"/>
      <c r="K635" s="290"/>
      <c r="L635" s="290"/>
      <c r="M635" s="290"/>
      <c r="N635" s="290"/>
      <c r="O635" s="290"/>
      <c r="P635" s="290"/>
      <c r="Q635" s="290"/>
      <c r="R635" s="290"/>
      <c r="S635" s="290"/>
      <c r="T635" s="290"/>
      <c r="U635" s="290"/>
      <c r="V635" s="290"/>
      <c r="W635" s="290"/>
      <c r="X635" s="290"/>
      <c r="Y635" s="411"/>
      <c r="Z635" s="411"/>
      <c r="AA635" s="411"/>
      <c r="AB635" s="411"/>
      <c r="AC635" s="411"/>
      <c r="AD635" s="411"/>
      <c r="AE635" s="411"/>
      <c r="AF635" s="411"/>
      <c r="AG635" s="411"/>
      <c r="AH635" s="411"/>
      <c r="AI635" s="411"/>
      <c r="AJ635" s="411"/>
      <c r="AK635" s="411"/>
      <c r="AL635" s="411"/>
      <c r="AM635" s="305"/>
    </row>
    <row r="636" spans="1:40" s="282" customFormat="1" hidden="1" outlineLevel="1">
      <c r="A636" s="530">
        <v>16</v>
      </c>
      <c r="B636" s="323" t="s">
        <v>492</v>
      </c>
      <c r="C636" s="290" t="s">
        <v>25</v>
      </c>
      <c r="D636" s="294"/>
      <c r="E636" s="294"/>
      <c r="F636" s="294"/>
      <c r="G636" s="294"/>
      <c r="H636" s="294"/>
      <c r="I636" s="294"/>
      <c r="J636" s="294"/>
      <c r="K636" s="294"/>
      <c r="L636" s="294"/>
      <c r="M636" s="294"/>
      <c r="N636" s="294">
        <v>0</v>
      </c>
      <c r="O636" s="294"/>
      <c r="P636" s="294"/>
      <c r="Q636" s="294"/>
      <c r="R636" s="294"/>
      <c r="S636" s="294"/>
      <c r="T636" s="294"/>
      <c r="U636" s="294"/>
      <c r="V636" s="294"/>
      <c r="W636" s="294"/>
      <c r="X636" s="294"/>
      <c r="Y636" s="409"/>
      <c r="Z636" s="409"/>
      <c r="AA636" s="409"/>
      <c r="AB636" s="409"/>
      <c r="AC636" s="409"/>
      <c r="AD636" s="409"/>
      <c r="AE636" s="409"/>
      <c r="AF636" s="409"/>
      <c r="AG636" s="409"/>
      <c r="AH636" s="409"/>
      <c r="AI636" s="409"/>
      <c r="AJ636" s="409"/>
      <c r="AK636" s="409"/>
      <c r="AL636" s="409"/>
      <c r="AM636" s="295">
        <f>SUM(Y636:AL636)</f>
        <v>0</v>
      </c>
    </row>
    <row r="637" spans="1:40" s="282" customFormat="1" hidden="1" outlineLevel="1">
      <c r="A637" s="530"/>
      <c r="B637" s="293" t="s">
        <v>311</v>
      </c>
      <c r="C637" s="290" t="s">
        <v>164</v>
      </c>
      <c r="D637" s="294"/>
      <c r="E637" s="294"/>
      <c r="F637" s="294"/>
      <c r="G637" s="294"/>
      <c r="H637" s="294"/>
      <c r="I637" s="294"/>
      <c r="J637" s="294"/>
      <c r="K637" s="294"/>
      <c r="L637" s="294"/>
      <c r="M637" s="294"/>
      <c r="N637" s="294">
        <f>N636</f>
        <v>0</v>
      </c>
      <c r="O637" s="294"/>
      <c r="P637" s="294"/>
      <c r="Q637" s="294"/>
      <c r="R637" s="294"/>
      <c r="S637" s="294"/>
      <c r="T637" s="294"/>
      <c r="U637" s="294"/>
      <c r="V637" s="294"/>
      <c r="W637" s="294"/>
      <c r="X637" s="294"/>
      <c r="Y637" s="410">
        <f>Y636</f>
        <v>0</v>
      </c>
      <c r="Z637" s="410">
        <f t="shared" ref="Z637:AL637" si="1893">Z636</f>
        <v>0</v>
      </c>
      <c r="AA637" s="410">
        <f t="shared" si="1893"/>
        <v>0</v>
      </c>
      <c r="AB637" s="410">
        <f t="shared" si="1893"/>
        <v>0</v>
      </c>
      <c r="AC637" s="410">
        <f t="shared" si="1893"/>
        <v>0</v>
      </c>
      <c r="AD637" s="410">
        <f t="shared" si="1893"/>
        <v>0</v>
      </c>
      <c r="AE637" s="410">
        <f t="shared" si="1893"/>
        <v>0</v>
      </c>
      <c r="AF637" s="410">
        <f t="shared" si="1893"/>
        <v>0</v>
      </c>
      <c r="AG637" s="410">
        <f t="shared" si="1893"/>
        <v>0</v>
      </c>
      <c r="AH637" s="410">
        <f t="shared" si="1893"/>
        <v>0</v>
      </c>
      <c r="AI637" s="410">
        <f t="shared" si="1893"/>
        <v>0</v>
      </c>
      <c r="AJ637" s="410">
        <f t="shared" si="1893"/>
        <v>0</v>
      </c>
      <c r="AK637" s="410">
        <f t="shared" si="1893"/>
        <v>0</v>
      </c>
      <c r="AL637" s="410">
        <f t="shared" si="1893"/>
        <v>0</v>
      </c>
      <c r="AM637" s="296"/>
    </row>
    <row r="638" spans="1:40" s="282" customFormat="1" hidden="1" outlineLevel="1">
      <c r="A638" s="530"/>
      <c r="B638" s="323"/>
      <c r="C638" s="290"/>
      <c r="D638" s="290"/>
      <c r="E638" s="290"/>
      <c r="F638" s="290"/>
      <c r="G638" s="290"/>
      <c r="H638" s="290"/>
      <c r="I638" s="290"/>
      <c r="J638" s="290"/>
      <c r="K638" s="290"/>
      <c r="L638" s="290"/>
      <c r="M638" s="290"/>
      <c r="N638" s="290"/>
      <c r="O638" s="290"/>
      <c r="P638" s="290"/>
      <c r="Q638" s="290"/>
      <c r="R638" s="290"/>
      <c r="S638" s="290"/>
      <c r="T638" s="290"/>
      <c r="U638" s="290"/>
      <c r="V638" s="290"/>
      <c r="W638" s="290"/>
      <c r="X638" s="290"/>
      <c r="Y638" s="411"/>
      <c r="Z638" s="411"/>
      <c r="AA638" s="411"/>
      <c r="AB638" s="411"/>
      <c r="AC638" s="411"/>
      <c r="AD638" s="411"/>
      <c r="AE638" s="415"/>
      <c r="AF638" s="415"/>
      <c r="AG638" s="415"/>
      <c r="AH638" s="415"/>
      <c r="AI638" s="415"/>
      <c r="AJ638" s="415"/>
      <c r="AK638" s="415"/>
      <c r="AL638" s="415"/>
      <c r="AM638" s="312"/>
    </row>
    <row r="639" spans="1:40" ht="15.75" hidden="1" outlineLevel="1">
      <c r="A639" s="530"/>
      <c r="B639" s="517" t="s">
        <v>497</v>
      </c>
      <c r="C639" s="319"/>
      <c r="D639" s="289"/>
      <c r="E639" s="288"/>
      <c r="F639" s="288"/>
      <c r="G639" s="288"/>
      <c r="H639" s="288"/>
      <c r="I639" s="288"/>
      <c r="J639" s="288"/>
      <c r="K639" s="288"/>
      <c r="L639" s="288"/>
      <c r="M639" s="288"/>
      <c r="N639" s="289"/>
      <c r="O639" s="288"/>
      <c r="P639" s="288"/>
      <c r="Q639" s="288"/>
      <c r="R639" s="288"/>
      <c r="S639" s="288"/>
      <c r="T639" s="288"/>
      <c r="U639" s="288"/>
      <c r="V639" s="288"/>
      <c r="W639" s="288"/>
      <c r="X639" s="288"/>
      <c r="Y639" s="413"/>
      <c r="Z639" s="413"/>
      <c r="AA639" s="413"/>
      <c r="AB639" s="413"/>
      <c r="AC639" s="413"/>
      <c r="AD639" s="413"/>
      <c r="AE639" s="413"/>
      <c r="AF639" s="413"/>
      <c r="AG639" s="413"/>
      <c r="AH639" s="413"/>
      <c r="AI639" s="413"/>
      <c r="AJ639" s="413"/>
      <c r="AK639" s="413"/>
      <c r="AL639" s="413"/>
      <c r="AM639" s="291"/>
    </row>
    <row r="640" spans="1:40" hidden="1" outlineLevel="1">
      <c r="A640" s="530">
        <v>17</v>
      </c>
      <c r="B640" s="427" t="s">
        <v>113</v>
      </c>
      <c r="C640" s="290" t="s">
        <v>25</v>
      </c>
      <c r="D640" s="294"/>
      <c r="E640" s="294"/>
      <c r="F640" s="294"/>
      <c r="G640" s="294"/>
      <c r="H640" s="294"/>
      <c r="I640" s="294"/>
      <c r="J640" s="294"/>
      <c r="K640" s="294"/>
      <c r="L640" s="294"/>
      <c r="M640" s="294"/>
      <c r="N640" s="294">
        <v>0</v>
      </c>
      <c r="O640" s="294"/>
      <c r="P640" s="294"/>
      <c r="Q640" s="294"/>
      <c r="R640" s="294"/>
      <c r="S640" s="294"/>
      <c r="T640" s="294"/>
      <c r="U640" s="294"/>
      <c r="V640" s="294"/>
      <c r="W640" s="294"/>
      <c r="X640" s="294"/>
      <c r="Y640" s="425"/>
      <c r="Z640" s="409"/>
      <c r="AA640" s="409"/>
      <c r="AB640" s="409"/>
      <c r="AC640" s="409"/>
      <c r="AD640" s="409"/>
      <c r="AE640" s="409"/>
      <c r="AF640" s="414"/>
      <c r="AG640" s="414"/>
      <c r="AH640" s="414"/>
      <c r="AI640" s="414"/>
      <c r="AJ640" s="414"/>
      <c r="AK640" s="414"/>
      <c r="AL640" s="414"/>
      <c r="AM640" s="295">
        <f>SUM(Y640:AL640)</f>
        <v>0</v>
      </c>
    </row>
    <row r="641" spans="1:39" hidden="1" outlineLevel="1">
      <c r="A641" s="530"/>
      <c r="B641" s="293" t="s">
        <v>311</v>
      </c>
      <c r="C641" s="290" t="s">
        <v>164</v>
      </c>
      <c r="D641" s="294"/>
      <c r="E641" s="294"/>
      <c r="F641" s="294"/>
      <c r="G641" s="294"/>
      <c r="H641" s="294"/>
      <c r="I641" s="294"/>
      <c r="J641" s="294"/>
      <c r="K641" s="294"/>
      <c r="L641" s="294"/>
      <c r="M641" s="294"/>
      <c r="N641" s="294">
        <f>N640</f>
        <v>0</v>
      </c>
      <c r="O641" s="294"/>
      <c r="P641" s="294"/>
      <c r="Q641" s="294"/>
      <c r="R641" s="294"/>
      <c r="S641" s="294"/>
      <c r="T641" s="294"/>
      <c r="U641" s="294"/>
      <c r="V641" s="294"/>
      <c r="W641" s="294"/>
      <c r="X641" s="294"/>
      <c r="Y641" s="410">
        <f>Y640</f>
        <v>0</v>
      </c>
      <c r="Z641" s="410">
        <f t="shared" ref="Z641:AL641" si="1894">Z640</f>
        <v>0</v>
      </c>
      <c r="AA641" s="410">
        <f t="shared" si="1894"/>
        <v>0</v>
      </c>
      <c r="AB641" s="410">
        <f t="shared" si="1894"/>
        <v>0</v>
      </c>
      <c r="AC641" s="410">
        <f t="shared" si="1894"/>
        <v>0</v>
      </c>
      <c r="AD641" s="410">
        <f t="shared" si="1894"/>
        <v>0</v>
      </c>
      <c r="AE641" s="410">
        <f t="shared" si="1894"/>
        <v>0</v>
      </c>
      <c r="AF641" s="410">
        <f t="shared" si="1894"/>
        <v>0</v>
      </c>
      <c r="AG641" s="410">
        <f t="shared" si="1894"/>
        <v>0</v>
      </c>
      <c r="AH641" s="410">
        <f t="shared" si="1894"/>
        <v>0</v>
      </c>
      <c r="AI641" s="410">
        <f t="shared" si="1894"/>
        <v>0</v>
      </c>
      <c r="AJ641" s="410">
        <f t="shared" si="1894"/>
        <v>0</v>
      </c>
      <c r="AK641" s="410">
        <f t="shared" si="1894"/>
        <v>0</v>
      </c>
      <c r="AL641" s="410">
        <f t="shared" si="1894"/>
        <v>0</v>
      </c>
      <c r="AM641" s="305"/>
    </row>
    <row r="642" spans="1:39" hidden="1" outlineLevel="1">
      <c r="A642" s="530"/>
      <c r="B642" s="293"/>
      <c r="C642" s="290"/>
      <c r="D642" s="290"/>
      <c r="E642" s="290"/>
      <c r="F642" s="290"/>
      <c r="G642" s="290"/>
      <c r="H642" s="290"/>
      <c r="I642" s="290"/>
      <c r="J642" s="290"/>
      <c r="K642" s="290"/>
      <c r="L642" s="290"/>
      <c r="M642" s="290"/>
      <c r="N642" s="290"/>
      <c r="O642" s="290"/>
      <c r="P642" s="290"/>
      <c r="Q642" s="290"/>
      <c r="R642" s="290"/>
      <c r="S642" s="290"/>
      <c r="T642" s="290"/>
      <c r="U642" s="290"/>
      <c r="V642" s="290"/>
      <c r="W642" s="290"/>
      <c r="X642" s="290"/>
      <c r="Y642" s="421"/>
      <c r="Z642" s="424"/>
      <c r="AA642" s="424"/>
      <c r="AB642" s="424"/>
      <c r="AC642" s="424"/>
      <c r="AD642" s="424"/>
      <c r="AE642" s="424"/>
      <c r="AF642" s="424"/>
      <c r="AG642" s="424"/>
      <c r="AH642" s="424"/>
      <c r="AI642" s="424"/>
      <c r="AJ642" s="424"/>
      <c r="AK642" s="424"/>
      <c r="AL642" s="424"/>
      <c r="AM642" s="305"/>
    </row>
    <row r="643" spans="1:39" hidden="1" outlineLevel="1">
      <c r="A643" s="530">
        <v>18</v>
      </c>
      <c r="B643" s="427" t="s">
        <v>110</v>
      </c>
      <c r="C643" s="290" t="s">
        <v>25</v>
      </c>
      <c r="D643" s="294"/>
      <c r="E643" s="294"/>
      <c r="F643" s="294"/>
      <c r="G643" s="294"/>
      <c r="H643" s="294"/>
      <c r="I643" s="294"/>
      <c r="J643" s="294"/>
      <c r="K643" s="294"/>
      <c r="L643" s="294"/>
      <c r="M643" s="294"/>
      <c r="N643" s="294">
        <v>0</v>
      </c>
      <c r="O643" s="294"/>
      <c r="P643" s="294"/>
      <c r="Q643" s="294"/>
      <c r="R643" s="294"/>
      <c r="S643" s="294"/>
      <c r="T643" s="294"/>
      <c r="U643" s="294"/>
      <c r="V643" s="294"/>
      <c r="W643" s="294"/>
      <c r="X643" s="294"/>
      <c r="Y643" s="425"/>
      <c r="Z643" s="409"/>
      <c r="AA643" s="409"/>
      <c r="AB643" s="409"/>
      <c r="AC643" s="409"/>
      <c r="AD643" s="409"/>
      <c r="AE643" s="409"/>
      <c r="AF643" s="414"/>
      <c r="AG643" s="414"/>
      <c r="AH643" s="414"/>
      <c r="AI643" s="414"/>
      <c r="AJ643" s="414"/>
      <c r="AK643" s="414"/>
      <c r="AL643" s="414"/>
      <c r="AM643" s="295">
        <f>SUM(Y643:AL643)</f>
        <v>0</v>
      </c>
    </row>
    <row r="644" spans="1:39" hidden="1" outlineLevel="1">
      <c r="A644" s="530"/>
      <c r="B644" s="293" t="s">
        <v>311</v>
      </c>
      <c r="C644" s="290" t="s">
        <v>164</v>
      </c>
      <c r="D644" s="294"/>
      <c r="E644" s="294"/>
      <c r="F644" s="294"/>
      <c r="G644" s="294"/>
      <c r="H644" s="294"/>
      <c r="I644" s="294"/>
      <c r="J644" s="294"/>
      <c r="K644" s="294"/>
      <c r="L644" s="294"/>
      <c r="M644" s="294"/>
      <c r="N644" s="294">
        <f>N643</f>
        <v>0</v>
      </c>
      <c r="O644" s="294"/>
      <c r="P644" s="294"/>
      <c r="Q644" s="294"/>
      <c r="R644" s="294"/>
      <c r="S644" s="294"/>
      <c r="T644" s="294"/>
      <c r="U644" s="294"/>
      <c r="V644" s="294"/>
      <c r="W644" s="294"/>
      <c r="X644" s="294"/>
      <c r="Y644" s="410">
        <f>Y643</f>
        <v>0</v>
      </c>
      <c r="Z644" s="410">
        <f t="shared" ref="Z644:AL644" si="1895">Z643</f>
        <v>0</v>
      </c>
      <c r="AA644" s="410">
        <f t="shared" si="1895"/>
        <v>0</v>
      </c>
      <c r="AB644" s="410">
        <f t="shared" si="1895"/>
        <v>0</v>
      </c>
      <c r="AC644" s="410">
        <f t="shared" si="1895"/>
        <v>0</v>
      </c>
      <c r="AD644" s="410">
        <f t="shared" si="1895"/>
        <v>0</v>
      </c>
      <c r="AE644" s="410">
        <f t="shared" si="1895"/>
        <v>0</v>
      </c>
      <c r="AF644" s="410">
        <f t="shared" si="1895"/>
        <v>0</v>
      </c>
      <c r="AG644" s="410">
        <f t="shared" si="1895"/>
        <v>0</v>
      </c>
      <c r="AH644" s="410">
        <f t="shared" si="1895"/>
        <v>0</v>
      </c>
      <c r="AI644" s="410">
        <f t="shared" si="1895"/>
        <v>0</v>
      </c>
      <c r="AJ644" s="410">
        <f t="shared" si="1895"/>
        <v>0</v>
      </c>
      <c r="AK644" s="410">
        <f t="shared" si="1895"/>
        <v>0</v>
      </c>
      <c r="AL644" s="410">
        <f t="shared" si="1895"/>
        <v>0</v>
      </c>
      <c r="AM644" s="305"/>
    </row>
    <row r="645" spans="1:39" hidden="1" outlineLevel="1">
      <c r="A645" s="530"/>
      <c r="B645" s="321"/>
      <c r="C645" s="290"/>
      <c r="D645" s="290"/>
      <c r="E645" s="290"/>
      <c r="F645" s="290"/>
      <c r="G645" s="290"/>
      <c r="H645" s="290"/>
      <c r="I645" s="290"/>
      <c r="J645" s="290"/>
      <c r="K645" s="290"/>
      <c r="L645" s="290"/>
      <c r="M645" s="290"/>
      <c r="N645" s="290"/>
      <c r="O645" s="290"/>
      <c r="P645" s="290"/>
      <c r="Q645" s="290"/>
      <c r="R645" s="290"/>
      <c r="S645" s="290"/>
      <c r="T645" s="290"/>
      <c r="U645" s="290"/>
      <c r="V645" s="290"/>
      <c r="W645" s="290"/>
      <c r="X645" s="290"/>
      <c r="Y645" s="422"/>
      <c r="Z645" s="423"/>
      <c r="AA645" s="423"/>
      <c r="AB645" s="423"/>
      <c r="AC645" s="423"/>
      <c r="AD645" s="423"/>
      <c r="AE645" s="423"/>
      <c r="AF645" s="423"/>
      <c r="AG645" s="423"/>
      <c r="AH645" s="423"/>
      <c r="AI645" s="423"/>
      <c r="AJ645" s="423"/>
      <c r="AK645" s="423"/>
      <c r="AL645" s="423"/>
      <c r="AM645" s="296"/>
    </row>
    <row r="646" spans="1:39" hidden="1" outlineLevel="1">
      <c r="A646" s="530">
        <v>19</v>
      </c>
      <c r="B646" s="427" t="s">
        <v>112</v>
      </c>
      <c r="C646" s="290" t="s">
        <v>25</v>
      </c>
      <c r="D646" s="294"/>
      <c r="E646" s="294"/>
      <c r="F646" s="294"/>
      <c r="G646" s="294"/>
      <c r="H646" s="294"/>
      <c r="I646" s="294"/>
      <c r="J646" s="294"/>
      <c r="K646" s="294"/>
      <c r="L646" s="294"/>
      <c r="M646" s="294"/>
      <c r="N646" s="294">
        <v>0</v>
      </c>
      <c r="O646" s="294"/>
      <c r="P646" s="294"/>
      <c r="Q646" s="294"/>
      <c r="R646" s="294"/>
      <c r="S646" s="294"/>
      <c r="T646" s="294"/>
      <c r="U646" s="294"/>
      <c r="V646" s="294"/>
      <c r="W646" s="294"/>
      <c r="X646" s="294"/>
      <c r="Y646" s="425"/>
      <c r="Z646" s="409"/>
      <c r="AA646" s="409"/>
      <c r="AB646" s="409"/>
      <c r="AC646" s="409"/>
      <c r="AD646" s="409"/>
      <c r="AE646" s="409"/>
      <c r="AF646" s="414"/>
      <c r="AG646" s="414"/>
      <c r="AH646" s="414"/>
      <c r="AI646" s="414"/>
      <c r="AJ646" s="414"/>
      <c r="AK646" s="414"/>
      <c r="AL646" s="414"/>
      <c r="AM646" s="295">
        <f>SUM(Y646:AL646)</f>
        <v>0</v>
      </c>
    </row>
    <row r="647" spans="1:39" hidden="1" outlineLevel="1">
      <c r="A647" s="530"/>
      <c r="B647" s="293" t="s">
        <v>311</v>
      </c>
      <c r="C647" s="290" t="s">
        <v>164</v>
      </c>
      <c r="D647" s="294"/>
      <c r="E647" s="294"/>
      <c r="F647" s="294"/>
      <c r="G647" s="294"/>
      <c r="H647" s="294"/>
      <c r="I647" s="294"/>
      <c r="J647" s="294"/>
      <c r="K647" s="294"/>
      <c r="L647" s="294"/>
      <c r="M647" s="294"/>
      <c r="N647" s="294">
        <f>N646</f>
        <v>0</v>
      </c>
      <c r="O647" s="294"/>
      <c r="P647" s="294"/>
      <c r="Q647" s="294"/>
      <c r="R647" s="294"/>
      <c r="S647" s="294"/>
      <c r="T647" s="294"/>
      <c r="U647" s="294"/>
      <c r="V647" s="294"/>
      <c r="W647" s="294"/>
      <c r="X647" s="294"/>
      <c r="Y647" s="410">
        <f>Y646</f>
        <v>0</v>
      </c>
      <c r="Z647" s="410">
        <f t="shared" ref="Z647:AL647" si="1896">Z646</f>
        <v>0</v>
      </c>
      <c r="AA647" s="410">
        <f t="shared" si="1896"/>
        <v>0</v>
      </c>
      <c r="AB647" s="410">
        <f t="shared" si="1896"/>
        <v>0</v>
      </c>
      <c r="AC647" s="410">
        <f t="shared" si="1896"/>
        <v>0</v>
      </c>
      <c r="AD647" s="410">
        <f t="shared" si="1896"/>
        <v>0</v>
      </c>
      <c r="AE647" s="410">
        <f t="shared" si="1896"/>
        <v>0</v>
      </c>
      <c r="AF647" s="410">
        <f t="shared" si="1896"/>
        <v>0</v>
      </c>
      <c r="AG647" s="410">
        <f t="shared" si="1896"/>
        <v>0</v>
      </c>
      <c r="AH647" s="410">
        <f t="shared" si="1896"/>
        <v>0</v>
      </c>
      <c r="AI647" s="410">
        <f t="shared" si="1896"/>
        <v>0</v>
      </c>
      <c r="AJ647" s="410">
        <f t="shared" si="1896"/>
        <v>0</v>
      </c>
      <c r="AK647" s="410">
        <f t="shared" si="1896"/>
        <v>0</v>
      </c>
      <c r="AL647" s="410">
        <f t="shared" si="1896"/>
        <v>0</v>
      </c>
      <c r="AM647" s="296"/>
    </row>
    <row r="648" spans="1:39" hidden="1" outlineLevel="1">
      <c r="A648" s="530"/>
      <c r="B648" s="321"/>
      <c r="C648" s="290"/>
      <c r="D648" s="290"/>
      <c r="E648" s="290"/>
      <c r="F648" s="290"/>
      <c r="G648" s="290"/>
      <c r="H648" s="290"/>
      <c r="I648" s="290"/>
      <c r="J648" s="290"/>
      <c r="K648" s="290"/>
      <c r="L648" s="290"/>
      <c r="M648" s="290"/>
      <c r="N648" s="290"/>
      <c r="O648" s="290"/>
      <c r="P648" s="290"/>
      <c r="Q648" s="290"/>
      <c r="R648" s="290"/>
      <c r="S648" s="290"/>
      <c r="T648" s="290"/>
      <c r="U648" s="290"/>
      <c r="V648" s="290"/>
      <c r="W648" s="290"/>
      <c r="X648" s="290"/>
      <c r="Y648" s="411"/>
      <c r="Z648" s="411"/>
      <c r="AA648" s="411"/>
      <c r="AB648" s="411"/>
      <c r="AC648" s="411"/>
      <c r="AD648" s="411"/>
      <c r="AE648" s="411"/>
      <c r="AF648" s="411"/>
      <c r="AG648" s="411"/>
      <c r="AH648" s="411"/>
      <c r="AI648" s="411"/>
      <c r="AJ648" s="411"/>
      <c r="AK648" s="411"/>
      <c r="AL648" s="411"/>
      <c r="AM648" s="305"/>
    </row>
    <row r="649" spans="1:39" hidden="1" outlineLevel="1">
      <c r="A649" s="530">
        <v>20</v>
      </c>
      <c r="B649" s="427" t="s">
        <v>111</v>
      </c>
      <c r="C649" s="290" t="s">
        <v>25</v>
      </c>
      <c r="D649" s="294"/>
      <c r="E649" s="294"/>
      <c r="F649" s="294"/>
      <c r="G649" s="294"/>
      <c r="H649" s="294"/>
      <c r="I649" s="294"/>
      <c r="J649" s="294"/>
      <c r="K649" s="294"/>
      <c r="L649" s="294"/>
      <c r="M649" s="294"/>
      <c r="N649" s="294">
        <v>0</v>
      </c>
      <c r="O649" s="294"/>
      <c r="P649" s="294"/>
      <c r="Q649" s="294"/>
      <c r="R649" s="294"/>
      <c r="S649" s="294"/>
      <c r="T649" s="294"/>
      <c r="U649" s="294"/>
      <c r="V649" s="294"/>
      <c r="W649" s="294"/>
      <c r="X649" s="294"/>
      <c r="Y649" s="425"/>
      <c r="Z649" s="409"/>
      <c r="AA649" s="409"/>
      <c r="AB649" s="409"/>
      <c r="AC649" s="409"/>
      <c r="AD649" s="409"/>
      <c r="AE649" s="409"/>
      <c r="AF649" s="414"/>
      <c r="AG649" s="414"/>
      <c r="AH649" s="414"/>
      <c r="AI649" s="414"/>
      <c r="AJ649" s="414"/>
      <c r="AK649" s="414"/>
      <c r="AL649" s="414"/>
      <c r="AM649" s="295">
        <f>SUM(Y649:AL649)</f>
        <v>0</v>
      </c>
    </row>
    <row r="650" spans="1:39" hidden="1" outlineLevel="1">
      <c r="A650" s="530"/>
      <c r="B650" s="293" t="s">
        <v>311</v>
      </c>
      <c r="C650" s="290" t="s">
        <v>164</v>
      </c>
      <c r="D650" s="294"/>
      <c r="E650" s="294"/>
      <c r="F650" s="294"/>
      <c r="G650" s="294"/>
      <c r="H650" s="294"/>
      <c r="I650" s="294"/>
      <c r="J650" s="294"/>
      <c r="K650" s="294"/>
      <c r="L650" s="294"/>
      <c r="M650" s="294"/>
      <c r="N650" s="294">
        <f>N649</f>
        <v>0</v>
      </c>
      <c r="O650" s="294"/>
      <c r="P650" s="294"/>
      <c r="Q650" s="294"/>
      <c r="R650" s="294"/>
      <c r="S650" s="294"/>
      <c r="T650" s="294"/>
      <c r="U650" s="294"/>
      <c r="V650" s="294"/>
      <c r="W650" s="294"/>
      <c r="X650" s="294"/>
      <c r="Y650" s="410">
        <f>Y649</f>
        <v>0</v>
      </c>
      <c r="Z650" s="410">
        <f t="shared" ref="Z650:AL650" si="1897">Z649</f>
        <v>0</v>
      </c>
      <c r="AA650" s="410">
        <f t="shared" si="1897"/>
        <v>0</v>
      </c>
      <c r="AB650" s="410">
        <f t="shared" si="1897"/>
        <v>0</v>
      </c>
      <c r="AC650" s="410">
        <f t="shared" si="1897"/>
        <v>0</v>
      </c>
      <c r="AD650" s="410">
        <f t="shared" si="1897"/>
        <v>0</v>
      </c>
      <c r="AE650" s="410">
        <f t="shared" si="1897"/>
        <v>0</v>
      </c>
      <c r="AF650" s="410">
        <f t="shared" si="1897"/>
        <v>0</v>
      </c>
      <c r="AG650" s="410">
        <f t="shared" si="1897"/>
        <v>0</v>
      </c>
      <c r="AH650" s="410">
        <f t="shared" si="1897"/>
        <v>0</v>
      </c>
      <c r="AI650" s="410">
        <f t="shared" si="1897"/>
        <v>0</v>
      </c>
      <c r="AJ650" s="410">
        <f t="shared" si="1897"/>
        <v>0</v>
      </c>
      <c r="AK650" s="410">
        <f t="shared" si="1897"/>
        <v>0</v>
      </c>
      <c r="AL650" s="410">
        <f t="shared" si="1897"/>
        <v>0</v>
      </c>
      <c r="AM650" s="305"/>
    </row>
    <row r="651" spans="1:39" ht="15.75" hidden="1" outlineLevel="1">
      <c r="A651" s="530"/>
      <c r="B651" s="322"/>
      <c r="C651" s="299"/>
      <c r="D651" s="290"/>
      <c r="E651" s="290"/>
      <c r="F651" s="290"/>
      <c r="G651" s="290"/>
      <c r="H651" s="290"/>
      <c r="I651" s="290"/>
      <c r="J651" s="290"/>
      <c r="K651" s="290"/>
      <c r="L651" s="290"/>
      <c r="M651" s="290"/>
      <c r="N651" s="299"/>
      <c r="O651" s="290"/>
      <c r="P651" s="290"/>
      <c r="Q651" s="290"/>
      <c r="R651" s="290"/>
      <c r="S651" s="290"/>
      <c r="T651" s="290"/>
      <c r="U651" s="290"/>
      <c r="V651" s="290"/>
      <c r="W651" s="290"/>
      <c r="X651" s="290"/>
      <c r="Y651" s="411"/>
      <c r="Z651" s="411"/>
      <c r="AA651" s="411"/>
      <c r="AB651" s="411"/>
      <c r="AC651" s="411"/>
      <c r="AD651" s="411"/>
      <c r="AE651" s="411"/>
      <c r="AF651" s="411"/>
      <c r="AG651" s="411"/>
      <c r="AH651" s="411"/>
      <c r="AI651" s="411"/>
      <c r="AJ651" s="411"/>
      <c r="AK651" s="411"/>
      <c r="AL651" s="411"/>
      <c r="AM651" s="305"/>
    </row>
    <row r="652" spans="1:39" ht="15.75" hidden="1" outlineLevel="1">
      <c r="A652" s="530"/>
      <c r="B652" s="516" t="s">
        <v>504</v>
      </c>
      <c r="C652" s="290"/>
      <c r="D652" s="290"/>
      <c r="E652" s="290"/>
      <c r="F652" s="290"/>
      <c r="G652" s="290"/>
      <c r="H652" s="290"/>
      <c r="I652" s="290"/>
      <c r="J652" s="290"/>
      <c r="K652" s="290"/>
      <c r="L652" s="290"/>
      <c r="M652" s="290"/>
      <c r="N652" s="290"/>
      <c r="O652" s="290"/>
      <c r="P652" s="290"/>
      <c r="Q652" s="290"/>
      <c r="R652" s="290"/>
      <c r="S652" s="290"/>
      <c r="T652" s="290"/>
      <c r="U652" s="290"/>
      <c r="V652" s="290"/>
      <c r="W652" s="290"/>
      <c r="X652" s="290"/>
      <c r="Y652" s="421"/>
      <c r="Z652" s="424"/>
      <c r="AA652" s="424"/>
      <c r="AB652" s="424"/>
      <c r="AC652" s="424"/>
      <c r="AD652" s="424"/>
      <c r="AE652" s="424"/>
      <c r="AF652" s="424"/>
      <c r="AG652" s="424"/>
      <c r="AH652" s="424"/>
      <c r="AI652" s="424"/>
      <c r="AJ652" s="424"/>
      <c r="AK652" s="424"/>
      <c r="AL652" s="424"/>
      <c r="AM652" s="305"/>
    </row>
    <row r="653" spans="1:39" ht="15.75" hidden="1" outlineLevel="1">
      <c r="A653" s="530"/>
      <c r="B653" s="502" t="s">
        <v>500</v>
      </c>
      <c r="C653" s="290"/>
      <c r="D653" s="290"/>
      <c r="E653" s="290"/>
      <c r="F653" s="290"/>
      <c r="G653" s="290"/>
      <c r="H653" s="290"/>
      <c r="I653" s="290"/>
      <c r="J653" s="290"/>
      <c r="K653" s="290"/>
      <c r="L653" s="290"/>
      <c r="M653" s="290"/>
      <c r="N653" s="290"/>
      <c r="O653" s="290"/>
      <c r="P653" s="290"/>
      <c r="Q653" s="290"/>
      <c r="R653" s="290"/>
      <c r="S653" s="290"/>
      <c r="T653" s="290"/>
      <c r="U653" s="290"/>
      <c r="V653" s="290"/>
      <c r="W653" s="290"/>
      <c r="X653" s="290"/>
      <c r="Y653" s="421"/>
      <c r="Z653" s="424"/>
      <c r="AA653" s="424"/>
      <c r="AB653" s="424"/>
      <c r="AC653" s="424"/>
      <c r="AD653" s="424"/>
      <c r="AE653" s="424"/>
      <c r="AF653" s="424"/>
      <c r="AG653" s="424"/>
      <c r="AH653" s="424"/>
      <c r="AI653" s="424"/>
      <c r="AJ653" s="424"/>
      <c r="AK653" s="424"/>
      <c r="AL653" s="424"/>
      <c r="AM653" s="305"/>
    </row>
    <row r="654" spans="1:39" hidden="1" outlineLevel="1">
      <c r="A654" s="530">
        <v>21</v>
      </c>
      <c r="B654" s="427" t="s">
        <v>114</v>
      </c>
      <c r="C654" s="290" t="s">
        <v>25</v>
      </c>
      <c r="D654" s="294"/>
      <c r="E654" s="294"/>
      <c r="F654" s="294"/>
      <c r="G654" s="294"/>
      <c r="H654" s="294"/>
      <c r="I654" s="294"/>
      <c r="J654" s="294"/>
      <c r="K654" s="294"/>
      <c r="L654" s="294"/>
      <c r="M654" s="294"/>
      <c r="N654" s="290"/>
      <c r="O654" s="294"/>
      <c r="P654" s="294"/>
      <c r="Q654" s="294"/>
      <c r="R654" s="294"/>
      <c r="S654" s="294"/>
      <c r="T654" s="294"/>
      <c r="U654" s="294"/>
      <c r="V654" s="294"/>
      <c r="W654" s="294"/>
      <c r="X654" s="294"/>
      <c r="Y654" s="409"/>
      <c r="Z654" s="409"/>
      <c r="AA654" s="409"/>
      <c r="AB654" s="409"/>
      <c r="AC654" s="409"/>
      <c r="AD654" s="409"/>
      <c r="AE654" s="409"/>
      <c r="AF654" s="409"/>
      <c r="AG654" s="409"/>
      <c r="AH654" s="409"/>
      <c r="AI654" s="409"/>
      <c r="AJ654" s="409"/>
      <c r="AK654" s="409"/>
      <c r="AL654" s="409"/>
      <c r="AM654" s="295">
        <f>SUM(Y654:AL654)</f>
        <v>0</v>
      </c>
    </row>
    <row r="655" spans="1:39" hidden="1" outlineLevel="1">
      <c r="A655" s="530"/>
      <c r="B655" s="293" t="s">
        <v>311</v>
      </c>
      <c r="C655" s="290" t="s">
        <v>164</v>
      </c>
      <c r="D655" s="294"/>
      <c r="E655" s="294"/>
      <c r="F655" s="294"/>
      <c r="G655" s="294"/>
      <c r="H655" s="294"/>
      <c r="I655" s="294"/>
      <c r="J655" s="294"/>
      <c r="K655" s="294"/>
      <c r="L655" s="294"/>
      <c r="M655" s="294"/>
      <c r="N655" s="290"/>
      <c r="O655" s="294"/>
      <c r="P655" s="294"/>
      <c r="Q655" s="294"/>
      <c r="R655" s="294"/>
      <c r="S655" s="294"/>
      <c r="T655" s="294"/>
      <c r="U655" s="294"/>
      <c r="V655" s="294"/>
      <c r="W655" s="294"/>
      <c r="X655" s="294"/>
      <c r="Y655" s="410">
        <f>Y654</f>
        <v>0</v>
      </c>
      <c r="Z655" s="410">
        <f t="shared" ref="Z655" si="1898">Z654</f>
        <v>0</v>
      </c>
      <c r="AA655" s="410">
        <f t="shared" ref="AA655" si="1899">AA654</f>
        <v>0</v>
      </c>
      <c r="AB655" s="410">
        <f t="shared" ref="AB655" si="1900">AB654</f>
        <v>0</v>
      </c>
      <c r="AC655" s="410">
        <f t="shared" ref="AC655" si="1901">AC654</f>
        <v>0</v>
      </c>
      <c r="AD655" s="410">
        <f t="shared" ref="AD655" si="1902">AD654</f>
        <v>0</v>
      </c>
      <c r="AE655" s="410">
        <f t="shared" ref="AE655" si="1903">AE654</f>
        <v>0</v>
      </c>
      <c r="AF655" s="410">
        <f t="shared" ref="AF655" si="1904">AF654</f>
        <v>0</v>
      </c>
      <c r="AG655" s="410">
        <f t="shared" ref="AG655" si="1905">AG654</f>
        <v>0</v>
      </c>
      <c r="AH655" s="410">
        <f t="shared" ref="AH655" si="1906">AH654</f>
        <v>0</v>
      </c>
      <c r="AI655" s="410">
        <f t="shared" ref="AI655" si="1907">AI654</f>
        <v>0</v>
      </c>
      <c r="AJ655" s="410">
        <f t="shared" ref="AJ655" si="1908">AJ654</f>
        <v>0</v>
      </c>
      <c r="AK655" s="410">
        <f t="shared" ref="AK655" si="1909">AK654</f>
        <v>0</v>
      </c>
      <c r="AL655" s="410">
        <f t="shared" ref="AL655" si="1910">AL654</f>
        <v>0</v>
      </c>
      <c r="AM655" s="305"/>
    </row>
    <row r="656" spans="1:39" hidden="1" outlineLevel="1">
      <c r="A656" s="530"/>
      <c r="B656" s="293"/>
      <c r="C656" s="290"/>
      <c r="D656" s="290"/>
      <c r="E656" s="290"/>
      <c r="F656" s="290"/>
      <c r="G656" s="290"/>
      <c r="H656" s="290"/>
      <c r="I656" s="290"/>
      <c r="J656" s="290"/>
      <c r="K656" s="290"/>
      <c r="L656" s="290"/>
      <c r="M656" s="290"/>
      <c r="N656" s="290"/>
      <c r="O656" s="290"/>
      <c r="P656" s="290"/>
      <c r="Q656" s="290"/>
      <c r="R656" s="290"/>
      <c r="S656" s="290"/>
      <c r="T656" s="290"/>
      <c r="U656" s="290"/>
      <c r="V656" s="290"/>
      <c r="W656" s="290"/>
      <c r="X656" s="290"/>
      <c r="Y656" s="421"/>
      <c r="Z656" s="424"/>
      <c r="AA656" s="424"/>
      <c r="AB656" s="424"/>
      <c r="AC656" s="424"/>
      <c r="AD656" s="424"/>
      <c r="AE656" s="424"/>
      <c r="AF656" s="424"/>
      <c r="AG656" s="424"/>
      <c r="AH656" s="424"/>
      <c r="AI656" s="424"/>
      <c r="AJ656" s="424"/>
      <c r="AK656" s="424"/>
      <c r="AL656" s="424"/>
      <c r="AM656" s="305"/>
    </row>
    <row r="657" spans="1:39" ht="30" hidden="1" outlineLevel="1">
      <c r="A657" s="530">
        <v>22</v>
      </c>
      <c r="B657" s="427" t="s">
        <v>115</v>
      </c>
      <c r="C657" s="290" t="s">
        <v>25</v>
      </c>
      <c r="D657" s="294"/>
      <c r="E657" s="294"/>
      <c r="F657" s="294"/>
      <c r="G657" s="294"/>
      <c r="H657" s="294"/>
      <c r="I657" s="294"/>
      <c r="J657" s="294"/>
      <c r="K657" s="294"/>
      <c r="L657" s="294"/>
      <c r="M657" s="294"/>
      <c r="N657" s="290"/>
      <c r="O657" s="294"/>
      <c r="P657" s="294"/>
      <c r="Q657" s="294"/>
      <c r="R657" s="294"/>
      <c r="S657" s="294"/>
      <c r="T657" s="294"/>
      <c r="U657" s="294"/>
      <c r="V657" s="294"/>
      <c r="W657" s="294"/>
      <c r="X657" s="294"/>
      <c r="Y657" s="409"/>
      <c r="Z657" s="409"/>
      <c r="AA657" s="409"/>
      <c r="AB657" s="409"/>
      <c r="AC657" s="409"/>
      <c r="AD657" s="409"/>
      <c r="AE657" s="409"/>
      <c r="AF657" s="409"/>
      <c r="AG657" s="409"/>
      <c r="AH657" s="409"/>
      <c r="AI657" s="409"/>
      <c r="AJ657" s="409"/>
      <c r="AK657" s="409"/>
      <c r="AL657" s="409"/>
      <c r="AM657" s="295">
        <f>SUM(Y657:AL657)</f>
        <v>0</v>
      </c>
    </row>
    <row r="658" spans="1:39" hidden="1" outlineLevel="1">
      <c r="A658" s="530"/>
      <c r="B658" s="293" t="s">
        <v>311</v>
      </c>
      <c r="C658" s="290" t="s">
        <v>164</v>
      </c>
      <c r="D658" s="294"/>
      <c r="E658" s="294"/>
      <c r="F658" s="294"/>
      <c r="G658" s="294"/>
      <c r="H658" s="294"/>
      <c r="I658" s="294"/>
      <c r="J658" s="294"/>
      <c r="K658" s="294"/>
      <c r="L658" s="294"/>
      <c r="M658" s="294"/>
      <c r="N658" s="290"/>
      <c r="O658" s="294"/>
      <c r="P658" s="294"/>
      <c r="Q658" s="294"/>
      <c r="R658" s="294"/>
      <c r="S658" s="294"/>
      <c r="T658" s="294"/>
      <c r="U658" s="294"/>
      <c r="V658" s="294"/>
      <c r="W658" s="294"/>
      <c r="X658" s="294"/>
      <c r="Y658" s="410">
        <f>Y657</f>
        <v>0</v>
      </c>
      <c r="Z658" s="410">
        <f t="shared" ref="Z658" si="1911">Z657</f>
        <v>0</v>
      </c>
      <c r="AA658" s="410">
        <f t="shared" ref="AA658" si="1912">AA657</f>
        <v>0</v>
      </c>
      <c r="AB658" s="410">
        <f t="shared" ref="AB658" si="1913">AB657</f>
        <v>0</v>
      </c>
      <c r="AC658" s="410">
        <f t="shared" ref="AC658" si="1914">AC657</f>
        <v>0</v>
      </c>
      <c r="AD658" s="410">
        <f t="shared" ref="AD658" si="1915">AD657</f>
        <v>0</v>
      </c>
      <c r="AE658" s="410">
        <f t="shared" ref="AE658" si="1916">AE657</f>
        <v>0</v>
      </c>
      <c r="AF658" s="410">
        <f t="shared" ref="AF658" si="1917">AF657</f>
        <v>0</v>
      </c>
      <c r="AG658" s="410">
        <f t="shared" ref="AG658" si="1918">AG657</f>
        <v>0</v>
      </c>
      <c r="AH658" s="410">
        <f t="shared" ref="AH658" si="1919">AH657</f>
        <v>0</v>
      </c>
      <c r="AI658" s="410">
        <f t="shared" ref="AI658" si="1920">AI657</f>
        <v>0</v>
      </c>
      <c r="AJ658" s="410">
        <f t="shared" ref="AJ658" si="1921">AJ657</f>
        <v>0</v>
      </c>
      <c r="AK658" s="410">
        <f t="shared" ref="AK658" si="1922">AK657</f>
        <v>0</v>
      </c>
      <c r="AL658" s="410">
        <f t="shared" ref="AL658" si="1923">AL657</f>
        <v>0</v>
      </c>
      <c r="AM658" s="305"/>
    </row>
    <row r="659" spans="1:39" hidden="1" outlineLevel="1">
      <c r="A659" s="530"/>
      <c r="B659" s="293"/>
      <c r="C659" s="290"/>
      <c r="D659" s="290"/>
      <c r="E659" s="290"/>
      <c r="F659" s="290"/>
      <c r="G659" s="290"/>
      <c r="H659" s="290"/>
      <c r="I659" s="290"/>
      <c r="J659" s="290"/>
      <c r="K659" s="290"/>
      <c r="L659" s="290"/>
      <c r="M659" s="290"/>
      <c r="N659" s="290"/>
      <c r="O659" s="290"/>
      <c r="P659" s="290"/>
      <c r="Q659" s="290"/>
      <c r="R659" s="290"/>
      <c r="S659" s="290"/>
      <c r="T659" s="290"/>
      <c r="U659" s="290"/>
      <c r="V659" s="290"/>
      <c r="W659" s="290"/>
      <c r="X659" s="290"/>
      <c r="Y659" s="421"/>
      <c r="Z659" s="424"/>
      <c r="AA659" s="424"/>
      <c r="AB659" s="424"/>
      <c r="AC659" s="424"/>
      <c r="AD659" s="424"/>
      <c r="AE659" s="424"/>
      <c r="AF659" s="424"/>
      <c r="AG659" s="424"/>
      <c r="AH659" s="424"/>
      <c r="AI659" s="424"/>
      <c r="AJ659" s="424"/>
      <c r="AK659" s="424"/>
      <c r="AL659" s="424"/>
      <c r="AM659" s="305"/>
    </row>
    <row r="660" spans="1:39" ht="30" hidden="1" outlineLevel="1">
      <c r="A660" s="530">
        <v>23</v>
      </c>
      <c r="B660" s="427" t="s">
        <v>116</v>
      </c>
      <c r="C660" s="290" t="s">
        <v>25</v>
      </c>
      <c r="D660" s="294"/>
      <c r="E660" s="294"/>
      <c r="F660" s="294"/>
      <c r="G660" s="294"/>
      <c r="H660" s="294"/>
      <c r="I660" s="294"/>
      <c r="J660" s="294"/>
      <c r="K660" s="294"/>
      <c r="L660" s="294"/>
      <c r="M660" s="294"/>
      <c r="N660" s="290"/>
      <c r="O660" s="294"/>
      <c r="P660" s="294"/>
      <c r="Q660" s="294"/>
      <c r="R660" s="294"/>
      <c r="S660" s="294"/>
      <c r="T660" s="294"/>
      <c r="U660" s="294"/>
      <c r="V660" s="294"/>
      <c r="W660" s="294"/>
      <c r="X660" s="294"/>
      <c r="Y660" s="409"/>
      <c r="Z660" s="409"/>
      <c r="AA660" s="409"/>
      <c r="AB660" s="409"/>
      <c r="AC660" s="409"/>
      <c r="AD660" s="409"/>
      <c r="AE660" s="409"/>
      <c r="AF660" s="409"/>
      <c r="AG660" s="409"/>
      <c r="AH660" s="409"/>
      <c r="AI660" s="409"/>
      <c r="AJ660" s="409"/>
      <c r="AK660" s="409"/>
      <c r="AL660" s="409"/>
      <c r="AM660" s="295">
        <f>SUM(Y660:AL660)</f>
        <v>0</v>
      </c>
    </row>
    <row r="661" spans="1:39" hidden="1" outlineLevel="1">
      <c r="A661" s="530"/>
      <c r="B661" s="293" t="s">
        <v>311</v>
      </c>
      <c r="C661" s="290" t="s">
        <v>164</v>
      </c>
      <c r="D661" s="294"/>
      <c r="E661" s="294"/>
      <c r="F661" s="294"/>
      <c r="G661" s="294"/>
      <c r="H661" s="294"/>
      <c r="I661" s="294"/>
      <c r="J661" s="294"/>
      <c r="K661" s="294"/>
      <c r="L661" s="294"/>
      <c r="M661" s="294"/>
      <c r="N661" s="290"/>
      <c r="O661" s="294"/>
      <c r="P661" s="294"/>
      <c r="Q661" s="294"/>
      <c r="R661" s="294"/>
      <c r="S661" s="294"/>
      <c r="T661" s="294"/>
      <c r="U661" s="294"/>
      <c r="V661" s="294"/>
      <c r="W661" s="294"/>
      <c r="X661" s="294"/>
      <c r="Y661" s="410">
        <f>Y660</f>
        <v>0</v>
      </c>
      <c r="Z661" s="410">
        <f t="shared" ref="Z661" si="1924">Z660</f>
        <v>0</v>
      </c>
      <c r="AA661" s="410">
        <f t="shared" ref="AA661" si="1925">AA660</f>
        <v>0</v>
      </c>
      <c r="AB661" s="410">
        <f t="shared" ref="AB661" si="1926">AB660</f>
        <v>0</v>
      </c>
      <c r="AC661" s="410">
        <f t="shared" ref="AC661" si="1927">AC660</f>
        <v>0</v>
      </c>
      <c r="AD661" s="410">
        <f t="shared" ref="AD661" si="1928">AD660</f>
        <v>0</v>
      </c>
      <c r="AE661" s="410">
        <f t="shared" ref="AE661" si="1929">AE660</f>
        <v>0</v>
      </c>
      <c r="AF661" s="410">
        <f t="shared" ref="AF661" si="1930">AF660</f>
        <v>0</v>
      </c>
      <c r="AG661" s="410">
        <f t="shared" ref="AG661" si="1931">AG660</f>
        <v>0</v>
      </c>
      <c r="AH661" s="410">
        <f t="shared" ref="AH661" si="1932">AH660</f>
        <v>0</v>
      </c>
      <c r="AI661" s="410">
        <f t="shared" ref="AI661" si="1933">AI660</f>
        <v>0</v>
      </c>
      <c r="AJ661" s="410">
        <f t="shared" ref="AJ661" si="1934">AJ660</f>
        <v>0</v>
      </c>
      <c r="AK661" s="410">
        <f t="shared" ref="AK661" si="1935">AK660</f>
        <v>0</v>
      </c>
      <c r="AL661" s="410">
        <f t="shared" ref="AL661" si="1936">AL660</f>
        <v>0</v>
      </c>
      <c r="AM661" s="305"/>
    </row>
    <row r="662" spans="1:39" hidden="1" outlineLevel="1">
      <c r="A662" s="530"/>
      <c r="B662" s="429"/>
      <c r="C662" s="290"/>
      <c r="D662" s="290"/>
      <c r="E662" s="290"/>
      <c r="F662" s="290"/>
      <c r="G662" s="290"/>
      <c r="H662" s="290"/>
      <c r="I662" s="290"/>
      <c r="J662" s="290"/>
      <c r="K662" s="290"/>
      <c r="L662" s="290"/>
      <c r="M662" s="290"/>
      <c r="N662" s="290"/>
      <c r="O662" s="290"/>
      <c r="P662" s="290"/>
      <c r="Q662" s="290"/>
      <c r="R662" s="290"/>
      <c r="S662" s="290"/>
      <c r="T662" s="290"/>
      <c r="U662" s="290"/>
      <c r="V662" s="290"/>
      <c r="W662" s="290"/>
      <c r="X662" s="290"/>
      <c r="Y662" s="421"/>
      <c r="Z662" s="424"/>
      <c r="AA662" s="424"/>
      <c r="AB662" s="424"/>
      <c r="AC662" s="424"/>
      <c r="AD662" s="424"/>
      <c r="AE662" s="424"/>
      <c r="AF662" s="424"/>
      <c r="AG662" s="424"/>
      <c r="AH662" s="424"/>
      <c r="AI662" s="424"/>
      <c r="AJ662" s="424"/>
      <c r="AK662" s="424"/>
      <c r="AL662" s="424"/>
      <c r="AM662" s="305"/>
    </row>
    <row r="663" spans="1:39" ht="30" hidden="1" outlineLevel="1">
      <c r="A663" s="530">
        <v>24</v>
      </c>
      <c r="B663" s="427" t="s">
        <v>117</v>
      </c>
      <c r="C663" s="290" t="s">
        <v>25</v>
      </c>
      <c r="D663" s="294"/>
      <c r="E663" s="294"/>
      <c r="F663" s="294"/>
      <c r="G663" s="294"/>
      <c r="H663" s="294"/>
      <c r="I663" s="294"/>
      <c r="J663" s="294"/>
      <c r="K663" s="294"/>
      <c r="L663" s="294"/>
      <c r="M663" s="294"/>
      <c r="N663" s="290"/>
      <c r="O663" s="294"/>
      <c r="P663" s="294"/>
      <c r="Q663" s="294"/>
      <c r="R663" s="294"/>
      <c r="S663" s="294"/>
      <c r="T663" s="294"/>
      <c r="U663" s="294"/>
      <c r="V663" s="294"/>
      <c r="W663" s="294"/>
      <c r="X663" s="294"/>
      <c r="Y663" s="409"/>
      <c r="Z663" s="409"/>
      <c r="AA663" s="409"/>
      <c r="AB663" s="409"/>
      <c r="AC663" s="409"/>
      <c r="AD663" s="409"/>
      <c r="AE663" s="409"/>
      <c r="AF663" s="409"/>
      <c r="AG663" s="409"/>
      <c r="AH663" s="409"/>
      <c r="AI663" s="409"/>
      <c r="AJ663" s="409"/>
      <c r="AK663" s="409"/>
      <c r="AL663" s="409"/>
      <c r="AM663" s="295">
        <f>SUM(Y663:AL663)</f>
        <v>0</v>
      </c>
    </row>
    <row r="664" spans="1:39" hidden="1" outlineLevel="1">
      <c r="A664" s="530"/>
      <c r="B664" s="293" t="s">
        <v>311</v>
      </c>
      <c r="C664" s="290" t="s">
        <v>164</v>
      </c>
      <c r="D664" s="294"/>
      <c r="E664" s="294"/>
      <c r="F664" s="294"/>
      <c r="G664" s="294"/>
      <c r="H664" s="294"/>
      <c r="I664" s="294"/>
      <c r="J664" s="294"/>
      <c r="K664" s="294"/>
      <c r="L664" s="294"/>
      <c r="M664" s="294"/>
      <c r="N664" s="290"/>
      <c r="O664" s="294"/>
      <c r="P664" s="294"/>
      <c r="Q664" s="294"/>
      <c r="R664" s="294"/>
      <c r="S664" s="294"/>
      <c r="T664" s="294"/>
      <c r="U664" s="294"/>
      <c r="V664" s="294"/>
      <c r="W664" s="294"/>
      <c r="X664" s="294"/>
      <c r="Y664" s="410">
        <f>Y663</f>
        <v>0</v>
      </c>
      <c r="Z664" s="410">
        <f t="shared" ref="Z664" si="1937">Z663</f>
        <v>0</v>
      </c>
      <c r="AA664" s="410">
        <f t="shared" ref="AA664" si="1938">AA663</f>
        <v>0</v>
      </c>
      <c r="AB664" s="410">
        <f t="shared" ref="AB664" si="1939">AB663</f>
        <v>0</v>
      </c>
      <c r="AC664" s="410">
        <f t="shared" ref="AC664" si="1940">AC663</f>
        <v>0</v>
      </c>
      <c r="AD664" s="410">
        <f t="shared" ref="AD664" si="1941">AD663</f>
        <v>0</v>
      </c>
      <c r="AE664" s="410">
        <f t="shared" ref="AE664" si="1942">AE663</f>
        <v>0</v>
      </c>
      <c r="AF664" s="410">
        <f t="shared" ref="AF664" si="1943">AF663</f>
        <v>0</v>
      </c>
      <c r="AG664" s="410">
        <f t="shared" ref="AG664" si="1944">AG663</f>
        <v>0</v>
      </c>
      <c r="AH664" s="410">
        <f t="shared" ref="AH664" si="1945">AH663</f>
        <v>0</v>
      </c>
      <c r="AI664" s="410">
        <f t="shared" ref="AI664" si="1946">AI663</f>
        <v>0</v>
      </c>
      <c r="AJ664" s="410">
        <f t="shared" ref="AJ664" si="1947">AJ663</f>
        <v>0</v>
      </c>
      <c r="AK664" s="410">
        <f t="shared" ref="AK664" si="1948">AK663</f>
        <v>0</v>
      </c>
      <c r="AL664" s="410">
        <f t="shared" ref="AL664" si="1949">AL663</f>
        <v>0</v>
      </c>
      <c r="AM664" s="305"/>
    </row>
    <row r="665" spans="1:39" hidden="1" outlineLevel="1">
      <c r="A665" s="530"/>
      <c r="B665" s="293"/>
      <c r="C665" s="290"/>
      <c r="D665" s="290"/>
      <c r="E665" s="290"/>
      <c r="F665" s="290"/>
      <c r="G665" s="290"/>
      <c r="H665" s="290"/>
      <c r="I665" s="290"/>
      <c r="J665" s="290"/>
      <c r="K665" s="290"/>
      <c r="L665" s="290"/>
      <c r="M665" s="290"/>
      <c r="N665" s="290"/>
      <c r="O665" s="290"/>
      <c r="P665" s="290"/>
      <c r="Q665" s="290"/>
      <c r="R665" s="290"/>
      <c r="S665" s="290"/>
      <c r="T665" s="290"/>
      <c r="U665" s="290"/>
      <c r="V665" s="290"/>
      <c r="W665" s="290"/>
      <c r="X665" s="290"/>
      <c r="Y665" s="411"/>
      <c r="Z665" s="424"/>
      <c r="AA665" s="424"/>
      <c r="AB665" s="424"/>
      <c r="AC665" s="424"/>
      <c r="AD665" s="424"/>
      <c r="AE665" s="424"/>
      <c r="AF665" s="424"/>
      <c r="AG665" s="424"/>
      <c r="AH665" s="424"/>
      <c r="AI665" s="424"/>
      <c r="AJ665" s="424"/>
      <c r="AK665" s="424"/>
      <c r="AL665" s="424"/>
      <c r="AM665" s="305"/>
    </row>
    <row r="666" spans="1:39" ht="15.75" hidden="1" outlineLevel="1">
      <c r="A666" s="530"/>
      <c r="B666" s="287" t="s">
        <v>501</v>
      </c>
      <c r="C666" s="290"/>
      <c r="D666" s="290"/>
      <c r="E666" s="290"/>
      <c r="F666" s="290"/>
      <c r="G666" s="290"/>
      <c r="H666" s="290"/>
      <c r="I666" s="290"/>
      <c r="J666" s="290"/>
      <c r="K666" s="290"/>
      <c r="L666" s="290"/>
      <c r="M666" s="290"/>
      <c r="N666" s="290"/>
      <c r="O666" s="290"/>
      <c r="P666" s="290"/>
      <c r="Q666" s="290"/>
      <c r="R666" s="290"/>
      <c r="S666" s="290"/>
      <c r="T666" s="290"/>
      <c r="U666" s="290"/>
      <c r="V666" s="290"/>
      <c r="W666" s="290"/>
      <c r="X666" s="290"/>
      <c r="Y666" s="411"/>
      <c r="Z666" s="424"/>
      <c r="AA666" s="424"/>
      <c r="AB666" s="424"/>
      <c r="AC666" s="424"/>
      <c r="AD666" s="424"/>
      <c r="AE666" s="424"/>
      <c r="AF666" s="424"/>
      <c r="AG666" s="424"/>
      <c r="AH666" s="424"/>
      <c r="AI666" s="424"/>
      <c r="AJ666" s="424"/>
      <c r="AK666" s="424"/>
      <c r="AL666" s="424"/>
      <c r="AM666" s="305"/>
    </row>
    <row r="667" spans="1:39" hidden="1" outlineLevel="1">
      <c r="A667" s="530">
        <v>25</v>
      </c>
      <c r="B667" s="427" t="s">
        <v>118</v>
      </c>
      <c r="C667" s="290" t="s">
        <v>25</v>
      </c>
      <c r="D667" s="294"/>
      <c r="E667" s="294"/>
      <c r="F667" s="294"/>
      <c r="G667" s="294"/>
      <c r="H667" s="294"/>
      <c r="I667" s="294"/>
      <c r="J667" s="294"/>
      <c r="K667" s="294"/>
      <c r="L667" s="294"/>
      <c r="M667" s="294"/>
      <c r="N667" s="294">
        <v>12</v>
      </c>
      <c r="O667" s="294"/>
      <c r="P667" s="294"/>
      <c r="Q667" s="294"/>
      <c r="R667" s="294"/>
      <c r="S667" s="294"/>
      <c r="T667" s="294"/>
      <c r="U667" s="294"/>
      <c r="V667" s="294"/>
      <c r="W667" s="294"/>
      <c r="X667" s="294"/>
      <c r="Y667" s="425"/>
      <c r="Z667" s="409"/>
      <c r="AA667" s="409"/>
      <c r="AB667" s="409"/>
      <c r="AC667" s="409"/>
      <c r="AD667" s="409"/>
      <c r="AE667" s="409"/>
      <c r="AF667" s="414"/>
      <c r="AG667" s="414"/>
      <c r="AH667" s="414"/>
      <c r="AI667" s="414"/>
      <c r="AJ667" s="414"/>
      <c r="AK667" s="414"/>
      <c r="AL667" s="414"/>
      <c r="AM667" s="295">
        <f>SUM(Y667:AL667)</f>
        <v>0</v>
      </c>
    </row>
    <row r="668" spans="1:39" hidden="1" outlineLevel="1">
      <c r="A668" s="530"/>
      <c r="B668" s="293" t="s">
        <v>311</v>
      </c>
      <c r="C668" s="290" t="s">
        <v>164</v>
      </c>
      <c r="D668" s="294"/>
      <c r="E668" s="294"/>
      <c r="F668" s="294"/>
      <c r="G668" s="294"/>
      <c r="H668" s="294"/>
      <c r="I668" s="294"/>
      <c r="J668" s="294"/>
      <c r="K668" s="294"/>
      <c r="L668" s="294"/>
      <c r="M668" s="294"/>
      <c r="N668" s="294">
        <f>N667</f>
        <v>12</v>
      </c>
      <c r="O668" s="294"/>
      <c r="P668" s="294"/>
      <c r="Q668" s="294"/>
      <c r="R668" s="294"/>
      <c r="S668" s="294"/>
      <c r="T668" s="294"/>
      <c r="U668" s="294"/>
      <c r="V668" s="294"/>
      <c r="W668" s="294"/>
      <c r="X668" s="294"/>
      <c r="Y668" s="410">
        <f>Y667</f>
        <v>0</v>
      </c>
      <c r="Z668" s="410">
        <f t="shared" ref="Z668" si="1950">Z667</f>
        <v>0</v>
      </c>
      <c r="AA668" s="410">
        <f t="shared" ref="AA668" si="1951">AA667</f>
        <v>0</v>
      </c>
      <c r="AB668" s="410">
        <f t="shared" ref="AB668" si="1952">AB667</f>
        <v>0</v>
      </c>
      <c r="AC668" s="410">
        <f t="shared" ref="AC668" si="1953">AC667</f>
        <v>0</v>
      </c>
      <c r="AD668" s="410">
        <f t="shared" ref="AD668" si="1954">AD667</f>
        <v>0</v>
      </c>
      <c r="AE668" s="410">
        <f t="shared" ref="AE668" si="1955">AE667</f>
        <v>0</v>
      </c>
      <c r="AF668" s="410">
        <f t="shared" ref="AF668" si="1956">AF667</f>
        <v>0</v>
      </c>
      <c r="AG668" s="410">
        <f t="shared" ref="AG668" si="1957">AG667</f>
        <v>0</v>
      </c>
      <c r="AH668" s="410">
        <f t="shared" ref="AH668" si="1958">AH667</f>
        <v>0</v>
      </c>
      <c r="AI668" s="410">
        <f t="shared" ref="AI668" si="1959">AI667</f>
        <v>0</v>
      </c>
      <c r="AJ668" s="410">
        <f t="shared" ref="AJ668" si="1960">AJ667</f>
        <v>0</v>
      </c>
      <c r="AK668" s="410">
        <f t="shared" ref="AK668" si="1961">AK667</f>
        <v>0</v>
      </c>
      <c r="AL668" s="410">
        <f t="shared" ref="AL668" si="1962">AL667</f>
        <v>0</v>
      </c>
      <c r="AM668" s="305"/>
    </row>
    <row r="669" spans="1:39" hidden="1" outlineLevel="1">
      <c r="A669" s="530"/>
      <c r="B669" s="293"/>
      <c r="C669" s="290"/>
      <c r="D669" s="290"/>
      <c r="E669" s="290"/>
      <c r="F669" s="290"/>
      <c r="G669" s="290"/>
      <c r="H669" s="290"/>
      <c r="I669" s="290"/>
      <c r="J669" s="290"/>
      <c r="K669" s="290"/>
      <c r="L669" s="290"/>
      <c r="M669" s="290"/>
      <c r="N669" s="290"/>
      <c r="O669" s="290"/>
      <c r="P669" s="290"/>
      <c r="Q669" s="290"/>
      <c r="R669" s="290"/>
      <c r="S669" s="290"/>
      <c r="T669" s="290"/>
      <c r="U669" s="290"/>
      <c r="V669" s="290"/>
      <c r="W669" s="290"/>
      <c r="X669" s="290"/>
      <c r="Y669" s="411"/>
      <c r="Z669" s="424"/>
      <c r="AA669" s="424"/>
      <c r="AB669" s="424"/>
      <c r="AC669" s="424"/>
      <c r="AD669" s="424"/>
      <c r="AE669" s="424"/>
      <c r="AF669" s="424"/>
      <c r="AG669" s="424"/>
      <c r="AH669" s="424"/>
      <c r="AI669" s="424"/>
      <c r="AJ669" s="424"/>
      <c r="AK669" s="424"/>
      <c r="AL669" s="424"/>
      <c r="AM669" s="305"/>
    </row>
    <row r="670" spans="1:39" hidden="1" outlineLevel="1">
      <c r="A670" s="530">
        <v>26</v>
      </c>
      <c r="B670" s="427" t="s">
        <v>119</v>
      </c>
      <c r="C670" s="290" t="s">
        <v>25</v>
      </c>
      <c r="D670" s="294"/>
      <c r="E670" s="294"/>
      <c r="F670" s="294"/>
      <c r="G670" s="294"/>
      <c r="H670" s="294"/>
      <c r="I670" s="294"/>
      <c r="J670" s="294"/>
      <c r="K670" s="294"/>
      <c r="L670" s="294"/>
      <c r="M670" s="294"/>
      <c r="N670" s="294">
        <v>12</v>
      </c>
      <c r="O670" s="294"/>
      <c r="P670" s="294"/>
      <c r="Q670" s="294"/>
      <c r="R670" s="294"/>
      <c r="S670" s="294"/>
      <c r="T670" s="294"/>
      <c r="U670" s="294"/>
      <c r="V670" s="294"/>
      <c r="W670" s="294"/>
      <c r="X670" s="294"/>
      <c r="Y670" s="425"/>
      <c r="Z670" s="409"/>
      <c r="AA670" s="409"/>
      <c r="AB670" s="409"/>
      <c r="AC670" s="409"/>
      <c r="AD670" s="409"/>
      <c r="AE670" s="409"/>
      <c r="AF670" s="414"/>
      <c r="AG670" s="414"/>
      <c r="AH670" s="414"/>
      <c r="AI670" s="414"/>
      <c r="AJ670" s="414"/>
      <c r="AK670" s="414"/>
      <c r="AL670" s="414"/>
      <c r="AM670" s="295">
        <f>SUM(Y670:AL670)</f>
        <v>0</v>
      </c>
    </row>
    <row r="671" spans="1:39" hidden="1" outlineLevel="1">
      <c r="A671" s="530"/>
      <c r="B671" s="293" t="s">
        <v>311</v>
      </c>
      <c r="C671" s="290" t="s">
        <v>164</v>
      </c>
      <c r="D671" s="294"/>
      <c r="E671" s="294"/>
      <c r="F671" s="294"/>
      <c r="G671" s="294"/>
      <c r="H671" s="294"/>
      <c r="I671" s="294"/>
      <c r="J671" s="294"/>
      <c r="K671" s="294"/>
      <c r="L671" s="294"/>
      <c r="M671" s="294"/>
      <c r="N671" s="294">
        <f>N670</f>
        <v>12</v>
      </c>
      <c r="O671" s="294"/>
      <c r="P671" s="294"/>
      <c r="Q671" s="294"/>
      <c r="R671" s="294"/>
      <c r="S671" s="294"/>
      <c r="T671" s="294"/>
      <c r="U671" s="294"/>
      <c r="V671" s="294"/>
      <c r="W671" s="294"/>
      <c r="X671" s="294"/>
      <c r="Y671" s="410">
        <f>Y670</f>
        <v>0</v>
      </c>
      <c r="Z671" s="410">
        <f t="shared" ref="Z671" si="1963">Z670</f>
        <v>0</v>
      </c>
      <c r="AA671" s="410">
        <f t="shared" ref="AA671" si="1964">AA670</f>
        <v>0</v>
      </c>
      <c r="AB671" s="410">
        <f t="shared" ref="AB671" si="1965">AB670</f>
        <v>0</v>
      </c>
      <c r="AC671" s="410">
        <f t="shared" ref="AC671" si="1966">AC670</f>
        <v>0</v>
      </c>
      <c r="AD671" s="410">
        <f t="shared" ref="AD671" si="1967">AD670</f>
        <v>0</v>
      </c>
      <c r="AE671" s="410">
        <f t="shared" ref="AE671" si="1968">AE670</f>
        <v>0</v>
      </c>
      <c r="AF671" s="410">
        <f t="shared" ref="AF671" si="1969">AF670</f>
        <v>0</v>
      </c>
      <c r="AG671" s="410">
        <f t="shared" ref="AG671" si="1970">AG670</f>
        <v>0</v>
      </c>
      <c r="AH671" s="410">
        <f t="shared" ref="AH671" si="1971">AH670</f>
        <v>0</v>
      </c>
      <c r="AI671" s="410">
        <f t="shared" ref="AI671" si="1972">AI670</f>
        <v>0</v>
      </c>
      <c r="AJ671" s="410">
        <f t="shared" ref="AJ671" si="1973">AJ670</f>
        <v>0</v>
      </c>
      <c r="AK671" s="410">
        <f t="shared" ref="AK671" si="1974">AK670</f>
        <v>0</v>
      </c>
      <c r="AL671" s="410">
        <f t="shared" ref="AL671" si="1975">AL670</f>
        <v>0</v>
      </c>
      <c r="AM671" s="305"/>
    </row>
    <row r="672" spans="1:39" hidden="1" outlineLevel="1">
      <c r="A672" s="530"/>
      <c r="B672" s="293"/>
      <c r="C672" s="290"/>
      <c r="D672" s="290"/>
      <c r="E672" s="290"/>
      <c r="F672" s="290"/>
      <c r="G672" s="290"/>
      <c r="H672" s="290"/>
      <c r="I672" s="290"/>
      <c r="J672" s="290"/>
      <c r="K672" s="290"/>
      <c r="L672" s="290"/>
      <c r="M672" s="290"/>
      <c r="N672" s="290"/>
      <c r="O672" s="290"/>
      <c r="P672" s="290"/>
      <c r="Q672" s="290"/>
      <c r="R672" s="290"/>
      <c r="S672" s="290"/>
      <c r="T672" s="290"/>
      <c r="U672" s="290"/>
      <c r="V672" s="290"/>
      <c r="W672" s="290"/>
      <c r="X672" s="290"/>
      <c r="Y672" s="411"/>
      <c r="Z672" s="424"/>
      <c r="AA672" s="424"/>
      <c r="AB672" s="424"/>
      <c r="AC672" s="424"/>
      <c r="AD672" s="424"/>
      <c r="AE672" s="424"/>
      <c r="AF672" s="424"/>
      <c r="AG672" s="424"/>
      <c r="AH672" s="424"/>
      <c r="AI672" s="424"/>
      <c r="AJ672" s="424"/>
      <c r="AK672" s="424"/>
      <c r="AL672" s="424"/>
      <c r="AM672" s="305"/>
    </row>
    <row r="673" spans="1:39" ht="30" hidden="1" outlineLevel="1">
      <c r="A673" s="530">
        <v>27</v>
      </c>
      <c r="B673" s="427" t="s">
        <v>120</v>
      </c>
      <c r="C673" s="290" t="s">
        <v>25</v>
      </c>
      <c r="D673" s="294"/>
      <c r="E673" s="294"/>
      <c r="F673" s="294"/>
      <c r="G673" s="294"/>
      <c r="H673" s="294"/>
      <c r="I673" s="294"/>
      <c r="J673" s="294"/>
      <c r="K673" s="294"/>
      <c r="L673" s="294"/>
      <c r="M673" s="294"/>
      <c r="N673" s="294">
        <v>12</v>
      </c>
      <c r="O673" s="294"/>
      <c r="P673" s="294"/>
      <c r="Q673" s="294"/>
      <c r="R673" s="294"/>
      <c r="S673" s="294"/>
      <c r="T673" s="294"/>
      <c r="U673" s="294"/>
      <c r="V673" s="294"/>
      <c r="W673" s="294"/>
      <c r="X673" s="294"/>
      <c r="Y673" s="425"/>
      <c r="Z673" s="409"/>
      <c r="AA673" s="409"/>
      <c r="AB673" s="409"/>
      <c r="AC673" s="409"/>
      <c r="AD673" s="409"/>
      <c r="AE673" s="409"/>
      <c r="AF673" s="414"/>
      <c r="AG673" s="414"/>
      <c r="AH673" s="414"/>
      <c r="AI673" s="414"/>
      <c r="AJ673" s="414"/>
      <c r="AK673" s="414"/>
      <c r="AL673" s="414"/>
      <c r="AM673" s="295">
        <f>SUM(Y673:AL673)</f>
        <v>0</v>
      </c>
    </row>
    <row r="674" spans="1:39" hidden="1" outlineLevel="1">
      <c r="A674" s="530"/>
      <c r="B674" s="293" t="s">
        <v>311</v>
      </c>
      <c r="C674" s="290" t="s">
        <v>164</v>
      </c>
      <c r="D674" s="294"/>
      <c r="E674" s="294"/>
      <c r="F674" s="294"/>
      <c r="G674" s="294"/>
      <c r="H674" s="294"/>
      <c r="I674" s="294"/>
      <c r="J674" s="294"/>
      <c r="K674" s="294"/>
      <c r="L674" s="294"/>
      <c r="M674" s="294"/>
      <c r="N674" s="294">
        <f>N673</f>
        <v>12</v>
      </c>
      <c r="O674" s="294"/>
      <c r="P674" s="294"/>
      <c r="Q674" s="294"/>
      <c r="R674" s="294"/>
      <c r="S674" s="294"/>
      <c r="T674" s="294"/>
      <c r="U674" s="294"/>
      <c r="V674" s="294"/>
      <c r="W674" s="294"/>
      <c r="X674" s="294"/>
      <c r="Y674" s="410">
        <f>Y673</f>
        <v>0</v>
      </c>
      <c r="Z674" s="410">
        <f t="shared" ref="Z674" si="1976">Z673</f>
        <v>0</v>
      </c>
      <c r="AA674" s="410">
        <f t="shared" ref="AA674" si="1977">AA673</f>
        <v>0</v>
      </c>
      <c r="AB674" s="410">
        <f t="shared" ref="AB674" si="1978">AB673</f>
        <v>0</v>
      </c>
      <c r="AC674" s="410">
        <f t="shared" ref="AC674" si="1979">AC673</f>
        <v>0</v>
      </c>
      <c r="AD674" s="410">
        <f t="shared" ref="AD674" si="1980">AD673</f>
        <v>0</v>
      </c>
      <c r="AE674" s="410">
        <f t="shared" ref="AE674" si="1981">AE673</f>
        <v>0</v>
      </c>
      <c r="AF674" s="410">
        <f t="shared" ref="AF674" si="1982">AF673</f>
        <v>0</v>
      </c>
      <c r="AG674" s="410">
        <f t="shared" ref="AG674" si="1983">AG673</f>
        <v>0</v>
      </c>
      <c r="AH674" s="410">
        <f t="shared" ref="AH674" si="1984">AH673</f>
        <v>0</v>
      </c>
      <c r="AI674" s="410">
        <f t="shared" ref="AI674" si="1985">AI673</f>
        <v>0</v>
      </c>
      <c r="AJ674" s="410">
        <f t="shared" ref="AJ674" si="1986">AJ673</f>
        <v>0</v>
      </c>
      <c r="AK674" s="410">
        <f t="shared" ref="AK674" si="1987">AK673</f>
        <v>0</v>
      </c>
      <c r="AL674" s="410">
        <f t="shared" ref="AL674" si="1988">AL673</f>
        <v>0</v>
      </c>
      <c r="AM674" s="305"/>
    </row>
    <row r="675" spans="1:39" hidden="1" outlineLevel="1">
      <c r="A675" s="530"/>
      <c r="B675" s="293"/>
      <c r="C675" s="290"/>
      <c r="D675" s="290"/>
      <c r="E675" s="290"/>
      <c r="F675" s="290"/>
      <c r="G675" s="290"/>
      <c r="H675" s="290"/>
      <c r="I675" s="290"/>
      <c r="J675" s="290"/>
      <c r="K675" s="290"/>
      <c r="L675" s="290"/>
      <c r="M675" s="290"/>
      <c r="N675" s="290"/>
      <c r="O675" s="290"/>
      <c r="P675" s="290"/>
      <c r="Q675" s="290"/>
      <c r="R675" s="290"/>
      <c r="S675" s="290"/>
      <c r="T675" s="290"/>
      <c r="U675" s="290"/>
      <c r="V675" s="290"/>
      <c r="W675" s="290"/>
      <c r="X675" s="290"/>
      <c r="Y675" s="411"/>
      <c r="Z675" s="424"/>
      <c r="AA675" s="424"/>
      <c r="AB675" s="424"/>
      <c r="AC675" s="424"/>
      <c r="AD675" s="424"/>
      <c r="AE675" s="424"/>
      <c r="AF675" s="424"/>
      <c r="AG675" s="424"/>
      <c r="AH675" s="424"/>
      <c r="AI675" s="424"/>
      <c r="AJ675" s="424"/>
      <c r="AK675" s="424"/>
      <c r="AL675" s="424"/>
      <c r="AM675" s="305"/>
    </row>
    <row r="676" spans="1:39" ht="30" hidden="1" outlineLevel="1">
      <c r="A676" s="530">
        <v>28</v>
      </c>
      <c r="B676" s="427" t="s">
        <v>121</v>
      </c>
      <c r="C676" s="290" t="s">
        <v>25</v>
      </c>
      <c r="D676" s="294"/>
      <c r="E676" s="294"/>
      <c r="F676" s="294"/>
      <c r="G676" s="294"/>
      <c r="H676" s="294"/>
      <c r="I676" s="294"/>
      <c r="J676" s="294"/>
      <c r="K676" s="294"/>
      <c r="L676" s="294"/>
      <c r="M676" s="294"/>
      <c r="N676" s="294">
        <v>12</v>
      </c>
      <c r="O676" s="294"/>
      <c r="P676" s="294"/>
      <c r="Q676" s="294"/>
      <c r="R676" s="294"/>
      <c r="S676" s="294"/>
      <c r="T676" s="294"/>
      <c r="U676" s="294"/>
      <c r="V676" s="294"/>
      <c r="W676" s="294"/>
      <c r="X676" s="294"/>
      <c r="Y676" s="425"/>
      <c r="Z676" s="409"/>
      <c r="AA676" s="409"/>
      <c r="AB676" s="409"/>
      <c r="AC676" s="409"/>
      <c r="AD676" s="409"/>
      <c r="AE676" s="409"/>
      <c r="AF676" s="414"/>
      <c r="AG676" s="414"/>
      <c r="AH676" s="414"/>
      <c r="AI676" s="414"/>
      <c r="AJ676" s="414"/>
      <c r="AK676" s="414"/>
      <c r="AL676" s="414"/>
      <c r="AM676" s="295">
        <f>SUM(Y676:AL676)</f>
        <v>0</v>
      </c>
    </row>
    <row r="677" spans="1:39" hidden="1" outlineLevel="1">
      <c r="A677" s="530"/>
      <c r="B677" s="293" t="s">
        <v>311</v>
      </c>
      <c r="C677" s="290" t="s">
        <v>164</v>
      </c>
      <c r="D677" s="294"/>
      <c r="E677" s="294"/>
      <c r="F677" s="294"/>
      <c r="G677" s="294"/>
      <c r="H677" s="294"/>
      <c r="I677" s="294"/>
      <c r="J677" s="294"/>
      <c r="K677" s="294"/>
      <c r="L677" s="294"/>
      <c r="M677" s="294"/>
      <c r="N677" s="294">
        <f>N676</f>
        <v>12</v>
      </c>
      <c r="O677" s="294"/>
      <c r="P677" s="294"/>
      <c r="Q677" s="294"/>
      <c r="R677" s="294"/>
      <c r="S677" s="294"/>
      <c r="T677" s="294"/>
      <c r="U677" s="294"/>
      <c r="V677" s="294"/>
      <c r="W677" s="294"/>
      <c r="X677" s="294"/>
      <c r="Y677" s="410">
        <f>Y676</f>
        <v>0</v>
      </c>
      <c r="Z677" s="410">
        <f t="shared" ref="Z677" si="1989">Z676</f>
        <v>0</v>
      </c>
      <c r="AA677" s="410">
        <f t="shared" ref="AA677" si="1990">AA676</f>
        <v>0</v>
      </c>
      <c r="AB677" s="410">
        <f t="shared" ref="AB677" si="1991">AB676</f>
        <v>0</v>
      </c>
      <c r="AC677" s="410">
        <f t="shared" ref="AC677" si="1992">AC676</f>
        <v>0</v>
      </c>
      <c r="AD677" s="410">
        <f t="shared" ref="AD677" si="1993">AD676</f>
        <v>0</v>
      </c>
      <c r="AE677" s="410">
        <f t="shared" ref="AE677" si="1994">AE676</f>
        <v>0</v>
      </c>
      <c r="AF677" s="410">
        <f t="shared" ref="AF677" si="1995">AF676</f>
        <v>0</v>
      </c>
      <c r="AG677" s="410">
        <f t="shared" ref="AG677" si="1996">AG676</f>
        <v>0</v>
      </c>
      <c r="AH677" s="410">
        <f t="shared" ref="AH677" si="1997">AH676</f>
        <v>0</v>
      </c>
      <c r="AI677" s="410">
        <f t="shared" ref="AI677" si="1998">AI676</f>
        <v>0</v>
      </c>
      <c r="AJ677" s="410">
        <f t="shared" ref="AJ677" si="1999">AJ676</f>
        <v>0</v>
      </c>
      <c r="AK677" s="410">
        <f t="shared" ref="AK677" si="2000">AK676</f>
        <v>0</v>
      </c>
      <c r="AL677" s="410">
        <f t="shared" ref="AL677" si="2001">AL676</f>
        <v>0</v>
      </c>
      <c r="AM677" s="305"/>
    </row>
    <row r="678" spans="1:39" hidden="1" outlineLevel="1">
      <c r="A678" s="530"/>
      <c r="B678" s="293"/>
      <c r="C678" s="290"/>
      <c r="D678" s="290"/>
      <c r="E678" s="290"/>
      <c r="F678" s="290"/>
      <c r="G678" s="290"/>
      <c r="H678" s="290"/>
      <c r="I678" s="290"/>
      <c r="J678" s="290"/>
      <c r="K678" s="290"/>
      <c r="L678" s="290"/>
      <c r="M678" s="290"/>
      <c r="N678" s="290"/>
      <c r="O678" s="290"/>
      <c r="P678" s="290"/>
      <c r="Q678" s="290"/>
      <c r="R678" s="290"/>
      <c r="S678" s="290"/>
      <c r="T678" s="290"/>
      <c r="U678" s="290"/>
      <c r="V678" s="290"/>
      <c r="W678" s="290"/>
      <c r="X678" s="290"/>
      <c r="Y678" s="411"/>
      <c r="Z678" s="424"/>
      <c r="AA678" s="424"/>
      <c r="AB678" s="424"/>
      <c r="AC678" s="424"/>
      <c r="AD678" s="424"/>
      <c r="AE678" s="424"/>
      <c r="AF678" s="424"/>
      <c r="AG678" s="424"/>
      <c r="AH678" s="424"/>
      <c r="AI678" s="424"/>
      <c r="AJ678" s="424"/>
      <c r="AK678" s="424"/>
      <c r="AL678" s="424"/>
      <c r="AM678" s="305"/>
    </row>
    <row r="679" spans="1:39" ht="30" hidden="1" outlineLevel="1">
      <c r="A679" s="530">
        <v>29</v>
      </c>
      <c r="B679" s="427" t="s">
        <v>122</v>
      </c>
      <c r="C679" s="290" t="s">
        <v>25</v>
      </c>
      <c r="D679" s="294"/>
      <c r="E679" s="294"/>
      <c r="F679" s="294"/>
      <c r="G679" s="294"/>
      <c r="H679" s="294"/>
      <c r="I679" s="294"/>
      <c r="J679" s="294"/>
      <c r="K679" s="294"/>
      <c r="L679" s="294"/>
      <c r="M679" s="294"/>
      <c r="N679" s="294">
        <v>3</v>
      </c>
      <c r="O679" s="294"/>
      <c r="P679" s="294"/>
      <c r="Q679" s="294"/>
      <c r="R679" s="294"/>
      <c r="S679" s="294"/>
      <c r="T679" s="294"/>
      <c r="U679" s="294"/>
      <c r="V679" s="294"/>
      <c r="W679" s="294"/>
      <c r="X679" s="294"/>
      <c r="Y679" s="425"/>
      <c r="Z679" s="409"/>
      <c r="AA679" s="409"/>
      <c r="AB679" s="409"/>
      <c r="AC679" s="409"/>
      <c r="AD679" s="409"/>
      <c r="AE679" s="409"/>
      <c r="AF679" s="414"/>
      <c r="AG679" s="414"/>
      <c r="AH679" s="414"/>
      <c r="AI679" s="414"/>
      <c r="AJ679" s="414"/>
      <c r="AK679" s="414"/>
      <c r="AL679" s="414"/>
      <c r="AM679" s="295">
        <f>SUM(Y679:AL679)</f>
        <v>0</v>
      </c>
    </row>
    <row r="680" spans="1:39" hidden="1" outlineLevel="1">
      <c r="A680" s="530"/>
      <c r="B680" s="293" t="s">
        <v>311</v>
      </c>
      <c r="C680" s="290" t="s">
        <v>164</v>
      </c>
      <c r="D680" s="294"/>
      <c r="E680" s="294"/>
      <c r="F680" s="294"/>
      <c r="G680" s="294"/>
      <c r="H680" s="294"/>
      <c r="I680" s="294"/>
      <c r="J680" s="294"/>
      <c r="K680" s="294"/>
      <c r="L680" s="294"/>
      <c r="M680" s="294"/>
      <c r="N680" s="294">
        <f>N679</f>
        <v>3</v>
      </c>
      <c r="O680" s="294"/>
      <c r="P680" s="294"/>
      <c r="Q680" s="294"/>
      <c r="R680" s="294"/>
      <c r="S680" s="294"/>
      <c r="T680" s="294"/>
      <c r="U680" s="294"/>
      <c r="V680" s="294"/>
      <c r="W680" s="294"/>
      <c r="X680" s="294"/>
      <c r="Y680" s="410">
        <f>Y679</f>
        <v>0</v>
      </c>
      <c r="Z680" s="410">
        <f t="shared" ref="Z680" si="2002">Z679</f>
        <v>0</v>
      </c>
      <c r="AA680" s="410">
        <f t="shared" ref="AA680" si="2003">AA679</f>
        <v>0</v>
      </c>
      <c r="AB680" s="410">
        <f t="shared" ref="AB680" si="2004">AB679</f>
        <v>0</v>
      </c>
      <c r="AC680" s="410">
        <f t="shared" ref="AC680" si="2005">AC679</f>
        <v>0</v>
      </c>
      <c r="AD680" s="410">
        <f t="shared" ref="AD680" si="2006">AD679</f>
        <v>0</v>
      </c>
      <c r="AE680" s="410">
        <f t="shared" ref="AE680" si="2007">AE679</f>
        <v>0</v>
      </c>
      <c r="AF680" s="410">
        <f t="shared" ref="AF680" si="2008">AF679</f>
        <v>0</v>
      </c>
      <c r="AG680" s="410">
        <f t="shared" ref="AG680" si="2009">AG679</f>
        <v>0</v>
      </c>
      <c r="AH680" s="410">
        <f t="shared" ref="AH680" si="2010">AH679</f>
        <v>0</v>
      </c>
      <c r="AI680" s="410">
        <f t="shared" ref="AI680" si="2011">AI679</f>
        <v>0</v>
      </c>
      <c r="AJ680" s="410">
        <f t="shared" ref="AJ680" si="2012">AJ679</f>
        <v>0</v>
      </c>
      <c r="AK680" s="410">
        <f t="shared" ref="AK680" si="2013">AK679</f>
        <v>0</v>
      </c>
      <c r="AL680" s="410">
        <f t="shared" ref="AL680" si="2014">AL679</f>
        <v>0</v>
      </c>
      <c r="AM680" s="305"/>
    </row>
    <row r="681" spans="1:39" hidden="1" outlineLevel="1">
      <c r="A681" s="530"/>
      <c r="B681" s="293"/>
      <c r="C681" s="290"/>
      <c r="D681" s="290"/>
      <c r="E681" s="290"/>
      <c r="F681" s="290"/>
      <c r="G681" s="290"/>
      <c r="H681" s="290"/>
      <c r="I681" s="290"/>
      <c r="J681" s="290"/>
      <c r="K681" s="290"/>
      <c r="L681" s="290"/>
      <c r="M681" s="290"/>
      <c r="N681" s="290"/>
      <c r="O681" s="290"/>
      <c r="P681" s="290"/>
      <c r="Q681" s="290"/>
      <c r="R681" s="290"/>
      <c r="S681" s="290"/>
      <c r="T681" s="290"/>
      <c r="U681" s="290"/>
      <c r="V681" s="290"/>
      <c r="W681" s="290"/>
      <c r="X681" s="290"/>
      <c r="Y681" s="411"/>
      <c r="Z681" s="424"/>
      <c r="AA681" s="424"/>
      <c r="AB681" s="424"/>
      <c r="AC681" s="424"/>
      <c r="AD681" s="424"/>
      <c r="AE681" s="424"/>
      <c r="AF681" s="424"/>
      <c r="AG681" s="424"/>
      <c r="AH681" s="424"/>
      <c r="AI681" s="424"/>
      <c r="AJ681" s="424"/>
      <c r="AK681" s="424"/>
      <c r="AL681" s="424"/>
      <c r="AM681" s="305"/>
    </row>
    <row r="682" spans="1:39" ht="30" hidden="1" outlineLevel="1">
      <c r="A682" s="530">
        <v>30</v>
      </c>
      <c r="B682" s="427" t="s">
        <v>123</v>
      </c>
      <c r="C682" s="290" t="s">
        <v>25</v>
      </c>
      <c r="D682" s="294"/>
      <c r="E682" s="294"/>
      <c r="F682" s="294"/>
      <c r="G682" s="294"/>
      <c r="H682" s="294"/>
      <c r="I682" s="294"/>
      <c r="J682" s="294"/>
      <c r="K682" s="294"/>
      <c r="L682" s="294"/>
      <c r="M682" s="294"/>
      <c r="N682" s="294">
        <v>12</v>
      </c>
      <c r="O682" s="294"/>
      <c r="P682" s="294"/>
      <c r="Q682" s="294"/>
      <c r="R682" s="294"/>
      <c r="S682" s="294"/>
      <c r="T682" s="294"/>
      <c r="U682" s="294"/>
      <c r="V682" s="294"/>
      <c r="W682" s="294"/>
      <c r="X682" s="294"/>
      <c r="Y682" s="425"/>
      <c r="Z682" s="409"/>
      <c r="AA682" s="409"/>
      <c r="AB682" s="409"/>
      <c r="AC682" s="409"/>
      <c r="AD682" s="409"/>
      <c r="AE682" s="409"/>
      <c r="AF682" s="414"/>
      <c r="AG682" s="414"/>
      <c r="AH682" s="414"/>
      <c r="AI682" s="414"/>
      <c r="AJ682" s="414"/>
      <c r="AK682" s="414"/>
      <c r="AL682" s="414"/>
      <c r="AM682" s="295">
        <f>SUM(Y682:AL682)</f>
        <v>0</v>
      </c>
    </row>
    <row r="683" spans="1:39" hidden="1" outlineLevel="1">
      <c r="A683" s="530"/>
      <c r="B683" s="293" t="s">
        <v>311</v>
      </c>
      <c r="C683" s="290" t="s">
        <v>164</v>
      </c>
      <c r="D683" s="294"/>
      <c r="E683" s="294"/>
      <c r="F683" s="294"/>
      <c r="G683" s="294"/>
      <c r="H683" s="294"/>
      <c r="I683" s="294"/>
      <c r="J683" s="294"/>
      <c r="K683" s="294"/>
      <c r="L683" s="294"/>
      <c r="M683" s="294"/>
      <c r="N683" s="294">
        <f>N682</f>
        <v>12</v>
      </c>
      <c r="O683" s="294"/>
      <c r="P683" s="294"/>
      <c r="Q683" s="294"/>
      <c r="R683" s="294"/>
      <c r="S683" s="294"/>
      <c r="T683" s="294"/>
      <c r="U683" s="294"/>
      <c r="V683" s="294"/>
      <c r="W683" s="294"/>
      <c r="X683" s="294"/>
      <c r="Y683" s="410">
        <f>Y682</f>
        <v>0</v>
      </c>
      <c r="Z683" s="410">
        <f t="shared" ref="Z683" si="2015">Z682</f>
        <v>0</v>
      </c>
      <c r="AA683" s="410">
        <f t="shared" ref="AA683" si="2016">AA682</f>
        <v>0</v>
      </c>
      <c r="AB683" s="410">
        <f t="shared" ref="AB683" si="2017">AB682</f>
        <v>0</v>
      </c>
      <c r="AC683" s="410">
        <f t="shared" ref="AC683" si="2018">AC682</f>
        <v>0</v>
      </c>
      <c r="AD683" s="410">
        <f t="shared" ref="AD683" si="2019">AD682</f>
        <v>0</v>
      </c>
      <c r="AE683" s="410">
        <f t="shared" ref="AE683" si="2020">AE682</f>
        <v>0</v>
      </c>
      <c r="AF683" s="410">
        <f t="shared" ref="AF683" si="2021">AF682</f>
        <v>0</v>
      </c>
      <c r="AG683" s="410">
        <f t="shared" ref="AG683" si="2022">AG682</f>
        <v>0</v>
      </c>
      <c r="AH683" s="410">
        <f t="shared" ref="AH683" si="2023">AH682</f>
        <v>0</v>
      </c>
      <c r="AI683" s="410">
        <f t="shared" ref="AI683" si="2024">AI682</f>
        <v>0</v>
      </c>
      <c r="AJ683" s="410">
        <f t="shared" ref="AJ683" si="2025">AJ682</f>
        <v>0</v>
      </c>
      <c r="AK683" s="410">
        <f t="shared" ref="AK683" si="2026">AK682</f>
        <v>0</v>
      </c>
      <c r="AL683" s="410">
        <f t="shared" ref="AL683" si="2027">AL682</f>
        <v>0</v>
      </c>
      <c r="AM683" s="305"/>
    </row>
    <row r="684" spans="1:39" hidden="1" outlineLevel="1">
      <c r="A684" s="530"/>
      <c r="B684" s="293"/>
      <c r="C684" s="290"/>
      <c r="D684" s="290"/>
      <c r="E684" s="290"/>
      <c r="F684" s="290"/>
      <c r="G684" s="290"/>
      <c r="H684" s="290"/>
      <c r="I684" s="290"/>
      <c r="J684" s="290"/>
      <c r="K684" s="290"/>
      <c r="L684" s="290"/>
      <c r="M684" s="290"/>
      <c r="N684" s="290"/>
      <c r="O684" s="290"/>
      <c r="P684" s="290"/>
      <c r="Q684" s="290"/>
      <c r="R684" s="290"/>
      <c r="S684" s="290"/>
      <c r="T684" s="290"/>
      <c r="U684" s="290"/>
      <c r="V684" s="290"/>
      <c r="W684" s="290"/>
      <c r="X684" s="290"/>
      <c r="Y684" s="411"/>
      <c r="Z684" s="424"/>
      <c r="AA684" s="424"/>
      <c r="AB684" s="424"/>
      <c r="AC684" s="424"/>
      <c r="AD684" s="424"/>
      <c r="AE684" s="424"/>
      <c r="AF684" s="424"/>
      <c r="AG684" s="424"/>
      <c r="AH684" s="424"/>
      <c r="AI684" s="424"/>
      <c r="AJ684" s="424"/>
      <c r="AK684" s="424"/>
      <c r="AL684" s="424"/>
      <c r="AM684" s="305"/>
    </row>
    <row r="685" spans="1:39" ht="30" hidden="1" outlineLevel="1">
      <c r="A685" s="530">
        <v>31</v>
      </c>
      <c r="B685" s="427" t="s">
        <v>124</v>
      </c>
      <c r="C685" s="290" t="s">
        <v>25</v>
      </c>
      <c r="D685" s="294"/>
      <c r="E685" s="294"/>
      <c r="F685" s="294"/>
      <c r="G685" s="294"/>
      <c r="H685" s="294"/>
      <c r="I685" s="294"/>
      <c r="J685" s="294"/>
      <c r="K685" s="294"/>
      <c r="L685" s="294"/>
      <c r="M685" s="294"/>
      <c r="N685" s="294">
        <v>12</v>
      </c>
      <c r="O685" s="294"/>
      <c r="P685" s="294"/>
      <c r="Q685" s="294"/>
      <c r="R685" s="294"/>
      <c r="S685" s="294"/>
      <c r="T685" s="294"/>
      <c r="U685" s="294"/>
      <c r="V685" s="294"/>
      <c r="W685" s="294"/>
      <c r="X685" s="294"/>
      <c r="Y685" s="425"/>
      <c r="Z685" s="409"/>
      <c r="AA685" s="409"/>
      <c r="AB685" s="409"/>
      <c r="AC685" s="409"/>
      <c r="AD685" s="409"/>
      <c r="AE685" s="409"/>
      <c r="AF685" s="414"/>
      <c r="AG685" s="414"/>
      <c r="AH685" s="414"/>
      <c r="AI685" s="414"/>
      <c r="AJ685" s="414"/>
      <c r="AK685" s="414"/>
      <c r="AL685" s="414"/>
      <c r="AM685" s="295">
        <f>SUM(Y685:AL685)</f>
        <v>0</v>
      </c>
    </row>
    <row r="686" spans="1:39" hidden="1" outlineLevel="1">
      <c r="A686" s="530"/>
      <c r="B686" s="293" t="s">
        <v>311</v>
      </c>
      <c r="C686" s="290" t="s">
        <v>164</v>
      </c>
      <c r="D686" s="294"/>
      <c r="E686" s="294"/>
      <c r="F686" s="294"/>
      <c r="G686" s="294"/>
      <c r="H686" s="294"/>
      <c r="I686" s="294"/>
      <c r="J686" s="294"/>
      <c r="K686" s="294"/>
      <c r="L686" s="294"/>
      <c r="M686" s="294"/>
      <c r="N686" s="294">
        <f>N685</f>
        <v>12</v>
      </c>
      <c r="O686" s="294"/>
      <c r="P686" s="294"/>
      <c r="Q686" s="294"/>
      <c r="R686" s="294"/>
      <c r="S686" s="294"/>
      <c r="T686" s="294"/>
      <c r="U686" s="294"/>
      <c r="V686" s="294"/>
      <c r="W686" s="294"/>
      <c r="X686" s="294"/>
      <c r="Y686" s="410">
        <f>Y685</f>
        <v>0</v>
      </c>
      <c r="Z686" s="410">
        <f t="shared" ref="Z686" si="2028">Z685</f>
        <v>0</v>
      </c>
      <c r="AA686" s="410">
        <f t="shared" ref="AA686" si="2029">AA685</f>
        <v>0</v>
      </c>
      <c r="AB686" s="410">
        <f t="shared" ref="AB686" si="2030">AB685</f>
        <v>0</v>
      </c>
      <c r="AC686" s="410">
        <f t="shared" ref="AC686" si="2031">AC685</f>
        <v>0</v>
      </c>
      <c r="AD686" s="410">
        <f t="shared" ref="AD686" si="2032">AD685</f>
        <v>0</v>
      </c>
      <c r="AE686" s="410">
        <f t="shared" ref="AE686" si="2033">AE685</f>
        <v>0</v>
      </c>
      <c r="AF686" s="410">
        <f t="shared" ref="AF686" si="2034">AF685</f>
        <v>0</v>
      </c>
      <c r="AG686" s="410">
        <f t="shared" ref="AG686" si="2035">AG685</f>
        <v>0</v>
      </c>
      <c r="AH686" s="410">
        <f t="shared" ref="AH686" si="2036">AH685</f>
        <v>0</v>
      </c>
      <c r="AI686" s="410">
        <f t="shared" ref="AI686" si="2037">AI685</f>
        <v>0</v>
      </c>
      <c r="AJ686" s="410">
        <f t="shared" ref="AJ686" si="2038">AJ685</f>
        <v>0</v>
      </c>
      <c r="AK686" s="410">
        <f t="shared" ref="AK686" si="2039">AK685</f>
        <v>0</v>
      </c>
      <c r="AL686" s="410">
        <f t="shared" ref="AL686" si="2040">AL685</f>
        <v>0</v>
      </c>
      <c r="AM686" s="305"/>
    </row>
    <row r="687" spans="1:39" hidden="1" outlineLevel="1">
      <c r="A687" s="530"/>
      <c r="B687" s="427"/>
      <c r="C687" s="290"/>
      <c r="D687" s="290"/>
      <c r="E687" s="290"/>
      <c r="F687" s="290"/>
      <c r="G687" s="290"/>
      <c r="H687" s="290"/>
      <c r="I687" s="290"/>
      <c r="J687" s="290"/>
      <c r="K687" s="290"/>
      <c r="L687" s="290"/>
      <c r="M687" s="290"/>
      <c r="N687" s="290"/>
      <c r="O687" s="290"/>
      <c r="P687" s="290"/>
      <c r="Q687" s="290"/>
      <c r="R687" s="290"/>
      <c r="S687" s="290"/>
      <c r="T687" s="290"/>
      <c r="U687" s="290"/>
      <c r="V687" s="290"/>
      <c r="W687" s="290"/>
      <c r="X687" s="290"/>
      <c r="Y687" s="411"/>
      <c r="Z687" s="424"/>
      <c r="AA687" s="424"/>
      <c r="AB687" s="424"/>
      <c r="AC687" s="424"/>
      <c r="AD687" s="424"/>
      <c r="AE687" s="424"/>
      <c r="AF687" s="424"/>
      <c r="AG687" s="424"/>
      <c r="AH687" s="424"/>
      <c r="AI687" s="424"/>
      <c r="AJ687" s="424"/>
      <c r="AK687" s="424"/>
      <c r="AL687" s="424"/>
      <c r="AM687" s="305"/>
    </row>
    <row r="688" spans="1:39" ht="30" hidden="1" outlineLevel="1">
      <c r="A688" s="530">
        <v>32</v>
      </c>
      <c r="B688" s="427" t="s">
        <v>125</v>
      </c>
      <c r="C688" s="290" t="s">
        <v>25</v>
      </c>
      <c r="D688" s="294"/>
      <c r="E688" s="294"/>
      <c r="F688" s="294"/>
      <c r="G688" s="294"/>
      <c r="H688" s="294"/>
      <c r="I688" s="294"/>
      <c r="J688" s="294"/>
      <c r="K688" s="294"/>
      <c r="L688" s="294"/>
      <c r="M688" s="294"/>
      <c r="N688" s="294">
        <v>12</v>
      </c>
      <c r="O688" s="294"/>
      <c r="P688" s="294"/>
      <c r="Q688" s="294"/>
      <c r="R688" s="294"/>
      <c r="S688" s="294"/>
      <c r="T688" s="294"/>
      <c r="U688" s="294"/>
      <c r="V688" s="294"/>
      <c r="W688" s="294"/>
      <c r="X688" s="294"/>
      <c r="Y688" s="425"/>
      <c r="Z688" s="409"/>
      <c r="AA688" s="409"/>
      <c r="AB688" s="409"/>
      <c r="AC688" s="409"/>
      <c r="AD688" s="409"/>
      <c r="AE688" s="409"/>
      <c r="AF688" s="414"/>
      <c r="AG688" s="414"/>
      <c r="AH688" s="414"/>
      <c r="AI688" s="414"/>
      <c r="AJ688" s="414"/>
      <c r="AK688" s="414"/>
      <c r="AL688" s="414"/>
      <c r="AM688" s="295">
        <f>SUM(Y688:AL688)</f>
        <v>0</v>
      </c>
    </row>
    <row r="689" spans="1:39" hidden="1" outlineLevel="1">
      <c r="A689" s="530"/>
      <c r="B689" s="293" t="s">
        <v>311</v>
      </c>
      <c r="C689" s="290" t="s">
        <v>164</v>
      </c>
      <c r="D689" s="294"/>
      <c r="E689" s="294"/>
      <c r="F689" s="294"/>
      <c r="G689" s="294"/>
      <c r="H689" s="294"/>
      <c r="I689" s="294"/>
      <c r="J689" s="294"/>
      <c r="K689" s="294"/>
      <c r="L689" s="294"/>
      <c r="M689" s="294"/>
      <c r="N689" s="294">
        <f>N688</f>
        <v>12</v>
      </c>
      <c r="O689" s="294"/>
      <c r="P689" s="294"/>
      <c r="Q689" s="294"/>
      <c r="R689" s="294"/>
      <c r="S689" s="294"/>
      <c r="T689" s="294"/>
      <c r="U689" s="294"/>
      <c r="V689" s="294"/>
      <c r="W689" s="294"/>
      <c r="X689" s="294"/>
      <c r="Y689" s="410">
        <f>Y688</f>
        <v>0</v>
      </c>
      <c r="Z689" s="410">
        <f t="shared" ref="Z689" si="2041">Z688</f>
        <v>0</v>
      </c>
      <c r="AA689" s="410">
        <f t="shared" ref="AA689" si="2042">AA688</f>
        <v>0</v>
      </c>
      <c r="AB689" s="410">
        <f t="shared" ref="AB689" si="2043">AB688</f>
        <v>0</v>
      </c>
      <c r="AC689" s="410">
        <f t="shared" ref="AC689" si="2044">AC688</f>
        <v>0</v>
      </c>
      <c r="AD689" s="410">
        <f t="shared" ref="AD689" si="2045">AD688</f>
        <v>0</v>
      </c>
      <c r="AE689" s="410">
        <f t="shared" ref="AE689" si="2046">AE688</f>
        <v>0</v>
      </c>
      <c r="AF689" s="410">
        <f t="shared" ref="AF689" si="2047">AF688</f>
        <v>0</v>
      </c>
      <c r="AG689" s="410">
        <f t="shared" ref="AG689" si="2048">AG688</f>
        <v>0</v>
      </c>
      <c r="AH689" s="410">
        <f t="shared" ref="AH689" si="2049">AH688</f>
        <v>0</v>
      </c>
      <c r="AI689" s="410">
        <f t="shared" ref="AI689" si="2050">AI688</f>
        <v>0</v>
      </c>
      <c r="AJ689" s="410">
        <f t="shared" ref="AJ689" si="2051">AJ688</f>
        <v>0</v>
      </c>
      <c r="AK689" s="410">
        <f t="shared" ref="AK689" si="2052">AK688</f>
        <v>0</v>
      </c>
      <c r="AL689" s="410">
        <f t="shared" ref="AL689" si="2053">AL688</f>
        <v>0</v>
      </c>
      <c r="AM689" s="305"/>
    </row>
    <row r="690" spans="1:39" hidden="1" outlineLevel="1">
      <c r="A690" s="530"/>
      <c r="B690" s="427"/>
      <c r="C690" s="290"/>
      <c r="D690" s="290"/>
      <c r="E690" s="290"/>
      <c r="F690" s="290"/>
      <c r="G690" s="290"/>
      <c r="H690" s="290"/>
      <c r="I690" s="290"/>
      <c r="J690" s="290"/>
      <c r="K690" s="290"/>
      <c r="L690" s="290"/>
      <c r="M690" s="290"/>
      <c r="N690" s="290"/>
      <c r="O690" s="290"/>
      <c r="P690" s="290"/>
      <c r="Q690" s="290"/>
      <c r="R690" s="290"/>
      <c r="S690" s="290"/>
      <c r="T690" s="290"/>
      <c r="U690" s="290"/>
      <c r="V690" s="290"/>
      <c r="W690" s="290"/>
      <c r="X690" s="290"/>
      <c r="Y690" s="411"/>
      <c r="Z690" s="424"/>
      <c r="AA690" s="424"/>
      <c r="AB690" s="424"/>
      <c r="AC690" s="424"/>
      <c r="AD690" s="424"/>
      <c r="AE690" s="424"/>
      <c r="AF690" s="424"/>
      <c r="AG690" s="424"/>
      <c r="AH690" s="424"/>
      <c r="AI690" s="424"/>
      <c r="AJ690" s="424"/>
      <c r="AK690" s="424"/>
      <c r="AL690" s="424"/>
      <c r="AM690" s="305"/>
    </row>
    <row r="691" spans="1:39" ht="15.75" hidden="1" outlineLevel="1">
      <c r="A691" s="530"/>
      <c r="B691" s="287" t="s">
        <v>502</v>
      </c>
      <c r="C691" s="290"/>
      <c r="D691" s="290"/>
      <c r="E691" s="290"/>
      <c r="F691" s="290"/>
      <c r="G691" s="290"/>
      <c r="H691" s="290"/>
      <c r="I691" s="290"/>
      <c r="J691" s="290"/>
      <c r="K691" s="290"/>
      <c r="L691" s="290"/>
      <c r="M691" s="290"/>
      <c r="N691" s="290"/>
      <c r="O691" s="290"/>
      <c r="P691" s="290"/>
      <c r="Q691" s="290"/>
      <c r="R691" s="290"/>
      <c r="S691" s="290"/>
      <c r="T691" s="290"/>
      <c r="U691" s="290"/>
      <c r="V691" s="290"/>
      <c r="W691" s="290"/>
      <c r="X691" s="290"/>
      <c r="Y691" s="411"/>
      <c r="Z691" s="424"/>
      <c r="AA691" s="424"/>
      <c r="AB691" s="424"/>
      <c r="AC691" s="424"/>
      <c r="AD691" s="424"/>
      <c r="AE691" s="424"/>
      <c r="AF691" s="424"/>
      <c r="AG691" s="424"/>
      <c r="AH691" s="424"/>
      <c r="AI691" s="424"/>
      <c r="AJ691" s="424"/>
      <c r="AK691" s="424"/>
      <c r="AL691" s="424"/>
      <c r="AM691" s="305"/>
    </row>
    <row r="692" spans="1:39" hidden="1" outlineLevel="1">
      <c r="A692" s="530">
        <v>33</v>
      </c>
      <c r="B692" s="427" t="s">
        <v>126</v>
      </c>
      <c r="C692" s="290" t="s">
        <v>25</v>
      </c>
      <c r="D692" s="294"/>
      <c r="E692" s="294"/>
      <c r="F692" s="294"/>
      <c r="G692" s="294"/>
      <c r="H692" s="294"/>
      <c r="I692" s="294"/>
      <c r="J692" s="294"/>
      <c r="K692" s="294"/>
      <c r="L692" s="294"/>
      <c r="M692" s="294"/>
      <c r="N692" s="294">
        <v>0</v>
      </c>
      <c r="O692" s="294"/>
      <c r="P692" s="294"/>
      <c r="Q692" s="294"/>
      <c r="R692" s="294"/>
      <c r="S692" s="294"/>
      <c r="T692" s="294"/>
      <c r="U692" s="294"/>
      <c r="V692" s="294"/>
      <c r="W692" s="294"/>
      <c r="X692" s="294"/>
      <c r="Y692" s="425"/>
      <c r="Z692" s="409"/>
      <c r="AA692" s="409"/>
      <c r="AB692" s="409"/>
      <c r="AC692" s="409"/>
      <c r="AD692" s="409"/>
      <c r="AE692" s="409"/>
      <c r="AF692" s="414"/>
      <c r="AG692" s="414"/>
      <c r="AH692" s="414"/>
      <c r="AI692" s="414"/>
      <c r="AJ692" s="414"/>
      <c r="AK692" s="414"/>
      <c r="AL692" s="414"/>
      <c r="AM692" s="295">
        <f>SUM(Y692:AL692)</f>
        <v>0</v>
      </c>
    </row>
    <row r="693" spans="1:39" hidden="1" outlineLevel="1">
      <c r="A693" s="530"/>
      <c r="B693" s="293" t="s">
        <v>311</v>
      </c>
      <c r="C693" s="290" t="s">
        <v>164</v>
      </c>
      <c r="D693" s="294"/>
      <c r="E693" s="294"/>
      <c r="F693" s="294"/>
      <c r="G693" s="294"/>
      <c r="H693" s="294"/>
      <c r="I693" s="294"/>
      <c r="J693" s="294"/>
      <c r="K693" s="294"/>
      <c r="L693" s="294"/>
      <c r="M693" s="294"/>
      <c r="N693" s="294">
        <f>N692</f>
        <v>0</v>
      </c>
      <c r="O693" s="294"/>
      <c r="P693" s="294"/>
      <c r="Q693" s="294"/>
      <c r="R693" s="294"/>
      <c r="S693" s="294"/>
      <c r="T693" s="294"/>
      <c r="U693" s="294"/>
      <c r="V693" s="294"/>
      <c r="W693" s="294"/>
      <c r="X693" s="294"/>
      <c r="Y693" s="410">
        <f>Y692</f>
        <v>0</v>
      </c>
      <c r="Z693" s="410">
        <f t="shared" ref="Z693" si="2054">Z692</f>
        <v>0</v>
      </c>
      <c r="AA693" s="410">
        <f t="shared" ref="AA693" si="2055">AA692</f>
        <v>0</v>
      </c>
      <c r="AB693" s="410">
        <f t="shared" ref="AB693" si="2056">AB692</f>
        <v>0</v>
      </c>
      <c r="AC693" s="410">
        <f t="shared" ref="AC693" si="2057">AC692</f>
        <v>0</v>
      </c>
      <c r="AD693" s="410">
        <f t="shared" ref="AD693" si="2058">AD692</f>
        <v>0</v>
      </c>
      <c r="AE693" s="410">
        <f t="shared" ref="AE693" si="2059">AE692</f>
        <v>0</v>
      </c>
      <c r="AF693" s="410">
        <f t="shared" ref="AF693" si="2060">AF692</f>
        <v>0</v>
      </c>
      <c r="AG693" s="410">
        <f t="shared" ref="AG693" si="2061">AG692</f>
        <v>0</v>
      </c>
      <c r="AH693" s="410">
        <f t="shared" ref="AH693" si="2062">AH692</f>
        <v>0</v>
      </c>
      <c r="AI693" s="410">
        <f t="shared" ref="AI693" si="2063">AI692</f>
        <v>0</v>
      </c>
      <c r="AJ693" s="410">
        <f t="shared" ref="AJ693" si="2064">AJ692</f>
        <v>0</v>
      </c>
      <c r="AK693" s="410">
        <f t="shared" ref="AK693" si="2065">AK692</f>
        <v>0</v>
      </c>
      <c r="AL693" s="410">
        <f t="shared" ref="AL693" si="2066">AL692</f>
        <v>0</v>
      </c>
      <c r="AM693" s="305"/>
    </row>
    <row r="694" spans="1:39" hidden="1" outlineLevel="1">
      <c r="A694" s="530"/>
      <c r="B694" s="427"/>
      <c r="C694" s="290"/>
      <c r="D694" s="290"/>
      <c r="E694" s="290"/>
      <c r="F694" s="290"/>
      <c r="G694" s="290"/>
      <c r="H694" s="290"/>
      <c r="I694" s="290"/>
      <c r="J694" s="290"/>
      <c r="K694" s="290"/>
      <c r="L694" s="290"/>
      <c r="M694" s="290"/>
      <c r="N694" s="290"/>
      <c r="O694" s="290"/>
      <c r="P694" s="290"/>
      <c r="Q694" s="290"/>
      <c r="R694" s="290"/>
      <c r="S694" s="290"/>
      <c r="T694" s="290"/>
      <c r="U694" s="290"/>
      <c r="V694" s="290"/>
      <c r="W694" s="290"/>
      <c r="X694" s="290"/>
      <c r="Y694" s="411"/>
      <c r="Z694" s="424"/>
      <c r="AA694" s="424"/>
      <c r="AB694" s="424"/>
      <c r="AC694" s="424"/>
      <c r="AD694" s="424"/>
      <c r="AE694" s="424"/>
      <c r="AF694" s="424"/>
      <c r="AG694" s="424"/>
      <c r="AH694" s="424"/>
      <c r="AI694" s="424"/>
      <c r="AJ694" s="424"/>
      <c r="AK694" s="424"/>
      <c r="AL694" s="424"/>
      <c r="AM694" s="305"/>
    </row>
    <row r="695" spans="1:39" hidden="1" outlineLevel="1">
      <c r="A695" s="530">
        <v>34</v>
      </c>
      <c r="B695" s="427" t="s">
        <v>127</v>
      </c>
      <c r="C695" s="290" t="s">
        <v>25</v>
      </c>
      <c r="D695" s="294"/>
      <c r="E695" s="294"/>
      <c r="F695" s="294"/>
      <c r="G695" s="294"/>
      <c r="H695" s="294"/>
      <c r="I695" s="294"/>
      <c r="J695" s="294"/>
      <c r="K695" s="294"/>
      <c r="L695" s="294"/>
      <c r="M695" s="294"/>
      <c r="N695" s="294">
        <v>0</v>
      </c>
      <c r="O695" s="294"/>
      <c r="P695" s="294"/>
      <c r="Q695" s="294"/>
      <c r="R695" s="294"/>
      <c r="S695" s="294"/>
      <c r="T695" s="294"/>
      <c r="U695" s="294"/>
      <c r="V695" s="294"/>
      <c r="W695" s="294"/>
      <c r="X695" s="294"/>
      <c r="Y695" s="425"/>
      <c r="Z695" s="409"/>
      <c r="AA695" s="409"/>
      <c r="AB695" s="409"/>
      <c r="AC695" s="409"/>
      <c r="AD695" s="409"/>
      <c r="AE695" s="409"/>
      <c r="AF695" s="414"/>
      <c r="AG695" s="414"/>
      <c r="AH695" s="414"/>
      <c r="AI695" s="414"/>
      <c r="AJ695" s="414"/>
      <c r="AK695" s="414"/>
      <c r="AL695" s="414"/>
      <c r="AM695" s="295">
        <f>SUM(Y695:AL695)</f>
        <v>0</v>
      </c>
    </row>
    <row r="696" spans="1:39" hidden="1" outlineLevel="1">
      <c r="A696" s="530"/>
      <c r="B696" s="293" t="s">
        <v>311</v>
      </c>
      <c r="C696" s="290" t="s">
        <v>164</v>
      </c>
      <c r="D696" s="294"/>
      <c r="E696" s="294"/>
      <c r="F696" s="294"/>
      <c r="G696" s="294"/>
      <c r="H696" s="294"/>
      <c r="I696" s="294"/>
      <c r="J696" s="294"/>
      <c r="K696" s="294"/>
      <c r="L696" s="294"/>
      <c r="M696" s="294"/>
      <c r="N696" s="294">
        <f>N695</f>
        <v>0</v>
      </c>
      <c r="O696" s="294"/>
      <c r="P696" s="294"/>
      <c r="Q696" s="294"/>
      <c r="R696" s="294"/>
      <c r="S696" s="294"/>
      <c r="T696" s="294"/>
      <c r="U696" s="294"/>
      <c r="V696" s="294"/>
      <c r="W696" s="294"/>
      <c r="X696" s="294"/>
      <c r="Y696" s="410">
        <f>Y695</f>
        <v>0</v>
      </c>
      <c r="Z696" s="410">
        <f t="shared" ref="Z696" si="2067">Z695</f>
        <v>0</v>
      </c>
      <c r="AA696" s="410">
        <f t="shared" ref="AA696" si="2068">AA695</f>
        <v>0</v>
      </c>
      <c r="AB696" s="410">
        <f t="shared" ref="AB696" si="2069">AB695</f>
        <v>0</v>
      </c>
      <c r="AC696" s="410">
        <f t="shared" ref="AC696" si="2070">AC695</f>
        <v>0</v>
      </c>
      <c r="AD696" s="410">
        <f t="shared" ref="AD696" si="2071">AD695</f>
        <v>0</v>
      </c>
      <c r="AE696" s="410">
        <f t="shared" ref="AE696" si="2072">AE695</f>
        <v>0</v>
      </c>
      <c r="AF696" s="410">
        <f t="shared" ref="AF696" si="2073">AF695</f>
        <v>0</v>
      </c>
      <c r="AG696" s="410">
        <f t="shared" ref="AG696" si="2074">AG695</f>
        <v>0</v>
      </c>
      <c r="AH696" s="410">
        <f t="shared" ref="AH696" si="2075">AH695</f>
        <v>0</v>
      </c>
      <c r="AI696" s="410">
        <f t="shared" ref="AI696" si="2076">AI695</f>
        <v>0</v>
      </c>
      <c r="AJ696" s="410">
        <f t="shared" ref="AJ696" si="2077">AJ695</f>
        <v>0</v>
      </c>
      <c r="AK696" s="410">
        <f t="shared" ref="AK696" si="2078">AK695</f>
        <v>0</v>
      </c>
      <c r="AL696" s="410">
        <f t="shared" ref="AL696" si="2079">AL695</f>
        <v>0</v>
      </c>
      <c r="AM696" s="305"/>
    </row>
    <row r="697" spans="1:39" hidden="1" outlineLevel="1">
      <c r="A697" s="530"/>
      <c r="B697" s="427"/>
      <c r="C697" s="290"/>
      <c r="D697" s="290"/>
      <c r="E697" s="290"/>
      <c r="F697" s="290"/>
      <c r="G697" s="290"/>
      <c r="H697" s="290"/>
      <c r="I697" s="290"/>
      <c r="J697" s="290"/>
      <c r="K697" s="290"/>
      <c r="L697" s="290"/>
      <c r="M697" s="290"/>
      <c r="N697" s="290"/>
      <c r="O697" s="290"/>
      <c r="P697" s="290"/>
      <c r="Q697" s="290"/>
      <c r="R697" s="290"/>
      <c r="S697" s="290"/>
      <c r="T697" s="290"/>
      <c r="U697" s="290"/>
      <c r="V697" s="290"/>
      <c r="W697" s="290"/>
      <c r="X697" s="290"/>
      <c r="Y697" s="411"/>
      <c r="Z697" s="424"/>
      <c r="AA697" s="424"/>
      <c r="AB697" s="424"/>
      <c r="AC697" s="424"/>
      <c r="AD697" s="424"/>
      <c r="AE697" s="424"/>
      <c r="AF697" s="424"/>
      <c r="AG697" s="424"/>
      <c r="AH697" s="424"/>
      <c r="AI697" s="424"/>
      <c r="AJ697" s="424"/>
      <c r="AK697" s="424"/>
      <c r="AL697" s="424"/>
      <c r="AM697" s="305"/>
    </row>
    <row r="698" spans="1:39" hidden="1" outlineLevel="1">
      <c r="A698" s="530">
        <v>35</v>
      </c>
      <c r="B698" s="427" t="s">
        <v>128</v>
      </c>
      <c r="C698" s="290" t="s">
        <v>25</v>
      </c>
      <c r="D698" s="294"/>
      <c r="E698" s="294"/>
      <c r="F698" s="294"/>
      <c r="G698" s="294"/>
      <c r="H698" s="294"/>
      <c r="I698" s="294"/>
      <c r="J698" s="294"/>
      <c r="K698" s="294"/>
      <c r="L698" s="294"/>
      <c r="M698" s="294"/>
      <c r="N698" s="294">
        <v>0</v>
      </c>
      <c r="O698" s="294"/>
      <c r="P698" s="294"/>
      <c r="Q698" s="294"/>
      <c r="R698" s="294"/>
      <c r="S698" s="294"/>
      <c r="T698" s="294"/>
      <c r="U698" s="294"/>
      <c r="V698" s="294"/>
      <c r="W698" s="294"/>
      <c r="X698" s="294"/>
      <c r="Y698" s="425"/>
      <c r="Z698" s="409"/>
      <c r="AA698" s="409"/>
      <c r="AB698" s="409"/>
      <c r="AC698" s="409"/>
      <c r="AD698" s="409"/>
      <c r="AE698" s="409"/>
      <c r="AF698" s="414"/>
      <c r="AG698" s="414"/>
      <c r="AH698" s="414"/>
      <c r="AI698" s="414"/>
      <c r="AJ698" s="414"/>
      <c r="AK698" s="414"/>
      <c r="AL698" s="414"/>
      <c r="AM698" s="295">
        <f>SUM(Y698:AL698)</f>
        <v>0</v>
      </c>
    </row>
    <row r="699" spans="1:39" hidden="1" outlineLevel="1">
      <c r="A699" s="530"/>
      <c r="B699" s="293" t="s">
        <v>311</v>
      </c>
      <c r="C699" s="290" t="s">
        <v>164</v>
      </c>
      <c r="D699" s="294"/>
      <c r="E699" s="294"/>
      <c r="F699" s="294"/>
      <c r="G699" s="294"/>
      <c r="H699" s="294"/>
      <c r="I699" s="294"/>
      <c r="J699" s="294"/>
      <c r="K699" s="294"/>
      <c r="L699" s="294"/>
      <c r="M699" s="294"/>
      <c r="N699" s="294">
        <f>N698</f>
        <v>0</v>
      </c>
      <c r="O699" s="294"/>
      <c r="P699" s="294"/>
      <c r="Q699" s="294"/>
      <c r="R699" s="294"/>
      <c r="S699" s="294"/>
      <c r="T699" s="294"/>
      <c r="U699" s="294"/>
      <c r="V699" s="294"/>
      <c r="W699" s="294"/>
      <c r="X699" s="294"/>
      <c r="Y699" s="410">
        <f>Y698</f>
        <v>0</v>
      </c>
      <c r="Z699" s="410">
        <f t="shared" ref="Z699" si="2080">Z698</f>
        <v>0</v>
      </c>
      <c r="AA699" s="410">
        <f t="shared" ref="AA699" si="2081">AA698</f>
        <v>0</v>
      </c>
      <c r="AB699" s="410">
        <f t="shared" ref="AB699" si="2082">AB698</f>
        <v>0</v>
      </c>
      <c r="AC699" s="410">
        <f t="shared" ref="AC699" si="2083">AC698</f>
        <v>0</v>
      </c>
      <c r="AD699" s="410">
        <f t="shared" ref="AD699" si="2084">AD698</f>
        <v>0</v>
      </c>
      <c r="AE699" s="410">
        <f t="shared" ref="AE699" si="2085">AE698</f>
        <v>0</v>
      </c>
      <c r="AF699" s="410">
        <f t="shared" ref="AF699" si="2086">AF698</f>
        <v>0</v>
      </c>
      <c r="AG699" s="410">
        <f t="shared" ref="AG699" si="2087">AG698</f>
        <v>0</v>
      </c>
      <c r="AH699" s="410">
        <f t="shared" ref="AH699" si="2088">AH698</f>
        <v>0</v>
      </c>
      <c r="AI699" s="410">
        <f t="shared" ref="AI699" si="2089">AI698</f>
        <v>0</v>
      </c>
      <c r="AJ699" s="410">
        <f t="shared" ref="AJ699" si="2090">AJ698</f>
        <v>0</v>
      </c>
      <c r="AK699" s="410">
        <f t="shared" ref="AK699" si="2091">AK698</f>
        <v>0</v>
      </c>
      <c r="AL699" s="410">
        <f t="shared" ref="AL699" si="2092">AL698</f>
        <v>0</v>
      </c>
      <c r="AM699" s="305"/>
    </row>
    <row r="700" spans="1:39" hidden="1" outlineLevel="1">
      <c r="A700" s="530"/>
      <c r="B700" s="430"/>
      <c r="C700" s="290"/>
      <c r="D700" s="290"/>
      <c r="E700" s="290"/>
      <c r="F700" s="290"/>
      <c r="G700" s="290"/>
      <c r="H700" s="290"/>
      <c r="I700" s="290"/>
      <c r="J700" s="290"/>
      <c r="K700" s="290"/>
      <c r="L700" s="290"/>
      <c r="M700" s="290"/>
      <c r="N700" s="290"/>
      <c r="O700" s="290"/>
      <c r="P700" s="290"/>
      <c r="Q700" s="290"/>
      <c r="R700" s="290"/>
      <c r="S700" s="290"/>
      <c r="T700" s="290"/>
      <c r="U700" s="290"/>
      <c r="V700" s="290"/>
      <c r="W700" s="290"/>
      <c r="X700" s="290"/>
      <c r="Y700" s="411"/>
      <c r="Z700" s="424"/>
      <c r="AA700" s="424"/>
      <c r="AB700" s="424"/>
      <c r="AC700" s="424"/>
      <c r="AD700" s="424"/>
      <c r="AE700" s="424"/>
      <c r="AF700" s="424"/>
      <c r="AG700" s="424"/>
      <c r="AH700" s="424"/>
      <c r="AI700" s="424"/>
      <c r="AJ700" s="424"/>
      <c r="AK700" s="424"/>
      <c r="AL700" s="424"/>
      <c r="AM700" s="305"/>
    </row>
    <row r="701" spans="1:39" ht="15.75" hidden="1" outlineLevel="1">
      <c r="A701" s="530"/>
      <c r="B701" s="287" t="s">
        <v>503</v>
      </c>
      <c r="C701" s="290"/>
      <c r="D701" s="290"/>
      <c r="E701" s="290"/>
      <c r="F701" s="290"/>
      <c r="G701" s="290"/>
      <c r="H701" s="290"/>
      <c r="I701" s="290"/>
      <c r="J701" s="290"/>
      <c r="K701" s="290"/>
      <c r="L701" s="290"/>
      <c r="M701" s="290"/>
      <c r="N701" s="290"/>
      <c r="O701" s="290"/>
      <c r="P701" s="290"/>
      <c r="Q701" s="290"/>
      <c r="R701" s="290"/>
      <c r="S701" s="290"/>
      <c r="T701" s="290"/>
      <c r="U701" s="290"/>
      <c r="V701" s="290"/>
      <c r="W701" s="290"/>
      <c r="X701" s="290"/>
      <c r="Y701" s="411"/>
      <c r="Z701" s="424"/>
      <c r="AA701" s="424"/>
      <c r="AB701" s="424"/>
      <c r="AC701" s="424"/>
      <c r="AD701" s="424"/>
      <c r="AE701" s="424"/>
      <c r="AF701" s="424"/>
      <c r="AG701" s="424"/>
      <c r="AH701" s="424"/>
      <c r="AI701" s="424"/>
      <c r="AJ701" s="424"/>
      <c r="AK701" s="424"/>
      <c r="AL701" s="424"/>
      <c r="AM701" s="305"/>
    </row>
    <row r="702" spans="1:39" ht="45" hidden="1" outlineLevel="1">
      <c r="A702" s="530">
        <v>36</v>
      </c>
      <c r="B702" s="427" t="s">
        <v>129</v>
      </c>
      <c r="C702" s="290" t="s">
        <v>25</v>
      </c>
      <c r="D702" s="294"/>
      <c r="E702" s="294"/>
      <c r="F702" s="294"/>
      <c r="G702" s="294"/>
      <c r="H702" s="294"/>
      <c r="I702" s="294"/>
      <c r="J702" s="294"/>
      <c r="K702" s="294"/>
      <c r="L702" s="294"/>
      <c r="M702" s="294"/>
      <c r="N702" s="294">
        <v>0</v>
      </c>
      <c r="O702" s="294"/>
      <c r="P702" s="294"/>
      <c r="Q702" s="294"/>
      <c r="R702" s="294"/>
      <c r="S702" s="294"/>
      <c r="T702" s="294"/>
      <c r="U702" s="294"/>
      <c r="V702" s="294"/>
      <c r="W702" s="294"/>
      <c r="X702" s="294"/>
      <c r="Y702" s="425"/>
      <c r="Z702" s="409"/>
      <c r="AA702" s="409"/>
      <c r="AB702" s="409"/>
      <c r="AC702" s="409"/>
      <c r="AD702" s="409"/>
      <c r="AE702" s="409"/>
      <c r="AF702" s="414"/>
      <c r="AG702" s="414"/>
      <c r="AH702" s="414"/>
      <c r="AI702" s="414"/>
      <c r="AJ702" s="414"/>
      <c r="AK702" s="414"/>
      <c r="AL702" s="414"/>
      <c r="AM702" s="295">
        <f>SUM(Y702:AL702)</f>
        <v>0</v>
      </c>
    </row>
    <row r="703" spans="1:39" hidden="1" outlineLevel="1">
      <c r="A703" s="530"/>
      <c r="B703" s="293" t="s">
        <v>311</v>
      </c>
      <c r="C703" s="290" t="s">
        <v>164</v>
      </c>
      <c r="D703" s="294"/>
      <c r="E703" s="294"/>
      <c r="F703" s="294"/>
      <c r="G703" s="294"/>
      <c r="H703" s="294"/>
      <c r="I703" s="294"/>
      <c r="J703" s="294"/>
      <c r="K703" s="294"/>
      <c r="L703" s="294"/>
      <c r="M703" s="294"/>
      <c r="N703" s="294">
        <f>N702</f>
        <v>0</v>
      </c>
      <c r="O703" s="294"/>
      <c r="P703" s="294"/>
      <c r="Q703" s="294"/>
      <c r="R703" s="294"/>
      <c r="S703" s="294"/>
      <c r="T703" s="294"/>
      <c r="U703" s="294"/>
      <c r="V703" s="294"/>
      <c r="W703" s="294"/>
      <c r="X703" s="294"/>
      <c r="Y703" s="410">
        <f>Y702</f>
        <v>0</v>
      </c>
      <c r="Z703" s="410">
        <f t="shared" ref="Z703" si="2093">Z702</f>
        <v>0</v>
      </c>
      <c r="AA703" s="410">
        <f t="shared" ref="AA703" si="2094">AA702</f>
        <v>0</v>
      </c>
      <c r="AB703" s="410">
        <f t="shared" ref="AB703" si="2095">AB702</f>
        <v>0</v>
      </c>
      <c r="AC703" s="410">
        <f t="shared" ref="AC703" si="2096">AC702</f>
        <v>0</v>
      </c>
      <c r="AD703" s="410">
        <f t="shared" ref="AD703" si="2097">AD702</f>
        <v>0</v>
      </c>
      <c r="AE703" s="410">
        <f t="shared" ref="AE703" si="2098">AE702</f>
        <v>0</v>
      </c>
      <c r="AF703" s="410">
        <f t="shared" ref="AF703" si="2099">AF702</f>
        <v>0</v>
      </c>
      <c r="AG703" s="410">
        <f t="shared" ref="AG703" si="2100">AG702</f>
        <v>0</v>
      </c>
      <c r="AH703" s="410">
        <f t="shared" ref="AH703" si="2101">AH702</f>
        <v>0</v>
      </c>
      <c r="AI703" s="410">
        <f t="shared" ref="AI703" si="2102">AI702</f>
        <v>0</v>
      </c>
      <c r="AJ703" s="410">
        <f t="shared" ref="AJ703" si="2103">AJ702</f>
        <v>0</v>
      </c>
      <c r="AK703" s="410">
        <f t="shared" ref="AK703" si="2104">AK702</f>
        <v>0</v>
      </c>
      <c r="AL703" s="410">
        <f t="shared" ref="AL703" si="2105">AL702</f>
        <v>0</v>
      </c>
      <c r="AM703" s="305"/>
    </row>
    <row r="704" spans="1:39" hidden="1" outlineLevel="1">
      <c r="A704" s="530"/>
      <c r="B704" s="427"/>
      <c r="C704" s="290"/>
      <c r="D704" s="290"/>
      <c r="E704" s="290"/>
      <c r="F704" s="290"/>
      <c r="G704" s="290"/>
      <c r="H704" s="290"/>
      <c r="I704" s="290"/>
      <c r="J704" s="290"/>
      <c r="K704" s="290"/>
      <c r="L704" s="290"/>
      <c r="M704" s="290"/>
      <c r="N704" s="290"/>
      <c r="O704" s="290"/>
      <c r="P704" s="290"/>
      <c r="Q704" s="290"/>
      <c r="R704" s="290"/>
      <c r="S704" s="290"/>
      <c r="T704" s="290"/>
      <c r="U704" s="290"/>
      <c r="V704" s="290"/>
      <c r="W704" s="290"/>
      <c r="X704" s="290"/>
      <c r="Y704" s="411"/>
      <c r="Z704" s="424"/>
      <c r="AA704" s="424"/>
      <c r="AB704" s="424"/>
      <c r="AC704" s="424"/>
      <c r="AD704" s="424"/>
      <c r="AE704" s="424"/>
      <c r="AF704" s="424"/>
      <c r="AG704" s="424"/>
      <c r="AH704" s="424"/>
      <c r="AI704" s="424"/>
      <c r="AJ704" s="424"/>
      <c r="AK704" s="424"/>
      <c r="AL704" s="424"/>
      <c r="AM704" s="305"/>
    </row>
    <row r="705" spans="1:39" ht="30" hidden="1" outlineLevel="1">
      <c r="A705" s="530">
        <v>37</v>
      </c>
      <c r="B705" s="427" t="s">
        <v>130</v>
      </c>
      <c r="C705" s="290" t="s">
        <v>25</v>
      </c>
      <c r="D705" s="294"/>
      <c r="E705" s="294"/>
      <c r="F705" s="294"/>
      <c r="G705" s="294"/>
      <c r="H705" s="294"/>
      <c r="I705" s="294"/>
      <c r="J705" s="294"/>
      <c r="K705" s="294"/>
      <c r="L705" s="294"/>
      <c r="M705" s="294"/>
      <c r="N705" s="294">
        <v>0</v>
      </c>
      <c r="O705" s="294"/>
      <c r="P705" s="294"/>
      <c r="Q705" s="294"/>
      <c r="R705" s="294"/>
      <c r="S705" s="294"/>
      <c r="T705" s="294"/>
      <c r="U705" s="294"/>
      <c r="V705" s="294"/>
      <c r="W705" s="294"/>
      <c r="X705" s="294"/>
      <c r="Y705" s="425"/>
      <c r="Z705" s="409"/>
      <c r="AA705" s="409"/>
      <c r="AB705" s="409"/>
      <c r="AC705" s="409"/>
      <c r="AD705" s="409"/>
      <c r="AE705" s="409"/>
      <c r="AF705" s="414"/>
      <c r="AG705" s="414"/>
      <c r="AH705" s="414"/>
      <c r="AI705" s="414"/>
      <c r="AJ705" s="414"/>
      <c r="AK705" s="414"/>
      <c r="AL705" s="414"/>
      <c r="AM705" s="295">
        <f>SUM(Y705:AL705)</f>
        <v>0</v>
      </c>
    </row>
    <row r="706" spans="1:39" hidden="1" outlineLevel="1">
      <c r="A706" s="530"/>
      <c r="B706" s="293" t="s">
        <v>311</v>
      </c>
      <c r="C706" s="290" t="s">
        <v>164</v>
      </c>
      <c r="D706" s="294"/>
      <c r="E706" s="294"/>
      <c r="F706" s="294"/>
      <c r="G706" s="294"/>
      <c r="H706" s="294"/>
      <c r="I706" s="294"/>
      <c r="J706" s="294"/>
      <c r="K706" s="294"/>
      <c r="L706" s="294"/>
      <c r="M706" s="294"/>
      <c r="N706" s="294">
        <f>N705</f>
        <v>0</v>
      </c>
      <c r="O706" s="294"/>
      <c r="P706" s="294"/>
      <c r="Q706" s="294"/>
      <c r="R706" s="294"/>
      <c r="S706" s="294"/>
      <c r="T706" s="294"/>
      <c r="U706" s="294"/>
      <c r="V706" s="294"/>
      <c r="W706" s="294"/>
      <c r="X706" s="294"/>
      <c r="Y706" s="410">
        <f>Y705</f>
        <v>0</v>
      </c>
      <c r="Z706" s="410">
        <f t="shared" ref="Z706" si="2106">Z705</f>
        <v>0</v>
      </c>
      <c r="AA706" s="410">
        <f t="shared" ref="AA706" si="2107">AA705</f>
        <v>0</v>
      </c>
      <c r="AB706" s="410">
        <f t="shared" ref="AB706" si="2108">AB705</f>
        <v>0</v>
      </c>
      <c r="AC706" s="410">
        <f t="shared" ref="AC706" si="2109">AC705</f>
        <v>0</v>
      </c>
      <c r="AD706" s="410">
        <f t="shared" ref="AD706" si="2110">AD705</f>
        <v>0</v>
      </c>
      <c r="AE706" s="410">
        <f t="shared" ref="AE706" si="2111">AE705</f>
        <v>0</v>
      </c>
      <c r="AF706" s="410">
        <f t="shared" ref="AF706" si="2112">AF705</f>
        <v>0</v>
      </c>
      <c r="AG706" s="410">
        <f t="shared" ref="AG706" si="2113">AG705</f>
        <v>0</v>
      </c>
      <c r="AH706" s="410">
        <f t="shared" ref="AH706" si="2114">AH705</f>
        <v>0</v>
      </c>
      <c r="AI706" s="410">
        <f t="shared" ref="AI706" si="2115">AI705</f>
        <v>0</v>
      </c>
      <c r="AJ706" s="410">
        <f t="shared" ref="AJ706" si="2116">AJ705</f>
        <v>0</v>
      </c>
      <c r="AK706" s="410">
        <f t="shared" ref="AK706" si="2117">AK705</f>
        <v>0</v>
      </c>
      <c r="AL706" s="410">
        <f t="shared" ref="AL706" si="2118">AL705</f>
        <v>0</v>
      </c>
      <c r="AM706" s="305"/>
    </row>
    <row r="707" spans="1:39" hidden="1" outlineLevel="1">
      <c r="A707" s="530"/>
      <c r="B707" s="427"/>
      <c r="C707" s="290"/>
      <c r="D707" s="290"/>
      <c r="E707" s="290"/>
      <c r="F707" s="290"/>
      <c r="G707" s="290"/>
      <c r="H707" s="290"/>
      <c r="I707" s="290"/>
      <c r="J707" s="290"/>
      <c r="K707" s="290"/>
      <c r="L707" s="290"/>
      <c r="M707" s="290"/>
      <c r="N707" s="290"/>
      <c r="O707" s="290"/>
      <c r="P707" s="290"/>
      <c r="Q707" s="290"/>
      <c r="R707" s="290"/>
      <c r="S707" s="290"/>
      <c r="T707" s="290"/>
      <c r="U707" s="290"/>
      <c r="V707" s="290"/>
      <c r="W707" s="290"/>
      <c r="X707" s="290"/>
      <c r="Y707" s="411"/>
      <c r="Z707" s="424"/>
      <c r="AA707" s="424"/>
      <c r="AB707" s="424"/>
      <c r="AC707" s="424"/>
      <c r="AD707" s="424"/>
      <c r="AE707" s="424"/>
      <c r="AF707" s="424"/>
      <c r="AG707" s="424"/>
      <c r="AH707" s="424"/>
      <c r="AI707" s="424"/>
      <c r="AJ707" s="424"/>
      <c r="AK707" s="424"/>
      <c r="AL707" s="424"/>
      <c r="AM707" s="305"/>
    </row>
    <row r="708" spans="1:39" hidden="1" outlineLevel="1">
      <c r="A708" s="530">
        <v>38</v>
      </c>
      <c r="B708" s="427" t="s">
        <v>131</v>
      </c>
      <c r="C708" s="290" t="s">
        <v>25</v>
      </c>
      <c r="D708" s="294"/>
      <c r="E708" s="294"/>
      <c r="F708" s="294"/>
      <c r="G708" s="294"/>
      <c r="H708" s="294"/>
      <c r="I708" s="294"/>
      <c r="J708" s="294"/>
      <c r="K708" s="294"/>
      <c r="L708" s="294"/>
      <c r="M708" s="294"/>
      <c r="N708" s="294">
        <v>0</v>
      </c>
      <c r="O708" s="294"/>
      <c r="P708" s="294"/>
      <c r="Q708" s="294"/>
      <c r="R708" s="294"/>
      <c r="S708" s="294"/>
      <c r="T708" s="294"/>
      <c r="U708" s="294"/>
      <c r="V708" s="294"/>
      <c r="W708" s="294"/>
      <c r="X708" s="294"/>
      <c r="Y708" s="425"/>
      <c r="Z708" s="409"/>
      <c r="AA708" s="409"/>
      <c r="AB708" s="409"/>
      <c r="AC708" s="409"/>
      <c r="AD708" s="409"/>
      <c r="AE708" s="409"/>
      <c r="AF708" s="414"/>
      <c r="AG708" s="414"/>
      <c r="AH708" s="414"/>
      <c r="AI708" s="414"/>
      <c r="AJ708" s="414"/>
      <c r="AK708" s="414"/>
      <c r="AL708" s="414"/>
      <c r="AM708" s="295">
        <f>SUM(Y708:AL708)</f>
        <v>0</v>
      </c>
    </row>
    <row r="709" spans="1:39" hidden="1" outlineLevel="1">
      <c r="A709" s="530"/>
      <c r="B709" s="293" t="s">
        <v>311</v>
      </c>
      <c r="C709" s="290" t="s">
        <v>164</v>
      </c>
      <c r="D709" s="294"/>
      <c r="E709" s="294"/>
      <c r="F709" s="294"/>
      <c r="G709" s="294"/>
      <c r="H709" s="294"/>
      <c r="I709" s="294"/>
      <c r="J709" s="294"/>
      <c r="K709" s="294"/>
      <c r="L709" s="294"/>
      <c r="M709" s="294"/>
      <c r="N709" s="294">
        <f>N708</f>
        <v>0</v>
      </c>
      <c r="O709" s="294"/>
      <c r="P709" s="294"/>
      <c r="Q709" s="294"/>
      <c r="R709" s="294"/>
      <c r="S709" s="294"/>
      <c r="T709" s="294"/>
      <c r="U709" s="294"/>
      <c r="V709" s="294"/>
      <c r="W709" s="294"/>
      <c r="X709" s="294"/>
      <c r="Y709" s="410">
        <f>Y708</f>
        <v>0</v>
      </c>
      <c r="Z709" s="410">
        <f t="shared" ref="Z709" si="2119">Z708</f>
        <v>0</v>
      </c>
      <c r="AA709" s="410">
        <f t="shared" ref="AA709" si="2120">AA708</f>
        <v>0</v>
      </c>
      <c r="AB709" s="410">
        <f t="shared" ref="AB709" si="2121">AB708</f>
        <v>0</v>
      </c>
      <c r="AC709" s="410">
        <f t="shared" ref="AC709" si="2122">AC708</f>
        <v>0</v>
      </c>
      <c r="AD709" s="410">
        <f t="shared" ref="AD709" si="2123">AD708</f>
        <v>0</v>
      </c>
      <c r="AE709" s="410">
        <f t="shared" ref="AE709" si="2124">AE708</f>
        <v>0</v>
      </c>
      <c r="AF709" s="410">
        <f t="shared" ref="AF709" si="2125">AF708</f>
        <v>0</v>
      </c>
      <c r="AG709" s="410">
        <f t="shared" ref="AG709" si="2126">AG708</f>
        <v>0</v>
      </c>
      <c r="AH709" s="410">
        <f t="shared" ref="AH709" si="2127">AH708</f>
        <v>0</v>
      </c>
      <c r="AI709" s="410">
        <f t="shared" ref="AI709" si="2128">AI708</f>
        <v>0</v>
      </c>
      <c r="AJ709" s="410">
        <f t="shared" ref="AJ709" si="2129">AJ708</f>
        <v>0</v>
      </c>
      <c r="AK709" s="410">
        <f t="shared" ref="AK709" si="2130">AK708</f>
        <v>0</v>
      </c>
      <c r="AL709" s="410">
        <f t="shared" ref="AL709" si="2131">AL708</f>
        <v>0</v>
      </c>
      <c r="AM709" s="305"/>
    </row>
    <row r="710" spans="1:39" hidden="1" outlineLevel="1">
      <c r="A710" s="530"/>
      <c r="B710" s="427"/>
      <c r="C710" s="290"/>
      <c r="D710" s="290"/>
      <c r="E710" s="290"/>
      <c r="F710" s="290"/>
      <c r="G710" s="290"/>
      <c r="H710" s="290"/>
      <c r="I710" s="290"/>
      <c r="J710" s="290"/>
      <c r="K710" s="290"/>
      <c r="L710" s="290"/>
      <c r="M710" s="290"/>
      <c r="N710" s="290"/>
      <c r="O710" s="290"/>
      <c r="P710" s="290"/>
      <c r="Q710" s="290"/>
      <c r="R710" s="290"/>
      <c r="S710" s="290"/>
      <c r="T710" s="290"/>
      <c r="U710" s="290"/>
      <c r="V710" s="290"/>
      <c r="W710" s="290"/>
      <c r="X710" s="290"/>
      <c r="Y710" s="411"/>
      <c r="Z710" s="424"/>
      <c r="AA710" s="424"/>
      <c r="AB710" s="424"/>
      <c r="AC710" s="424"/>
      <c r="AD710" s="424"/>
      <c r="AE710" s="424"/>
      <c r="AF710" s="424"/>
      <c r="AG710" s="424"/>
      <c r="AH710" s="424"/>
      <c r="AI710" s="424"/>
      <c r="AJ710" s="424"/>
      <c r="AK710" s="424"/>
      <c r="AL710" s="424"/>
      <c r="AM710" s="305"/>
    </row>
    <row r="711" spans="1:39" ht="30" hidden="1" outlineLevel="1">
      <c r="A711" s="530">
        <v>39</v>
      </c>
      <c r="B711" s="427" t="s">
        <v>132</v>
      </c>
      <c r="C711" s="290" t="s">
        <v>25</v>
      </c>
      <c r="D711" s="294"/>
      <c r="E711" s="294"/>
      <c r="F711" s="294"/>
      <c r="G711" s="294"/>
      <c r="H711" s="294"/>
      <c r="I711" s="294"/>
      <c r="J711" s="294"/>
      <c r="K711" s="294"/>
      <c r="L711" s="294"/>
      <c r="M711" s="294"/>
      <c r="N711" s="294">
        <v>0</v>
      </c>
      <c r="O711" s="294"/>
      <c r="P711" s="294"/>
      <c r="Q711" s="294"/>
      <c r="R711" s="294"/>
      <c r="S711" s="294"/>
      <c r="T711" s="294"/>
      <c r="U711" s="294"/>
      <c r="V711" s="294"/>
      <c r="W711" s="294"/>
      <c r="X711" s="294"/>
      <c r="Y711" s="425"/>
      <c r="Z711" s="409"/>
      <c r="AA711" s="409"/>
      <c r="AB711" s="409"/>
      <c r="AC711" s="409"/>
      <c r="AD711" s="409"/>
      <c r="AE711" s="409"/>
      <c r="AF711" s="414"/>
      <c r="AG711" s="414"/>
      <c r="AH711" s="414"/>
      <c r="AI711" s="414"/>
      <c r="AJ711" s="414"/>
      <c r="AK711" s="414"/>
      <c r="AL711" s="414"/>
      <c r="AM711" s="295">
        <f>SUM(Y711:AL711)</f>
        <v>0</v>
      </c>
    </row>
    <row r="712" spans="1:39" hidden="1" outlineLevel="1">
      <c r="A712" s="530"/>
      <c r="B712" s="293" t="s">
        <v>311</v>
      </c>
      <c r="C712" s="290" t="s">
        <v>164</v>
      </c>
      <c r="D712" s="294"/>
      <c r="E712" s="294"/>
      <c r="F712" s="294"/>
      <c r="G712" s="294"/>
      <c r="H712" s="294"/>
      <c r="I712" s="294"/>
      <c r="J712" s="294"/>
      <c r="K712" s="294"/>
      <c r="L712" s="294"/>
      <c r="M712" s="294"/>
      <c r="N712" s="294">
        <f>N711</f>
        <v>0</v>
      </c>
      <c r="O712" s="294"/>
      <c r="P712" s="294"/>
      <c r="Q712" s="294"/>
      <c r="R712" s="294"/>
      <c r="S712" s="294"/>
      <c r="T712" s="294"/>
      <c r="U712" s="294"/>
      <c r="V712" s="294"/>
      <c r="W712" s="294"/>
      <c r="X712" s="294"/>
      <c r="Y712" s="410">
        <f>Y711</f>
        <v>0</v>
      </c>
      <c r="Z712" s="410">
        <f t="shared" ref="Z712" si="2132">Z711</f>
        <v>0</v>
      </c>
      <c r="AA712" s="410">
        <f t="shared" ref="AA712" si="2133">AA711</f>
        <v>0</v>
      </c>
      <c r="AB712" s="410">
        <f t="shared" ref="AB712" si="2134">AB711</f>
        <v>0</v>
      </c>
      <c r="AC712" s="410">
        <f t="shared" ref="AC712" si="2135">AC711</f>
        <v>0</v>
      </c>
      <c r="AD712" s="410">
        <f t="shared" ref="AD712" si="2136">AD711</f>
        <v>0</v>
      </c>
      <c r="AE712" s="410">
        <f t="shared" ref="AE712" si="2137">AE711</f>
        <v>0</v>
      </c>
      <c r="AF712" s="410">
        <f t="shared" ref="AF712" si="2138">AF711</f>
        <v>0</v>
      </c>
      <c r="AG712" s="410">
        <f t="shared" ref="AG712" si="2139">AG711</f>
        <v>0</v>
      </c>
      <c r="AH712" s="410">
        <f t="shared" ref="AH712" si="2140">AH711</f>
        <v>0</v>
      </c>
      <c r="AI712" s="410">
        <f t="shared" ref="AI712" si="2141">AI711</f>
        <v>0</v>
      </c>
      <c r="AJ712" s="410">
        <f t="shared" ref="AJ712" si="2142">AJ711</f>
        <v>0</v>
      </c>
      <c r="AK712" s="410">
        <f t="shared" ref="AK712" si="2143">AK711</f>
        <v>0</v>
      </c>
      <c r="AL712" s="410">
        <f t="shared" ref="AL712" si="2144">AL711</f>
        <v>0</v>
      </c>
      <c r="AM712" s="305"/>
    </row>
    <row r="713" spans="1:39" hidden="1" outlineLevel="1">
      <c r="A713" s="530"/>
      <c r="B713" s="427"/>
      <c r="C713" s="290"/>
      <c r="D713" s="290"/>
      <c r="E713" s="290"/>
      <c r="F713" s="290"/>
      <c r="G713" s="290"/>
      <c r="H713" s="290"/>
      <c r="I713" s="290"/>
      <c r="J713" s="290"/>
      <c r="K713" s="290"/>
      <c r="L713" s="290"/>
      <c r="M713" s="290"/>
      <c r="N713" s="290"/>
      <c r="O713" s="290"/>
      <c r="P713" s="290"/>
      <c r="Q713" s="290"/>
      <c r="R713" s="290"/>
      <c r="S713" s="290"/>
      <c r="T713" s="290"/>
      <c r="U713" s="290"/>
      <c r="V713" s="290"/>
      <c r="W713" s="290"/>
      <c r="X713" s="290"/>
      <c r="Y713" s="411"/>
      <c r="Z713" s="424"/>
      <c r="AA713" s="424"/>
      <c r="AB713" s="424"/>
      <c r="AC713" s="424"/>
      <c r="AD713" s="424"/>
      <c r="AE713" s="424"/>
      <c r="AF713" s="424"/>
      <c r="AG713" s="424"/>
      <c r="AH713" s="424"/>
      <c r="AI713" s="424"/>
      <c r="AJ713" s="424"/>
      <c r="AK713" s="424"/>
      <c r="AL713" s="424"/>
      <c r="AM713" s="305"/>
    </row>
    <row r="714" spans="1:39" ht="30" hidden="1" outlineLevel="1">
      <c r="A714" s="530">
        <v>40</v>
      </c>
      <c r="B714" s="427" t="s">
        <v>133</v>
      </c>
      <c r="C714" s="290" t="s">
        <v>25</v>
      </c>
      <c r="D714" s="294"/>
      <c r="E714" s="294"/>
      <c r="F714" s="294"/>
      <c r="G714" s="294"/>
      <c r="H714" s="294"/>
      <c r="I714" s="294"/>
      <c r="J714" s="294"/>
      <c r="K714" s="294"/>
      <c r="L714" s="294"/>
      <c r="M714" s="294"/>
      <c r="N714" s="294">
        <v>0</v>
      </c>
      <c r="O714" s="294"/>
      <c r="P714" s="294"/>
      <c r="Q714" s="294"/>
      <c r="R714" s="294"/>
      <c r="S714" s="294"/>
      <c r="T714" s="294"/>
      <c r="U714" s="294"/>
      <c r="V714" s="294"/>
      <c r="W714" s="294"/>
      <c r="X714" s="294"/>
      <c r="Y714" s="425"/>
      <c r="Z714" s="409"/>
      <c r="AA714" s="409"/>
      <c r="AB714" s="409"/>
      <c r="AC714" s="409"/>
      <c r="AD714" s="409"/>
      <c r="AE714" s="409"/>
      <c r="AF714" s="414"/>
      <c r="AG714" s="414"/>
      <c r="AH714" s="414"/>
      <c r="AI714" s="414"/>
      <c r="AJ714" s="414"/>
      <c r="AK714" s="414"/>
      <c r="AL714" s="414"/>
      <c r="AM714" s="295">
        <f>SUM(Y714:AL714)</f>
        <v>0</v>
      </c>
    </row>
    <row r="715" spans="1:39" hidden="1" outlineLevel="1">
      <c r="A715" s="530"/>
      <c r="B715" s="293" t="s">
        <v>311</v>
      </c>
      <c r="C715" s="290" t="s">
        <v>164</v>
      </c>
      <c r="D715" s="294"/>
      <c r="E715" s="294"/>
      <c r="F715" s="294"/>
      <c r="G715" s="294"/>
      <c r="H715" s="294"/>
      <c r="I715" s="294"/>
      <c r="J715" s="294"/>
      <c r="K715" s="294"/>
      <c r="L715" s="294"/>
      <c r="M715" s="294"/>
      <c r="N715" s="294">
        <f>N714</f>
        <v>0</v>
      </c>
      <c r="O715" s="294"/>
      <c r="P715" s="294"/>
      <c r="Q715" s="294"/>
      <c r="R715" s="294"/>
      <c r="S715" s="294"/>
      <c r="T715" s="294"/>
      <c r="U715" s="294"/>
      <c r="V715" s="294"/>
      <c r="W715" s="294"/>
      <c r="X715" s="294"/>
      <c r="Y715" s="410">
        <f>Y714</f>
        <v>0</v>
      </c>
      <c r="Z715" s="410">
        <f t="shared" ref="Z715" si="2145">Z714</f>
        <v>0</v>
      </c>
      <c r="AA715" s="410">
        <f t="shared" ref="AA715" si="2146">AA714</f>
        <v>0</v>
      </c>
      <c r="AB715" s="410">
        <f t="shared" ref="AB715" si="2147">AB714</f>
        <v>0</v>
      </c>
      <c r="AC715" s="410">
        <f t="shared" ref="AC715" si="2148">AC714</f>
        <v>0</v>
      </c>
      <c r="AD715" s="410">
        <f t="shared" ref="AD715" si="2149">AD714</f>
        <v>0</v>
      </c>
      <c r="AE715" s="410">
        <f t="shared" ref="AE715" si="2150">AE714</f>
        <v>0</v>
      </c>
      <c r="AF715" s="410">
        <f t="shared" ref="AF715" si="2151">AF714</f>
        <v>0</v>
      </c>
      <c r="AG715" s="410">
        <f t="shared" ref="AG715" si="2152">AG714</f>
        <v>0</v>
      </c>
      <c r="AH715" s="410">
        <f t="shared" ref="AH715" si="2153">AH714</f>
        <v>0</v>
      </c>
      <c r="AI715" s="410">
        <f t="shared" ref="AI715" si="2154">AI714</f>
        <v>0</v>
      </c>
      <c r="AJ715" s="410">
        <f t="shared" ref="AJ715" si="2155">AJ714</f>
        <v>0</v>
      </c>
      <c r="AK715" s="410">
        <f t="shared" ref="AK715" si="2156">AK714</f>
        <v>0</v>
      </c>
      <c r="AL715" s="410">
        <f t="shared" ref="AL715" si="2157">AL714</f>
        <v>0</v>
      </c>
      <c r="AM715" s="305"/>
    </row>
    <row r="716" spans="1:39" hidden="1" outlineLevel="1">
      <c r="A716" s="530"/>
      <c r="B716" s="427"/>
      <c r="C716" s="290"/>
      <c r="D716" s="290"/>
      <c r="E716" s="290"/>
      <c r="F716" s="290"/>
      <c r="G716" s="290"/>
      <c r="H716" s="290"/>
      <c r="I716" s="290"/>
      <c r="J716" s="290"/>
      <c r="K716" s="290"/>
      <c r="L716" s="290"/>
      <c r="M716" s="290"/>
      <c r="N716" s="290"/>
      <c r="O716" s="290"/>
      <c r="P716" s="290"/>
      <c r="Q716" s="290"/>
      <c r="R716" s="290"/>
      <c r="S716" s="290"/>
      <c r="T716" s="290"/>
      <c r="U716" s="290"/>
      <c r="V716" s="290"/>
      <c r="W716" s="290"/>
      <c r="X716" s="290"/>
      <c r="Y716" s="411"/>
      <c r="Z716" s="424"/>
      <c r="AA716" s="424"/>
      <c r="AB716" s="424"/>
      <c r="AC716" s="424"/>
      <c r="AD716" s="424"/>
      <c r="AE716" s="424"/>
      <c r="AF716" s="424"/>
      <c r="AG716" s="424"/>
      <c r="AH716" s="424"/>
      <c r="AI716" s="424"/>
      <c r="AJ716" s="424"/>
      <c r="AK716" s="424"/>
      <c r="AL716" s="424"/>
      <c r="AM716" s="305"/>
    </row>
    <row r="717" spans="1:39" ht="45" hidden="1" outlineLevel="1">
      <c r="A717" s="530">
        <v>41</v>
      </c>
      <c r="B717" s="427" t="s">
        <v>134</v>
      </c>
      <c r="C717" s="290" t="s">
        <v>25</v>
      </c>
      <c r="D717" s="294"/>
      <c r="E717" s="294"/>
      <c r="F717" s="294"/>
      <c r="G717" s="294"/>
      <c r="H717" s="294"/>
      <c r="I717" s="294"/>
      <c r="J717" s="294"/>
      <c r="K717" s="294"/>
      <c r="L717" s="294"/>
      <c r="M717" s="294"/>
      <c r="N717" s="294">
        <v>0</v>
      </c>
      <c r="O717" s="294"/>
      <c r="P717" s="294"/>
      <c r="Q717" s="294"/>
      <c r="R717" s="294"/>
      <c r="S717" s="294"/>
      <c r="T717" s="294"/>
      <c r="U717" s="294"/>
      <c r="V717" s="294"/>
      <c r="W717" s="294"/>
      <c r="X717" s="294"/>
      <c r="Y717" s="425"/>
      <c r="Z717" s="409"/>
      <c r="AA717" s="409"/>
      <c r="AB717" s="409"/>
      <c r="AC717" s="409"/>
      <c r="AD717" s="409"/>
      <c r="AE717" s="409"/>
      <c r="AF717" s="414"/>
      <c r="AG717" s="414"/>
      <c r="AH717" s="414"/>
      <c r="AI717" s="414"/>
      <c r="AJ717" s="414"/>
      <c r="AK717" s="414"/>
      <c r="AL717" s="414"/>
      <c r="AM717" s="295">
        <f>SUM(Y717:AL717)</f>
        <v>0</v>
      </c>
    </row>
    <row r="718" spans="1:39" hidden="1" outlineLevel="1">
      <c r="A718" s="530"/>
      <c r="B718" s="293" t="s">
        <v>311</v>
      </c>
      <c r="C718" s="290" t="s">
        <v>164</v>
      </c>
      <c r="D718" s="294"/>
      <c r="E718" s="294"/>
      <c r="F718" s="294"/>
      <c r="G718" s="294"/>
      <c r="H718" s="294"/>
      <c r="I718" s="294"/>
      <c r="J718" s="294"/>
      <c r="K718" s="294"/>
      <c r="L718" s="294"/>
      <c r="M718" s="294"/>
      <c r="N718" s="294">
        <f>N717</f>
        <v>0</v>
      </c>
      <c r="O718" s="294"/>
      <c r="P718" s="294"/>
      <c r="Q718" s="294"/>
      <c r="R718" s="294"/>
      <c r="S718" s="294"/>
      <c r="T718" s="294"/>
      <c r="U718" s="294"/>
      <c r="V718" s="294"/>
      <c r="W718" s="294"/>
      <c r="X718" s="294"/>
      <c r="Y718" s="410">
        <f>Y717</f>
        <v>0</v>
      </c>
      <c r="Z718" s="410">
        <f t="shared" ref="Z718" si="2158">Z717</f>
        <v>0</v>
      </c>
      <c r="AA718" s="410">
        <f t="shared" ref="AA718" si="2159">AA717</f>
        <v>0</v>
      </c>
      <c r="AB718" s="410">
        <f t="shared" ref="AB718" si="2160">AB717</f>
        <v>0</v>
      </c>
      <c r="AC718" s="410">
        <f t="shared" ref="AC718" si="2161">AC717</f>
        <v>0</v>
      </c>
      <c r="AD718" s="410">
        <f t="shared" ref="AD718" si="2162">AD717</f>
        <v>0</v>
      </c>
      <c r="AE718" s="410">
        <f t="shared" ref="AE718" si="2163">AE717</f>
        <v>0</v>
      </c>
      <c r="AF718" s="410">
        <f t="shared" ref="AF718" si="2164">AF717</f>
        <v>0</v>
      </c>
      <c r="AG718" s="410">
        <f t="shared" ref="AG718" si="2165">AG717</f>
        <v>0</v>
      </c>
      <c r="AH718" s="410">
        <f t="shared" ref="AH718" si="2166">AH717</f>
        <v>0</v>
      </c>
      <c r="AI718" s="410">
        <f t="shared" ref="AI718" si="2167">AI717</f>
        <v>0</v>
      </c>
      <c r="AJ718" s="410">
        <f t="shared" ref="AJ718" si="2168">AJ717</f>
        <v>0</v>
      </c>
      <c r="AK718" s="410">
        <f t="shared" ref="AK718" si="2169">AK717</f>
        <v>0</v>
      </c>
      <c r="AL718" s="410">
        <f t="shared" ref="AL718" si="2170">AL717</f>
        <v>0</v>
      </c>
      <c r="AM718" s="305"/>
    </row>
    <row r="719" spans="1:39" hidden="1" outlineLevel="1">
      <c r="A719" s="530"/>
      <c r="B719" s="427"/>
      <c r="C719" s="290"/>
      <c r="D719" s="290"/>
      <c r="E719" s="290"/>
      <c r="F719" s="290"/>
      <c r="G719" s="290"/>
      <c r="H719" s="290"/>
      <c r="I719" s="290"/>
      <c r="J719" s="290"/>
      <c r="K719" s="290"/>
      <c r="L719" s="290"/>
      <c r="M719" s="290"/>
      <c r="N719" s="290"/>
      <c r="O719" s="290"/>
      <c r="P719" s="290"/>
      <c r="Q719" s="290"/>
      <c r="R719" s="290"/>
      <c r="S719" s="290"/>
      <c r="T719" s="290"/>
      <c r="U719" s="290"/>
      <c r="V719" s="290"/>
      <c r="W719" s="290"/>
      <c r="X719" s="290"/>
      <c r="Y719" s="411"/>
      <c r="Z719" s="424"/>
      <c r="AA719" s="424"/>
      <c r="AB719" s="424"/>
      <c r="AC719" s="424"/>
      <c r="AD719" s="424"/>
      <c r="AE719" s="424"/>
      <c r="AF719" s="424"/>
      <c r="AG719" s="424"/>
      <c r="AH719" s="424"/>
      <c r="AI719" s="424"/>
      <c r="AJ719" s="424"/>
      <c r="AK719" s="424"/>
      <c r="AL719" s="424"/>
      <c r="AM719" s="305"/>
    </row>
    <row r="720" spans="1:39" ht="45" hidden="1" outlineLevel="1">
      <c r="A720" s="530">
        <v>42</v>
      </c>
      <c r="B720" s="427" t="s">
        <v>135</v>
      </c>
      <c r="C720" s="290" t="s">
        <v>25</v>
      </c>
      <c r="D720" s="294"/>
      <c r="E720" s="294"/>
      <c r="F720" s="294"/>
      <c r="G720" s="294"/>
      <c r="H720" s="294"/>
      <c r="I720" s="294"/>
      <c r="J720" s="294"/>
      <c r="K720" s="294"/>
      <c r="L720" s="294"/>
      <c r="M720" s="294"/>
      <c r="N720" s="290"/>
      <c r="O720" s="294"/>
      <c r="P720" s="294"/>
      <c r="Q720" s="294"/>
      <c r="R720" s="294"/>
      <c r="S720" s="294"/>
      <c r="T720" s="294"/>
      <c r="U720" s="294"/>
      <c r="V720" s="294"/>
      <c r="W720" s="294"/>
      <c r="X720" s="294"/>
      <c r="Y720" s="425"/>
      <c r="Z720" s="409"/>
      <c r="AA720" s="409"/>
      <c r="AB720" s="409"/>
      <c r="AC720" s="409"/>
      <c r="AD720" s="409"/>
      <c r="AE720" s="409"/>
      <c r="AF720" s="414"/>
      <c r="AG720" s="414"/>
      <c r="AH720" s="414"/>
      <c r="AI720" s="414"/>
      <c r="AJ720" s="414"/>
      <c r="AK720" s="414"/>
      <c r="AL720" s="414"/>
      <c r="AM720" s="295">
        <f>SUM(Y720:AL720)</f>
        <v>0</v>
      </c>
    </row>
    <row r="721" spans="1:39" hidden="1" outlineLevel="1">
      <c r="A721" s="530"/>
      <c r="B721" s="293" t="s">
        <v>311</v>
      </c>
      <c r="C721" s="290" t="s">
        <v>164</v>
      </c>
      <c r="D721" s="294"/>
      <c r="E721" s="294"/>
      <c r="F721" s="294"/>
      <c r="G721" s="294"/>
      <c r="H721" s="294"/>
      <c r="I721" s="294"/>
      <c r="J721" s="294"/>
      <c r="K721" s="294"/>
      <c r="L721" s="294"/>
      <c r="M721" s="294"/>
      <c r="N721" s="466"/>
      <c r="O721" s="294"/>
      <c r="P721" s="294"/>
      <c r="Q721" s="294"/>
      <c r="R721" s="294"/>
      <c r="S721" s="294"/>
      <c r="T721" s="294"/>
      <c r="U721" s="294"/>
      <c r="V721" s="294"/>
      <c r="W721" s="294"/>
      <c r="X721" s="294"/>
      <c r="Y721" s="410">
        <f>Y720</f>
        <v>0</v>
      </c>
      <c r="Z721" s="410">
        <f t="shared" ref="Z721" si="2171">Z720</f>
        <v>0</v>
      </c>
      <c r="AA721" s="410">
        <f t="shared" ref="AA721" si="2172">AA720</f>
        <v>0</v>
      </c>
      <c r="AB721" s="410">
        <f t="shared" ref="AB721" si="2173">AB720</f>
        <v>0</v>
      </c>
      <c r="AC721" s="410">
        <f t="shared" ref="AC721" si="2174">AC720</f>
        <v>0</v>
      </c>
      <c r="AD721" s="410">
        <f t="shared" ref="AD721" si="2175">AD720</f>
        <v>0</v>
      </c>
      <c r="AE721" s="410">
        <f t="shared" ref="AE721" si="2176">AE720</f>
        <v>0</v>
      </c>
      <c r="AF721" s="410">
        <f t="shared" ref="AF721" si="2177">AF720</f>
        <v>0</v>
      </c>
      <c r="AG721" s="410">
        <f t="shared" ref="AG721" si="2178">AG720</f>
        <v>0</v>
      </c>
      <c r="AH721" s="410">
        <f t="shared" ref="AH721" si="2179">AH720</f>
        <v>0</v>
      </c>
      <c r="AI721" s="410">
        <f t="shared" ref="AI721" si="2180">AI720</f>
        <v>0</v>
      </c>
      <c r="AJ721" s="410">
        <f t="shared" ref="AJ721" si="2181">AJ720</f>
        <v>0</v>
      </c>
      <c r="AK721" s="410">
        <f t="shared" ref="AK721" si="2182">AK720</f>
        <v>0</v>
      </c>
      <c r="AL721" s="410">
        <f t="shared" ref="AL721" si="2183">AL720</f>
        <v>0</v>
      </c>
      <c r="AM721" s="305"/>
    </row>
    <row r="722" spans="1:39" hidden="1" outlineLevel="1">
      <c r="A722" s="530"/>
      <c r="B722" s="427"/>
      <c r="C722" s="290"/>
      <c r="D722" s="290"/>
      <c r="E722" s="290"/>
      <c r="F722" s="290"/>
      <c r="G722" s="290"/>
      <c r="H722" s="290"/>
      <c r="I722" s="290"/>
      <c r="J722" s="290"/>
      <c r="K722" s="290"/>
      <c r="L722" s="290"/>
      <c r="M722" s="290"/>
      <c r="N722" s="290"/>
      <c r="O722" s="290"/>
      <c r="P722" s="290"/>
      <c r="Q722" s="290"/>
      <c r="R722" s="290"/>
      <c r="S722" s="290"/>
      <c r="T722" s="290"/>
      <c r="U722" s="290"/>
      <c r="V722" s="290"/>
      <c r="W722" s="290"/>
      <c r="X722" s="290"/>
      <c r="Y722" s="411"/>
      <c r="Z722" s="424"/>
      <c r="AA722" s="424"/>
      <c r="AB722" s="424"/>
      <c r="AC722" s="424"/>
      <c r="AD722" s="424"/>
      <c r="AE722" s="424"/>
      <c r="AF722" s="424"/>
      <c r="AG722" s="424"/>
      <c r="AH722" s="424"/>
      <c r="AI722" s="424"/>
      <c r="AJ722" s="424"/>
      <c r="AK722" s="424"/>
      <c r="AL722" s="424"/>
      <c r="AM722" s="305"/>
    </row>
    <row r="723" spans="1:39" ht="30" hidden="1" outlineLevel="1">
      <c r="A723" s="530">
        <v>43</v>
      </c>
      <c r="B723" s="427" t="s">
        <v>136</v>
      </c>
      <c r="C723" s="290" t="s">
        <v>25</v>
      </c>
      <c r="D723" s="294"/>
      <c r="E723" s="294"/>
      <c r="F723" s="294"/>
      <c r="G723" s="294"/>
      <c r="H723" s="294"/>
      <c r="I723" s="294"/>
      <c r="J723" s="294"/>
      <c r="K723" s="294"/>
      <c r="L723" s="294"/>
      <c r="M723" s="294"/>
      <c r="N723" s="294">
        <v>0</v>
      </c>
      <c r="O723" s="294"/>
      <c r="P723" s="294"/>
      <c r="Q723" s="294"/>
      <c r="R723" s="294"/>
      <c r="S723" s="294"/>
      <c r="T723" s="294"/>
      <c r="U723" s="294"/>
      <c r="V723" s="294"/>
      <c r="W723" s="294"/>
      <c r="X723" s="294"/>
      <c r="Y723" s="425"/>
      <c r="Z723" s="409"/>
      <c r="AA723" s="409"/>
      <c r="AB723" s="409"/>
      <c r="AC723" s="409"/>
      <c r="AD723" s="409"/>
      <c r="AE723" s="409"/>
      <c r="AF723" s="414"/>
      <c r="AG723" s="414"/>
      <c r="AH723" s="414"/>
      <c r="AI723" s="414"/>
      <c r="AJ723" s="414"/>
      <c r="AK723" s="414"/>
      <c r="AL723" s="414"/>
      <c r="AM723" s="295">
        <f>SUM(Y723:AL723)</f>
        <v>0</v>
      </c>
    </row>
    <row r="724" spans="1:39" hidden="1" outlineLevel="1">
      <c r="A724" s="530"/>
      <c r="B724" s="293" t="s">
        <v>311</v>
      </c>
      <c r="C724" s="290" t="s">
        <v>164</v>
      </c>
      <c r="D724" s="294"/>
      <c r="E724" s="294"/>
      <c r="F724" s="294"/>
      <c r="G724" s="294"/>
      <c r="H724" s="294"/>
      <c r="I724" s="294"/>
      <c r="J724" s="294"/>
      <c r="K724" s="294"/>
      <c r="L724" s="294"/>
      <c r="M724" s="294"/>
      <c r="N724" s="294">
        <f>N723</f>
        <v>0</v>
      </c>
      <c r="O724" s="294"/>
      <c r="P724" s="294"/>
      <c r="Q724" s="294"/>
      <c r="R724" s="294"/>
      <c r="S724" s="294"/>
      <c r="T724" s="294"/>
      <c r="U724" s="294"/>
      <c r="V724" s="294"/>
      <c r="W724" s="294"/>
      <c r="X724" s="294"/>
      <c r="Y724" s="410">
        <f>Y723</f>
        <v>0</v>
      </c>
      <c r="Z724" s="410">
        <f t="shared" ref="Z724" si="2184">Z723</f>
        <v>0</v>
      </c>
      <c r="AA724" s="410">
        <f t="shared" ref="AA724" si="2185">AA723</f>
        <v>0</v>
      </c>
      <c r="AB724" s="410">
        <f t="shared" ref="AB724" si="2186">AB723</f>
        <v>0</v>
      </c>
      <c r="AC724" s="410">
        <f t="shared" ref="AC724" si="2187">AC723</f>
        <v>0</v>
      </c>
      <c r="AD724" s="410">
        <f t="shared" ref="AD724" si="2188">AD723</f>
        <v>0</v>
      </c>
      <c r="AE724" s="410">
        <f t="shared" ref="AE724" si="2189">AE723</f>
        <v>0</v>
      </c>
      <c r="AF724" s="410">
        <f t="shared" ref="AF724" si="2190">AF723</f>
        <v>0</v>
      </c>
      <c r="AG724" s="410">
        <f t="shared" ref="AG724" si="2191">AG723</f>
        <v>0</v>
      </c>
      <c r="AH724" s="410">
        <f t="shared" ref="AH724" si="2192">AH723</f>
        <v>0</v>
      </c>
      <c r="AI724" s="410">
        <f t="shared" ref="AI724" si="2193">AI723</f>
        <v>0</v>
      </c>
      <c r="AJ724" s="410">
        <f t="shared" ref="AJ724" si="2194">AJ723</f>
        <v>0</v>
      </c>
      <c r="AK724" s="410">
        <f t="shared" ref="AK724" si="2195">AK723</f>
        <v>0</v>
      </c>
      <c r="AL724" s="410">
        <f t="shared" ref="AL724" si="2196">AL723</f>
        <v>0</v>
      </c>
      <c r="AM724" s="305"/>
    </row>
    <row r="725" spans="1:39" hidden="1" outlineLevel="1">
      <c r="A725" s="530"/>
      <c r="B725" s="427"/>
      <c r="C725" s="290"/>
      <c r="D725" s="290"/>
      <c r="E725" s="290"/>
      <c r="F725" s="290"/>
      <c r="G725" s="290"/>
      <c r="H725" s="290"/>
      <c r="I725" s="290"/>
      <c r="J725" s="290"/>
      <c r="K725" s="290"/>
      <c r="L725" s="290"/>
      <c r="M725" s="290"/>
      <c r="N725" s="290"/>
      <c r="O725" s="290"/>
      <c r="P725" s="290"/>
      <c r="Q725" s="290"/>
      <c r="R725" s="290"/>
      <c r="S725" s="290"/>
      <c r="T725" s="290"/>
      <c r="U725" s="290"/>
      <c r="V725" s="290"/>
      <c r="W725" s="290"/>
      <c r="X725" s="290"/>
      <c r="Y725" s="411"/>
      <c r="Z725" s="424"/>
      <c r="AA725" s="424"/>
      <c r="AB725" s="424"/>
      <c r="AC725" s="424"/>
      <c r="AD725" s="424"/>
      <c r="AE725" s="424"/>
      <c r="AF725" s="424"/>
      <c r="AG725" s="424"/>
      <c r="AH725" s="424"/>
      <c r="AI725" s="424"/>
      <c r="AJ725" s="424"/>
      <c r="AK725" s="424"/>
      <c r="AL725" s="424"/>
      <c r="AM725" s="305"/>
    </row>
    <row r="726" spans="1:39" ht="45" hidden="1" outlineLevel="1">
      <c r="A726" s="530">
        <v>44</v>
      </c>
      <c r="B726" s="427" t="s">
        <v>137</v>
      </c>
      <c r="C726" s="290" t="s">
        <v>25</v>
      </c>
      <c r="D726" s="294"/>
      <c r="E726" s="294"/>
      <c r="F726" s="294"/>
      <c r="G726" s="294"/>
      <c r="H726" s="294"/>
      <c r="I726" s="294"/>
      <c r="J726" s="294"/>
      <c r="K726" s="294"/>
      <c r="L726" s="294"/>
      <c r="M726" s="294"/>
      <c r="N726" s="294">
        <v>0</v>
      </c>
      <c r="O726" s="294"/>
      <c r="P726" s="294"/>
      <c r="Q726" s="294"/>
      <c r="R726" s="294"/>
      <c r="S726" s="294"/>
      <c r="T726" s="294"/>
      <c r="U726" s="294"/>
      <c r="V726" s="294"/>
      <c r="W726" s="294"/>
      <c r="X726" s="294"/>
      <c r="Y726" s="425"/>
      <c r="Z726" s="409"/>
      <c r="AA726" s="409"/>
      <c r="AB726" s="409"/>
      <c r="AC726" s="409"/>
      <c r="AD726" s="409"/>
      <c r="AE726" s="409"/>
      <c r="AF726" s="414"/>
      <c r="AG726" s="414"/>
      <c r="AH726" s="414"/>
      <c r="AI726" s="414"/>
      <c r="AJ726" s="414"/>
      <c r="AK726" s="414"/>
      <c r="AL726" s="414"/>
      <c r="AM726" s="295">
        <f>SUM(Y726:AL726)</f>
        <v>0</v>
      </c>
    </row>
    <row r="727" spans="1:39" hidden="1" outlineLevel="1">
      <c r="A727" s="530"/>
      <c r="B727" s="293" t="s">
        <v>311</v>
      </c>
      <c r="C727" s="290" t="s">
        <v>164</v>
      </c>
      <c r="D727" s="294"/>
      <c r="E727" s="294"/>
      <c r="F727" s="294"/>
      <c r="G727" s="294"/>
      <c r="H727" s="294"/>
      <c r="I727" s="294"/>
      <c r="J727" s="294"/>
      <c r="K727" s="294"/>
      <c r="L727" s="294"/>
      <c r="M727" s="294"/>
      <c r="N727" s="294">
        <f>N726</f>
        <v>0</v>
      </c>
      <c r="O727" s="294"/>
      <c r="P727" s="294"/>
      <c r="Q727" s="294"/>
      <c r="R727" s="294"/>
      <c r="S727" s="294"/>
      <c r="T727" s="294"/>
      <c r="U727" s="294"/>
      <c r="V727" s="294"/>
      <c r="W727" s="294"/>
      <c r="X727" s="294"/>
      <c r="Y727" s="410">
        <f>Y726</f>
        <v>0</v>
      </c>
      <c r="Z727" s="410">
        <f t="shared" ref="Z727" si="2197">Z726</f>
        <v>0</v>
      </c>
      <c r="AA727" s="410">
        <f t="shared" ref="AA727" si="2198">AA726</f>
        <v>0</v>
      </c>
      <c r="AB727" s="410">
        <f t="shared" ref="AB727" si="2199">AB726</f>
        <v>0</v>
      </c>
      <c r="AC727" s="410">
        <f t="shared" ref="AC727" si="2200">AC726</f>
        <v>0</v>
      </c>
      <c r="AD727" s="410">
        <f t="shared" ref="AD727" si="2201">AD726</f>
        <v>0</v>
      </c>
      <c r="AE727" s="410">
        <f t="shared" ref="AE727" si="2202">AE726</f>
        <v>0</v>
      </c>
      <c r="AF727" s="410">
        <f t="shared" ref="AF727" si="2203">AF726</f>
        <v>0</v>
      </c>
      <c r="AG727" s="410">
        <f t="shared" ref="AG727" si="2204">AG726</f>
        <v>0</v>
      </c>
      <c r="AH727" s="410">
        <f t="shared" ref="AH727" si="2205">AH726</f>
        <v>0</v>
      </c>
      <c r="AI727" s="410">
        <f t="shared" ref="AI727" si="2206">AI726</f>
        <v>0</v>
      </c>
      <c r="AJ727" s="410">
        <f t="shared" ref="AJ727" si="2207">AJ726</f>
        <v>0</v>
      </c>
      <c r="AK727" s="410">
        <f t="shared" ref="AK727" si="2208">AK726</f>
        <v>0</v>
      </c>
      <c r="AL727" s="410">
        <f t="shared" ref="AL727" si="2209">AL726</f>
        <v>0</v>
      </c>
      <c r="AM727" s="305"/>
    </row>
    <row r="728" spans="1:39" hidden="1" outlineLevel="1">
      <c r="A728" s="530"/>
      <c r="B728" s="427"/>
      <c r="C728" s="290"/>
      <c r="D728" s="290"/>
      <c r="E728" s="290"/>
      <c r="F728" s="290"/>
      <c r="G728" s="290"/>
      <c r="H728" s="290"/>
      <c r="I728" s="290"/>
      <c r="J728" s="290"/>
      <c r="K728" s="290"/>
      <c r="L728" s="290"/>
      <c r="M728" s="290"/>
      <c r="N728" s="290"/>
      <c r="O728" s="290"/>
      <c r="P728" s="290"/>
      <c r="Q728" s="290"/>
      <c r="R728" s="290"/>
      <c r="S728" s="290"/>
      <c r="T728" s="290"/>
      <c r="U728" s="290"/>
      <c r="V728" s="290"/>
      <c r="W728" s="290"/>
      <c r="X728" s="290"/>
      <c r="Y728" s="411"/>
      <c r="Z728" s="424"/>
      <c r="AA728" s="424"/>
      <c r="AB728" s="424"/>
      <c r="AC728" s="424"/>
      <c r="AD728" s="424"/>
      <c r="AE728" s="424"/>
      <c r="AF728" s="424"/>
      <c r="AG728" s="424"/>
      <c r="AH728" s="424"/>
      <c r="AI728" s="424"/>
      <c r="AJ728" s="424"/>
      <c r="AK728" s="424"/>
      <c r="AL728" s="424"/>
      <c r="AM728" s="305"/>
    </row>
    <row r="729" spans="1:39" ht="30" hidden="1" outlineLevel="1">
      <c r="A729" s="530">
        <v>45</v>
      </c>
      <c r="B729" s="427" t="s">
        <v>138</v>
      </c>
      <c r="C729" s="290" t="s">
        <v>25</v>
      </c>
      <c r="D729" s="294"/>
      <c r="E729" s="294"/>
      <c r="F729" s="294"/>
      <c r="G729" s="294"/>
      <c r="H729" s="294"/>
      <c r="I729" s="294"/>
      <c r="J729" s="294"/>
      <c r="K729" s="294"/>
      <c r="L729" s="294"/>
      <c r="M729" s="294"/>
      <c r="N729" s="294">
        <v>0</v>
      </c>
      <c r="O729" s="294"/>
      <c r="P729" s="294"/>
      <c r="Q729" s="294"/>
      <c r="R729" s="294"/>
      <c r="S729" s="294"/>
      <c r="T729" s="294"/>
      <c r="U729" s="294"/>
      <c r="V729" s="294"/>
      <c r="W729" s="294"/>
      <c r="X729" s="294"/>
      <c r="Y729" s="425"/>
      <c r="Z729" s="409"/>
      <c r="AA729" s="409"/>
      <c r="AB729" s="409"/>
      <c r="AC729" s="409"/>
      <c r="AD729" s="409"/>
      <c r="AE729" s="409"/>
      <c r="AF729" s="414"/>
      <c r="AG729" s="414"/>
      <c r="AH729" s="414"/>
      <c r="AI729" s="414"/>
      <c r="AJ729" s="414"/>
      <c r="AK729" s="414"/>
      <c r="AL729" s="414"/>
      <c r="AM729" s="295">
        <f>SUM(Y729:AL729)</f>
        <v>0</v>
      </c>
    </row>
    <row r="730" spans="1:39" hidden="1" outlineLevel="1">
      <c r="A730" s="530"/>
      <c r="B730" s="293" t="s">
        <v>311</v>
      </c>
      <c r="C730" s="290" t="s">
        <v>164</v>
      </c>
      <c r="D730" s="294"/>
      <c r="E730" s="294"/>
      <c r="F730" s="294"/>
      <c r="G730" s="294"/>
      <c r="H730" s="294"/>
      <c r="I730" s="294"/>
      <c r="J730" s="294"/>
      <c r="K730" s="294"/>
      <c r="L730" s="294"/>
      <c r="M730" s="294"/>
      <c r="N730" s="294">
        <f>N729</f>
        <v>0</v>
      </c>
      <c r="O730" s="294"/>
      <c r="P730" s="294"/>
      <c r="Q730" s="294"/>
      <c r="R730" s="294"/>
      <c r="S730" s="294"/>
      <c r="T730" s="294"/>
      <c r="U730" s="294"/>
      <c r="V730" s="294"/>
      <c r="W730" s="294"/>
      <c r="X730" s="294"/>
      <c r="Y730" s="410">
        <f>Y729</f>
        <v>0</v>
      </c>
      <c r="Z730" s="410">
        <f t="shared" ref="Z730" si="2210">Z729</f>
        <v>0</v>
      </c>
      <c r="AA730" s="410">
        <f t="shared" ref="AA730" si="2211">AA729</f>
        <v>0</v>
      </c>
      <c r="AB730" s="410">
        <f t="shared" ref="AB730" si="2212">AB729</f>
        <v>0</v>
      </c>
      <c r="AC730" s="410">
        <f t="shared" ref="AC730" si="2213">AC729</f>
        <v>0</v>
      </c>
      <c r="AD730" s="410">
        <f t="shared" ref="AD730" si="2214">AD729</f>
        <v>0</v>
      </c>
      <c r="AE730" s="410">
        <f t="shared" ref="AE730" si="2215">AE729</f>
        <v>0</v>
      </c>
      <c r="AF730" s="410">
        <f t="shared" ref="AF730" si="2216">AF729</f>
        <v>0</v>
      </c>
      <c r="AG730" s="410">
        <f t="shared" ref="AG730" si="2217">AG729</f>
        <v>0</v>
      </c>
      <c r="AH730" s="410">
        <f t="shared" ref="AH730" si="2218">AH729</f>
        <v>0</v>
      </c>
      <c r="AI730" s="410">
        <f t="shared" ref="AI730" si="2219">AI729</f>
        <v>0</v>
      </c>
      <c r="AJ730" s="410">
        <f t="shared" ref="AJ730" si="2220">AJ729</f>
        <v>0</v>
      </c>
      <c r="AK730" s="410">
        <f t="shared" ref="AK730" si="2221">AK729</f>
        <v>0</v>
      </c>
      <c r="AL730" s="410">
        <f t="shared" ref="AL730" si="2222">AL729</f>
        <v>0</v>
      </c>
      <c r="AM730" s="305"/>
    </row>
    <row r="731" spans="1:39" hidden="1" outlineLevel="1">
      <c r="A731" s="530"/>
      <c r="B731" s="427"/>
      <c r="C731" s="290"/>
      <c r="D731" s="290"/>
      <c r="E731" s="290"/>
      <c r="F731" s="290"/>
      <c r="G731" s="290"/>
      <c r="H731" s="290"/>
      <c r="I731" s="290"/>
      <c r="J731" s="290"/>
      <c r="K731" s="290"/>
      <c r="L731" s="290"/>
      <c r="M731" s="290"/>
      <c r="N731" s="290"/>
      <c r="O731" s="290"/>
      <c r="P731" s="290"/>
      <c r="Q731" s="290"/>
      <c r="R731" s="290"/>
      <c r="S731" s="290"/>
      <c r="T731" s="290"/>
      <c r="U731" s="290"/>
      <c r="V731" s="290"/>
      <c r="W731" s="290"/>
      <c r="X731" s="290"/>
      <c r="Y731" s="411"/>
      <c r="Z731" s="424"/>
      <c r="AA731" s="424"/>
      <c r="AB731" s="424"/>
      <c r="AC731" s="424"/>
      <c r="AD731" s="424"/>
      <c r="AE731" s="424"/>
      <c r="AF731" s="424"/>
      <c r="AG731" s="424"/>
      <c r="AH731" s="424"/>
      <c r="AI731" s="424"/>
      <c r="AJ731" s="424"/>
      <c r="AK731" s="424"/>
      <c r="AL731" s="424"/>
      <c r="AM731" s="305"/>
    </row>
    <row r="732" spans="1:39" ht="30" hidden="1" outlineLevel="1">
      <c r="A732" s="530">
        <v>46</v>
      </c>
      <c r="B732" s="427" t="s">
        <v>139</v>
      </c>
      <c r="C732" s="290" t="s">
        <v>25</v>
      </c>
      <c r="D732" s="294"/>
      <c r="E732" s="294"/>
      <c r="F732" s="294"/>
      <c r="G732" s="294"/>
      <c r="H732" s="294"/>
      <c r="I732" s="294"/>
      <c r="J732" s="294"/>
      <c r="K732" s="294"/>
      <c r="L732" s="294"/>
      <c r="M732" s="294"/>
      <c r="N732" s="294">
        <v>0</v>
      </c>
      <c r="O732" s="294"/>
      <c r="P732" s="294"/>
      <c r="Q732" s="294"/>
      <c r="R732" s="294"/>
      <c r="S732" s="294"/>
      <c r="T732" s="294"/>
      <c r="U732" s="294"/>
      <c r="V732" s="294"/>
      <c r="W732" s="294"/>
      <c r="X732" s="294"/>
      <c r="Y732" s="425"/>
      <c r="Z732" s="409"/>
      <c r="AA732" s="409"/>
      <c r="AB732" s="409"/>
      <c r="AC732" s="409"/>
      <c r="AD732" s="409"/>
      <c r="AE732" s="409"/>
      <c r="AF732" s="414"/>
      <c r="AG732" s="414"/>
      <c r="AH732" s="414"/>
      <c r="AI732" s="414"/>
      <c r="AJ732" s="414"/>
      <c r="AK732" s="414"/>
      <c r="AL732" s="414"/>
      <c r="AM732" s="295">
        <f>SUM(Y732:AL732)</f>
        <v>0</v>
      </c>
    </row>
    <row r="733" spans="1:39" hidden="1" outlineLevel="1">
      <c r="A733" s="530"/>
      <c r="B733" s="293" t="s">
        <v>311</v>
      </c>
      <c r="C733" s="290" t="s">
        <v>164</v>
      </c>
      <c r="D733" s="294"/>
      <c r="E733" s="294"/>
      <c r="F733" s="294"/>
      <c r="G733" s="294"/>
      <c r="H733" s="294"/>
      <c r="I733" s="294"/>
      <c r="J733" s="294"/>
      <c r="K733" s="294"/>
      <c r="L733" s="294"/>
      <c r="M733" s="294"/>
      <c r="N733" s="294">
        <f>N732</f>
        <v>0</v>
      </c>
      <c r="O733" s="294"/>
      <c r="P733" s="294"/>
      <c r="Q733" s="294"/>
      <c r="R733" s="294"/>
      <c r="S733" s="294"/>
      <c r="T733" s="294"/>
      <c r="U733" s="294"/>
      <c r="V733" s="294"/>
      <c r="W733" s="294"/>
      <c r="X733" s="294"/>
      <c r="Y733" s="410">
        <f>Y732</f>
        <v>0</v>
      </c>
      <c r="Z733" s="410">
        <f t="shared" ref="Z733" si="2223">Z732</f>
        <v>0</v>
      </c>
      <c r="AA733" s="410">
        <f t="shared" ref="AA733" si="2224">AA732</f>
        <v>0</v>
      </c>
      <c r="AB733" s="410">
        <f t="shared" ref="AB733" si="2225">AB732</f>
        <v>0</v>
      </c>
      <c r="AC733" s="410">
        <f t="shared" ref="AC733" si="2226">AC732</f>
        <v>0</v>
      </c>
      <c r="AD733" s="410">
        <f t="shared" ref="AD733" si="2227">AD732</f>
        <v>0</v>
      </c>
      <c r="AE733" s="410">
        <f t="shared" ref="AE733" si="2228">AE732</f>
        <v>0</v>
      </c>
      <c r="AF733" s="410">
        <f t="shared" ref="AF733" si="2229">AF732</f>
        <v>0</v>
      </c>
      <c r="AG733" s="410">
        <f t="shared" ref="AG733" si="2230">AG732</f>
        <v>0</v>
      </c>
      <c r="AH733" s="410">
        <f t="shared" ref="AH733" si="2231">AH732</f>
        <v>0</v>
      </c>
      <c r="AI733" s="410">
        <f t="shared" ref="AI733" si="2232">AI732</f>
        <v>0</v>
      </c>
      <c r="AJ733" s="410">
        <f t="shared" ref="AJ733" si="2233">AJ732</f>
        <v>0</v>
      </c>
      <c r="AK733" s="410">
        <f t="shared" ref="AK733" si="2234">AK732</f>
        <v>0</v>
      </c>
      <c r="AL733" s="410">
        <f t="shared" ref="AL733" si="2235">AL732</f>
        <v>0</v>
      </c>
      <c r="AM733" s="305"/>
    </row>
    <row r="734" spans="1:39" hidden="1" outlineLevel="1">
      <c r="A734" s="530"/>
      <c r="B734" s="427"/>
      <c r="C734" s="290"/>
      <c r="D734" s="290"/>
      <c r="E734" s="290"/>
      <c r="F734" s="290"/>
      <c r="G734" s="290"/>
      <c r="H734" s="290"/>
      <c r="I734" s="290"/>
      <c r="J734" s="290"/>
      <c r="K734" s="290"/>
      <c r="L734" s="290"/>
      <c r="M734" s="290"/>
      <c r="N734" s="290"/>
      <c r="O734" s="290"/>
      <c r="P734" s="290"/>
      <c r="Q734" s="290"/>
      <c r="R734" s="290"/>
      <c r="S734" s="290"/>
      <c r="T734" s="290"/>
      <c r="U734" s="290"/>
      <c r="V734" s="290"/>
      <c r="W734" s="290"/>
      <c r="X734" s="290"/>
      <c r="Y734" s="411"/>
      <c r="Z734" s="424"/>
      <c r="AA734" s="424"/>
      <c r="AB734" s="424"/>
      <c r="AC734" s="424"/>
      <c r="AD734" s="424"/>
      <c r="AE734" s="424"/>
      <c r="AF734" s="424"/>
      <c r="AG734" s="424"/>
      <c r="AH734" s="424"/>
      <c r="AI734" s="424"/>
      <c r="AJ734" s="424"/>
      <c r="AK734" s="424"/>
      <c r="AL734" s="424"/>
      <c r="AM734" s="305"/>
    </row>
    <row r="735" spans="1:39" ht="30" hidden="1" outlineLevel="1">
      <c r="A735" s="530">
        <v>47</v>
      </c>
      <c r="B735" s="427" t="s">
        <v>140</v>
      </c>
      <c r="C735" s="290" t="s">
        <v>25</v>
      </c>
      <c r="D735" s="294"/>
      <c r="E735" s="294"/>
      <c r="F735" s="294"/>
      <c r="G735" s="294"/>
      <c r="H735" s="294"/>
      <c r="I735" s="294"/>
      <c r="J735" s="294"/>
      <c r="K735" s="294"/>
      <c r="L735" s="294"/>
      <c r="M735" s="294"/>
      <c r="N735" s="294">
        <v>0</v>
      </c>
      <c r="O735" s="294"/>
      <c r="P735" s="294"/>
      <c r="Q735" s="294"/>
      <c r="R735" s="294"/>
      <c r="S735" s="294"/>
      <c r="T735" s="294"/>
      <c r="U735" s="294"/>
      <c r="V735" s="294"/>
      <c r="W735" s="294"/>
      <c r="X735" s="294"/>
      <c r="Y735" s="425"/>
      <c r="Z735" s="409"/>
      <c r="AA735" s="409"/>
      <c r="AB735" s="409"/>
      <c r="AC735" s="409"/>
      <c r="AD735" s="409"/>
      <c r="AE735" s="409"/>
      <c r="AF735" s="414"/>
      <c r="AG735" s="414"/>
      <c r="AH735" s="414"/>
      <c r="AI735" s="414"/>
      <c r="AJ735" s="414"/>
      <c r="AK735" s="414"/>
      <c r="AL735" s="414"/>
      <c r="AM735" s="295">
        <f>SUM(Y735:AL735)</f>
        <v>0</v>
      </c>
    </row>
    <row r="736" spans="1:39" hidden="1" outlineLevel="1">
      <c r="A736" s="530"/>
      <c r="B736" s="293" t="s">
        <v>311</v>
      </c>
      <c r="C736" s="290" t="s">
        <v>164</v>
      </c>
      <c r="D736" s="294"/>
      <c r="E736" s="294"/>
      <c r="F736" s="294"/>
      <c r="G736" s="294"/>
      <c r="H736" s="294"/>
      <c r="I736" s="294"/>
      <c r="J736" s="294"/>
      <c r="K736" s="294"/>
      <c r="L736" s="294"/>
      <c r="M736" s="294"/>
      <c r="N736" s="294">
        <f>N735</f>
        <v>0</v>
      </c>
      <c r="O736" s="294"/>
      <c r="P736" s="294"/>
      <c r="Q736" s="294"/>
      <c r="R736" s="294"/>
      <c r="S736" s="294"/>
      <c r="T736" s="294"/>
      <c r="U736" s="294"/>
      <c r="V736" s="294"/>
      <c r="W736" s="294"/>
      <c r="X736" s="294"/>
      <c r="Y736" s="410">
        <f>Y735</f>
        <v>0</v>
      </c>
      <c r="Z736" s="410">
        <f t="shared" ref="Z736" si="2236">Z735</f>
        <v>0</v>
      </c>
      <c r="AA736" s="410">
        <f t="shared" ref="AA736" si="2237">AA735</f>
        <v>0</v>
      </c>
      <c r="AB736" s="410">
        <f t="shared" ref="AB736" si="2238">AB735</f>
        <v>0</v>
      </c>
      <c r="AC736" s="410">
        <f t="shared" ref="AC736" si="2239">AC735</f>
        <v>0</v>
      </c>
      <c r="AD736" s="410">
        <f t="shared" ref="AD736" si="2240">AD735</f>
        <v>0</v>
      </c>
      <c r="AE736" s="410">
        <f t="shared" ref="AE736" si="2241">AE735</f>
        <v>0</v>
      </c>
      <c r="AF736" s="410">
        <f t="shared" ref="AF736" si="2242">AF735</f>
        <v>0</v>
      </c>
      <c r="AG736" s="410">
        <f t="shared" ref="AG736" si="2243">AG735</f>
        <v>0</v>
      </c>
      <c r="AH736" s="410">
        <f t="shared" ref="AH736" si="2244">AH735</f>
        <v>0</v>
      </c>
      <c r="AI736" s="410">
        <f t="shared" ref="AI736" si="2245">AI735</f>
        <v>0</v>
      </c>
      <c r="AJ736" s="410">
        <f t="shared" ref="AJ736" si="2246">AJ735</f>
        <v>0</v>
      </c>
      <c r="AK736" s="410">
        <f t="shared" ref="AK736" si="2247">AK735</f>
        <v>0</v>
      </c>
      <c r="AL736" s="410">
        <f t="shared" ref="AL736" si="2248">AL735</f>
        <v>0</v>
      </c>
      <c r="AM736" s="305"/>
    </row>
    <row r="737" spans="1:40" hidden="1" outlineLevel="1">
      <c r="A737" s="530"/>
      <c r="B737" s="427"/>
      <c r="C737" s="290"/>
      <c r="D737" s="290"/>
      <c r="E737" s="290"/>
      <c r="F737" s="290"/>
      <c r="G737" s="290"/>
      <c r="H737" s="290"/>
      <c r="I737" s="290"/>
      <c r="J737" s="290"/>
      <c r="K737" s="290"/>
      <c r="L737" s="290"/>
      <c r="M737" s="290"/>
      <c r="N737" s="290"/>
      <c r="O737" s="290"/>
      <c r="P737" s="290"/>
      <c r="Q737" s="290"/>
      <c r="R737" s="290"/>
      <c r="S737" s="290"/>
      <c r="T737" s="290"/>
      <c r="U737" s="290"/>
      <c r="V737" s="290"/>
      <c r="W737" s="290"/>
      <c r="X737" s="290"/>
      <c r="Y737" s="411"/>
      <c r="Z737" s="424"/>
      <c r="AA737" s="424"/>
      <c r="AB737" s="424"/>
      <c r="AC737" s="424"/>
      <c r="AD737" s="424"/>
      <c r="AE737" s="424"/>
      <c r="AF737" s="424"/>
      <c r="AG737" s="424"/>
      <c r="AH737" s="424"/>
      <c r="AI737" s="424"/>
      <c r="AJ737" s="424"/>
      <c r="AK737" s="424"/>
      <c r="AL737" s="424"/>
      <c r="AM737" s="305"/>
    </row>
    <row r="738" spans="1:40" ht="45" hidden="1" outlineLevel="1">
      <c r="A738" s="530">
        <v>48</v>
      </c>
      <c r="B738" s="427" t="s">
        <v>141</v>
      </c>
      <c r="C738" s="290" t="s">
        <v>25</v>
      </c>
      <c r="D738" s="294"/>
      <c r="E738" s="294"/>
      <c r="F738" s="294"/>
      <c r="G738" s="294"/>
      <c r="H738" s="294"/>
      <c r="I738" s="294"/>
      <c r="J738" s="294"/>
      <c r="K738" s="294"/>
      <c r="L738" s="294"/>
      <c r="M738" s="294"/>
      <c r="N738" s="294">
        <v>0</v>
      </c>
      <c r="O738" s="294"/>
      <c r="P738" s="294"/>
      <c r="Q738" s="294"/>
      <c r="R738" s="294"/>
      <c r="S738" s="294"/>
      <c r="T738" s="294"/>
      <c r="U738" s="294"/>
      <c r="V738" s="294"/>
      <c r="W738" s="294"/>
      <c r="X738" s="294"/>
      <c r="Y738" s="425"/>
      <c r="Z738" s="409"/>
      <c r="AA738" s="409"/>
      <c r="AB738" s="409"/>
      <c r="AC738" s="409"/>
      <c r="AD738" s="409"/>
      <c r="AE738" s="409"/>
      <c r="AF738" s="414"/>
      <c r="AG738" s="414"/>
      <c r="AH738" s="414"/>
      <c r="AI738" s="414"/>
      <c r="AJ738" s="414"/>
      <c r="AK738" s="414"/>
      <c r="AL738" s="414"/>
      <c r="AM738" s="295">
        <f>SUM(Y738:AL738)</f>
        <v>0</v>
      </c>
    </row>
    <row r="739" spans="1:40" hidden="1" outlineLevel="1">
      <c r="A739" s="530"/>
      <c r="B739" s="293" t="s">
        <v>311</v>
      </c>
      <c r="C739" s="290" t="s">
        <v>164</v>
      </c>
      <c r="D739" s="294"/>
      <c r="E739" s="294"/>
      <c r="F739" s="294"/>
      <c r="G739" s="294"/>
      <c r="H739" s="294"/>
      <c r="I739" s="294"/>
      <c r="J739" s="294"/>
      <c r="K739" s="294"/>
      <c r="L739" s="294"/>
      <c r="M739" s="294"/>
      <c r="N739" s="294">
        <f>N738</f>
        <v>0</v>
      </c>
      <c r="O739" s="294"/>
      <c r="P739" s="294"/>
      <c r="Q739" s="294"/>
      <c r="R739" s="294"/>
      <c r="S739" s="294"/>
      <c r="T739" s="294"/>
      <c r="U739" s="294"/>
      <c r="V739" s="294"/>
      <c r="W739" s="294"/>
      <c r="X739" s="294"/>
      <c r="Y739" s="410">
        <f>Y738</f>
        <v>0</v>
      </c>
      <c r="Z739" s="410">
        <f t="shared" ref="Z739" si="2249">Z738</f>
        <v>0</v>
      </c>
      <c r="AA739" s="410">
        <f t="shared" ref="AA739" si="2250">AA738</f>
        <v>0</v>
      </c>
      <c r="AB739" s="410">
        <f t="shared" ref="AB739" si="2251">AB738</f>
        <v>0</v>
      </c>
      <c r="AC739" s="410">
        <f t="shared" ref="AC739" si="2252">AC738</f>
        <v>0</v>
      </c>
      <c r="AD739" s="410">
        <f t="shared" ref="AD739" si="2253">AD738</f>
        <v>0</v>
      </c>
      <c r="AE739" s="410">
        <f t="shared" ref="AE739" si="2254">AE738</f>
        <v>0</v>
      </c>
      <c r="AF739" s="410">
        <f t="shared" ref="AF739" si="2255">AF738</f>
        <v>0</v>
      </c>
      <c r="AG739" s="410">
        <f t="shared" ref="AG739" si="2256">AG738</f>
        <v>0</v>
      </c>
      <c r="AH739" s="410">
        <f t="shared" ref="AH739" si="2257">AH738</f>
        <v>0</v>
      </c>
      <c r="AI739" s="410">
        <f t="shared" ref="AI739" si="2258">AI738</f>
        <v>0</v>
      </c>
      <c r="AJ739" s="410">
        <f t="shared" ref="AJ739" si="2259">AJ738</f>
        <v>0</v>
      </c>
      <c r="AK739" s="410">
        <f t="shared" ref="AK739" si="2260">AK738</f>
        <v>0</v>
      </c>
      <c r="AL739" s="410">
        <f t="shared" ref="AL739" si="2261">AL738</f>
        <v>0</v>
      </c>
      <c r="AM739" s="305"/>
    </row>
    <row r="740" spans="1:40" hidden="1" outlineLevel="1">
      <c r="A740" s="530"/>
      <c r="B740" s="427"/>
      <c r="C740" s="290"/>
      <c r="D740" s="290"/>
      <c r="E740" s="290"/>
      <c r="F740" s="290"/>
      <c r="G740" s="290"/>
      <c r="H740" s="290"/>
      <c r="I740" s="290"/>
      <c r="J740" s="290"/>
      <c r="K740" s="290"/>
      <c r="L740" s="290"/>
      <c r="M740" s="290"/>
      <c r="N740" s="290"/>
      <c r="O740" s="290"/>
      <c r="P740" s="290"/>
      <c r="Q740" s="290"/>
      <c r="R740" s="290"/>
      <c r="S740" s="290"/>
      <c r="T740" s="290"/>
      <c r="U740" s="290"/>
      <c r="V740" s="290"/>
      <c r="W740" s="290"/>
      <c r="X740" s="290"/>
      <c r="Y740" s="411"/>
      <c r="Z740" s="424"/>
      <c r="AA740" s="424"/>
      <c r="AB740" s="424"/>
      <c r="AC740" s="424"/>
      <c r="AD740" s="424"/>
      <c r="AE740" s="424"/>
      <c r="AF740" s="424"/>
      <c r="AG740" s="424"/>
      <c r="AH740" s="424"/>
      <c r="AI740" s="424"/>
      <c r="AJ740" s="424"/>
      <c r="AK740" s="424"/>
      <c r="AL740" s="424"/>
      <c r="AM740" s="305"/>
    </row>
    <row r="741" spans="1:40" ht="30" hidden="1" outlineLevel="1">
      <c r="A741" s="530">
        <v>49</v>
      </c>
      <c r="B741" s="427" t="s">
        <v>142</v>
      </c>
      <c r="C741" s="290" t="s">
        <v>25</v>
      </c>
      <c r="D741" s="294"/>
      <c r="E741" s="294"/>
      <c r="F741" s="294"/>
      <c r="G741" s="294"/>
      <c r="H741" s="294"/>
      <c r="I741" s="294"/>
      <c r="J741" s="294"/>
      <c r="K741" s="294"/>
      <c r="L741" s="294"/>
      <c r="M741" s="294"/>
      <c r="N741" s="294">
        <v>0</v>
      </c>
      <c r="O741" s="294"/>
      <c r="P741" s="294"/>
      <c r="Q741" s="294"/>
      <c r="R741" s="294"/>
      <c r="S741" s="294"/>
      <c r="T741" s="294"/>
      <c r="U741" s="294"/>
      <c r="V741" s="294"/>
      <c r="W741" s="294"/>
      <c r="X741" s="294"/>
      <c r="Y741" s="425"/>
      <c r="Z741" s="409"/>
      <c r="AA741" s="409"/>
      <c r="AB741" s="409"/>
      <c r="AC741" s="409"/>
      <c r="AD741" s="409"/>
      <c r="AE741" s="409"/>
      <c r="AF741" s="414"/>
      <c r="AG741" s="414"/>
      <c r="AH741" s="414"/>
      <c r="AI741" s="414"/>
      <c r="AJ741" s="414"/>
      <c r="AK741" s="414"/>
      <c r="AL741" s="414"/>
      <c r="AM741" s="295">
        <f>SUM(Y741:AL741)</f>
        <v>0</v>
      </c>
    </row>
    <row r="742" spans="1:40" hidden="1" outlineLevel="1">
      <c r="A742" s="530"/>
      <c r="B742" s="293" t="s">
        <v>311</v>
      </c>
      <c r="C742" s="290" t="s">
        <v>164</v>
      </c>
      <c r="D742" s="294"/>
      <c r="E742" s="294"/>
      <c r="F742" s="294"/>
      <c r="G742" s="294"/>
      <c r="H742" s="294"/>
      <c r="I742" s="294"/>
      <c r="J742" s="294"/>
      <c r="K742" s="294"/>
      <c r="L742" s="294"/>
      <c r="M742" s="294"/>
      <c r="N742" s="294">
        <f>N741</f>
        <v>0</v>
      </c>
      <c r="O742" s="294"/>
      <c r="P742" s="294"/>
      <c r="Q742" s="294"/>
      <c r="R742" s="294"/>
      <c r="S742" s="294"/>
      <c r="T742" s="294"/>
      <c r="U742" s="294"/>
      <c r="V742" s="294"/>
      <c r="W742" s="294"/>
      <c r="X742" s="294"/>
      <c r="Y742" s="410">
        <f>Y741</f>
        <v>0</v>
      </c>
      <c r="Z742" s="410">
        <f t="shared" ref="Z742" si="2262">Z741</f>
        <v>0</v>
      </c>
      <c r="AA742" s="410">
        <f t="shared" ref="AA742" si="2263">AA741</f>
        <v>0</v>
      </c>
      <c r="AB742" s="410">
        <f t="shared" ref="AB742" si="2264">AB741</f>
        <v>0</v>
      </c>
      <c r="AC742" s="410">
        <f t="shared" ref="AC742" si="2265">AC741</f>
        <v>0</v>
      </c>
      <c r="AD742" s="410">
        <f t="shared" ref="AD742" si="2266">AD741</f>
        <v>0</v>
      </c>
      <c r="AE742" s="410">
        <f t="shared" ref="AE742" si="2267">AE741</f>
        <v>0</v>
      </c>
      <c r="AF742" s="410">
        <f t="shared" ref="AF742" si="2268">AF741</f>
        <v>0</v>
      </c>
      <c r="AG742" s="410">
        <f t="shared" ref="AG742" si="2269">AG741</f>
        <v>0</v>
      </c>
      <c r="AH742" s="410">
        <f t="shared" ref="AH742" si="2270">AH741</f>
        <v>0</v>
      </c>
      <c r="AI742" s="410">
        <f t="shared" ref="AI742" si="2271">AI741</f>
        <v>0</v>
      </c>
      <c r="AJ742" s="410">
        <f t="shared" ref="AJ742" si="2272">AJ741</f>
        <v>0</v>
      </c>
      <c r="AK742" s="410">
        <f t="shared" ref="AK742" si="2273">AK741</f>
        <v>0</v>
      </c>
      <c r="AL742" s="410">
        <f t="shared" ref="AL742" si="2274">AL741</f>
        <v>0</v>
      </c>
      <c r="AM742" s="305"/>
    </row>
    <row r="743" spans="1:40" hidden="1" outlineLevel="1">
      <c r="A743" s="530"/>
      <c r="B743" s="293"/>
      <c r="C743" s="304"/>
      <c r="D743" s="290"/>
      <c r="E743" s="290"/>
      <c r="F743" s="290"/>
      <c r="G743" s="290"/>
      <c r="H743" s="290"/>
      <c r="I743" s="290"/>
      <c r="J743" s="290"/>
      <c r="K743" s="290"/>
      <c r="L743" s="290"/>
      <c r="M743" s="290"/>
      <c r="N743" s="290"/>
      <c r="O743" s="290"/>
      <c r="P743" s="290"/>
      <c r="Q743" s="290"/>
      <c r="R743" s="290"/>
      <c r="S743" s="290"/>
      <c r="T743" s="290"/>
      <c r="U743" s="290"/>
      <c r="V743" s="290"/>
      <c r="W743" s="290"/>
      <c r="X743" s="290"/>
      <c r="Y743" s="411"/>
      <c r="Z743" s="411"/>
      <c r="AA743" s="411"/>
      <c r="AB743" s="411"/>
      <c r="AC743" s="411"/>
      <c r="AD743" s="411"/>
      <c r="AE743" s="411"/>
      <c r="AF743" s="411"/>
      <c r="AG743" s="411"/>
      <c r="AH743" s="411"/>
      <c r="AI743" s="411"/>
      <c r="AJ743" s="411"/>
      <c r="AK743" s="411"/>
      <c r="AL743" s="411"/>
      <c r="AM743" s="305"/>
    </row>
    <row r="744" spans="1:40" ht="15.75" collapsed="1">
      <c r="B744" s="326" t="s">
        <v>312</v>
      </c>
      <c r="C744" s="328"/>
      <c r="D744" s="328">
        <f>SUM(D587:D742)</f>
        <v>0</v>
      </c>
      <c r="E744" s="328"/>
      <c r="F744" s="328"/>
      <c r="G744" s="328"/>
      <c r="H744" s="328"/>
      <c r="I744" s="328"/>
      <c r="J744" s="328"/>
      <c r="K744" s="328"/>
      <c r="L744" s="328"/>
      <c r="M744" s="328"/>
      <c r="N744" s="328"/>
      <c r="O744" s="328">
        <f>SUM(O587:O742)</f>
        <v>0</v>
      </c>
      <c r="P744" s="328"/>
      <c r="Q744" s="328"/>
      <c r="R744" s="328"/>
      <c r="S744" s="328"/>
      <c r="T744" s="328"/>
      <c r="U744" s="328"/>
      <c r="V744" s="328"/>
      <c r="W744" s="328"/>
      <c r="X744" s="328"/>
      <c r="Y744" s="328">
        <f>IF(Y585="kWh",SUMPRODUCT(D587:D742,Y587:Y742))</f>
        <v>0</v>
      </c>
      <c r="Z744" s="328">
        <f>IF(Z585="kWh",SUMPRODUCT(D587:D742,Z587:Z742))</f>
        <v>0</v>
      </c>
      <c r="AA744" s="328">
        <f>IF(AA585="kw",SUMPRODUCT(N587:N742,O587:O742,AA587:AA742),SUMPRODUCT(D587:D742,AA587:AA742))</f>
        <v>0</v>
      </c>
      <c r="AB744" s="328">
        <f>IF(AB585="kw",SUMPRODUCT(N587:N742,O587:O742,AB587:AB742),SUMPRODUCT(D587:D742,AB587:AB742))</f>
        <v>0</v>
      </c>
      <c r="AC744" s="328">
        <f>IF(AC585="kw",SUMPRODUCT(N587:N742,O587:O742,AC587:AC742),SUMPRODUCT(D587:D742,AC587:AC742))</f>
        <v>0</v>
      </c>
      <c r="AD744" s="328">
        <f>IF(AD585="kw",SUMPRODUCT(N587:N742,O587:O742,AD587:AD742),SUMPRODUCT(D587:D742,AD587:AD742))</f>
        <v>0</v>
      </c>
      <c r="AE744" s="328">
        <f>IF(AE585="kw",SUMPRODUCT(N587:N742,O587:O742,AE587:AE742),SUMPRODUCT(D587:D742,AE587:AE742))</f>
        <v>0</v>
      </c>
      <c r="AF744" s="328">
        <f>IF(AF585="kw",SUMPRODUCT(N587:N742,O587:O742,AF587:AF742),SUMPRODUCT(D587:D742,AF587:AF742))</f>
        <v>0</v>
      </c>
      <c r="AG744" s="328">
        <f>IF(AG585="kw",SUMPRODUCT(N587:N742,O587:O742,AG587:AG742),SUMPRODUCT(D587:D742,AG587:AG742))</f>
        <v>0</v>
      </c>
      <c r="AH744" s="328">
        <f>IF(AH585="kw",SUMPRODUCT(N587:N742,O587:O742,AH587:AH742),SUMPRODUCT(D587:D742,AH587:AH742))</f>
        <v>0</v>
      </c>
      <c r="AI744" s="328">
        <f>IF(AI585="kw",SUMPRODUCT(N587:N742,O587:O742,AI587:AI742),SUMPRODUCT(D587:D742,AI587:AI742))</f>
        <v>0</v>
      </c>
      <c r="AJ744" s="328">
        <f>IF(AJ585="kw",SUMPRODUCT(N587:N742,O587:O742,AJ587:AJ742),SUMPRODUCT(D587:D742,AJ587:AJ742))</f>
        <v>0</v>
      </c>
      <c r="AK744" s="328">
        <f>IF(AK585="kw",SUMPRODUCT(N587:N742,O587:O742,AK587:AK742),SUMPRODUCT(D587:D742,AK587:AK742))</f>
        <v>0</v>
      </c>
      <c r="AL744" s="328">
        <f>IF(AL585="kw",SUMPRODUCT(N587:N742,O587:O742,AL587:AL742),SUMPRODUCT(D587:D742,AL587:AL742))</f>
        <v>0</v>
      </c>
      <c r="AM744" s="329"/>
    </row>
    <row r="745" spans="1:40" ht="15.75">
      <c r="B745" s="390" t="s">
        <v>313</v>
      </c>
      <c r="C745" s="391"/>
      <c r="D745" s="391"/>
      <c r="E745" s="391"/>
      <c r="F745" s="391"/>
      <c r="G745" s="391"/>
      <c r="H745" s="391"/>
      <c r="I745" s="391"/>
      <c r="J745" s="391"/>
      <c r="K745" s="391"/>
      <c r="L745" s="391"/>
      <c r="M745" s="391"/>
      <c r="N745" s="391"/>
      <c r="O745" s="391"/>
      <c r="P745" s="391"/>
      <c r="Q745" s="391"/>
      <c r="R745" s="391"/>
      <c r="S745" s="391"/>
      <c r="T745" s="391"/>
      <c r="U745" s="391"/>
      <c r="V745" s="391"/>
      <c r="W745" s="391"/>
      <c r="X745" s="391"/>
      <c r="Y745" s="391">
        <f>HLOOKUP(Y401,'2. LRAMVA Threshold'!$B$42:$Q$53,10,FALSE)</f>
        <v>0</v>
      </c>
      <c r="Z745" s="391">
        <f>HLOOKUP(Z401,'2. LRAMVA Threshold'!$B$42:$Q$53,10,FALSE)</f>
        <v>0</v>
      </c>
      <c r="AA745" s="391">
        <f>HLOOKUP(AA401,'2. LRAMVA Threshold'!$B$42:$Q$53,10,FALSE)</f>
        <v>0</v>
      </c>
      <c r="AB745" s="391">
        <f>HLOOKUP(AB401,'2. LRAMVA Threshold'!$B$42:$Q$53,10,FALSE)</f>
        <v>0</v>
      </c>
      <c r="AC745" s="391">
        <f>HLOOKUP(AC401,'2. LRAMVA Threshold'!$B$42:$Q$53,10,FALSE)</f>
        <v>0</v>
      </c>
      <c r="AD745" s="391">
        <f>HLOOKUP(AD401,'2. LRAMVA Threshold'!$B$42:$Q$53,10,FALSE)</f>
        <v>0</v>
      </c>
      <c r="AE745" s="391">
        <f>HLOOKUP(AE401,'2. LRAMVA Threshold'!$B$42:$Q$53,10,FALSE)</f>
        <v>0</v>
      </c>
      <c r="AF745" s="391">
        <f>HLOOKUP(AF401,'2. LRAMVA Threshold'!$B$42:$Q$53,10,FALSE)</f>
        <v>0</v>
      </c>
      <c r="AG745" s="391">
        <f>HLOOKUP(AG401,'2. LRAMVA Threshold'!$B$42:$Q$53,10,FALSE)</f>
        <v>0</v>
      </c>
      <c r="AH745" s="391">
        <f>HLOOKUP(AH401,'2. LRAMVA Threshold'!$B$42:$Q$53,10,FALSE)</f>
        <v>0</v>
      </c>
      <c r="AI745" s="391">
        <f>HLOOKUP(AI401,'2. LRAMVA Threshold'!$B$42:$Q$53,10,FALSE)</f>
        <v>0</v>
      </c>
      <c r="AJ745" s="391">
        <f>HLOOKUP(AJ401,'2. LRAMVA Threshold'!$B$42:$Q$53,10,FALSE)</f>
        <v>0</v>
      </c>
      <c r="AK745" s="391">
        <f>HLOOKUP(AK401,'2. LRAMVA Threshold'!$B$42:$Q$53,10,FALSE)</f>
        <v>0</v>
      </c>
      <c r="AL745" s="391">
        <f>HLOOKUP(AL401,'2. LRAMVA Threshold'!$B$42:$Q$53,10,FALSE)</f>
        <v>0</v>
      </c>
      <c r="AM745" s="441"/>
    </row>
    <row r="746" spans="1:40">
      <c r="B746" s="393"/>
      <c r="C746" s="431"/>
      <c r="D746" s="432"/>
      <c r="E746" s="432"/>
      <c r="F746" s="432"/>
      <c r="G746" s="432"/>
      <c r="H746" s="432"/>
      <c r="I746" s="432"/>
      <c r="J746" s="432"/>
      <c r="K746" s="432"/>
      <c r="L746" s="432"/>
      <c r="M746" s="432"/>
      <c r="N746" s="432"/>
      <c r="O746" s="433"/>
      <c r="P746" s="432"/>
      <c r="Q746" s="432"/>
      <c r="R746" s="432"/>
      <c r="S746" s="434"/>
      <c r="T746" s="434"/>
      <c r="U746" s="434"/>
      <c r="V746" s="434"/>
      <c r="W746" s="432"/>
      <c r="X746" s="432"/>
      <c r="Y746" s="435"/>
      <c r="Z746" s="435"/>
      <c r="AA746" s="435"/>
      <c r="AB746" s="435"/>
      <c r="AC746" s="435"/>
      <c r="AD746" s="435"/>
      <c r="AE746" s="435"/>
      <c r="AF746" s="398"/>
      <c r="AG746" s="398"/>
      <c r="AH746" s="398"/>
      <c r="AI746" s="398"/>
      <c r="AJ746" s="398"/>
      <c r="AK746" s="398"/>
      <c r="AL746" s="398"/>
      <c r="AM746" s="399"/>
    </row>
    <row r="747" spans="1:40">
      <c r="B747" s="323" t="s">
        <v>314</v>
      </c>
      <c r="C747" s="337"/>
      <c r="D747" s="337"/>
      <c r="E747" s="375"/>
      <c r="F747" s="375"/>
      <c r="G747" s="375"/>
      <c r="H747" s="375"/>
      <c r="I747" s="375"/>
      <c r="J747" s="375"/>
      <c r="K747" s="375"/>
      <c r="L747" s="375"/>
      <c r="M747" s="375"/>
      <c r="N747" s="375"/>
      <c r="O747" s="290"/>
      <c r="P747" s="339"/>
      <c r="Q747" s="339"/>
      <c r="R747" s="339"/>
      <c r="S747" s="338"/>
      <c r="T747" s="338"/>
      <c r="U747" s="338"/>
      <c r="V747" s="338"/>
      <c r="W747" s="339"/>
      <c r="X747" s="339"/>
      <c r="Y747" s="340">
        <f>HLOOKUP(Y$35,'3.  Distribution Rates'!$C$122:$P$133,10,FALSE)</f>
        <v>0</v>
      </c>
      <c r="Z747" s="340">
        <f>HLOOKUP(Z$35,'3.  Distribution Rates'!$C$122:$P$133,10,FALSE)</f>
        <v>0</v>
      </c>
      <c r="AA747" s="340">
        <f>HLOOKUP(AA$35,'3.  Distribution Rates'!$C$122:$P$133,10,FALSE)</f>
        <v>0</v>
      </c>
      <c r="AB747" s="340">
        <f>HLOOKUP(AB$35,'3.  Distribution Rates'!$C$122:$P$133,10,FALSE)</f>
        <v>0</v>
      </c>
      <c r="AC747" s="340">
        <f>HLOOKUP(AC$35,'3.  Distribution Rates'!$C$122:$P$133,10,FALSE)</f>
        <v>0</v>
      </c>
      <c r="AD747" s="340">
        <f>HLOOKUP(AD$35,'3.  Distribution Rates'!$C$122:$P$133,10,FALSE)</f>
        <v>0</v>
      </c>
      <c r="AE747" s="340">
        <f>HLOOKUP(AE$35,'3.  Distribution Rates'!$C$122:$P$133,10,FALSE)</f>
        <v>0</v>
      </c>
      <c r="AF747" s="340">
        <f>HLOOKUP(AF$35,'3.  Distribution Rates'!$C$122:$P$133,10,FALSE)</f>
        <v>0</v>
      </c>
      <c r="AG747" s="340">
        <f>HLOOKUP(AG$35,'3.  Distribution Rates'!$C$122:$P$133,10,FALSE)</f>
        <v>0</v>
      </c>
      <c r="AH747" s="340">
        <f>HLOOKUP(AH$35,'3.  Distribution Rates'!$C$122:$P$133,10,FALSE)</f>
        <v>0</v>
      </c>
      <c r="AI747" s="340">
        <f>HLOOKUP(AI$35,'3.  Distribution Rates'!$C$122:$P$133,10,FALSE)</f>
        <v>0</v>
      </c>
      <c r="AJ747" s="340">
        <f>HLOOKUP(AJ$35,'3.  Distribution Rates'!$C$122:$P$133,10,FALSE)</f>
        <v>0</v>
      </c>
      <c r="AK747" s="340">
        <f>HLOOKUP(AK$35,'3.  Distribution Rates'!$C$122:$P$133,10,FALSE)</f>
        <v>0</v>
      </c>
      <c r="AL747" s="340">
        <f>HLOOKUP(AL$35,'3.  Distribution Rates'!$C$122:$P$133,10,FALSE)</f>
        <v>0</v>
      </c>
      <c r="AM747" s="347"/>
      <c r="AN747" s="442"/>
    </row>
    <row r="748" spans="1:40">
      <c r="B748" s="323" t="s">
        <v>315</v>
      </c>
      <c r="C748" s="344"/>
      <c r="D748" s="308"/>
      <c r="E748" s="278"/>
      <c r="F748" s="278"/>
      <c r="G748" s="278"/>
      <c r="H748" s="278"/>
      <c r="I748" s="278"/>
      <c r="J748" s="278"/>
      <c r="K748" s="278"/>
      <c r="L748" s="278"/>
      <c r="M748" s="278"/>
      <c r="N748" s="278"/>
      <c r="O748" s="290"/>
      <c r="P748" s="278"/>
      <c r="Q748" s="278"/>
      <c r="R748" s="278"/>
      <c r="S748" s="308"/>
      <c r="T748" s="308"/>
      <c r="U748" s="308"/>
      <c r="V748" s="308"/>
      <c r="W748" s="278"/>
      <c r="X748" s="278"/>
      <c r="Y748" s="377">
        <f>'4.  2011-2014 LRAM'!Y141*Y747</f>
        <v>0</v>
      </c>
      <c r="Z748" s="377">
        <f>'4.  2011-2014 LRAM'!Z141*Z747</f>
        <v>0</v>
      </c>
      <c r="AA748" s="377">
        <f>'4.  2011-2014 LRAM'!AA141*AA747</f>
        <v>0</v>
      </c>
      <c r="AB748" s="377">
        <f>'4.  2011-2014 LRAM'!AB141*AB747</f>
        <v>0</v>
      </c>
      <c r="AC748" s="377">
        <f>'4.  2011-2014 LRAM'!AC141*AC747</f>
        <v>0</v>
      </c>
      <c r="AD748" s="377">
        <f>'4.  2011-2014 LRAM'!AD141*AD747</f>
        <v>0</v>
      </c>
      <c r="AE748" s="377">
        <f>'4.  2011-2014 LRAM'!AE141*AE747</f>
        <v>0</v>
      </c>
      <c r="AF748" s="377">
        <f>'4.  2011-2014 LRAM'!AF141*AF747</f>
        <v>0</v>
      </c>
      <c r="AG748" s="377">
        <f>'4.  2011-2014 LRAM'!AG141*AG747</f>
        <v>0</v>
      </c>
      <c r="AH748" s="377">
        <f>'4.  2011-2014 LRAM'!AH141*AH747</f>
        <v>0</v>
      </c>
      <c r="AI748" s="377">
        <f>'4.  2011-2014 LRAM'!AI141*AI747</f>
        <v>0</v>
      </c>
      <c r="AJ748" s="377">
        <f>'4.  2011-2014 LRAM'!AJ141*AJ747</f>
        <v>0</v>
      </c>
      <c r="AK748" s="377">
        <f>'4.  2011-2014 LRAM'!AK141*AK747</f>
        <v>0</v>
      </c>
      <c r="AL748" s="377">
        <f>'4.  2011-2014 LRAM'!AL141*AL747</f>
        <v>0</v>
      </c>
      <c r="AM748" s="627">
        <f t="shared" ref="AM748:AM755" si="2275">SUM(Y748:AL748)</f>
        <v>0</v>
      </c>
      <c r="AN748" s="442"/>
    </row>
    <row r="749" spans="1:40">
      <c r="B749" s="323" t="s">
        <v>316</v>
      </c>
      <c r="C749" s="344"/>
      <c r="D749" s="308"/>
      <c r="E749" s="278"/>
      <c r="F749" s="278"/>
      <c r="G749" s="278"/>
      <c r="H749" s="278"/>
      <c r="I749" s="278"/>
      <c r="J749" s="278"/>
      <c r="K749" s="278"/>
      <c r="L749" s="278"/>
      <c r="M749" s="278"/>
      <c r="N749" s="278"/>
      <c r="O749" s="290"/>
      <c r="P749" s="278"/>
      <c r="Q749" s="278"/>
      <c r="R749" s="278"/>
      <c r="S749" s="308"/>
      <c r="T749" s="308"/>
      <c r="U749" s="308"/>
      <c r="V749" s="308"/>
      <c r="W749" s="278"/>
      <c r="X749" s="278"/>
      <c r="Y749" s="377">
        <f>'4.  2011-2014 LRAM'!Y270*Y747</f>
        <v>0</v>
      </c>
      <c r="Z749" s="377">
        <f>'4.  2011-2014 LRAM'!Z270*Z747</f>
        <v>0</v>
      </c>
      <c r="AA749" s="377">
        <f>'4.  2011-2014 LRAM'!AA270*AA747</f>
        <v>0</v>
      </c>
      <c r="AB749" s="377">
        <f>'4.  2011-2014 LRAM'!AB270*AB747</f>
        <v>0</v>
      </c>
      <c r="AC749" s="377">
        <f>'4.  2011-2014 LRAM'!AC270*AC747</f>
        <v>0</v>
      </c>
      <c r="AD749" s="377">
        <f>'4.  2011-2014 LRAM'!AD270*AD747</f>
        <v>0</v>
      </c>
      <c r="AE749" s="377">
        <f>'4.  2011-2014 LRAM'!AE270*AE747</f>
        <v>0</v>
      </c>
      <c r="AF749" s="377">
        <f>'4.  2011-2014 LRAM'!AF270*AF747</f>
        <v>0</v>
      </c>
      <c r="AG749" s="377">
        <f>'4.  2011-2014 LRAM'!AG270*AG747</f>
        <v>0</v>
      </c>
      <c r="AH749" s="377">
        <f>'4.  2011-2014 LRAM'!AH270*AH747</f>
        <v>0</v>
      </c>
      <c r="AI749" s="377">
        <f>'4.  2011-2014 LRAM'!AI270*AI747</f>
        <v>0</v>
      </c>
      <c r="AJ749" s="377">
        <f>'4.  2011-2014 LRAM'!AJ270*AJ747</f>
        <v>0</v>
      </c>
      <c r="AK749" s="377">
        <f>'4.  2011-2014 LRAM'!AK270*AK747</f>
        <v>0</v>
      </c>
      <c r="AL749" s="377">
        <f>'4.  2011-2014 LRAM'!AL270*AL747</f>
        <v>0</v>
      </c>
      <c r="AM749" s="627">
        <f t="shared" si="2275"/>
        <v>0</v>
      </c>
      <c r="AN749" s="442"/>
    </row>
    <row r="750" spans="1:40">
      <c r="B750" s="323" t="s">
        <v>317</v>
      </c>
      <c r="C750" s="344"/>
      <c r="D750" s="308"/>
      <c r="E750" s="278"/>
      <c r="F750" s="278"/>
      <c r="G750" s="278"/>
      <c r="H750" s="278"/>
      <c r="I750" s="278"/>
      <c r="J750" s="278"/>
      <c r="K750" s="278"/>
      <c r="L750" s="278"/>
      <c r="M750" s="278"/>
      <c r="N750" s="278"/>
      <c r="O750" s="290"/>
      <c r="P750" s="278"/>
      <c r="Q750" s="278"/>
      <c r="R750" s="278"/>
      <c r="S750" s="308"/>
      <c r="T750" s="308"/>
      <c r="U750" s="308"/>
      <c r="V750" s="308"/>
      <c r="W750" s="278"/>
      <c r="X750" s="278"/>
      <c r="Y750" s="377">
        <f>'4.  2011-2014 LRAM'!Y399*Y747</f>
        <v>0</v>
      </c>
      <c r="Z750" s="377">
        <f>'4.  2011-2014 LRAM'!Z399*Z747</f>
        <v>0</v>
      </c>
      <c r="AA750" s="377">
        <f>'4.  2011-2014 LRAM'!AA399*AA747</f>
        <v>0</v>
      </c>
      <c r="AB750" s="377">
        <f>'4.  2011-2014 LRAM'!AB399*AB747</f>
        <v>0</v>
      </c>
      <c r="AC750" s="377">
        <f>'4.  2011-2014 LRAM'!AC399*AC747</f>
        <v>0</v>
      </c>
      <c r="AD750" s="377">
        <f>'4.  2011-2014 LRAM'!AD399*AD747</f>
        <v>0</v>
      </c>
      <c r="AE750" s="377">
        <f>'4.  2011-2014 LRAM'!AE399*AE747</f>
        <v>0</v>
      </c>
      <c r="AF750" s="377">
        <f>'4.  2011-2014 LRAM'!AF399*AF747</f>
        <v>0</v>
      </c>
      <c r="AG750" s="377">
        <f>'4.  2011-2014 LRAM'!AG399*AG747</f>
        <v>0</v>
      </c>
      <c r="AH750" s="377">
        <f>'4.  2011-2014 LRAM'!AH399*AH747</f>
        <v>0</v>
      </c>
      <c r="AI750" s="377">
        <f>'4.  2011-2014 LRAM'!AI399*AI747</f>
        <v>0</v>
      </c>
      <c r="AJ750" s="377">
        <f>'4.  2011-2014 LRAM'!AJ399*AJ747</f>
        <v>0</v>
      </c>
      <c r="AK750" s="377">
        <f>'4.  2011-2014 LRAM'!AK399*AK747</f>
        <v>0</v>
      </c>
      <c r="AL750" s="377">
        <f>'4.  2011-2014 LRAM'!AL399*AL747</f>
        <v>0</v>
      </c>
      <c r="AM750" s="627">
        <f t="shared" si="2275"/>
        <v>0</v>
      </c>
      <c r="AN750" s="442"/>
    </row>
    <row r="751" spans="1:40">
      <c r="B751" s="323" t="s">
        <v>318</v>
      </c>
      <c r="C751" s="344"/>
      <c r="D751" s="308"/>
      <c r="E751" s="278"/>
      <c r="F751" s="278"/>
      <c r="G751" s="278"/>
      <c r="H751" s="278"/>
      <c r="I751" s="278"/>
      <c r="J751" s="278"/>
      <c r="K751" s="278"/>
      <c r="L751" s="278"/>
      <c r="M751" s="278"/>
      <c r="N751" s="278"/>
      <c r="O751" s="290"/>
      <c r="P751" s="278"/>
      <c r="Q751" s="278"/>
      <c r="R751" s="278"/>
      <c r="S751" s="308"/>
      <c r="T751" s="308"/>
      <c r="U751" s="308"/>
      <c r="V751" s="308"/>
      <c r="W751" s="278"/>
      <c r="X751" s="278"/>
      <c r="Y751" s="377">
        <f>'4.  2011-2014 LRAM'!Y529*Y747</f>
        <v>0</v>
      </c>
      <c r="Z751" s="377">
        <f>'4.  2011-2014 LRAM'!Z529*Z747</f>
        <v>0</v>
      </c>
      <c r="AA751" s="377">
        <f>'4.  2011-2014 LRAM'!AA529*AA747</f>
        <v>0</v>
      </c>
      <c r="AB751" s="377">
        <f>'4.  2011-2014 LRAM'!AB529*AB747</f>
        <v>0</v>
      </c>
      <c r="AC751" s="377">
        <f>'4.  2011-2014 LRAM'!AC529*AC747</f>
        <v>0</v>
      </c>
      <c r="AD751" s="377">
        <f>'4.  2011-2014 LRAM'!AD529*AD747</f>
        <v>0</v>
      </c>
      <c r="AE751" s="377">
        <f>'4.  2011-2014 LRAM'!AE529*AE747</f>
        <v>0</v>
      </c>
      <c r="AF751" s="377">
        <f>'4.  2011-2014 LRAM'!AF529*AF747</f>
        <v>0</v>
      </c>
      <c r="AG751" s="377">
        <f>'4.  2011-2014 LRAM'!AG529*AG747</f>
        <v>0</v>
      </c>
      <c r="AH751" s="377">
        <f>'4.  2011-2014 LRAM'!AH529*AH747</f>
        <v>0</v>
      </c>
      <c r="AI751" s="377">
        <f>'4.  2011-2014 LRAM'!AI529*AI747</f>
        <v>0</v>
      </c>
      <c r="AJ751" s="377">
        <f>'4.  2011-2014 LRAM'!AJ529*AJ747</f>
        <v>0</v>
      </c>
      <c r="AK751" s="377">
        <f>'4.  2011-2014 LRAM'!AK529*AK747</f>
        <v>0</v>
      </c>
      <c r="AL751" s="377">
        <f>'4.  2011-2014 LRAM'!AL529*AL747</f>
        <v>0</v>
      </c>
      <c r="AM751" s="627">
        <f t="shared" si="2275"/>
        <v>0</v>
      </c>
      <c r="AN751" s="442"/>
    </row>
    <row r="752" spans="1:40">
      <c r="B752" s="323" t="s">
        <v>319</v>
      </c>
      <c r="C752" s="344"/>
      <c r="D752" s="308"/>
      <c r="E752" s="278"/>
      <c r="F752" s="278"/>
      <c r="G752" s="278"/>
      <c r="H752" s="278"/>
      <c r="I752" s="278"/>
      <c r="J752" s="278"/>
      <c r="K752" s="278"/>
      <c r="L752" s="278"/>
      <c r="M752" s="278"/>
      <c r="N752" s="278"/>
      <c r="O752" s="290"/>
      <c r="P752" s="278"/>
      <c r="Q752" s="278"/>
      <c r="R752" s="278"/>
      <c r="S752" s="308"/>
      <c r="T752" s="308"/>
      <c r="U752" s="308"/>
      <c r="V752" s="308"/>
      <c r="W752" s="278"/>
      <c r="X752" s="278"/>
      <c r="Y752" s="377">
        <f t="shared" ref="Y752:AL752" si="2276">Y210*Y747</f>
        <v>0</v>
      </c>
      <c r="Z752" s="377">
        <f t="shared" si="2276"/>
        <v>0</v>
      </c>
      <c r="AA752" s="377">
        <f t="shared" si="2276"/>
        <v>0</v>
      </c>
      <c r="AB752" s="377">
        <f t="shared" si="2276"/>
        <v>0</v>
      </c>
      <c r="AC752" s="377">
        <f t="shared" si="2276"/>
        <v>0</v>
      </c>
      <c r="AD752" s="377">
        <f t="shared" si="2276"/>
        <v>0</v>
      </c>
      <c r="AE752" s="377">
        <f t="shared" si="2276"/>
        <v>0</v>
      </c>
      <c r="AF752" s="377">
        <f t="shared" si="2276"/>
        <v>0</v>
      </c>
      <c r="AG752" s="377">
        <f t="shared" si="2276"/>
        <v>0</v>
      </c>
      <c r="AH752" s="377">
        <f t="shared" si="2276"/>
        <v>0</v>
      </c>
      <c r="AI752" s="377">
        <f t="shared" si="2276"/>
        <v>0</v>
      </c>
      <c r="AJ752" s="377">
        <f t="shared" si="2276"/>
        <v>0</v>
      </c>
      <c r="AK752" s="377">
        <f t="shared" si="2276"/>
        <v>0</v>
      </c>
      <c r="AL752" s="377">
        <f t="shared" si="2276"/>
        <v>0</v>
      </c>
      <c r="AM752" s="627">
        <f t="shared" si="2275"/>
        <v>0</v>
      </c>
      <c r="AN752" s="442"/>
    </row>
    <row r="753" spans="1:40">
      <c r="B753" s="323" t="s">
        <v>320</v>
      </c>
      <c r="C753" s="344"/>
      <c r="D753" s="308"/>
      <c r="E753" s="278"/>
      <c r="F753" s="278"/>
      <c r="G753" s="278"/>
      <c r="H753" s="278"/>
      <c r="I753" s="278"/>
      <c r="J753" s="278"/>
      <c r="K753" s="278"/>
      <c r="L753" s="278"/>
      <c r="M753" s="278"/>
      <c r="N753" s="278"/>
      <c r="O753" s="290"/>
      <c r="P753" s="278"/>
      <c r="Q753" s="278"/>
      <c r="R753" s="278"/>
      <c r="S753" s="308"/>
      <c r="T753" s="308"/>
      <c r="U753" s="308"/>
      <c r="V753" s="308"/>
      <c r="W753" s="278"/>
      <c r="X753" s="278"/>
      <c r="Y753" s="377">
        <f t="shared" ref="Y753:AL753" si="2277">Y393*Y747</f>
        <v>0</v>
      </c>
      <c r="Z753" s="377">
        <f t="shared" si="2277"/>
        <v>0</v>
      </c>
      <c r="AA753" s="377">
        <f t="shared" si="2277"/>
        <v>0</v>
      </c>
      <c r="AB753" s="377">
        <f t="shared" si="2277"/>
        <v>0</v>
      </c>
      <c r="AC753" s="377">
        <f t="shared" si="2277"/>
        <v>0</v>
      </c>
      <c r="AD753" s="377">
        <f t="shared" si="2277"/>
        <v>0</v>
      </c>
      <c r="AE753" s="377">
        <f t="shared" si="2277"/>
        <v>0</v>
      </c>
      <c r="AF753" s="377">
        <f t="shared" si="2277"/>
        <v>0</v>
      </c>
      <c r="AG753" s="377">
        <f t="shared" si="2277"/>
        <v>0</v>
      </c>
      <c r="AH753" s="377">
        <f t="shared" si="2277"/>
        <v>0</v>
      </c>
      <c r="AI753" s="377">
        <f t="shared" si="2277"/>
        <v>0</v>
      </c>
      <c r="AJ753" s="377">
        <f t="shared" si="2277"/>
        <v>0</v>
      </c>
      <c r="AK753" s="377">
        <f t="shared" si="2277"/>
        <v>0</v>
      </c>
      <c r="AL753" s="377">
        <f t="shared" si="2277"/>
        <v>0</v>
      </c>
      <c r="AM753" s="627">
        <f t="shared" si="2275"/>
        <v>0</v>
      </c>
      <c r="AN753" s="442"/>
    </row>
    <row r="754" spans="1:40">
      <c r="B754" s="323" t="s">
        <v>321</v>
      </c>
      <c r="C754" s="344"/>
      <c r="D754" s="308"/>
      <c r="E754" s="278"/>
      <c r="F754" s="278"/>
      <c r="G754" s="278"/>
      <c r="H754" s="278"/>
      <c r="I754" s="278"/>
      <c r="J754" s="278"/>
      <c r="K754" s="278"/>
      <c r="L754" s="278"/>
      <c r="M754" s="278"/>
      <c r="N754" s="278"/>
      <c r="O754" s="290"/>
      <c r="P754" s="278"/>
      <c r="Q754" s="278"/>
      <c r="R754" s="278"/>
      <c r="S754" s="308"/>
      <c r="T754" s="308"/>
      <c r="U754" s="308"/>
      <c r="V754" s="308"/>
      <c r="W754" s="278"/>
      <c r="X754" s="278"/>
      <c r="Y754" s="377">
        <f t="shared" ref="Y754:AL754" si="2278">Y576*Y747</f>
        <v>0</v>
      </c>
      <c r="Z754" s="377">
        <f t="shared" si="2278"/>
        <v>0</v>
      </c>
      <c r="AA754" s="377">
        <f t="shared" si="2278"/>
        <v>0</v>
      </c>
      <c r="AB754" s="377">
        <f t="shared" si="2278"/>
        <v>0</v>
      </c>
      <c r="AC754" s="377">
        <f t="shared" si="2278"/>
        <v>0</v>
      </c>
      <c r="AD754" s="377">
        <f t="shared" si="2278"/>
        <v>0</v>
      </c>
      <c r="AE754" s="377">
        <f t="shared" si="2278"/>
        <v>0</v>
      </c>
      <c r="AF754" s="377">
        <f t="shared" si="2278"/>
        <v>0</v>
      </c>
      <c r="AG754" s="377">
        <f t="shared" si="2278"/>
        <v>0</v>
      </c>
      <c r="AH754" s="377">
        <f t="shared" si="2278"/>
        <v>0</v>
      </c>
      <c r="AI754" s="377">
        <f t="shared" si="2278"/>
        <v>0</v>
      </c>
      <c r="AJ754" s="377">
        <f t="shared" si="2278"/>
        <v>0</v>
      </c>
      <c r="AK754" s="377">
        <f t="shared" si="2278"/>
        <v>0</v>
      </c>
      <c r="AL754" s="377">
        <f t="shared" si="2278"/>
        <v>0</v>
      </c>
      <c r="AM754" s="627">
        <f t="shared" si="2275"/>
        <v>0</v>
      </c>
      <c r="AN754" s="442"/>
    </row>
    <row r="755" spans="1:40">
      <c r="B755" s="323" t="s">
        <v>322</v>
      </c>
      <c r="C755" s="344"/>
      <c r="D755" s="308"/>
      <c r="E755" s="278"/>
      <c r="F755" s="278"/>
      <c r="G755" s="278"/>
      <c r="H755" s="278"/>
      <c r="I755" s="278"/>
      <c r="J755" s="278"/>
      <c r="K755" s="278"/>
      <c r="L755" s="278"/>
      <c r="M755" s="278"/>
      <c r="N755" s="278"/>
      <c r="O755" s="290"/>
      <c r="P755" s="278"/>
      <c r="Q755" s="278"/>
      <c r="R755" s="278"/>
      <c r="S755" s="308"/>
      <c r="T755" s="308"/>
      <c r="U755" s="308"/>
      <c r="V755" s="308"/>
      <c r="W755" s="278"/>
      <c r="X755" s="278"/>
      <c r="Y755" s="377">
        <f>Y744*Y747</f>
        <v>0</v>
      </c>
      <c r="Z755" s="377">
        <f t="shared" ref="Z755:AL755" si="2279">Z744*Z747</f>
        <v>0</v>
      </c>
      <c r="AA755" s="377">
        <f t="shared" si="2279"/>
        <v>0</v>
      </c>
      <c r="AB755" s="377">
        <f t="shared" si="2279"/>
        <v>0</v>
      </c>
      <c r="AC755" s="377">
        <f t="shared" si="2279"/>
        <v>0</v>
      </c>
      <c r="AD755" s="377">
        <f t="shared" si="2279"/>
        <v>0</v>
      </c>
      <c r="AE755" s="377">
        <f t="shared" si="2279"/>
        <v>0</v>
      </c>
      <c r="AF755" s="377">
        <f t="shared" si="2279"/>
        <v>0</v>
      </c>
      <c r="AG755" s="377">
        <f t="shared" si="2279"/>
        <v>0</v>
      </c>
      <c r="AH755" s="377">
        <f t="shared" si="2279"/>
        <v>0</v>
      </c>
      <c r="AI755" s="377">
        <f t="shared" si="2279"/>
        <v>0</v>
      </c>
      <c r="AJ755" s="377">
        <f t="shared" si="2279"/>
        <v>0</v>
      </c>
      <c r="AK755" s="377">
        <f t="shared" si="2279"/>
        <v>0</v>
      </c>
      <c r="AL755" s="377">
        <f t="shared" si="2279"/>
        <v>0</v>
      </c>
      <c r="AM755" s="627">
        <f t="shared" si="2275"/>
        <v>0</v>
      </c>
      <c r="AN755" s="442"/>
    </row>
    <row r="756" spans="1:40" ht="15.75">
      <c r="B756" s="348" t="s">
        <v>323</v>
      </c>
      <c r="C756" s="344"/>
      <c r="D756" s="335"/>
      <c r="E756" s="333"/>
      <c r="F756" s="333"/>
      <c r="G756" s="333"/>
      <c r="H756" s="333"/>
      <c r="I756" s="333"/>
      <c r="J756" s="333"/>
      <c r="K756" s="333"/>
      <c r="L756" s="333"/>
      <c r="M756" s="333"/>
      <c r="N756" s="333"/>
      <c r="O756" s="299"/>
      <c r="P756" s="333"/>
      <c r="Q756" s="333"/>
      <c r="R756" s="333"/>
      <c r="S756" s="335"/>
      <c r="T756" s="335"/>
      <c r="U756" s="335"/>
      <c r="V756" s="335"/>
      <c r="W756" s="333"/>
      <c r="X756" s="333"/>
      <c r="Y756" s="345">
        <f>SUM(Y748:Y755)</f>
        <v>0</v>
      </c>
      <c r="Z756" s="345">
        <f t="shared" ref="Z756:AE756" si="2280">SUM(Z748:Z755)</f>
        <v>0</v>
      </c>
      <c r="AA756" s="345">
        <f t="shared" si="2280"/>
        <v>0</v>
      </c>
      <c r="AB756" s="345">
        <f t="shared" si="2280"/>
        <v>0</v>
      </c>
      <c r="AC756" s="345">
        <f t="shared" si="2280"/>
        <v>0</v>
      </c>
      <c r="AD756" s="345">
        <f t="shared" si="2280"/>
        <v>0</v>
      </c>
      <c r="AE756" s="345">
        <f t="shared" si="2280"/>
        <v>0</v>
      </c>
      <c r="AF756" s="345">
        <f t="shared" ref="AF756:AL756" si="2281">SUM(AF748:AF755)</f>
        <v>0</v>
      </c>
      <c r="AG756" s="345">
        <f t="shared" si="2281"/>
        <v>0</v>
      </c>
      <c r="AH756" s="345">
        <f t="shared" si="2281"/>
        <v>0</v>
      </c>
      <c r="AI756" s="345">
        <f t="shared" si="2281"/>
        <v>0</v>
      </c>
      <c r="AJ756" s="345">
        <f t="shared" si="2281"/>
        <v>0</v>
      </c>
      <c r="AK756" s="345">
        <f t="shared" si="2281"/>
        <v>0</v>
      </c>
      <c r="AL756" s="345">
        <f t="shared" si="2281"/>
        <v>0</v>
      </c>
      <c r="AM756" s="406">
        <f>SUM(AM748:AM755)</f>
        <v>0</v>
      </c>
      <c r="AN756" s="442"/>
    </row>
    <row r="757" spans="1:40" ht="15.75">
      <c r="B757" s="348" t="s">
        <v>324</v>
      </c>
      <c r="C757" s="344"/>
      <c r="D757" s="349"/>
      <c r="E757" s="333"/>
      <c r="F757" s="333"/>
      <c r="G757" s="333"/>
      <c r="H757" s="333"/>
      <c r="I757" s="333"/>
      <c r="J757" s="333"/>
      <c r="K757" s="333"/>
      <c r="L757" s="333"/>
      <c r="M757" s="333"/>
      <c r="N757" s="333"/>
      <c r="O757" s="299"/>
      <c r="P757" s="333"/>
      <c r="Q757" s="333"/>
      <c r="R757" s="333"/>
      <c r="S757" s="335"/>
      <c r="T757" s="335"/>
      <c r="U757" s="335"/>
      <c r="V757" s="335"/>
      <c r="W757" s="333"/>
      <c r="X757" s="333"/>
      <c r="Y757" s="346">
        <f>Y745*Y747</f>
        <v>0</v>
      </c>
      <c r="Z757" s="346">
        <f t="shared" ref="Z757:AE757" si="2282">Z745*Z747</f>
        <v>0</v>
      </c>
      <c r="AA757" s="346">
        <f t="shared" si="2282"/>
        <v>0</v>
      </c>
      <c r="AB757" s="346">
        <f t="shared" si="2282"/>
        <v>0</v>
      </c>
      <c r="AC757" s="346">
        <f t="shared" si="2282"/>
        <v>0</v>
      </c>
      <c r="AD757" s="346">
        <f t="shared" si="2282"/>
        <v>0</v>
      </c>
      <c r="AE757" s="346">
        <f t="shared" si="2282"/>
        <v>0</v>
      </c>
      <c r="AF757" s="346">
        <f t="shared" ref="AF757:AL757" si="2283">AF745*AF747</f>
        <v>0</v>
      </c>
      <c r="AG757" s="346">
        <f t="shared" si="2283"/>
        <v>0</v>
      </c>
      <c r="AH757" s="346">
        <f t="shared" si="2283"/>
        <v>0</v>
      </c>
      <c r="AI757" s="346">
        <f t="shared" si="2283"/>
        <v>0</v>
      </c>
      <c r="AJ757" s="346">
        <f t="shared" si="2283"/>
        <v>0</v>
      </c>
      <c r="AK757" s="346">
        <f t="shared" si="2283"/>
        <v>0</v>
      </c>
      <c r="AL757" s="346">
        <f t="shared" si="2283"/>
        <v>0</v>
      </c>
      <c r="AM757" s="406">
        <f>SUM(Y757:AL757)</f>
        <v>0</v>
      </c>
      <c r="AN757" s="442"/>
    </row>
    <row r="758" spans="1:40" ht="15.75">
      <c r="B758" s="348" t="s">
        <v>325</v>
      </c>
      <c r="C758" s="344"/>
      <c r="D758" s="349"/>
      <c r="E758" s="333"/>
      <c r="F758" s="333"/>
      <c r="G758" s="333"/>
      <c r="H758" s="333"/>
      <c r="I758" s="333"/>
      <c r="J758" s="333"/>
      <c r="K758" s="333"/>
      <c r="L758" s="333"/>
      <c r="M758" s="333"/>
      <c r="N758" s="333"/>
      <c r="O758" s="299"/>
      <c r="P758" s="333"/>
      <c r="Q758" s="333"/>
      <c r="R758" s="333"/>
      <c r="S758" s="349"/>
      <c r="T758" s="349"/>
      <c r="U758" s="349"/>
      <c r="V758" s="349"/>
      <c r="W758" s="333"/>
      <c r="X758" s="333"/>
      <c r="Y758" s="350"/>
      <c r="Z758" s="350"/>
      <c r="AA758" s="350"/>
      <c r="AB758" s="350"/>
      <c r="AC758" s="350"/>
      <c r="AD758" s="350"/>
      <c r="AE758" s="350"/>
      <c r="AF758" s="350"/>
      <c r="AG758" s="350"/>
      <c r="AH758" s="350"/>
      <c r="AI758" s="350"/>
      <c r="AJ758" s="350"/>
      <c r="AK758" s="350"/>
      <c r="AL758" s="350"/>
      <c r="AM758" s="406">
        <f>AM756-AM757</f>
        <v>0</v>
      </c>
      <c r="AN758" s="442"/>
    </row>
    <row r="759" spans="1:40">
      <c r="B759" s="323"/>
      <c r="C759" s="349"/>
      <c r="D759" s="349"/>
      <c r="E759" s="333"/>
      <c r="F759" s="333"/>
      <c r="G759" s="333"/>
      <c r="H759" s="333"/>
      <c r="I759" s="333"/>
      <c r="J759" s="333"/>
      <c r="K759" s="333"/>
      <c r="L759" s="333"/>
      <c r="M759" s="333"/>
      <c r="N759" s="333"/>
      <c r="O759" s="299"/>
      <c r="P759" s="333"/>
      <c r="Q759" s="333"/>
      <c r="R759" s="333"/>
      <c r="S759" s="349"/>
      <c r="T759" s="344"/>
      <c r="U759" s="349"/>
      <c r="V759" s="349"/>
      <c r="W759" s="333"/>
      <c r="X759" s="333"/>
      <c r="Y759" s="351"/>
      <c r="Z759" s="351"/>
      <c r="AA759" s="351"/>
      <c r="AB759" s="351"/>
      <c r="AC759" s="351"/>
      <c r="AD759" s="351"/>
      <c r="AE759" s="351"/>
      <c r="AF759" s="351"/>
      <c r="AG759" s="351"/>
      <c r="AH759" s="351"/>
      <c r="AI759" s="351"/>
      <c r="AJ759" s="351"/>
      <c r="AK759" s="351"/>
      <c r="AL759" s="351"/>
      <c r="AM759" s="347"/>
      <c r="AN759" s="442"/>
    </row>
    <row r="760" spans="1:40">
      <c r="B760" s="438" t="s">
        <v>326</v>
      </c>
      <c r="C760" s="303"/>
      <c r="D760" s="278"/>
      <c r="E760" s="278"/>
      <c r="F760" s="278"/>
      <c r="G760" s="278"/>
      <c r="H760" s="278"/>
      <c r="I760" s="278"/>
      <c r="J760" s="278"/>
      <c r="K760" s="278"/>
      <c r="L760" s="278"/>
      <c r="M760" s="278"/>
      <c r="N760" s="278"/>
      <c r="O760" s="356"/>
      <c r="P760" s="278"/>
      <c r="Q760" s="278"/>
      <c r="R760" s="278"/>
      <c r="S760" s="303"/>
      <c r="T760" s="308"/>
      <c r="U760" s="308"/>
      <c r="V760" s="278"/>
      <c r="W760" s="278"/>
      <c r="X760" s="308"/>
      <c r="Y760" s="290">
        <f>SUMPRODUCT(E587:E742,Y587:Y742)</f>
        <v>0</v>
      </c>
      <c r="Z760" s="290">
        <f>SUMPRODUCT(E587:E742,Z587:Z742)</f>
        <v>0</v>
      </c>
      <c r="AA760" s="290">
        <f t="shared" ref="AA760:AL760" si="2284">IF(AA585="kw",SUMPRODUCT($N$587:$N$742,$P$587:$P$742,AA587:AA742),SUMPRODUCT($E$587:$E$742,AA587:AA742))</f>
        <v>0</v>
      </c>
      <c r="AB760" s="290">
        <f t="shared" si="2284"/>
        <v>0</v>
      </c>
      <c r="AC760" s="290">
        <f t="shared" si="2284"/>
        <v>0</v>
      </c>
      <c r="AD760" s="290">
        <f t="shared" si="2284"/>
        <v>0</v>
      </c>
      <c r="AE760" s="290">
        <f t="shared" si="2284"/>
        <v>0</v>
      </c>
      <c r="AF760" s="290">
        <f t="shared" si="2284"/>
        <v>0</v>
      </c>
      <c r="AG760" s="290">
        <f t="shared" si="2284"/>
        <v>0</v>
      </c>
      <c r="AH760" s="290">
        <f t="shared" si="2284"/>
        <v>0</v>
      </c>
      <c r="AI760" s="290">
        <f t="shared" si="2284"/>
        <v>0</v>
      </c>
      <c r="AJ760" s="290">
        <f t="shared" si="2284"/>
        <v>0</v>
      </c>
      <c r="AK760" s="290">
        <f t="shared" si="2284"/>
        <v>0</v>
      </c>
      <c r="AL760" s="290">
        <f t="shared" si="2284"/>
        <v>0</v>
      </c>
      <c r="AM760" s="336"/>
    </row>
    <row r="761" spans="1:40">
      <c r="B761" s="439" t="s">
        <v>327</v>
      </c>
      <c r="C761" s="363"/>
      <c r="D761" s="383"/>
      <c r="E761" s="383"/>
      <c r="F761" s="383"/>
      <c r="G761" s="383"/>
      <c r="H761" s="383"/>
      <c r="I761" s="383"/>
      <c r="J761" s="383"/>
      <c r="K761" s="383"/>
      <c r="L761" s="383"/>
      <c r="M761" s="383"/>
      <c r="N761" s="383"/>
      <c r="O761" s="382"/>
      <c r="P761" s="383"/>
      <c r="Q761" s="383"/>
      <c r="R761" s="383"/>
      <c r="S761" s="363"/>
      <c r="T761" s="384"/>
      <c r="U761" s="384"/>
      <c r="V761" s="383"/>
      <c r="W761" s="383"/>
      <c r="X761" s="384"/>
      <c r="Y761" s="325">
        <f>SUMPRODUCT(F587:F742,Y587:Y742)</f>
        <v>0</v>
      </c>
      <c r="Z761" s="325">
        <f>SUMPRODUCT(F587:F742,Z587:Z742)</f>
        <v>0</v>
      </c>
      <c r="AA761" s="325">
        <f t="shared" ref="AA761:AL761" si="2285">IF(AA585="kw",SUMPRODUCT($N$587:$N$742,$Q$587:$Q$742,AA587:AA742),SUMPRODUCT($F$587:$F$742,AA587:AA742))</f>
        <v>0</v>
      </c>
      <c r="AB761" s="325">
        <f t="shared" si="2285"/>
        <v>0</v>
      </c>
      <c r="AC761" s="325">
        <f t="shared" si="2285"/>
        <v>0</v>
      </c>
      <c r="AD761" s="325">
        <f t="shared" si="2285"/>
        <v>0</v>
      </c>
      <c r="AE761" s="325">
        <f t="shared" si="2285"/>
        <v>0</v>
      </c>
      <c r="AF761" s="325">
        <f t="shared" si="2285"/>
        <v>0</v>
      </c>
      <c r="AG761" s="325">
        <f t="shared" si="2285"/>
        <v>0</v>
      </c>
      <c r="AH761" s="325">
        <f t="shared" si="2285"/>
        <v>0</v>
      </c>
      <c r="AI761" s="325">
        <f t="shared" si="2285"/>
        <v>0</v>
      </c>
      <c r="AJ761" s="325">
        <f t="shared" si="2285"/>
        <v>0</v>
      </c>
      <c r="AK761" s="325">
        <f t="shared" si="2285"/>
        <v>0</v>
      </c>
      <c r="AL761" s="325">
        <f t="shared" si="2285"/>
        <v>0</v>
      </c>
      <c r="AM761" s="385"/>
    </row>
    <row r="762" spans="1:40" ht="20.25" customHeight="1">
      <c r="B762" s="367" t="s">
        <v>592</v>
      </c>
      <c r="C762" s="386"/>
      <c r="D762" s="387"/>
      <c r="E762" s="387"/>
      <c r="F762" s="387"/>
      <c r="G762" s="387"/>
      <c r="H762" s="387"/>
      <c r="I762" s="387"/>
      <c r="J762" s="387"/>
      <c r="K762" s="387"/>
      <c r="L762" s="387"/>
      <c r="M762" s="387"/>
      <c r="N762" s="387"/>
      <c r="O762" s="387"/>
      <c r="P762" s="387"/>
      <c r="Q762" s="387"/>
      <c r="R762" s="387"/>
      <c r="S762" s="370"/>
      <c r="T762" s="371"/>
      <c r="U762" s="387"/>
      <c r="V762" s="387"/>
      <c r="W762" s="387"/>
      <c r="X762" s="387"/>
      <c r="Y762" s="408"/>
      <c r="Z762" s="408"/>
      <c r="AA762" s="408"/>
      <c r="AB762" s="408"/>
      <c r="AC762" s="408"/>
      <c r="AD762" s="408"/>
      <c r="AE762" s="408"/>
      <c r="AF762" s="408"/>
      <c r="AG762" s="408"/>
      <c r="AH762" s="408"/>
      <c r="AI762" s="408"/>
      <c r="AJ762" s="408"/>
      <c r="AK762" s="408"/>
      <c r="AL762" s="408"/>
      <c r="AM762" s="388"/>
    </row>
    <row r="765" spans="1:40" ht="15.75">
      <c r="B765" s="279" t="s">
        <v>328</v>
      </c>
      <c r="C765" s="280"/>
      <c r="D765" s="588" t="s">
        <v>527</v>
      </c>
      <c r="E765" s="252"/>
      <c r="F765" s="588"/>
      <c r="G765" s="252"/>
      <c r="H765" s="252"/>
      <c r="I765" s="252"/>
      <c r="J765" s="252"/>
      <c r="K765" s="252"/>
      <c r="L765" s="252"/>
      <c r="M765" s="252"/>
      <c r="N765" s="252"/>
      <c r="O765" s="280"/>
      <c r="P765" s="252"/>
      <c r="Q765" s="252"/>
      <c r="R765" s="252"/>
      <c r="S765" s="252"/>
      <c r="T765" s="252"/>
      <c r="U765" s="252"/>
      <c r="V765" s="252"/>
      <c r="W765" s="252"/>
      <c r="X765" s="252"/>
      <c r="Y765" s="269"/>
      <c r="Z765" s="266"/>
      <c r="AA765" s="266"/>
      <c r="AB765" s="266"/>
      <c r="AC765" s="266"/>
      <c r="AD765" s="266"/>
      <c r="AE765" s="266"/>
      <c r="AF765" s="266"/>
      <c r="AG765" s="266"/>
      <c r="AH765" s="266"/>
      <c r="AI765" s="266"/>
      <c r="AJ765" s="266"/>
      <c r="AK765" s="266"/>
      <c r="AL765" s="266"/>
    </row>
    <row r="766" spans="1:40" ht="33" customHeight="1">
      <c r="B766" s="807" t="s">
        <v>212</v>
      </c>
      <c r="C766" s="809" t="s">
        <v>33</v>
      </c>
      <c r="D766" s="283" t="s">
        <v>423</v>
      </c>
      <c r="E766" s="811" t="s">
        <v>210</v>
      </c>
      <c r="F766" s="812"/>
      <c r="G766" s="812"/>
      <c r="H766" s="812"/>
      <c r="I766" s="812"/>
      <c r="J766" s="812"/>
      <c r="K766" s="812"/>
      <c r="L766" s="812"/>
      <c r="M766" s="813"/>
      <c r="N766" s="817" t="s">
        <v>214</v>
      </c>
      <c r="O766" s="283" t="s">
        <v>424</v>
      </c>
      <c r="P766" s="811" t="s">
        <v>213</v>
      </c>
      <c r="Q766" s="812"/>
      <c r="R766" s="812"/>
      <c r="S766" s="812"/>
      <c r="T766" s="812"/>
      <c r="U766" s="812"/>
      <c r="V766" s="812"/>
      <c r="W766" s="812"/>
      <c r="X766" s="813"/>
      <c r="Y766" s="814" t="s">
        <v>244</v>
      </c>
      <c r="Z766" s="815"/>
      <c r="AA766" s="815"/>
      <c r="AB766" s="815"/>
      <c r="AC766" s="815"/>
      <c r="AD766" s="815"/>
      <c r="AE766" s="815"/>
      <c r="AF766" s="815"/>
      <c r="AG766" s="815"/>
      <c r="AH766" s="815"/>
      <c r="AI766" s="815"/>
      <c r="AJ766" s="815"/>
      <c r="AK766" s="815"/>
      <c r="AL766" s="815"/>
      <c r="AM766" s="816"/>
    </row>
    <row r="767" spans="1:40" ht="65.25" customHeight="1">
      <c r="B767" s="808"/>
      <c r="C767" s="810"/>
      <c r="D767" s="284">
        <v>2019</v>
      </c>
      <c r="E767" s="284">
        <v>2020</v>
      </c>
      <c r="F767" s="284">
        <v>2021</v>
      </c>
      <c r="G767" s="284">
        <v>2022</v>
      </c>
      <c r="H767" s="284">
        <v>2023</v>
      </c>
      <c r="I767" s="284">
        <v>2024</v>
      </c>
      <c r="J767" s="284">
        <v>2025</v>
      </c>
      <c r="K767" s="284">
        <v>2026</v>
      </c>
      <c r="L767" s="284">
        <v>2027</v>
      </c>
      <c r="M767" s="284">
        <v>2028</v>
      </c>
      <c r="N767" s="818"/>
      <c r="O767" s="284">
        <v>2019</v>
      </c>
      <c r="P767" s="284">
        <v>2020</v>
      </c>
      <c r="Q767" s="284">
        <v>2021</v>
      </c>
      <c r="R767" s="284">
        <v>2022</v>
      </c>
      <c r="S767" s="284">
        <v>2023</v>
      </c>
      <c r="T767" s="284">
        <v>2024</v>
      </c>
      <c r="U767" s="284">
        <v>2025</v>
      </c>
      <c r="V767" s="284">
        <v>2026</v>
      </c>
      <c r="W767" s="284">
        <v>2027</v>
      </c>
      <c r="X767" s="284">
        <v>2028</v>
      </c>
      <c r="Y767" s="284" t="str">
        <f>'1.  LRAMVA Summary'!D50</f>
        <v>Residential</v>
      </c>
      <c r="Z767" s="284" t="str">
        <f>'1.  LRAMVA Summary'!E50</f>
        <v>General Service &lt; 50 kW</v>
      </c>
      <c r="AA767" s="284" t="str">
        <f>'1.  LRAMVA Summary'!F50</f>
        <v>General Service 50 to 2999 kW</v>
      </c>
      <c r="AB767" s="284" t="str">
        <f>'1.  LRAMVA Summary'!G50</f>
        <v>General Service 3000-4999 kW</v>
      </c>
      <c r="AC767" s="284" t="str">
        <f>'1.  LRAMVA Summary'!H50</f>
        <v>Unmetered Scattered Load</v>
      </c>
      <c r="AD767" s="284" t="str">
        <f>'1.  LRAMVA Summary'!I50</f>
        <v>Sentinel Lighting</v>
      </c>
      <c r="AE767" s="284" t="str">
        <f>'1.  LRAMVA Summary'!J50</f>
        <v xml:space="preserve">Street Lighting </v>
      </c>
      <c r="AF767" s="284" t="str">
        <f>'1.  LRAMVA Summary'!K50</f>
        <v/>
      </c>
      <c r="AG767" s="284" t="str">
        <f>'1.  LRAMVA Summary'!L50</f>
        <v/>
      </c>
      <c r="AH767" s="284" t="str">
        <f>'1.  LRAMVA Summary'!M50</f>
        <v/>
      </c>
      <c r="AI767" s="284" t="str">
        <f>'1.  LRAMVA Summary'!N50</f>
        <v/>
      </c>
      <c r="AJ767" s="284" t="str">
        <f>'1.  LRAMVA Summary'!O50</f>
        <v/>
      </c>
      <c r="AK767" s="284" t="str">
        <f>'1.  LRAMVA Summary'!P50</f>
        <v/>
      </c>
      <c r="AL767" s="284" t="str">
        <f>'1.  LRAMVA Summary'!Q50</f>
        <v/>
      </c>
      <c r="AM767" s="286" t="str">
        <f>'1.  LRAMVA Summary'!R50</f>
        <v>Total</v>
      </c>
    </row>
    <row r="768" spans="1:40" ht="15.75" customHeight="1">
      <c r="A768" s="530"/>
      <c r="B768" s="516" t="s">
        <v>505</v>
      </c>
      <c r="C768" s="288"/>
      <c r="D768" s="288"/>
      <c r="E768" s="288"/>
      <c r="F768" s="288"/>
      <c r="G768" s="288"/>
      <c r="H768" s="288"/>
      <c r="I768" s="288"/>
      <c r="J768" s="288"/>
      <c r="K768" s="288"/>
      <c r="L768" s="288"/>
      <c r="M768" s="288"/>
      <c r="N768" s="289"/>
      <c r="O768" s="288"/>
      <c r="P768" s="288"/>
      <c r="Q768" s="288"/>
      <c r="R768" s="288"/>
      <c r="S768" s="288"/>
      <c r="T768" s="288"/>
      <c r="U768" s="288"/>
      <c r="V768" s="288"/>
      <c r="W768" s="288"/>
      <c r="X768" s="288"/>
      <c r="Y768" s="290" t="str">
        <f>'1.  LRAMVA Summary'!D51</f>
        <v>kWh</v>
      </c>
      <c r="Z768" s="290" t="str">
        <f>'1.  LRAMVA Summary'!E51</f>
        <v>kWh</v>
      </c>
      <c r="AA768" s="290" t="str">
        <f>'1.  LRAMVA Summary'!F51</f>
        <v>kW</v>
      </c>
      <c r="AB768" s="290" t="str">
        <f>'1.  LRAMVA Summary'!G51</f>
        <v>kW</v>
      </c>
      <c r="AC768" s="290" t="str">
        <f>'1.  LRAMVA Summary'!H51</f>
        <v>kWh</v>
      </c>
      <c r="AD768" s="290" t="str">
        <f>'1.  LRAMVA Summary'!I51</f>
        <v>kW</v>
      </c>
      <c r="AE768" s="290" t="str">
        <f>'1.  LRAMVA Summary'!J51</f>
        <v>kW</v>
      </c>
      <c r="AF768" s="290">
        <f>'1.  LRAMVA Summary'!K51</f>
        <v>0</v>
      </c>
      <c r="AG768" s="290">
        <f>'1.  LRAMVA Summary'!L51</f>
        <v>0</v>
      </c>
      <c r="AH768" s="290">
        <f>'1.  LRAMVA Summary'!M51</f>
        <v>0</v>
      </c>
      <c r="AI768" s="290">
        <f>'1.  LRAMVA Summary'!N51</f>
        <v>0</v>
      </c>
      <c r="AJ768" s="290">
        <f>'1.  LRAMVA Summary'!O51</f>
        <v>0</v>
      </c>
      <c r="AK768" s="290">
        <f>'1.  LRAMVA Summary'!P51</f>
        <v>0</v>
      </c>
      <c r="AL768" s="290">
        <f>'1.  LRAMVA Summary'!Q51</f>
        <v>0</v>
      </c>
      <c r="AM768" s="291"/>
    </row>
    <row r="769" spans="1:39" ht="15.75" outlineLevel="1">
      <c r="A769" s="530"/>
      <c r="B769" s="502" t="s">
        <v>498</v>
      </c>
      <c r="C769" s="288"/>
      <c r="D769" s="288"/>
      <c r="E769" s="288"/>
      <c r="F769" s="288"/>
      <c r="G769" s="288"/>
      <c r="H769" s="288"/>
      <c r="I769" s="288"/>
      <c r="J769" s="288"/>
      <c r="K769" s="288"/>
      <c r="L769" s="288"/>
      <c r="M769" s="288"/>
      <c r="N769" s="289"/>
      <c r="O769" s="288"/>
      <c r="P769" s="288"/>
      <c r="Q769" s="288"/>
      <c r="R769" s="288"/>
      <c r="S769" s="288"/>
      <c r="T769" s="288"/>
      <c r="U769" s="288"/>
      <c r="V769" s="288"/>
      <c r="W769" s="288"/>
      <c r="X769" s="288"/>
      <c r="Y769" s="290"/>
      <c r="Z769" s="290"/>
      <c r="AA769" s="290"/>
      <c r="AB769" s="290"/>
      <c r="AC769" s="290"/>
      <c r="AD769" s="290"/>
      <c r="AE769" s="290"/>
      <c r="AF769" s="290"/>
      <c r="AG769" s="290"/>
      <c r="AH769" s="290"/>
      <c r="AI769" s="290"/>
      <c r="AJ769" s="290"/>
      <c r="AK769" s="290"/>
      <c r="AL769" s="290"/>
      <c r="AM769" s="291"/>
    </row>
    <row r="770" spans="1:39" outlineLevel="1">
      <c r="A770" s="530">
        <v>1</v>
      </c>
      <c r="B770" s="427" t="s">
        <v>95</v>
      </c>
      <c r="C770" s="290" t="s">
        <v>25</v>
      </c>
      <c r="D770" s="294"/>
      <c r="E770" s="294"/>
      <c r="F770" s="294"/>
      <c r="G770" s="294"/>
      <c r="H770" s="294"/>
      <c r="I770" s="294"/>
      <c r="J770" s="294"/>
      <c r="K770" s="294"/>
      <c r="L770" s="294"/>
      <c r="M770" s="294"/>
      <c r="N770" s="290"/>
      <c r="O770" s="294"/>
      <c r="P770" s="294"/>
      <c r="Q770" s="294"/>
      <c r="R770" s="294"/>
      <c r="S770" s="294"/>
      <c r="T770" s="294"/>
      <c r="U770" s="294"/>
      <c r="V770" s="294"/>
      <c r="W770" s="294"/>
      <c r="X770" s="294"/>
      <c r="Y770" s="409"/>
      <c r="Z770" s="409"/>
      <c r="AA770" s="409"/>
      <c r="AB770" s="409"/>
      <c r="AC770" s="409"/>
      <c r="AD770" s="409"/>
      <c r="AE770" s="409"/>
      <c r="AF770" s="409"/>
      <c r="AG770" s="409"/>
      <c r="AH770" s="409"/>
      <c r="AI770" s="409"/>
      <c r="AJ770" s="409"/>
      <c r="AK770" s="409"/>
      <c r="AL770" s="409"/>
      <c r="AM770" s="295">
        <f>SUM(Y770:AL770)</f>
        <v>0</v>
      </c>
    </row>
    <row r="771" spans="1:39" outlineLevel="1">
      <c r="A771" s="530"/>
      <c r="B771" s="293" t="s">
        <v>343</v>
      </c>
      <c r="C771" s="290" t="s">
        <v>164</v>
      </c>
      <c r="D771" s="294"/>
      <c r="E771" s="294"/>
      <c r="F771" s="294"/>
      <c r="G771" s="294"/>
      <c r="H771" s="294"/>
      <c r="I771" s="294"/>
      <c r="J771" s="294"/>
      <c r="K771" s="294"/>
      <c r="L771" s="294"/>
      <c r="M771" s="294"/>
      <c r="N771" s="466"/>
      <c r="O771" s="294"/>
      <c r="P771" s="294"/>
      <c r="Q771" s="294"/>
      <c r="R771" s="294"/>
      <c r="S771" s="294"/>
      <c r="T771" s="294"/>
      <c r="U771" s="294"/>
      <c r="V771" s="294"/>
      <c r="W771" s="294"/>
      <c r="X771" s="294"/>
      <c r="Y771" s="410">
        <f>Y770</f>
        <v>0</v>
      </c>
      <c r="Z771" s="410">
        <f t="shared" ref="Z771" si="2286">Z770</f>
        <v>0</v>
      </c>
      <c r="AA771" s="410">
        <f t="shared" ref="AA771" si="2287">AA770</f>
        <v>0</v>
      </c>
      <c r="AB771" s="410">
        <f t="shared" ref="AB771" si="2288">AB770</f>
        <v>0</v>
      </c>
      <c r="AC771" s="410">
        <f t="shared" ref="AC771" si="2289">AC770</f>
        <v>0</v>
      </c>
      <c r="AD771" s="410">
        <f t="shared" ref="AD771" si="2290">AD770</f>
        <v>0</v>
      </c>
      <c r="AE771" s="410">
        <f t="shared" ref="AE771" si="2291">AE770</f>
        <v>0</v>
      </c>
      <c r="AF771" s="410">
        <f t="shared" ref="AF771" si="2292">AF770</f>
        <v>0</v>
      </c>
      <c r="AG771" s="410">
        <f t="shared" ref="AG771" si="2293">AG770</f>
        <v>0</v>
      </c>
      <c r="AH771" s="410">
        <f t="shared" ref="AH771" si="2294">AH770</f>
        <v>0</v>
      </c>
      <c r="AI771" s="410">
        <f t="shared" ref="AI771" si="2295">AI770</f>
        <v>0</v>
      </c>
      <c r="AJ771" s="410">
        <f t="shared" ref="AJ771" si="2296">AJ770</f>
        <v>0</v>
      </c>
      <c r="AK771" s="410">
        <f t="shared" ref="AK771" si="2297">AK770</f>
        <v>0</v>
      </c>
      <c r="AL771" s="410">
        <f t="shared" ref="AL771" si="2298">AL770</f>
        <v>0</v>
      </c>
      <c r="AM771" s="296"/>
    </row>
    <row r="772" spans="1:39" ht="15.75" outlineLevel="1">
      <c r="A772" s="530"/>
      <c r="B772" s="297"/>
      <c r="C772" s="298"/>
      <c r="D772" s="298"/>
      <c r="E772" s="298"/>
      <c r="F772" s="298"/>
      <c r="G772" s="298"/>
      <c r="H772" s="298"/>
      <c r="I772" s="298"/>
      <c r="J772" s="298"/>
      <c r="K772" s="298"/>
      <c r="L772" s="298"/>
      <c r="M772" s="298"/>
      <c r="N772" s="299"/>
      <c r="O772" s="298"/>
      <c r="P772" s="298"/>
      <c r="Q772" s="298"/>
      <c r="R772" s="298"/>
      <c r="S772" s="298"/>
      <c r="T772" s="298"/>
      <c r="U772" s="298"/>
      <c r="V772" s="298"/>
      <c r="W772" s="298"/>
      <c r="X772" s="298"/>
      <c r="Y772" s="411"/>
      <c r="Z772" s="412"/>
      <c r="AA772" s="412"/>
      <c r="AB772" s="412"/>
      <c r="AC772" s="412"/>
      <c r="AD772" s="412"/>
      <c r="AE772" s="412"/>
      <c r="AF772" s="412"/>
      <c r="AG772" s="412"/>
      <c r="AH772" s="412"/>
      <c r="AI772" s="412"/>
      <c r="AJ772" s="412"/>
      <c r="AK772" s="412"/>
      <c r="AL772" s="412"/>
      <c r="AM772" s="301"/>
    </row>
    <row r="773" spans="1:39" outlineLevel="1">
      <c r="A773" s="530">
        <v>2</v>
      </c>
      <c r="B773" s="427" t="s">
        <v>96</v>
      </c>
      <c r="C773" s="290" t="s">
        <v>25</v>
      </c>
      <c r="D773" s="294"/>
      <c r="E773" s="294"/>
      <c r="F773" s="294"/>
      <c r="G773" s="294"/>
      <c r="H773" s="294"/>
      <c r="I773" s="294"/>
      <c r="J773" s="294"/>
      <c r="K773" s="294"/>
      <c r="L773" s="294"/>
      <c r="M773" s="294"/>
      <c r="N773" s="290"/>
      <c r="O773" s="294"/>
      <c r="P773" s="294"/>
      <c r="Q773" s="294"/>
      <c r="R773" s="294"/>
      <c r="S773" s="294"/>
      <c r="T773" s="294"/>
      <c r="U773" s="294"/>
      <c r="V773" s="294"/>
      <c r="W773" s="294"/>
      <c r="X773" s="294"/>
      <c r="Y773" s="409"/>
      <c r="Z773" s="409"/>
      <c r="AA773" s="409"/>
      <c r="AB773" s="409"/>
      <c r="AC773" s="409"/>
      <c r="AD773" s="409"/>
      <c r="AE773" s="409"/>
      <c r="AF773" s="409"/>
      <c r="AG773" s="409"/>
      <c r="AH773" s="409"/>
      <c r="AI773" s="409"/>
      <c r="AJ773" s="409"/>
      <c r="AK773" s="409"/>
      <c r="AL773" s="409"/>
      <c r="AM773" s="295">
        <f>SUM(Y773:AL773)</f>
        <v>0</v>
      </c>
    </row>
    <row r="774" spans="1:39" outlineLevel="1">
      <c r="A774" s="530"/>
      <c r="B774" s="293" t="s">
        <v>343</v>
      </c>
      <c r="C774" s="290" t="s">
        <v>164</v>
      </c>
      <c r="D774" s="294"/>
      <c r="E774" s="294"/>
      <c r="F774" s="294"/>
      <c r="G774" s="294"/>
      <c r="H774" s="294"/>
      <c r="I774" s="294"/>
      <c r="J774" s="294"/>
      <c r="K774" s="294"/>
      <c r="L774" s="294"/>
      <c r="M774" s="294"/>
      <c r="N774" s="466"/>
      <c r="O774" s="294"/>
      <c r="P774" s="294"/>
      <c r="Q774" s="294"/>
      <c r="R774" s="294"/>
      <c r="S774" s="294"/>
      <c r="T774" s="294"/>
      <c r="U774" s="294"/>
      <c r="V774" s="294"/>
      <c r="W774" s="294"/>
      <c r="X774" s="294"/>
      <c r="Y774" s="410">
        <f>Y773</f>
        <v>0</v>
      </c>
      <c r="Z774" s="410">
        <f t="shared" ref="Z774" si="2299">Z773</f>
        <v>0</v>
      </c>
      <c r="AA774" s="410">
        <f t="shared" ref="AA774" si="2300">AA773</f>
        <v>0</v>
      </c>
      <c r="AB774" s="410">
        <f t="shared" ref="AB774" si="2301">AB773</f>
        <v>0</v>
      </c>
      <c r="AC774" s="410">
        <f t="shared" ref="AC774" si="2302">AC773</f>
        <v>0</v>
      </c>
      <c r="AD774" s="410">
        <f t="shared" ref="AD774" si="2303">AD773</f>
        <v>0</v>
      </c>
      <c r="AE774" s="410">
        <f t="shared" ref="AE774" si="2304">AE773</f>
        <v>0</v>
      </c>
      <c r="AF774" s="410">
        <f t="shared" ref="AF774" si="2305">AF773</f>
        <v>0</v>
      </c>
      <c r="AG774" s="410">
        <f t="shared" ref="AG774" si="2306">AG773</f>
        <v>0</v>
      </c>
      <c r="AH774" s="410">
        <f t="shared" ref="AH774" si="2307">AH773</f>
        <v>0</v>
      </c>
      <c r="AI774" s="410">
        <f t="shared" ref="AI774" si="2308">AI773</f>
        <v>0</v>
      </c>
      <c r="AJ774" s="410">
        <f t="shared" ref="AJ774" si="2309">AJ773</f>
        <v>0</v>
      </c>
      <c r="AK774" s="410">
        <f t="shared" ref="AK774" si="2310">AK773</f>
        <v>0</v>
      </c>
      <c r="AL774" s="410">
        <f t="shared" ref="AL774" si="2311">AL773</f>
        <v>0</v>
      </c>
      <c r="AM774" s="296"/>
    </row>
    <row r="775" spans="1:39" ht="15.75" outlineLevel="1">
      <c r="A775" s="530"/>
      <c r="B775" s="297"/>
      <c r="C775" s="298"/>
      <c r="D775" s="303"/>
      <c r="E775" s="303"/>
      <c r="F775" s="303"/>
      <c r="G775" s="303"/>
      <c r="H775" s="303"/>
      <c r="I775" s="303"/>
      <c r="J775" s="303"/>
      <c r="K775" s="303"/>
      <c r="L775" s="303"/>
      <c r="M775" s="303"/>
      <c r="N775" s="299"/>
      <c r="O775" s="303"/>
      <c r="P775" s="303"/>
      <c r="Q775" s="303"/>
      <c r="R775" s="303"/>
      <c r="S775" s="303"/>
      <c r="T775" s="303"/>
      <c r="U775" s="303"/>
      <c r="V775" s="303"/>
      <c r="W775" s="303"/>
      <c r="X775" s="303"/>
      <c r="Y775" s="411"/>
      <c r="Z775" s="412"/>
      <c r="AA775" s="412"/>
      <c r="AB775" s="412"/>
      <c r="AC775" s="412"/>
      <c r="AD775" s="412"/>
      <c r="AE775" s="412"/>
      <c r="AF775" s="412"/>
      <c r="AG775" s="412"/>
      <c r="AH775" s="412"/>
      <c r="AI775" s="412"/>
      <c r="AJ775" s="412"/>
      <c r="AK775" s="412"/>
      <c r="AL775" s="412"/>
      <c r="AM775" s="301"/>
    </row>
    <row r="776" spans="1:39" outlineLevel="1">
      <c r="A776" s="530">
        <v>3</v>
      </c>
      <c r="B776" s="427" t="s">
        <v>97</v>
      </c>
      <c r="C776" s="290" t="s">
        <v>25</v>
      </c>
      <c r="D776" s="294"/>
      <c r="E776" s="294"/>
      <c r="F776" s="294"/>
      <c r="G776" s="294"/>
      <c r="H776" s="294"/>
      <c r="I776" s="294"/>
      <c r="J776" s="294"/>
      <c r="K776" s="294"/>
      <c r="L776" s="294"/>
      <c r="M776" s="294"/>
      <c r="N776" s="290"/>
      <c r="O776" s="294"/>
      <c r="P776" s="294"/>
      <c r="Q776" s="294"/>
      <c r="R776" s="294"/>
      <c r="S776" s="294"/>
      <c r="T776" s="294"/>
      <c r="U776" s="294"/>
      <c r="V776" s="294"/>
      <c r="W776" s="294"/>
      <c r="X776" s="294"/>
      <c r="Y776" s="409"/>
      <c r="Z776" s="409"/>
      <c r="AA776" s="409"/>
      <c r="AB776" s="409"/>
      <c r="AC776" s="409"/>
      <c r="AD776" s="409"/>
      <c r="AE776" s="409"/>
      <c r="AF776" s="409"/>
      <c r="AG776" s="409"/>
      <c r="AH776" s="409"/>
      <c r="AI776" s="409"/>
      <c r="AJ776" s="409"/>
      <c r="AK776" s="409"/>
      <c r="AL776" s="409"/>
      <c r="AM776" s="295">
        <f>SUM(Y776:AL776)</f>
        <v>0</v>
      </c>
    </row>
    <row r="777" spans="1:39" outlineLevel="1">
      <c r="A777" s="530"/>
      <c r="B777" s="293" t="s">
        <v>343</v>
      </c>
      <c r="C777" s="290" t="s">
        <v>164</v>
      </c>
      <c r="D777" s="294"/>
      <c r="E777" s="294"/>
      <c r="F777" s="294"/>
      <c r="G777" s="294"/>
      <c r="H777" s="294"/>
      <c r="I777" s="294"/>
      <c r="J777" s="294"/>
      <c r="K777" s="294"/>
      <c r="L777" s="294"/>
      <c r="M777" s="294"/>
      <c r="N777" s="466"/>
      <c r="O777" s="294"/>
      <c r="P777" s="294"/>
      <c r="Q777" s="294"/>
      <c r="R777" s="294"/>
      <c r="S777" s="294"/>
      <c r="T777" s="294"/>
      <c r="U777" s="294"/>
      <c r="V777" s="294"/>
      <c r="W777" s="294"/>
      <c r="X777" s="294"/>
      <c r="Y777" s="410">
        <f>Y776</f>
        <v>0</v>
      </c>
      <c r="Z777" s="410">
        <f t="shared" ref="Z777" si="2312">Z776</f>
        <v>0</v>
      </c>
      <c r="AA777" s="410">
        <f t="shared" ref="AA777" si="2313">AA776</f>
        <v>0</v>
      </c>
      <c r="AB777" s="410">
        <f t="shared" ref="AB777" si="2314">AB776</f>
        <v>0</v>
      </c>
      <c r="AC777" s="410">
        <f t="shared" ref="AC777" si="2315">AC776</f>
        <v>0</v>
      </c>
      <c r="AD777" s="410">
        <f t="shared" ref="AD777" si="2316">AD776</f>
        <v>0</v>
      </c>
      <c r="AE777" s="410">
        <f t="shared" ref="AE777" si="2317">AE776</f>
        <v>0</v>
      </c>
      <c r="AF777" s="410">
        <f t="shared" ref="AF777" si="2318">AF776</f>
        <v>0</v>
      </c>
      <c r="AG777" s="410">
        <f t="shared" ref="AG777" si="2319">AG776</f>
        <v>0</v>
      </c>
      <c r="AH777" s="410">
        <f t="shared" ref="AH777" si="2320">AH776</f>
        <v>0</v>
      </c>
      <c r="AI777" s="410">
        <f t="shared" ref="AI777" si="2321">AI776</f>
        <v>0</v>
      </c>
      <c r="AJ777" s="410">
        <f t="shared" ref="AJ777" si="2322">AJ776</f>
        <v>0</v>
      </c>
      <c r="AK777" s="410">
        <f t="shared" ref="AK777" si="2323">AK776</f>
        <v>0</v>
      </c>
      <c r="AL777" s="410">
        <f t="shared" ref="AL777" si="2324">AL776</f>
        <v>0</v>
      </c>
      <c r="AM777" s="296"/>
    </row>
    <row r="778" spans="1:39" outlineLevel="1">
      <c r="A778" s="530"/>
      <c r="B778" s="293"/>
      <c r="C778" s="304"/>
      <c r="D778" s="290"/>
      <c r="E778" s="290"/>
      <c r="F778" s="290"/>
      <c r="G778" s="290"/>
      <c r="H778" s="290"/>
      <c r="I778" s="290"/>
      <c r="J778" s="290"/>
      <c r="K778" s="290"/>
      <c r="L778" s="290"/>
      <c r="M778" s="290"/>
      <c r="N778" s="290"/>
      <c r="O778" s="290"/>
      <c r="P778" s="290"/>
      <c r="Q778" s="290"/>
      <c r="R778" s="290"/>
      <c r="S778" s="290"/>
      <c r="T778" s="290"/>
      <c r="U778" s="290"/>
      <c r="V778" s="290"/>
      <c r="W778" s="290"/>
      <c r="X778" s="290"/>
      <c r="Y778" s="411"/>
      <c r="Z778" s="411"/>
      <c r="AA778" s="411"/>
      <c r="AB778" s="411"/>
      <c r="AC778" s="411"/>
      <c r="AD778" s="411"/>
      <c r="AE778" s="411"/>
      <c r="AF778" s="411"/>
      <c r="AG778" s="411"/>
      <c r="AH778" s="411"/>
      <c r="AI778" s="411"/>
      <c r="AJ778" s="411"/>
      <c r="AK778" s="411"/>
      <c r="AL778" s="411"/>
      <c r="AM778" s="305"/>
    </row>
    <row r="779" spans="1:39" outlineLevel="1">
      <c r="A779" s="530">
        <v>4</v>
      </c>
      <c r="B779" s="427" t="s">
        <v>98</v>
      </c>
      <c r="C779" s="290" t="s">
        <v>25</v>
      </c>
      <c r="D779" s="294"/>
      <c r="E779" s="294"/>
      <c r="F779" s="294"/>
      <c r="G779" s="294"/>
      <c r="H779" s="294"/>
      <c r="I779" s="294"/>
      <c r="J779" s="294"/>
      <c r="K779" s="294"/>
      <c r="L779" s="294"/>
      <c r="M779" s="294"/>
      <c r="N779" s="290"/>
      <c r="O779" s="294"/>
      <c r="P779" s="294"/>
      <c r="Q779" s="294"/>
      <c r="R779" s="294"/>
      <c r="S779" s="294"/>
      <c r="T779" s="294"/>
      <c r="U779" s="294"/>
      <c r="V779" s="294"/>
      <c r="W779" s="294"/>
      <c r="X779" s="294"/>
      <c r="Y779" s="414"/>
      <c r="Z779" s="414"/>
      <c r="AA779" s="414"/>
      <c r="AB779" s="414"/>
      <c r="AC779" s="414"/>
      <c r="AD779" s="414"/>
      <c r="AE779" s="414"/>
      <c r="AF779" s="409"/>
      <c r="AG779" s="409"/>
      <c r="AH779" s="409"/>
      <c r="AI779" s="409"/>
      <c r="AJ779" s="409"/>
      <c r="AK779" s="409"/>
      <c r="AL779" s="409"/>
      <c r="AM779" s="295">
        <f>SUM(Y779:AL779)</f>
        <v>0</v>
      </c>
    </row>
    <row r="780" spans="1:39" outlineLevel="1">
      <c r="A780" s="530"/>
      <c r="B780" s="293" t="s">
        <v>343</v>
      </c>
      <c r="C780" s="290" t="s">
        <v>164</v>
      </c>
      <c r="D780" s="294"/>
      <c r="E780" s="294"/>
      <c r="F780" s="294"/>
      <c r="G780" s="294"/>
      <c r="H780" s="294"/>
      <c r="I780" s="294"/>
      <c r="J780" s="294"/>
      <c r="K780" s="294"/>
      <c r="L780" s="294"/>
      <c r="M780" s="294"/>
      <c r="N780" s="466"/>
      <c r="O780" s="294"/>
      <c r="P780" s="294"/>
      <c r="Q780" s="294"/>
      <c r="R780" s="294"/>
      <c r="S780" s="294"/>
      <c r="T780" s="294"/>
      <c r="U780" s="294"/>
      <c r="V780" s="294"/>
      <c r="W780" s="294"/>
      <c r="X780" s="294"/>
      <c r="Y780" s="410">
        <f>Y779</f>
        <v>0</v>
      </c>
      <c r="Z780" s="410">
        <f t="shared" ref="Z780" si="2325">Z779</f>
        <v>0</v>
      </c>
      <c r="AA780" s="410">
        <f t="shared" ref="AA780" si="2326">AA779</f>
        <v>0</v>
      </c>
      <c r="AB780" s="410">
        <f t="shared" ref="AB780" si="2327">AB779</f>
        <v>0</v>
      </c>
      <c r="AC780" s="410">
        <f t="shared" ref="AC780" si="2328">AC779</f>
        <v>0</v>
      </c>
      <c r="AD780" s="410">
        <f t="shared" ref="AD780" si="2329">AD779</f>
        <v>0</v>
      </c>
      <c r="AE780" s="410">
        <f t="shared" ref="AE780" si="2330">AE779</f>
        <v>0</v>
      </c>
      <c r="AF780" s="410">
        <f t="shared" ref="AF780" si="2331">AF779</f>
        <v>0</v>
      </c>
      <c r="AG780" s="410">
        <f t="shared" ref="AG780" si="2332">AG779</f>
        <v>0</v>
      </c>
      <c r="AH780" s="410">
        <f t="shared" ref="AH780" si="2333">AH779</f>
        <v>0</v>
      </c>
      <c r="AI780" s="410">
        <f t="shared" ref="AI780" si="2334">AI779</f>
        <v>0</v>
      </c>
      <c r="AJ780" s="410">
        <f t="shared" ref="AJ780" si="2335">AJ779</f>
        <v>0</v>
      </c>
      <c r="AK780" s="410">
        <f t="shared" ref="AK780" si="2336">AK779</f>
        <v>0</v>
      </c>
      <c r="AL780" s="410">
        <f t="shared" ref="AL780" si="2337">AL779</f>
        <v>0</v>
      </c>
      <c r="AM780" s="296"/>
    </row>
    <row r="781" spans="1:39" outlineLevel="1">
      <c r="A781" s="530"/>
      <c r="B781" s="293"/>
      <c r="C781" s="304"/>
      <c r="D781" s="303"/>
      <c r="E781" s="303"/>
      <c r="F781" s="303"/>
      <c r="G781" s="303"/>
      <c r="H781" s="303"/>
      <c r="I781" s="303"/>
      <c r="J781" s="303"/>
      <c r="K781" s="303"/>
      <c r="L781" s="303"/>
      <c r="M781" s="303"/>
      <c r="N781" s="290"/>
      <c r="O781" s="303"/>
      <c r="P781" s="303"/>
      <c r="Q781" s="303"/>
      <c r="R781" s="303"/>
      <c r="S781" s="303"/>
      <c r="T781" s="303"/>
      <c r="U781" s="303"/>
      <c r="V781" s="303"/>
      <c r="W781" s="303"/>
      <c r="X781" s="303"/>
      <c r="Y781" s="411"/>
      <c r="Z781" s="411"/>
      <c r="AA781" s="411"/>
      <c r="AB781" s="411"/>
      <c r="AC781" s="411"/>
      <c r="AD781" s="411"/>
      <c r="AE781" s="411"/>
      <c r="AF781" s="411"/>
      <c r="AG781" s="411"/>
      <c r="AH781" s="411"/>
      <c r="AI781" s="411"/>
      <c r="AJ781" s="411"/>
      <c r="AK781" s="411"/>
      <c r="AL781" s="411"/>
      <c r="AM781" s="305"/>
    </row>
    <row r="782" spans="1:39" ht="15.75" customHeight="1" outlineLevel="1">
      <c r="A782" s="530">
        <v>5</v>
      </c>
      <c r="B782" s="427" t="s">
        <v>99</v>
      </c>
      <c r="C782" s="290" t="s">
        <v>25</v>
      </c>
      <c r="D782" s="294"/>
      <c r="E782" s="294"/>
      <c r="F782" s="294"/>
      <c r="G782" s="294"/>
      <c r="H782" s="294"/>
      <c r="I782" s="294"/>
      <c r="J782" s="294"/>
      <c r="K782" s="294"/>
      <c r="L782" s="294"/>
      <c r="M782" s="294"/>
      <c r="N782" s="290"/>
      <c r="O782" s="294"/>
      <c r="P782" s="294"/>
      <c r="Q782" s="294"/>
      <c r="R782" s="294"/>
      <c r="S782" s="294"/>
      <c r="T782" s="294"/>
      <c r="U782" s="294"/>
      <c r="V782" s="294"/>
      <c r="W782" s="294"/>
      <c r="X782" s="294"/>
      <c r="Y782" s="414"/>
      <c r="Z782" s="414"/>
      <c r="AA782" s="414"/>
      <c r="AB782" s="414"/>
      <c r="AC782" s="414"/>
      <c r="AD782" s="414"/>
      <c r="AE782" s="414"/>
      <c r="AF782" s="409"/>
      <c r="AG782" s="409"/>
      <c r="AH782" s="409"/>
      <c r="AI782" s="409"/>
      <c r="AJ782" s="409"/>
      <c r="AK782" s="409"/>
      <c r="AL782" s="409"/>
      <c r="AM782" s="295">
        <f>SUM(Y782:AL782)</f>
        <v>0</v>
      </c>
    </row>
    <row r="783" spans="1:39" ht="20.25" customHeight="1" outlineLevel="1">
      <c r="A783" s="530"/>
      <c r="B783" s="293" t="s">
        <v>343</v>
      </c>
      <c r="C783" s="290" t="s">
        <v>164</v>
      </c>
      <c r="D783" s="294"/>
      <c r="E783" s="294"/>
      <c r="F783" s="294"/>
      <c r="G783" s="294"/>
      <c r="H783" s="294"/>
      <c r="I783" s="294"/>
      <c r="J783" s="294"/>
      <c r="K783" s="294"/>
      <c r="L783" s="294"/>
      <c r="M783" s="294"/>
      <c r="N783" s="466"/>
      <c r="O783" s="294"/>
      <c r="P783" s="294"/>
      <c r="Q783" s="294"/>
      <c r="R783" s="294"/>
      <c r="S783" s="294"/>
      <c r="T783" s="294"/>
      <c r="U783" s="294"/>
      <c r="V783" s="294"/>
      <c r="W783" s="294"/>
      <c r="X783" s="294"/>
      <c r="Y783" s="410">
        <f>Y782</f>
        <v>0</v>
      </c>
      <c r="Z783" s="410">
        <f t="shared" ref="Z783" si="2338">Z782</f>
        <v>0</v>
      </c>
      <c r="AA783" s="410">
        <f t="shared" ref="AA783" si="2339">AA782</f>
        <v>0</v>
      </c>
      <c r="AB783" s="410">
        <f t="shared" ref="AB783" si="2340">AB782</f>
        <v>0</v>
      </c>
      <c r="AC783" s="410">
        <f t="shared" ref="AC783" si="2341">AC782</f>
        <v>0</v>
      </c>
      <c r="AD783" s="410">
        <f t="shared" ref="AD783" si="2342">AD782</f>
        <v>0</v>
      </c>
      <c r="AE783" s="410">
        <f t="shared" ref="AE783" si="2343">AE782</f>
        <v>0</v>
      </c>
      <c r="AF783" s="410">
        <f t="shared" ref="AF783" si="2344">AF782</f>
        <v>0</v>
      </c>
      <c r="AG783" s="410">
        <f t="shared" ref="AG783" si="2345">AG782</f>
        <v>0</v>
      </c>
      <c r="AH783" s="410">
        <f t="shared" ref="AH783" si="2346">AH782</f>
        <v>0</v>
      </c>
      <c r="AI783" s="410">
        <f t="shared" ref="AI783" si="2347">AI782</f>
        <v>0</v>
      </c>
      <c r="AJ783" s="410">
        <f t="shared" ref="AJ783" si="2348">AJ782</f>
        <v>0</v>
      </c>
      <c r="AK783" s="410">
        <f t="shared" ref="AK783" si="2349">AK782</f>
        <v>0</v>
      </c>
      <c r="AL783" s="410">
        <f t="shared" ref="AL783" si="2350">AL782</f>
        <v>0</v>
      </c>
      <c r="AM783" s="296"/>
    </row>
    <row r="784" spans="1:39" outlineLevel="1">
      <c r="A784" s="530"/>
      <c r="B784" s="293"/>
      <c r="C784" s="290"/>
      <c r="D784" s="290"/>
      <c r="E784" s="290"/>
      <c r="F784" s="290"/>
      <c r="G784" s="290"/>
      <c r="H784" s="290"/>
      <c r="I784" s="290"/>
      <c r="J784" s="290"/>
      <c r="K784" s="290"/>
      <c r="L784" s="290"/>
      <c r="M784" s="290"/>
      <c r="N784" s="290"/>
      <c r="O784" s="290"/>
      <c r="P784" s="290"/>
      <c r="Q784" s="290"/>
      <c r="R784" s="290"/>
      <c r="S784" s="290"/>
      <c r="T784" s="290"/>
      <c r="U784" s="290"/>
      <c r="V784" s="290"/>
      <c r="W784" s="290"/>
      <c r="X784" s="290"/>
      <c r="Y784" s="421"/>
      <c r="Z784" s="422"/>
      <c r="AA784" s="422"/>
      <c r="AB784" s="422"/>
      <c r="AC784" s="422"/>
      <c r="AD784" s="422"/>
      <c r="AE784" s="422"/>
      <c r="AF784" s="422"/>
      <c r="AG784" s="422"/>
      <c r="AH784" s="422"/>
      <c r="AI784" s="422"/>
      <c r="AJ784" s="422"/>
      <c r="AK784" s="422"/>
      <c r="AL784" s="422"/>
      <c r="AM784" s="296"/>
    </row>
    <row r="785" spans="1:39" ht="15.75" outlineLevel="1">
      <c r="A785" s="530"/>
      <c r="B785" s="318" t="s">
        <v>499</v>
      </c>
      <c r="C785" s="288"/>
      <c r="D785" s="288"/>
      <c r="E785" s="288"/>
      <c r="F785" s="288"/>
      <c r="G785" s="288"/>
      <c r="H785" s="288"/>
      <c r="I785" s="288"/>
      <c r="J785" s="288"/>
      <c r="K785" s="288"/>
      <c r="L785" s="288"/>
      <c r="M785" s="288"/>
      <c r="N785" s="289"/>
      <c r="O785" s="288"/>
      <c r="P785" s="288"/>
      <c r="Q785" s="288"/>
      <c r="R785" s="288"/>
      <c r="S785" s="288"/>
      <c r="T785" s="288"/>
      <c r="U785" s="288"/>
      <c r="V785" s="288"/>
      <c r="W785" s="288"/>
      <c r="X785" s="288"/>
      <c r="Y785" s="413"/>
      <c r="Z785" s="413"/>
      <c r="AA785" s="413"/>
      <c r="AB785" s="413"/>
      <c r="AC785" s="413"/>
      <c r="AD785" s="413"/>
      <c r="AE785" s="413"/>
      <c r="AF785" s="413"/>
      <c r="AG785" s="413"/>
      <c r="AH785" s="413"/>
      <c r="AI785" s="413"/>
      <c r="AJ785" s="413"/>
      <c r="AK785" s="413"/>
      <c r="AL785" s="413"/>
      <c r="AM785" s="291"/>
    </row>
    <row r="786" spans="1:39" outlineLevel="1">
      <c r="A786" s="530">
        <v>6</v>
      </c>
      <c r="B786" s="427" t="s">
        <v>100</v>
      </c>
      <c r="C786" s="290" t="s">
        <v>25</v>
      </c>
      <c r="D786" s="294"/>
      <c r="E786" s="294"/>
      <c r="F786" s="294"/>
      <c r="G786" s="294"/>
      <c r="H786" s="294"/>
      <c r="I786" s="294"/>
      <c r="J786" s="294"/>
      <c r="K786" s="294"/>
      <c r="L786" s="294"/>
      <c r="M786" s="294"/>
      <c r="N786" s="294">
        <v>12</v>
      </c>
      <c r="O786" s="294"/>
      <c r="P786" s="294"/>
      <c r="Q786" s="294"/>
      <c r="R786" s="294"/>
      <c r="S786" s="294"/>
      <c r="T786" s="294"/>
      <c r="U786" s="294"/>
      <c r="V786" s="294"/>
      <c r="W786" s="294"/>
      <c r="X786" s="294"/>
      <c r="Y786" s="414"/>
      <c r="Z786" s="414"/>
      <c r="AA786" s="414"/>
      <c r="AB786" s="414"/>
      <c r="AC786" s="414"/>
      <c r="AD786" s="414"/>
      <c r="AE786" s="414"/>
      <c r="AF786" s="414"/>
      <c r="AG786" s="414"/>
      <c r="AH786" s="414"/>
      <c r="AI786" s="414"/>
      <c r="AJ786" s="414"/>
      <c r="AK786" s="414"/>
      <c r="AL786" s="414"/>
      <c r="AM786" s="295">
        <f>SUM(Y786:AL786)</f>
        <v>0</v>
      </c>
    </row>
    <row r="787" spans="1:39" outlineLevel="1">
      <c r="A787" s="530"/>
      <c r="B787" s="293" t="s">
        <v>343</v>
      </c>
      <c r="C787" s="290" t="s">
        <v>164</v>
      </c>
      <c r="D787" s="294"/>
      <c r="E787" s="294"/>
      <c r="F787" s="294"/>
      <c r="G787" s="294"/>
      <c r="H787" s="294"/>
      <c r="I787" s="294"/>
      <c r="J787" s="294"/>
      <c r="K787" s="294"/>
      <c r="L787" s="294"/>
      <c r="M787" s="294"/>
      <c r="N787" s="294">
        <f>N786</f>
        <v>12</v>
      </c>
      <c r="O787" s="294"/>
      <c r="P787" s="294"/>
      <c r="Q787" s="294"/>
      <c r="R787" s="294"/>
      <c r="S787" s="294"/>
      <c r="T787" s="294"/>
      <c r="U787" s="294"/>
      <c r="V787" s="294"/>
      <c r="W787" s="294"/>
      <c r="X787" s="294"/>
      <c r="Y787" s="410">
        <f>Y786</f>
        <v>0</v>
      </c>
      <c r="Z787" s="410">
        <f t="shared" ref="Z787" si="2351">Z786</f>
        <v>0</v>
      </c>
      <c r="AA787" s="410">
        <f t="shared" ref="AA787" si="2352">AA786</f>
        <v>0</v>
      </c>
      <c r="AB787" s="410">
        <f t="shared" ref="AB787" si="2353">AB786</f>
        <v>0</v>
      </c>
      <c r="AC787" s="410">
        <f t="shared" ref="AC787" si="2354">AC786</f>
        <v>0</v>
      </c>
      <c r="AD787" s="410">
        <f t="shared" ref="AD787" si="2355">AD786</f>
        <v>0</v>
      </c>
      <c r="AE787" s="410">
        <f t="shared" ref="AE787" si="2356">AE786</f>
        <v>0</v>
      </c>
      <c r="AF787" s="410">
        <f t="shared" ref="AF787" si="2357">AF786</f>
        <v>0</v>
      </c>
      <c r="AG787" s="410">
        <f t="shared" ref="AG787" si="2358">AG786</f>
        <v>0</v>
      </c>
      <c r="AH787" s="410">
        <f t="shared" ref="AH787" si="2359">AH786</f>
        <v>0</v>
      </c>
      <c r="AI787" s="410">
        <f t="shared" ref="AI787" si="2360">AI786</f>
        <v>0</v>
      </c>
      <c r="AJ787" s="410">
        <f t="shared" ref="AJ787" si="2361">AJ786</f>
        <v>0</v>
      </c>
      <c r="AK787" s="410">
        <f t="shared" ref="AK787" si="2362">AK786</f>
        <v>0</v>
      </c>
      <c r="AL787" s="410">
        <f t="shared" ref="AL787" si="2363">AL786</f>
        <v>0</v>
      </c>
      <c r="AM787" s="310"/>
    </row>
    <row r="788" spans="1:39" outlineLevel="1">
      <c r="A788" s="530"/>
      <c r="B788" s="309"/>
      <c r="C788" s="311"/>
      <c r="D788" s="290"/>
      <c r="E788" s="290"/>
      <c r="F788" s="290"/>
      <c r="G788" s="290"/>
      <c r="H788" s="290"/>
      <c r="I788" s="290"/>
      <c r="J788" s="290"/>
      <c r="K788" s="290"/>
      <c r="L788" s="290"/>
      <c r="M788" s="290"/>
      <c r="N788" s="290"/>
      <c r="O788" s="290"/>
      <c r="P788" s="290"/>
      <c r="Q788" s="290"/>
      <c r="R788" s="290"/>
      <c r="S788" s="290"/>
      <c r="T788" s="290"/>
      <c r="U788" s="290"/>
      <c r="V788" s="290"/>
      <c r="W788" s="290"/>
      <c r="X788" s="290"/>
      <c r="Y788" s="415"/>
      <c r="Z788" s="415"/>
      <c r="AA788" s="415"/>
      <c r="AB788" s="415"/>
      <c r="AC788" s="415"/>
      <c r="AD788" s="415"/>
      <c r="AE788" s="415"/>
      <c r="AF788" s="415"/>
      <c r="AG788" s="415"/>
      <c r="AH788" s="415"/>
      <c r="AI788" s="415"/>
      <c r="AJ788" s="415"/>
      <c r="AK788" s="415"/>
      <c r="AL788" s="415"/>
      <c r="AM788" s="312"/>
    </row>
    <row r="789" spans="1:39" ht="30" outlineLevel="1">
      <c r="A789" s="530">
        <v>7</v>
      </c>
      <c r="B789" s="427" t="s">
        <v>101</v>
      </c>
      <c r="C789" s="290" t="s">
        <v>25</v>
      </c>
      <c r="D789" s="294"/>
      <c r="E789" s="294"/>
      <c r="F789" s="294"/>
      <c r="G789" s="294"/>
      <c r="H789" s="294"/>
      <c r="I789" s="294"/>
      <c r="J789" s="294"/>
      <c r="K789" s="294"/>
      <c r="L789" s="294"/>
      <c r="M789" s="294"/>
      <c r="N789" s="294">
        <v>12</v>
      </c>
      <c r="O789" s="294"/>
      <c r="P789" s="294"/>
      <c r="Q789" s="294"/>
      <c r="R789" s="294"/>
      <c r="S789" s="294"/>
      <c r="T789" s="294"/>
      <c r="U789" s="294"/>
      <c r="V789" s="294"/>
      <c r="W789" s="294"/>
      <c r="X789" s="294"/>
      <c r="Y789" s="414"/>
      <c r="Z789" s="414"/>
      <c r="AA789" s="414"/>
      <c r="AB789" s="414"/>
      <c r="AC789" s="414"/>
      <c r="AD789" s="414"/>
      <c r="AE789" s="414"/>
      <c r="AF789" s="414"/>
      <c r="AG789" s="414"/>
      <c r="AH789" s="414"/>
      <c r="AI789" s="414"/>
      <c r="AJ789" s="414"/>
      <c r="AK789" s="414"/>
      <c r="AL789" s="414"/>
      <c r="AM789" s="295">
        <f>SUM(Y789:AL789)</f>
        <v>0</v>
      </c>
    </row>
    <row r="790" spans="1:39" outlineLevel="1">
      <c r="A790" s="530"/>
      <c r="B790" s="293" t="s">
        <v>343</v>
      </c>
      <c r="C790" s="290" t="s">
        <v>164</v>
      </c>
      <c r="D790" s="294"/>
      <c r="E790" s="294"/>
      <c r="F790" s="294"/>
      <c r="G790" s="294"/>
      <c r="H790" s="294"/>
      <c r="I790" s="294"/>
      <c r="J790" s="294"/>
      <c r="K790" s="294"/>
      <c r="L790" s="294"/>
      <c r="M790" s="294"/>
      <c r="N790" s="294">
        <f>N789</f>
        <v>12</v>
      </c>
      <c r="O790" s="294"/>
      <c r="P790" s="294"/>
      <c r="Q790" s="294"/>
      <c r="R790" s="294"/>
      <c r="S790" s="294"/>
      <c r="T790" s="294"/>
      <c r="U790" s="294"/>
      <c r="V790" s="294"/>
      <c r="W790" s="294"/>
      <c r="X790" s="294"/>
      <c r="Y790" s="410">
        <f>Y789</f>
        <v>0</v>
      </c>
      <c r="Z790" s="410">
        <f t="shared" ref="Z790" si="2364">Z789</f>
        <v>0</v>
      </c>
      <c r="AA790" s="410">
        <f t="shared" ref="AA790" si="2365">AA789</f>
        <v>0</v>
      </c>
      <c r="AB790" s="410">
        <f t="shared" ref="AB790" si="2366">AB789</f>
        <v>0</v>
      </c>
      <c r="AC790" s="410">
        <f t="shared" ref="AC790" si="2367">AC789</f>
        <v>0</v>
      </c>
      <c r="AD790" s="410">
        <f t="shared" ref="AD790" si="2368">AD789</f>
        <v>0</v>
      </c>
      <c r="AE790" s="410">
        <f t="shared" ref="AE790" si="2369">AE789</f>
        <v>0</v>
      </c>
      <c r="AF790" s="410">
        <f t="shared" ref="AF790" si="2370">AF789</f>
        <v>0</v>
      </c>
      <c r="AG790" s="410">
        <f t="shared" ref="AG790" si="2371">AG789</f>
        <v>0</v>
      </c>
      <c r="AH790" s="410">
        <f t="shared" ref="AH790" si="2372">AH789</f>
        <v>0</v>
      </c>
      <c r="AI790" s="410">
        <f t="shared" ref="AI790" si="2373">AI789</f>
        <v>0</v>
      </c>
      <c r="AJ790" s="410">
        <f t="shared" ref="AJ790" si="2374">AJ789</f>
        <v>0</v>
      </c>
      <c r="AK790" s="410">
        <f t="shared" ref="AK790" si="2375">AK789</f>
        <v>0</v>
      </c>
      <c r="AL790" s="410">
        <f t="shared" ref="AL790" si="2376">AL789</f>
        <v>0</v>
      </c>
      <c r="AM790" s="310"/>
    </row>
    <row r="791" spans="1:39" outlineLevel="1">
      <c r="A791" s="530"/>
      <c r="B791" s="313"/>
      <c r="C791" s="311"/>
      <c r="D791" s="290"/>
      <c r="E791" s="290"/>
      <c r="F791" s="290"/>
      <c r="G791" s="290"/>
      <c r="H791" s="290"/>
      <c r="I791" s="290"/>
      <c r="J791" s="290"/>
      <c r="K791" s="290"/>
      <c r="L791" s="290"/>
      <c r="M791" s="290"/>
      <c r="N791" s="290"/>
      <c r="O791" s="290"/>
      <c r="P791" s="290"/>
      <c r="Q791" s="290"/>
      <c r="R791" s="290"/>
      <c r="S791" s="290"/>
      <c r="T791" s="290"/>
      <c r="U791" s="290"/>
      <c r="V791" s="290"/>
      <c r="W791" s="290"/>
      <c r="X791" s="290"/>
      <c r="Y791" s="415"/>
      <c r="Z791" s="416"/>
      <c r="AA791" s="415"/>
      <c r="AB791" s="415"/>
      <c r="AC791" s="415"/>
      <c r="AD791" s="415"/>
      <c r="AE791" s="415"/>
      <c r="AF791" s="415"/>
      <c r="AG791" s="415"/>
      <c r="AH791" s="415"/>
      <c r="AI791" s="415"/>
      <c r="AJ791" s="415"/>
      <c r="AK791" s="415"/>
      <c r="AL791" s="415"/>
      <c r="AM791" s="312"/>
    </row>
    <row r="792" spans="1:39" ht="30" outlineLevel="1">
      <c r="A792" s="530">
        <v>8</v>
      </c>
      <c r="B792" s="427" t="s">
        <v>102</v>
      </c>
      <c r="C792" s="290" t="s">
        <v>25</v>
      </c>
      <c r="D792" s="294"/>
      <c r="E792" s="294"/>
      <c r="F792" s="294"/>
      <c r="G792" s="294"/>
      <c r="H792" s="294"/>
      <c r="I792" s="294"/>
      <c r="J792" s="294"/>
      <c r="K792" s="294"/>
      <c r="L792" s="294"/>
      <c r="M792" s="294"/>
      <c r="N792" s="294">
        <v>12</v>
      </c>
      <c r="O792" s="294"/>
      <c r="P792" s="294"/>
      <c r="Q792" s="294"/>
      <c r="R792" s="294"/>
      <c r="S792" s="294"/>
      <c r="T792" s="294"/>
      <c r="U792" s="294"/>
      <c r="V792" s="294"/>
      <c r="W792" s="294"/>
      <c r="X792" s="294"/>
      <c r="Y792" s="414"/>
      <c r="Z792" s="414"/>
      <c r="AA792" s="414"/>
      <c r="AB792" s="414"/>
      <c r="AC792" s="414"/>
      <c r="AD792" s="414"/>
      <c r="AE792" s="414"/>
      <c r="AF792" s="414"/>
      <c r="AG792" s="414"/>
      <c r="AH792" s="414"/>
      <c r="AI792" s="414"/>
      <c r="AJ792" s="414"/>
      <c r="AK792" s="414"/>
      <c r="AL792" s="414"/>
      <c r="AM792" s="295">
        <f>SUM(Y792:AL792)</f>
        <v>0</v>
      </c>
    </row>
    <row r="793" spans="1:39" outlineLevel="1">
      <c r="A793" s="530"/>
      <c r="B793" s="293" t="s">
        <v>343</v>
      </c>
      <c r="C793" s="290" t="s">
        <v>164</v>
      </c>
      <c r="D793" s="294"/>
      <c r="E793" s="294"/>
      <c r="F793" s="294"/>
      <c r="G793" s="294"/>
      <c r="H793" s="294"/>
      <c r="I793" s="294"/>
      <c r="J793" s="294"/>
      <c r="K793" s="294"/>
      <c r="L793" s="294"/>
      <c r="M793" s="294"/>
      <c r="N793" s="294">
        <f>N792</f>
        <v>12</v>
      </c>
      <c r="O793" s="294"/>
      <c r="P793" s="294"/>
      <c r="Q793" s="294"/>
      <c r="R793" s="294"/>
      <c r="S793" s="294"/>
      <c r="T793" s="294"/>
      <c r="U793" s="294"/>
      <c r="V793" s="294"/>
      <c r="W793" s="294"/>
      <c r="X793" s="294"/>
      <c r="Y793" s="410">
        <f>Y792</f>
        <v>0</v>
      </c>
      <c r="Z793" s="410">
        <f t="shared" ref="Z793" si="2377">Z792</f>
        <v>0</v>
      </c>
      <c r="AA793" s="410">
        <f t="shared" ref="AA793" si="2378">AA792</f>
        <v>0</v>
      </c>
      <c r="AB793" s="410">
        <f t="shared" ref="AB793" si="2379">AB792</f>
        <v>0</v>
      </c>
      <c r="AC793" s="410">
        <f t="shared" ref="AC793" si="2380">AC792</f>
        <v>0</v>
      </c>
      <c r="AD793" s="410">
        <f t="shared" ref="AD793" si="2381">AD792</f>
        <v>0</v>
      </c>
      <c r="AE793" s="410">
        <f t="shared" ref="AE793" si="2382">AE792</f>
        <v>0</v>
      </c>
      <c r="AF793" s="410">
        <f t="shared" ref="AF793" si="2383">AF792</f>
        <v>0</v>
      </c>
      <c r="AG793" s="410">
        <f t="shared" ref="AG793" si="2384">AG792</f>
        <v>0</v>
      </c>
      <c r="AH793" s="410">
        <f t="shared" ref="AH793" si="2385">AH792</f>
        <v>0</v>
      </c>
      <c r="AI793" s="410">
        <f t="shared" ref="AI793" si="2386">AI792</f>
        <v>0</v>
      </c>
      <c r="AJ793" s="410">
        <f t="shared" ref="AJ793" si="2387">AJ792</f>
        <v>0</v>
      </c>
      <c r="AK793" s="410">
        <f t="shared" ref="AK793" si="2388">AK792</f>
        <v>0</v>
      </c>
      <c r="AL793" s="410">
        <f t="shared" ref="AL793" si="2389">AL792</f>
        <v>0</v>
      </c>
      <c r="AM793" s="310"/>
    </row>
    <row r="794" spans="1:39" outlineLevel="1">
      <c r="A794" s="530"/>
      <c r="B794" s="313"/>
      <c r="C794" s="311"/>
      <c r="D794" s="315"/>
      <c r="E794" s="315"/>
      <c r="F794" s="315"/>
      <c r="G794" s="315"/>
      <c r="H794" s="315"/>
      <c r="I794" s="315"/>
      <c r="J794" s="315"/>
      <c r="K794" s="315"/>
      <c r="L794" s="315"/>
      <c r="M794" s="315"/>
      <c r="N794" s="290"/>
      <c r="O794" s="315"/>
      <c r="P794" s="315"/>
      <c r="Q794" s="315"/>
      <c r="R794" s="315"/>
      <c r="S794" s="315"/>
      <c r="T794" s="315"/>
      <c r="U794" s="315"/>
      <c r="V794" s="315"/>
      <c r="W794" s="315"/>
      <c r="X794" s="315"/>
      <c r="Y794" s="415"/>
      <c r="Z794" s="416"/>
      <c r="AA794" s="415"/>
      <c r="AB794" s="415"/>
      <c r="AC794" s="415"/>
      <c r="AD794" s="415"/>
      <c r="AE794" s="415"/>
      <c r="AF794" s="415"/>
      <c r="AG794" s="415"/>
      <c r="AH794" s="415"/>
      <c r="AI794" s="415"/>
      <c r="AJ794" s="415"/>
      <c r="AK794" s="415"/>
      <c r="AL794" s="415"/>
      <c r="AM794" s="312"/>
    </row>
    <row r="795" spans="1:39" ht="30" outlineLevel="1">
      <c r="A795" s="530">
        <v>9</v>
      </c>
      <c r="B795" s="427" t="s">
        <v>103</v>
      </c>
      <c r="C795" s="290" t="s">
        <v>25</v>
      </c>
      <c r="D795" s="294"/>
      <c r="E795" s="294"/>
      <c r="F795" s="294"/>
      <c r="G795" s="294"/>
      <c r="H795" s="294"/>
      <c r="I795" s="294"/>
      <c r="J795" s="294"/>
      <c r="K795" s="294"/>
      <c r="L795" s="294"/>
      <c r="M795" s="294"/>
      <c r="N795" s="294">
        <v>12</v>
      </c>
      <c r="O795" s="294"/>
      <c r="P795" s="294"/>
      <c r="Q795" s="294"/>
      <c r="R795" s="294"/>
      <c r="S795" s="294"/>
      <c r="T795" s="294"/>
      <c r="U795" s="294"/>
      <c r="V795" s="294"/>
      <c r="W795" s="294"/>
      <c r="X795" s="294"/>
      <c r="Y795" s="414"/>
      <c r="Z795" s="414"/>
      <c r="AA795" s="414"/>
      <c r="AB795" s="414"/>
      <c r="AC795" s="414"/>
      <c r="AD795" s="414"/>
      <c r="AE795" s="414"/>
      <c r="AF795" s="414"/>
      <c r="AG795" s="414"/>
      <c r="AH795" s="414"/>
      <c r="AI795" s="414"/>
      <c r="AJ795" s="414"/>
      <c r="AK795" s="414"/>
      <c r="AL795" s="414"/>
      <c r="AM795" s="295">
        <f>SUM(Y795:AL795)</f>
        <v>0</v>
      </c>
    </row>
    <row r="796" spans="1:39" outlineLevel="1">
      <c r="A796" s="530"/>
      <c r="B796" s="293" t="s">
        <v>343</v>
      </c>
      <c r="C796" s="290" t="s">
        <v>164</v>
      </c>
      <c r="D796" s="294"/>
      <c r="E796" s="294"/>
      <c r="F796" s="294"/>
      <c r="G796" s="294"/>
      <c r="H796" s="294"/>
      <c r="I796" s="294"/>
      <c r="J796" s="294"/>
      <c r="K796" s="294"/>
      <c r="L796" s="294"/>
      <c r="M796" s="294"/>
      <c r="N796" s="294">
        <f>N795</f>
        <v>12</v>
      </c>
      <c r="O796" s="294"/>
      <c r="P796" s="294"/>
      <c r="Q796" s="294"/>
      <c r="R796" s="294"/>
      <c r="S796" s="294"/>
      <c r="T796" s="294"/>
      <c r="U796" s="294"/>
      <c r="V796" s="294"/>
      <c r="W796" s="294"/>
      <c r="X796" s="294"/>
      <c r="Y796" s="410">
        <f>Y795</f>
        <v>0</v>
      </c>
      <c r="Z796" s="410">
        <f t="shared" ref="Z796" si="2390">Z795</f>
        <v>0</v>
      </c>
      <c r="AA796" s="410">
        <f t="shared" ref="AA796" si="2391">AA795</f>
        <v>0</v>
      </c>
      <c r="AB796" s="410">
        <f t="shared" ref="AB796" si="2392">AB795</f>
        <v>0</v>
      </c>
      <c r="AC796" s="410">
        <f t="shared" ref="AC796" si="2393">AC795</f>
        <v>0</v>
      </c>
      <c r="AD796" s="410">
        <f t="shared" ref="AD796" si="2394">AD795</f>
        <v>0</v>
      </c>
      <c r="AE796" s="410">
        <f t="shared" ref="AE796" si="2395">AE795</f>
        <v>0</v>
      </c>
      <c r="AF796" s="410">
        <f t="shared" ref="AF796" si="2396">AF795</f>
        <v>0</v>
      </c>
      <c r="AG796" s="410">
        <f t="shared" ref="AG796" si="2397">AG795</f>
        <v>0</v>
      </c>
      <c r="AH796" s="410">
        <f t="shared" ref="AH796" si="2398">AH795</f>
        <v>0</v>
      </c>
      <c r="AI796" s="410">
        <f t="shared" ref="AI796" si="2399">AI795</f>
        <v>0</v>
      </c>
      <c r="AJ796" s="410">
        <f t="shared" ref="AJ796" si="2400">AJ795</f>
        <v>0</v>
      </c>
      <c r="AK796" s="410">
        <f t="shared" ref="AK796" si="2401">AK795</f>
        <v>0</v>
      </c>
      <c r="AL796" s="410">
        <f t="shared" ref="AL796" si="2402">AL795</f>
        <v>0</v>
      </c>
      <c r="AM796" s="310"/>
    </row>
    <row r="797" spans="1:39" outlineLevel="1">
      <c r="A797" s="530"/>
      <c r="B797" s="313"/>
      <c r="C797" s="311"/>
      <c r="D797" s="315"/>
      <c r="E797" s="315"/>
      <c r="F797" s="315"/>
      <c r="G797" s="315"/>
      <c r="H797" s="315"/>
      <c r="I797" s="315"/>
      <c r="J797" s="315"/>
      <c r="K797" s="315"/>
      <c r="L797" s="315"/>
      <c r="M797" s="315"/>
      <c r="N797" s="290"/>
      <c r="O797" s="315"/>
      <c r="P797" s="315"/>
      <c r="Q797" s="315"/>
      <c r="R797" s="315"/>
      <c r="S797" s="315"/>
      <c r="T797" s="315"/>
      <c r="U797" s="315"/>
      <c r="V797" s="315"/>
      <c r="W797" s="315"/>
      <c r="X797" s="315"/>
      <c r="Y797" s="415"/>
      <c r="Z797" s="415"/>
      <c r="AA797" s="415"/>
      <c r="AB797" s="415"/>
      <c r="AC797" s="415"/>
      <c r="AD797" s="415"/>
      <c r="AE797" s="415"/>
      <c r="AF797" s="415"/>
      <c r="AG797" s="415"/>
      <c r="AH797" s="415"/>
      <c r="AI797" s="415"/>
      <c r="AJ797" s="415"/>
      <c r="AK797" s="415"/>
      <c r="AL797" s="415"/>
      <c r="AM797" s="312"/>
    </row>
    <row r="798" spans="1:39" ht="30" outlineLevel="1">
      <c r="A798" s="530">
        <v>10</v>
      </c>
      <c r="B798" s="427" t="s">
        <v>104</v>
      </c>
      <c r="C798" s="290" t="s">
        <v>25</v>
      </c>
      <c r="D798" s="294"/>
      <c r="E798" s="294"/>
      <c r="F798" s="294"/>
      <c r="G798" s="294"/>
      <c r="H798" s="294"/>
      <c r="I798" s="294"/>
      <c r="J798" s="294"/>
      <c r="K798" s="294"/>
      <c r="L798" s="294"/>
      <c r="M798" s="294"/>
      <c r="N798" s="294">
        <v>3</v>
      </c>
      <c r="O798" s="294"/>
      <c r="P798" s="294"/>
      <c r="Q798" s="294"/>
      <c r="R798" s="294"/>
      <c r="S798" s="294"/>
      <c r="T798" s="294"/>
      <c r="U798" s="294"/>
      <c r="V798" s="294"/>
      <c r="W798" s="294"/>
      <c r="X798" s="294"/>
      <c r="Y798" s="414"/>
      <c r="Z798" s="414"/>
      <c r="AA798" s="414"/>
      <c r="AB798" s="414"/>
      <c r="AC798" s="414"/>
      <c r="AD798" s="414"/>
      <c r="AE798" s="414"/>
      <c r="AF798" s="414"/>
      <c r="AG798" s="414"/>
      <c r="AH798" s="414"/>
      <c r="AI798" s="414"/>
      <c r="AJ798" s="414"/>
      <c r="AK798" s="414"/>
      <c r="AL798" s="414"/>
      <c r="AM798" s="295">
        <f>SUM(Y798:AL798)</f>
        <v>0</v>
      </c>
    </row>
    <row r="799" spans="1:39" outlineLevel="1">
      <c r="A799" s="530"/>
      <c r="B799" s="293" t="s">
        <v>343</v>
      </c>
      <c r="C799" s="290" t="s">
        <v>164</v>
      </c>
      <c r="D799" s="294"/>
      <c r="E799" s="294"/>
      <c r="F799" s="294"/>
      <c r="G799" s="294"/>
      <c r="H799" s="294"/>
      <c r="I799" s="294"/>
      <c r="J799" s="294"/>
      <c r="K799" s="294"/>
      <c r="L799" s="294"/>
      <c r="M799" s="294"/>
      <c r="N799" s="294">
        <f>N798</f>
        <v>3</v>
      </c>
      <c r="O799" s="294"/>
      <c r="P799" s="294"/>
      <c r="Q799" s="294"/>
      <c r="R799" s="294"/>
      <c r="S799" s="294"/>
      <c r="T799" s="294"/>
      <c r="U799" s="294"/>
      <c r="V799" s="294"/>
      <c r="W799" s="294"/>
      <c r="X799" s="294"/>
      <c r="Y799" s="410">
        <f>Y798</f>
        <v>0</v>
      </c>
      <c r="Z799" s="410">
        <f t="shared" ref="Z799" si="2403">Z798</f>
        <v>0</v>
      </c>
      <c r="AA799" s="410">
        <f t="shared" ref="AA799" si="2404">AA798</f>
        <v>0</v>
      </c>
      <c r="AB799" s="410">
        <f t="shared" ref="AB799" si="2405">AB798</f>
        <v>0</v>
      </c>
      <c r="AC799" s="410">
        <f t="shared" ref="AC799" si="2406">AC798</f>
        <v>0</v>
      </c>
      <c r="AD799" s="410">
        <f t="shared" ref="AD799" si="2407">AD798</f>
        <v>0</v>
      </c>
      <c r="AE799" s="410">
        <f t="shared" ref="AE799" si="2408">AE798</f>
        <v>0</v>
      </c>
      <c r="AF799" s="410">
        <f t="shared" ref="AF799" si="2409">AF798</f>
        <v>0</v>
      </c>
      <c r="AG799" s="410">
        <f t="shared" ref="AG799" si="2410">AG798</f>
        <v>0</v>
      </c>
      <c r="AH799" s="410">
        <f t="shared" ref="AH799" si="2411">AH798</f>
        <v>0</v>
      </c>
      <c r="AI799" s="410">
        <f t="shared" ref="AI799" si="2412">AI798</f>
        <v>0</v>
      </c>
      <c r="AJ799" s="410">
        <f t="shared" ref="AJ799" si="2413">AJ798</f>
        <v>0</v>
      </c>
      <c r="AK799" s="410">
        <f t="shared" ref="AK799" si="2414">AK798</f>
        <v>0</v>
      </c>
      <c r="AL799" s="410">
        <f t="shared" ref="AL799" si="2415">AL798</f>
        <v>0</v>
      </c>
      <c r="AM799" s="310"/>
    </row>
    <row r="800" spans="1:39" outlineLevel="1">
      <c r="A800" s="530"/>
      <c r="B800" s="313"/>
      <c r="C800" s="311"/>
      <c r="D800" s="315"/>
      <c r="E800" s="315"/>
      <c r="F800" s="315"/>
      <c r="G800" s="315"/>
      <c r="H800" s="315"/>
      <c r="I800" s="315"/>
      <c r="J800" s="315"/>
      <c r="K800" s="315"/>
      <c r="L800" s="315"/>
      <c r="M800" s="315"/>
      <c r="N800" s="290"/>
      <c r="O800" s="315"/>
      <c r="P800" s="315"/>
      <c r="Q800" s="315"/>
      <c r="R800" s="315"/>
      <c r="S800" s="315"/>
      <c r="T800" s="315"/>
      <c r="U800" s="315"/>
      <c r="V800" s="315"/>
      <c r="W800" s="315"/>
      <c r="X800" s="315"/>
      <c r="Y800" s="415"/>
      <c r="Z800" s="416"/>
      <c r="AA800" s="415"/>
      <c r="AB800" s="415"/>
      <c r="AC800" s="415"/>
      <c r="AD800" s="415"/>
      <c r="AE800" s="415"/>
      <c r="AF800" s="415"/>
      <c r="AG800" s="415"/>
      <c r="AH800" s="415"/>
      <c r="AI800" s="415"/>
      <c r="AJ800" s="415"/>
      <c r="AK800" s="415"/>
      <c r="AL800" s="415"/>
      <c r="AM800" s="312"/>
    </row>
    <row r="801" spans="1:39" ht="15.75" outlineLevel="1">
      <c r="A801" s="530"/>
      <c r="B801" s="287" t="s">
        <v>10</v>
      </c>
      <c r="C801" s="288"/>
      <c r="D801" s="288"/>
      <c r="E801" s="288"/>
      <c r="F801" s="288"/>
      <c r="G801" s="288"/>
      <c r="H801" s="288"/>
      <c r="I801" s="288"/>
      <c r="J801" s="288"/>
      <c r="K801" s="288"/>
      <c r="L801" s="288"/>
      <c r="M801" s="288"/>
      <c r="N801" s="289"/>
      <c r="O801" s="288"/>
      <c r="P801" s="288"/>
      <c r="Q801" s="288"/>
      <c r="R801" s="288"/>
      <c r="S801" s="288"/>
      <c r="T801" s="288"/>
      <c r="U801" s="288"/>
      <c r="V801" s="288"/>
      <c r="W801" s="288"/>
      <c r="X801" s="288"/>
      <c r="Y801" s="413"/>
      <c r="Z801" s="413"/>
      <c r="AA801" s="413"/>
      <c r="AB801" s="413"/>
      <c r="AC801" s="413"/>
      <c r="AD801" s="413"/>
      <c r="AE801" s="413"/>
      <c r="AF801" s="413"/>
      <c r="AG801" s="413"/>
      <c r="AH801" s="413"/>
      <c r="AI801" s="413"/>
      <c r="AJ801" s="413"/>
      <c r="AK801" s="413"/>
      <c r="AL801" s="413"/>
      <c r="AM801" s="291"/>
    </row>
    <row r="802" spans="1:39" ht="30" outlineLevel="1">
      <c r="A802" s="530">
        <v>11</v>
      </c>
      <c r="B802" s="427" t="s">
        <v>105</v>
      </c>
      <c r="C802" s="290" t="s">
        <v>25</v>
      </c>
      <c r="D802" s="294"/>
      <c r="E802" s="294"/>
      <c r="F802" s="294"/>
      <c r="G802" s="294"/>
      <c r="H802" s="294"/>
      <c r="I802" s="294"/>
      <c r="J802" s="294"/>
      <c r="K802" s="294"/>
      <c r="L802" s="294"/>
      <c r="M802" s="294"/>
      <c r="N802" s="294">
        <v>12</v>
      </c>
      <c r="O802" s="294"/>
      <c r="P802" s="294"/>
      <c r="Q802" s="294"/>
      <c r="R802" s="294"/>
      <c r="S802" s="294"/>
      <c r="T802" s="294"/>
      <c r="U802" s="294"/>
      <c r="V802" s="294"/>
      <c r="W802" s="294"/>
      <c r="X802" s="294"/>
      <c r="Y802" s="425"/>
      <c r="Z802" s="414"/>
      <c r="AA802" s="414"/>
      <c r="AB802" s="414"/>
      <c r="AC802" s="414"/>
      <c r="AD802" s="414"/>
      <c r="AE802" s="414"/>
      <c r="AF802" s="414"/>
      <c r="AG802" s="414"/>
      <c r="AH802" s="414"/>
      <c r="AI802" s="414"/>
      <c r="AJ802" s="414"/>
      <c r="AK802" s="414"/>
      <c r="AL802" s="414"/>
      <c r="AM802" s="295">
        <f>SUM(Y802:AL802)</f>
        <v>0</v>
      </c>
    </row>
    <row r="803" spans="1:39" outlineLevel="1">
      <c r="A803" s="530"/>
      <c r="B803" s="293" t="s">
        <v>343</v>
      </c>
      <c r="C803" s="290" t="s">
        <v>164</v>
      </c>
      <c r="D803" s="294"/>
      <c r="E803" s="294"/>
      <c r="F803" s="294"/>
      <c r="G803" s="294"/>
      <c r="H803" s="294"/>
      <c r="I803" s="294"/>
      <c r="J803" s="294"/>
      <c r="K803" s="294"/>
      <c r="L803" s="294"/>
      <c r="M803" s="294"/>
      <c r="N803" s="294">
        <f>N802</f>
        <v>12</v>
      </c>
      <c r="O803" s="294"/>
      <c r="P803" s="294"/>
      <c r="Q803" s="294"/>
      <c r="R803" s="294"/>
      <c r="S803" s="294"/>
      <c r="T803" s="294"/>
      <c r="U803" s="294"/>
      <c r="V803" s="294"/>
      <c r="W803" s="294"/>
      <c r="X803" s="294"/>
      <c r="Y803" s="410">
        <f>Y802</f>
        <v>0</v>
      </c>
      <c r="Z803" s="410">
        <f t="shared" ref="Z803" si="2416">Z802</f>
        <v>0</v>
      </c>
      <c r="AA803" s="410">
        <f t="shared" ref="AA803" si="2417">AA802</f>
        <v>0</v>
      </c>
      <c r="AB803" s="410">
        <f t="shared" ref="AB803" si="2418">AB802</f>
        <v>0</v>
      </c>
      <c r="AC803" s="410">
        <f t="shared" ref="AC803" si="2419">AC802</f>
        <v>0</v>
      </c>
      <c r="AD803" s="410">
        <f t="shared" ref="AD803" si="2420">AD802</f>
        <v>0</v>
      </c>
      <c r="AE803" s="410">
        <f t="shared" ref="AE803" si="2421">AE802</f>
        <v>0</v>
      </c>
      <c r="AF803" s="410">
        <f t="shared" ref="AF803" si="2422">AF802</f>
        <v>0</v>
      </c>
      <c r="AG803" s="410">
        <f t="shared" ref="AG803" si="2423">AG802</f>
        <v>0</v>
      </c>
      <c r="AH803" s="410">
        <f t="shared" ref="AH803" si="2424">AH802</f>
        <v>0</v>
      </c>
      <c r="AI803" s="410">
        <f t="shared" ref="AI803" si="2425">AI802</f>
        <v>0</v>
      </c>
      <c r="AJ803" s="410">
        <f t="shared" ref="AJ803" si="2426">AJ802</f>
        <v>0</v>
      </c>
      <c r="AK803" s="410">
        <f t="shared" ref="AK803" si="2427">AK802</f>
        <v>0</v>
      </c>
      <c r="AL803" s="410">
        <f t="shared" ref="AL803" si="2428">AL802</f>
        <v>0</v>
      </c>
      <c r="AM803" s="296"/>
    </row>
    <row r="804" spans="1:39" outlineLevel="1">
      <c r="A804" s="530"/>
      <c r="B804" s="314"/>
      <c r="C804" s="304"/>
      <c r="D804" s="290"/>
      <c r="E804" s="290"/>
      <c r="F804" s="290"/>
      <c r="G804" s="290"/>
      <c r="H804" s="290"/>
      <c r="I804" s="290"/>
      <c r="J804" s="290"/>
      <c r="K804" s="290"/>
      <c r="L804" s="290"/>
      <c r="M804" s="290"/>
      <c r="N804" s="290"/>
      <c r="O804" s="290"/>
      <c r="P804" s="290"/>
      <c r="Q804" s="290"/>
      <c r="R804" s="290"/>
      <c r="S804" s="290"/>
      <c r="T804" s="290"/>
      <c r="U804" s="290"/>
      <c r="V804" s="290"/>
      <c r="W804" s="290"/>
      <c r="X804" s="290"/>
      <c r="Y804" s="411"/>
      <c r="Z804" s="420"/>
      <c r="AA804" s="420"/>
      <c r="AB804" s="420"/>
      <c r="AC804" s="420"/>
      <c r="AD804" s="420"/>
      <c r="AE804" s="420"/>
      <c r="AF804" s="420"/>
      <c r="AG804" s="420"/>
      <c r="AH804" s="420"/>
      <c r="AI804" s="420"/>
      <c r="AJ804" s="420"/>
      <c r="AK804" s="420"/>
      <c r="AL804" s="420"/>
      <c r="AM804" s="305"/>
    </row>
    <row r="805" spans="1:39" ht="45" outlineLevel="1">
      <c r="A805" s="530">
        <v>12</v>
      </c>
      <c r="B805" s="427" t="s">
        <v>106</v>
      </c>
      <c r="C805" s="290" t="s">
        <v>25</v>
      </c>
      <c r="D805" s="294"/>
      <c r="E805" s="294"/>
      <c r="F805" s="294"/>
      <c r="G805" s="294"/>
      <c r="H805" s="294"/>
      <c r="I805" s="294"/>
      <c r="J805" s="294"/>
      <c r="K805" s="294"/>
      <c r="L805" s="294"/>
      <c r="M805" s="294"/>
      <c r="N805" s="294">
        <v>12</v>
      </c>
      <c r="O805" s="294"/>
      <c r="P805" s="294"/>
      <c r="Q805" s="294"/>
      <c r="R805" s="294"/>
      <c r="S805" s="294"/>
      <c r="T805" s="294"/>
      <c r="U805" s="294"/>
      <c r="V805" s="294"/>
      <c r="W805" s="294"/>
      <c r="X805" s="294"/>
      <c r="Y805" s="409"/>
      <c r="Z805" s="414"/>
      <c r="AA805" s="414"/>
      <c r="AB805" s="414"/>
      <c r="AC805" s="414"/>
      <c r="AD805" s="414"/>
      <c r="AE805" s="414"/>
      <c r="AF805" s="414"/>
      <c r="AG805" s="414"/>
      <c r="AH805" s="414"/>
      <c r="AI805" s="414"/>
      <c r="AJ805" s="414"/>
      <c r="AK805" s="414"/>
      <c r="AL805" s="414"/>
      <c r="AM805" s="295">
        <f>SUM(Y805:AL805)</f>
        <v>0</v>
      </c>
    </row>
    <row r="806" spans="1:39" outlineLevel="1">
      <c r="A806" s="530"/>
      <c r="B806" s="293" t="s">
        <v>343</v>
      </c>
      <c r="C806" s="290" t="s">
        <v>164</v>
      </c>
      <c r="D806" s="294"/>
      <c r="E806" s="294"/>
      <c r="F806" s="294"/>
      <c r="G806" s="294"/>
      <c r="H806" s="294"/>
      <c r="I806" s="294"/>
      <c r="J806" s="294"/>
      <c r="K806" s="294"/>
      <c r="L806" s="294"/>
      <c r="M806" s="294"/>
      <c r="N806" s="294">
        <f>N805</f>
        <v>12</v>
      </c>
      <c r="O806" s="294"/>
      <c r="P806" s="294"/>
      <c r="Q806" s="294"/>
      <c r="R806" s="294"/>
      <c r="S806" s="294"/>
      <c r="T806" s="294"/>
      <c r="U806" s="294"/>
      <c r="V806" s="294"/>
      <c r="W806" s="294"/>
      <c r="X806" s="294"/>
      <c r="Y806" s="410">
        <f>Y805</f>
        <v>0</v>
      </c>
      <c r="Z806" s="410">
        <f t="shared" ref="Z806" si="2429">Z805</f>
        <v>0</v>
      </c>
      <c r="AA806" s="410">
        <f t="shared" ref="AA806" si="2430">AA805</f>
        <v>0</v>
      </c>
      <c r="AB806" s="410">
        <f t="shared" ref="AB806" si="2431">AB805</f>
        <v>0</v>
      </c>
      <c r="AC806" s="410">
        <f t="shared" ref="AC806" si="2432">AC805</f>
        <v>0</v>
      </c>
      <c r="AD806" s="410">
        <f t="shared" ref="AD806" si="2433">AD805</f>
        <v>0</v>
      </c>
      <c r="AE806" s="410">
        <f t="shared" ref="AE806" si="2434">AE805</f>
        <v>0</v>
      </c>
      <c r="AF806" s="410">
        <f t="shared" ref="AF806" si="2435">AF805</f>
        <v>0</v>
      </c>
      <c r="AG806" s="410">
        <f t="shared" ref="AG806" si="2436">AG805</f>
        <v>0</v>
      </c>
      <c r="AH806" s="410">
        <f t="shared" ref="AH806" si="2437">AH805</f>
        <v>0</v>
      </c>
      <c r="AI806" s="410">
        <f t="shared" ref="AI806" si="2438">AI805</f>
        <v>0</v>
      </c>
      <c r="AJ806" s="410">
        <f t="shared" ref="AJ806" si="2439">AJ805</f>
        <v>0</v>
      </c>
      <c r="AK806" s="410">
        <f t="shared" ref="AK806" si="2440">AK805</f>
        <v>0</v>
      </c>
      <c r="AL806" s="410">
        <f t="shared" ref="AL806" si="2441">AL805</f>
        <v>0</v>
      </c>
      <c r="AM806" s="296"/>
    </row>
    <row r="807" spans="1:39" outlineLevel="1">
      <c r="A807" s="530"/>
      <c r="B807" s="314"/>
      <c r="C807" s="304"/>
      <c r="D807" s="290"/>
      <c r="E807" s="290"/>
      <c r="F807" s="290"/>
      <c r="G807" s="290"/>
      <c r="H807" s="290"/>
      <c r="I807" s="290"/>
      <c r="J807" s="290"/>
      <c r="K807" s="290"/>
      <c r="L807" s="290"/>
      <c r="M807" s="290"/>
      <c r="N807" s="290"/>
      <c r="O807" s="290"/>
      <c r="P807" s="290"/>
      <c r="Q807" s="290"/>
      <c r="R807" s="290"/>
      <c r="S807" s="290"/>
      <c r="T807" s="290"/>
      <c r="U807" s="290"/>
      <c r="V807" s="290"/>
      <c r="W807" s="290"/>
      <c r="X807" s="290"/>
      <c r="Y807" s="421"/>
      <c r="Z807" s="421"/>
      <c r="AA807" s="411"/>
      <c r="AB807" s="411"/>
      <c r="AC807" s="411"/>
      <c r="AD807" s="411"/>
      <c r="AE807" s="411"/>
      <c r="AF807" s="411"/>
      <c r="AG807" s="411"/>
      <c r="AH807" s="411"/>
      <c r="AI807" s="411"/>
      <c r="AJ807" s="411"/>
      <c r="AK807" s="411"/>
      <c r="AL807" s="411"/>
      <c r="AM807" s="305"/>
    </row>
    <row r="808" spans="1:39" ht="30" outlineLevel="1">
      <c r="A808" s="530">
        <v>13</v>
      </c>
      <c r="B808" s="427" t="s">
        <v>107</v>
      </c>
      <c r="C808" s="290" t="s">
        <v>25</v>
      </c>
      <c r="D808" s="294"/>
      <c r="E808" s="294"/>
      <c r="F808" s="294"/>
      <c r="G808" s="294"/>
      <c r="H808" s="294"/>
      <c r="I808" s="294"/>
      <c r="J808" s="294"/>
      <c r="K808" s="294"/>
      <c r="L808" s="294"/>
      <c r="M808" s="294"/>
      <c r="N808" s="294">
        <v>12</v>
      </c>
      <c r="O808" s="294"/>
      <c r="P808" s="294"/>
      <c r="Q808" s="294"/>
      <c r="R808" s="294"/>
      <c r="S808" s="294"/>
      <c r="T808" s="294"/>
      <c r="U808" s="294"/>
      <c r="V808" s="294"/>
      <c r="W808" s="294"/>
      <c r="X808" s="294"/>
      <c r="Y808" s="409"/>
      <c r="Z808" s="414"/>
      <c r="AA808" s="414"/>
      <c r="AB808" s="414"/>
      <c r="AC808" s="414"/>
      <c r="AD808" s="414"/>
      <c r="AE808" s="414"/>
      <c r="AF808" s="414"/>
      <c r="AG808" s="414"/>
      <c r="AH808" s="414"/>
      <c r="AI808" s="414"/>
      <c r="AJ808" s="414"/>
      <c r="AK808" s="414"/>
      <c r="AL808" s="414"/>
      <c r="AM808" s="295">
        <f>SUM(Y808:AL808)</f>
        <v>0</v>
      </c>
    </row>
    <row r="809" spans="1:39" outlineLevel="1">
      <c r="A809" s="530"/>
      <c r="B809" s="293" t="s">
        <v>343</v>
      </c>
      <c r="C809" s="290" t="s">
        <v>164</v>
      </c>
      <c r="D809" s="294"/>
      <c r="E809" s="294"/>
      <c r="F809" s="294"/>
      <c r="G809" s="294"/>
      <c r="H809" s="294"/>
      <c r="I809" s="294"/>
      <c r="J809" s="294"/>
      <c r="K809" s="294"/>
      <c r="L809" s="294"/>
      <c r="M809" s="294"/>
      <c r="N809" s="294">
        <f>N808</f>
        <v>12</v>
      </c>
      <c r="O809" s="294"/>
      <c r="P809" s="294"/>
      <c r="Q809" s="294"/>
      <c r="R809" s="294"/>
      <c r="S809" s="294"/>
      <c r="T809" s="294"/>
      <c r="U809" s="294"/>
      <c r="V809" s="294"/>
      <c r="W809" s="294"/>
      <c r="X809" s="294"/>
      <c r="Y809" s="410">
        <f>Y808</f>
        <v>0</v>
      </c>
      <c r="Z809" s="410">
        <f t="shared" ref="Z809" si="2442">Z808</f>
        <v>0</v>
      </c>
      <c r="AA809" s="410">
        <f t="shared" ref="AA809" si="2443">AA808</f>
        <v>0</v>
      </c>
      <c r="AB809" s="410">
        <f t="shared" ref="AB809" si="2444">AB808</f>
        <v>0</v>
      </c>
      <c r="AC809" s="410">
        <f t="shared" ref="AC809" si="2445">AC808</f>
        <v>0</v>
      </c>
      <c r="AD809" s="410">
        <f t="shared" ref="AD809" si="2446">AD808</f>
        <v>0</v>
      </c>
      <c r="AE809" s="410">
        <f t="shared" ref="AE809" si="2447">AE808</f>
        <v>0</v>
      </c>
      <c r="AF809" s="410">
        <f t="shared" ref="AF809" si="2448">AF808</f>
        <v>0</v>
      </c>
      <c r="AG809" s="410">
        <f t="shared" ref="AG809" si="2449">AG808</f>
        <v>0</v>
      </c>
      <c r="AH809" s="410">
        <f t="shared" ref="AH809" si="2450">AH808</f>
        <v>0</v>
      </c>
      <c r="AI809" s="410">
        <f t="shared" ref="AI809" si="2451">AI808</f>
        <v>0</v>
      </c>
      <c r="AJ809" s="410">
        <f t="shared" ref="AJ809" si="2452">AJ808</f>
        <v>0</v>
      </c>
      <c r="AK809" s="410">
        <f t="shared" ref="AK809" si="2453">AK808</f>
        <v>0</v>
      </c>
      <c r="AL809" s="410">
        <f t="shared" ref="AL809" si="2454">AL808</f>
        <v>0</v>
      </c>
      <c r="AM809" s="305"/>
    </row>
    <row r="810" spans="1:39" outlineLevel="1">
      <c r="A810" s="530"/>
      <c r="B810" s="314"/>
      <c r="C810" s="304"/>
      <c r="D810" s="290"/>
      <c r="E810" s="290"/>
      <c r="F810" s="290"/>
      <c r="G810" s="290"/>
      <c r="H810" s="290"/>
      <c r="I810" s="290"/>
      <c r="J810" s="290"/>
      <c r="K810" s="290"/>
      <c r="L810" s="290"/>
      <c r="M810" s="290"/>
      <c r="N810" s="290"/>
      <c r="O810" s="290"/>
      <c r="P810" s="290"/>
      <c r="Q810" s="290"/>
      <c r="R810" s="290"/>
      <c r="S810" s="290"/>
      <c r="T810" s="290"/>
      <c r="U810" s="290"/>
      <c r="V810" s="290"/>
      <c r="W810" s="290"/>
      <c r="X810" s="290"/>
      <c r="Y810" s="411"/>
      <c r="Z810" s="411"/>
      <c r="AA810" s="411"/>
      <c r="AB810" s="411"/>
      <c r="AC810" s="411"/>
      <c r="AD810" s="411"/>
      <c r="AE810" s="411"/>
      <c r="AF810" s="411"/>
      <c r="AG810" s="411"/>
      <c r="AH810" s="411"/>
      <c r="AI810" s="411"/>
      <c r="AJ810" s="411"/>
      <c r="AK810" s="411"/>
      <c r="AL810" s="411"/>
      <c r="AM810" s="305"/>
    </row>
    <row r="811" spans="1:39" ht="15.75" outlineLevel="1">
      <c r="A811" s="530"/>
      <c r="B811" s="287" t="s">
        <v>108</v>
      </c>
      <c r="C811" s="288"/>
      <c r="D811" s="289"/>
      <c r="E811" s="289"/>
      <c r="F811" s="289"/>
      <c r="G811" s="289"/>
      <c r="H811" s="289"/>
      <c r="I811" s="289"/>
      <c r="J811" s="289"/>
      <c r="K811" s="289"/>
      <c r="L811" s="289"/>
      <c r="M811" s="289"/>
      <c r="N811" s="289"/>
      <c r="O811" s="289"/>
      <c r="P811" s="288"/>
      <c r="Q811" s="288"/>
      <c r="R811" s="288"/>
      <c r="S811" s="288"/>
      <c r="T811" s="288"/>
      <c r="U811" s="288"/>
      <c r="V811" s="288"/>
      <c r="W811" s="288"/>
      <c r="X811" s="288"/>
      <c r="Y811" s="413"/>
      <c r="Z811" s="413"/>
      <c r="AA811" s="413"/>
      <c r="AB811" s="413"/>
      <c r="AC811" s="413"/>
      <c r="AD811" s="413"/>
      <c r="AE811" s="413"/>
      <c r="AF811" s="413"/>
      <c r="AG811" s="413"/>
      <c r="AH811" s="413"/>
      <c r="AI811" s="413"/>
      <c r="AJ811" s="413"/>
      <c r="AK811" s="413"/>
      <c r="AL811" s="413"/>
      <c r="AM811" s="291"/>
    </row>
    <row r="812" spans="1:39" outlineLevel="1">
      <c r="A812" s="530">
        <v>14</v>
      </c>
      <c r="B812" s="314" t="s">
        <v>109</v>
      </c>
      <c r="C812" s="290" t="s">
        <v>25</v>
      </c>
      <c r="D812" s="294"/>
      <c r="E812" s="294"/>
      <c r="F812" s="294"/>
      <c r="G812" s="294"/>
      <c r="H812" s="294"/>
      <c r="I812" s="294"/>
      <c r="J812" s="294"/>
      <c r="K812" s="294"/>
      <c r="L812" s="294"/>
      <c r="M812" s="294"/>
      <c r="N812" s="294">
        <v>12</v>
      </c>
      <c r="O812" s="294"/>
      <c r="P812" s="294"/>
      <c r="Q812" s="294"/>
      <c r="R812" s="294"/>
      <c r="S812" s="294"/>
      <c r="T812" s="294"/>
      <c r="U812" s="294"/>
      <c r="V812" s="294"/>
      <c r="W812" s="294"/>
      <c r="X812" s="294"/>
      <c r="Y812" s="414"/>
      <c r="Z812" s="414"/>
      <c r="AA812" s="414"/>
      <c r="AB812" s="414"/>
      <c r="AC812" s="414"/>
      <c r="AD812" s="414"/>
      <c r="AE812" s="414"/>
      <c r="AF812" s="409"/>
      <c r="AG812" s="409"/>
      <c r="AH812" s="409"/>
      <c r="AI812" s="409"/>
      <c r="AJ812" s="409"/>
      <c r="AK812" s="409"/>
      <c r="AL812" s="409"/>
      <c r="AM812" s="295">
        <f>SUM(Y812:AL812)</f>
        <v>0</v>
      </c>
    </row>
    <row r="813" spans="1:39" outlineLevel="1">
      <c r="A813" s="530"/>
      <c r="B813" s="293" t="s">
        <v>343</v>
      </c>
      <c r="C813" s="290" t="s">
        <v>164</v>
      </c>
      <c r="D813" s="294"/>
      <c r="E813" s="294"/>
      <c r="F813" s="294"/>
      <c r="G813" s="294"/>
      <c r="H813" s="294"/>
      <c r="I813" s="294"/>
      <c r="J813" s="294"/>
      <c r="K813" s="294"/>
      <c r="L813" s="294"/>
      <c r="M813" s="294"/>
      <c r="N813" s="294">
        <f>N812</f>
        <v>12</v>
      </c>
      <c r="O813" s="294"/>
      <c r="P813" s="294"/>
      <c r="Q813" s="294"/>
      <c r="R813" s="294"/>
      <c r="S813" s="294"/>
      <c r="T813" s="294"/>
      <c r="U813" s="294"/>
      <c r="V813" s="294"/>
      <c r="W813" s="294"/>
      <c r="X813" s="294"/>
      <c r="Y813" s="410">
        <f>Y812</f>
        <v>0</v>
      </c>
      <c r="Z813" s="410">
        <f t="shared" ref="Z813" si="2455">Z812</f>
        <v>0</v>
      </c>
      <c r="AA813" s="410">
        <f t="shared" ref="AA813" si="2456">AA812</f>
        <v>0</v>
      </c>
      <c r="AB813" s="410">
        <f t="shared" ref="AB813" si="2457">AB812</f>
        <v>0</v>
      </c>
      <c r="AC813" s="410">
        <f t="shared" ref="AC813" si="2458">AC812</f>
        <v>0</v>
      </c>
      <c r="AD813" s="410">
        <f t="shared" ref="AD813" si="2459">AD812</f>
        <v>0</v>
      </c>
      <c r="AE813" s="410">
        <f t="shared" ref="AE813" si="2460">AE812</f>
        <v>0</v>
      </c>
      <c r="AF813" s="410">
        <f t="shared" ref="AF813" si="2461">AF812</f>
        <v>0</v>
      </c>
      <c r="AG813" s="410">
        <f t="shared" ref="AG813" si="2462">AG812</f>
        <v>0</v>
      </c>
      <c r="AH813" s="410">
        <f t="shared" ref="AH813" si="2463">AH812</f>
        <v>0</v>
      </c>
      <c r="AI813" s="410">
        <f t="shared" ref="AI813" si="2464">AI812</f>
        <v>0</v>
      </c>
      <c r="AJ813" s="410">
        <f t="shared" ref="AJ813" si="2465">AJ812</f>
        <v>0</v>
      </c>
      <c r="AK813" s="410">
        <f t="shared" ref="AK813" si="2466">AK812</f>
        <v>0</v>
      </c>
      <c r="AL813" s="410">
        <f t="shared" ref="AL813" si="2467">AL812</f>
        <v>0</v>
      </c>
      <c r="AM813" s="296"/>
    </row>
    <row r="814" spans="1:39" outlineLevel="1">
      <c r="A814" s="530"/>
      <c r="B814" s="314"/>
      <c r="C814" s="304"/>
      <c r="D814" s="290"/>
      <c r="E814" s="290"/>
      <c r="F814" s="290"/>
      <c r="G814" s="290"/>
      <c r="H814" s="290"/>
      <c r="I814" s="290"/>
      <c r="J814" s="290"/>
      <c r="K814" s="290"/>
      <c r="L814" s="290"/>
      <c r="M814" s="290"/>
      <c r="N814" s="466"/>
      <c r="O814" s="290"/>
      <c r="P814" s="290"/>
      <c r="Q814" s="290"/>
      <c r="R814" s="290"/>
      <c r="S814" s="290"/>
      <c r="T814" s="290"/>
      <c r="U814" s="290"/>
      <c r="V814" s="290"/>
      <c r="W814" s="290"/>
      <c r="X814" s="290"/>
      <c r="Y814" s="411"/>
      <c r="Z814" s="411"/>
      <c r="AA814" s="411"/>
      <c r="AB814" s="411"/>
      <c r="AC814" s="411"/>
      <c r="AD814" s="411"/>
      <c r="AE814" s="411"/>
      <c r="AF814" s="411"/>
      <c r="AG814" s="411"/>
      <c r="AH814" s="411"/>
      <c r="AI814" s="411"/>
      <c r="AJ814" s="411"/>
      <c r="AK814" s="411"/>
      <c r="AL814" s="411"/>
      <c r="AM814" s="305"/>
    </row>
    <row r="815" spans="1:39" s="308" customFormat="1" ht="15.75" outlineLevel="1">
      <c r="A815" s="530"/>
      <c r="B815" s="287" t="s">
        <v>491</v>
      </c>
      <c r="C815" s="290"/>
      <c r="D815" s="290"/>
      <c r="E815" s="290"/>
      <c r="F815" s="290"/>
      <c r="G815" s="290"/>
      <c r="H815" s="290"/>
      <c r="I815" s="290"/>
      <c r="J815" s="290"/>
      <c r="K815" s="290"/>
      <c r="L815" s="290"/>
      <c r="M815" s="290"/>
      <c r="N815" s="290"/>
      <c r="O815" s="290"/>
      <c r="P815" s="290"/>
      <c r="Q815" s="290"/>
      <c r="R815" s="290"/>
      <c r="S815" s="290"/>
      <c r="T815" s="290"/>
      <c r="U815" s="290"/>
      <c r="V815" s="290"/>
      <c r="W815" s="290"/>
      <c r="X815" s="290"/>
      <c r="Y815" s="411"/>
      <c r="Z815" s="411"/>
      <c r="AA815" s="411"/>
      <c r="AB815" s="411"/>
      <c r="AC815" s="411"/>
      <c r="AD815" s="411"/>
      <c r="AE815" s="415"/>
      <c r="AF815" s="415"/>
      <c r="AG815" s="415"/>
      <c r="AH815" s="415"/>
      <c r="AI815" s="415"/>
      <c r="AJ815" s="415"/>
      <c r="AK815" s="415"/>
      <c r="AL815" s="415"/>
      <c r="AM815" s="515"/>
    </row>
    <row r="816" spans="1:39" outlineLevel="1">
      <c r="A816" s="530">
        <v>15</v>
      </c>
      <c r="B816" s="293" t="s">
        <v>496</v>
      </c>
      <c r="C816" s="290" t="s">
        <v>25</v>
      </c>
      <c r="D816" s="294"/>
      <c r="E816" s="294"/>
      <c r="F816" s="294"/>
      <c r="G816" s="294"/>
      <c r="H816" s="294"/>
      <c r="I816" s="294"/>
      <c r="J816" s="294"/>
      <c r="K816" s="294"/>
      <c r="L816" s="294"/>
      <c r="M816" s="294"/>
      <c r="N816" s="294">
        <v>0</v>
      </c>
      <c r="O816" s="294"/>
      <c r="P816" s="294"/>
      <c r="Q816" s="294"/>
      <c r="R816" s="294"/>
      <c r="S816" s="294"/>
      <c r="T816" s="294"/>
      <c r="U816" s="294"/>
      <c r="V816" s="294"/>
      <c r="W816" s="294"/>
      <c r="X816" s="294"/>
      <c r="Y816" s="414"/>
      <c r="Z816" s="414"/>
      <c r="AA816" s="414"/>
      <c r="AB816" s="414"/>
      <c r="AC816" s="414"/>
      <c r="AD816" s="414"/>
      <c r="AE816" s="414"/>
      <c r="AF816" s="409"/>
      <c r="AG816" s="409"/>
      <c r="AH816" s="409"/>
      <c r="AI816" s="409"/>
      <c r="AJ816" s="409"/>
      <c r="AK816" s="409"/>
      <c r="AL816" s="409"/>
      <c r="AM816" s="295">
        <f>SUM(Y816:AL816)</f>
        <v>0</v>
      </c>
    </row>
    <row r="817" spans="1:39" outlineLevel="1">
      <c r="A817" s="530"/>
      <c r="B817" s="293" t="s">
        <v>343</v>
      </c>
      <c r="C817" s="290" t="s">
        <v>164</v>
      </c>
      <c r="D817" s="294"/>
      <c r="E817" s="294"/>
      <c r="F817" s="294"/>
      <c r="G817" s="294"/>
      <c r="H817" s="294"/>
      <c r="I817" s="294"/>
      <c r="J817" s="294"/>
      <c r="K817" s="294"/>
      <c r="L817" s="294"/>
      <c r="M817" s="294"/>
      <c r="N817" s="294">
        <f>N816</f>
        <v>0</v>
      </c>
      <c r="O817" s="294"/>
      <c r="P817" s="294"/>
      <c r="Q817" s="294"/>
      <c r="R817" s="294"/>
      <c r="S817" s="294"/>
      <c r="T817" s="294"/>
      <c r="U817" s="294"/>
      <c r="V817" s="294"/>
      <c r="W817" s="294"/>
      <c r="X817" s="294"/>
      <c r="Y817" s="410">
        <f>Y816</f>
        <v>0</v>
      </c>
      <c r="Z817" s="410">
        <f t="shared" ref="Z817:AL817" si="2468">Z816</f>
        <v>0</v>
      </c>
      <c r="AA817" s="410">
        <f t="shared" si="2468"/>
        <v>0</v>
      </c>
      <c r="AB817" s="410">
        <f t="shared" si="2468"/>
        <v>0</v>
      </c>
      <c r="AC817" s="410">
        <f t="shared" si="2468"/>
        <v>0</v>
      </c>
      <c r="AD817" s="410">
        <f t="shared" si="2468"/>
        <v>0</v>
      </c>
      <c r="AE817" s="410">
        <f t="shared" si="2468"/>
        <v>0</v>
      </c>
      <c r="AF817" s="410">
        <f t="shared" si="2468"/>
        <v>0</v>
      </c>
      <c r="AG817" s="410">
        <f t="shared" si="2468"/>
        <v>0</v>
      </c>
      <c r="AH817" s="410">
        <f t="shared" si="2468"/>
        <v>0</v>
      </c>
      <c r="AI817" s="410">
        <f t="shared" si="2468"/>
        <v>0</v>
      </c>
      <c r="AJ817" s="410">
        <f t="shared" si="2468"/>
        <v>0</v>
      </c>
      <c r="AK817" s="410">
        <f t="shared" si="2468"/>
        <v>0</v>
      </c>
      <c r="AL817" s="410">
        <f t="shared" si="2468"/>
        <v>0</v>
      </c>
      <c r="AM817" s="296"/>
    </row>
    <row r="818" spans="1:39" outlineLevel="1">
      <c r="A818" s="530"/>
      <c r="B818" s="314"/>
      <c r="C818" s="304"/>
      <c r="D818" s="290"/>
      <c r="E818" s="290"/>
      <c r="F818" s="290"/>
      <c r="G818" s="290"/>
      <c r="H818" s="290"/>
      <c r="I818" s="290"/>
      <c r="J818" s="290"/>
      <c r="K818" s="290"/>
      <c r="L818" s="290"/>
      <c r="M818" s="290"/>
      <c r="N818" s="290"/>
      <c r="O818" s="290"/>
      <c r="P818" s="290"/>
      <c r="Q818" s="290"/>
      <c r="R818" s="290"/>
      <c r="S818" s="290"/>
      <c r="T818" s="290"/>
      <c r="U818" s="290"/>
      <c r="V818" s="290"/>
      <c r="W818" s="290"/>
      <c r="X818" s="290"/>
      <c r="Y818" s="411"/>
      <c r="Z818" s="411"/>
      <c r="AA818" s="411"/>
      <c r="AB818" s="411"/>
      <c r="AC818" s="411"/>
      <c r="AD818" s="411"/>
      <c r="AE818" s="411"/>
      <c r="AF818" s="411"/>
      <c r="AG818" s="411"/>
      <c r="AH818" s="411"/>
      <c r="AI818" s="411"/>
      <c r="AJ818" s="411"/>
      <c r="AK818" s="411"/>
      <c r="AL818" s="411"/>
      <c r="AM818" s="305"/>
    </row>
    <row r="819" spans="1:39" s="282" customFormat="1" outlineLevel="1">
      <c r="A819" s="530">
        <v>16</v>
      </c>
      <c r="B819" s="323" t="s">
        <v>492</v>
      </c>
      <c r="C819" s="290" t="s">
        <v>25</v>
      </c>
      <c r="D819" s="294"/>
      <c r="E819" s="294"/>
      <c r="F819" s="294"/>
      <c r="G819" s="294"/>
      <c r="H819" s="294"/>
      <c r="I819" s="294"/>
      <c r="J819" s="294"/>
      <c r="K819" s="294"/>
      <c r="L819" s="294"/>
      <c r="M819" s="294"/>
      <c r="N819" s="294">
        <v>0</v>
      </c>
      <c r="O819" s="294"/>
      <c r="P819" s="294"/>
      <c r="Q819" s="294"/>
      <c r="R819" s="294"/>
      <c r="S819" s="294"/>
      <c r="T819" s="294"/>
      <c r="U819" s="294"/>
      <c r="V819" s="294"/>
      <c r="W819" s="294"/>
      <c r="X819" s="294"/>
      <c r="Y819" s="414"/>
      <c r="Z819" s="414"/>
      <c r="AA819" s="414"/>
      <c r="AB819" s="414"/>
      <c r="AC819" s="414"/>
      <c r="AD819" s="414"/>
      <c r="AE819" s="414"/>
      <c r="AF819" s="409"/>
      <c r="AG819" s="409"/>
      <c r="AH819" s="409"/>
      <c r="AI819" s="409"/>
      <c r="AJ819" s="409"/>
      <c r="AK819" s="409"/>
      <c r="AL819" s="409"/>
      <c r="AM819" s="295">
        <f>SUM(Y819:AL819)</f>
        <v>0</v>
      </c>
    </row>
    <row r="820" spans="1:39" s="282" customFormat="1" outlineLevel="1">
      <c r="A820" s="530"/>
      <c r="B820" s="293" t="s">
        <v>343</v>
      </c>
      <c r="C820" s="290" t="s">
        <v>164</v>
      </c>
      <c r="D820" s="294"/>
      <c r="E820" s="294"/>
      <c r="F820" s="294"/>
      <c r="G820" s="294"/>
      <c r="H820" s="294"/>
      <c r="I820" s="294"/>
      <c r="J820" s="294"/>
      <c r="K820" s="294"/>
      <c r="L820" s="294"/>
      <c r="M820" s="294"/>
      <c r="N820" s="294">
        <f>N819</f>
        <v>0</v>
      </c>
      <c r="O820" s="294"/>
      <c r="P820" s="294"/>
      <c r="Q820" s="294"/>
      <c r="R820" s="294"/>
      <c r="S820" s="294"/>
      <c r="T820" s="294"/>
      <c r="U820" s="294"/>
      <c r="V820" s="294"/>
      <c r="W820" s="294"/>
      <c r="X820" s="294"/>
      <c r="Y820" s="410">
        <f>Y819</f>
        <v>0</v>
      </c>
      <c r="Z820" s="410">
        <f t="shared" ref="Z820:AL820" si="2469">Z819</f>
        <v>0</v>
      </c>
      <c r="AA820" s="410">
        <f t="shared" si="2469"/>
        <v>0</v>
      </c>
      <c r="AB820" s="410">
        <f t="shared" si="2469"/>
        <v>0</v>
      </c>
      <c r="AC820" s="410">
        <f t="shared" si="2469"/>
        <v>0</v>
      </c>
      <c r="AD820" s="410">
        <f t="shared" si="2469"/>
        <v>0</v>
      </c>
      <c r="AE820" s="410">
        <f t="shared" si="2469"/>
        <v>0</v>
      </c>
      <c r="AF820" s="410">
        <f t="shared" si="2469"/>
        <v>0</v>
      </c>
      <c r="AG820" s="410">
        <f t="shared" si="2469"/>
        <v>0</v>
      </c>
      <c r="AH820" s="410">
        <f t="shared" si="2469"/>
        <v>0</v>
      </c>
      <c r="AI820" s="410">
        <f t="shared" si="2469"/>
        <v>0</v>
      </c>
      <c r="AJ820" s="410">
        <f t="shared" si="2469"/>
        <v>0</v>
      </c>
      <c r="AK820" s="410">
        <f t="shared" si="2469"/>
        <v>0</v>
      </c>
      <c r="AL820" s="410">
        <f t="shared" si="2469"/>
        <v>0</v>
      </c>
      <c r="AM820" s="296"/>
    </row>
    <row r="821" spans="1:39" s="282" customFormat="1" outlineLevel="1">
      <c r="A821" s="530"/>
      <c r="B821" s="323"/>
      <c r="C821" s="290"/>
      <c r="D821" s="290"/>
      <c r="E821" s="290"/>
      <c r="F821" s="290"/>
      <c r="G821" s="290"/>
      <c r="H821" s="290"/>
      <c r="I821" s="290"/>
      <c r="J821" s="290"/>
      <c r="K821" s="290"/>
      <c r="L821" s="290"/>
      <c r="M821" s="290"/>
      <c r="N821" s="290"/>
      <c r="O821" s="290"/>
      <c r="P821" s="290"/>
      <c r="Q821" s="290"/>
      <c r="R821" s="290"/>
      <c r="S821" s="290"/>
      <c r="T821" s="290"/>
      <c r="U821" s="290"/>
      <c r="V821" s="290"/>
      <c r="W821" s="290"/>
      <c r="X821" s="290"/>
      <c r="Y821" s="411"/>
      <c r="Z821" s="411"/>
      <c r="AA821" s="411"/>
      <c r="AB821" s="411"/>
      <c r="AC821" s="411"/>
      <c r="AD821" s="411"/>
      <c r="AE821" s="415"/>
      <c r="AF821" s="415"/>
      <c r="AG821" s="415"/>
      <c r="AH821" s="415"/>
      <c r="AI821" s="415"/>
      <c r="AJ821" s="415"/>
      <c r="AK821" s="415"/>
      <c r="AL821" s="415"/>
      <c r="AM821" s="312"/>
    </row>
    <row r="822" spans="1:39" ht="15.75" outlineLevel="1">
      <c r="A822" s="530"/>
      <c r="B822" s="517" t="s">
        <v>497</v>
      </c>
      <c r="C822" s="319"/>
      <c r="D822" s="289"/>
      <c r="E822" s="288"/>
      <c r="F822" s="288"/>
      <c r="G822" s="288"/>
      <c r="H822" s="288"/>
      <c r="I822" s="288"/>
      <c r="J822" s="288"/>
      <c r="K822" s="288"/>
      <c r="L822" s="288"/>
      <c r="M822" s="288"/>
      <c r="N822" s="289"/>
      <c r="O822" s="288"/>
      <c r="P822" s="288"/>
      <c r="Q822" s="288"/>
      <c r="R822" s="288"/>
      <c r="S822" s="288"/>
      <c r="T822" s="288"/>
      <c r="U822" s="288"/>
      <c r="V822" s="288"/>
      <c r="W822" s="288"/>
      <c r="X822" s="288"/>
      <c r="Y822" s="413"/>
      <c r="Z822" s="413"/>
      <c r="AA822" s="413"/>
      <c r="AB822" s="413"/>
      <c r="AC822" s="413"/>
      <c r="AD822" s="413"/>
      <c r="AE822" s="413"/>
      <c r="AF822" s="413"/>
      <c r="AG822" s="413"/>
      <c r="AH822" s="413"/>
      <c r="AI822" s="413"/>
      <c r="AJ822" s="413"/>
      <c r="AK822" s="413"/>
      <c r="AL822" s="413"/>
      <c r="AM822" s="291"/>
    </row>
    <row r="823" spans="1:39" outlineLevel="1">
      <c r="A823" s="530">
        <v>17</v>
      </c>
      <c r="B823" s="427" t="s">
        <v>113</v>
      </c>
      <c r="C823" s="290" t="s">
        <v>25</v>
      </c>
      <c r="D823" s="294"/>
      <c r="E823" s="294"/>
      <c r="F823" s="294"/>
      <c r="G823" s="294"/>
      <c r="H823" s="294"/>
      <c r="I823" s="294"/>
      <c r="J823" s="294"/>
      <c r="K823" s="294"/>
      <c r="L823" s="294"/>
      <c r="M823" s="294"/>
      <c r="N823" s="294">
        <v>0</v>
      </c>
      <c r="O823" s="294"/>
      <c r="P823" s="294"/>
      <c r="Q823" s="294"/>
      <c r="R823" s="294"/>
      <c r="S823" s="294"/>
      <c r="T823" s="294"/>
      <c r="U823" s="294"/>
      <c r="V823" s="294"/>
      <c r="W823" s="294"/>
      <c r="X823" s="294"/>
      <c r="Y823" s="425"/>
      <c r="Z823" s="409"/>
      <c r="AA823" s="409"/>
      <c r="AB823" s="409"/>
      <c r="AC823" s="409"/>
      <c r="AD823" s="409"/>
      <c r="AE823" s="409"/>
      <c r="AF823" s="414"/>
      <c r="AG823" s="414"/>
      <c r="AH823" s="414"/>
      <c r="AI823" s="414"/>
      <c r="AJ823" s="414"/>
      <c r="AK823" s="414"/>
      <c r="AL823" s="414"/>
      <c r="AM823" s="295">
        <f>SUM(Y823:AL823)</f>
        <v>0</v>
      </c>
    </row>
    <row r="824" spans="1:39" outlineLevel="1">
      <c r="A824" s="530"/>
      <c r="B824" s="293" t="s">
        <v>343</v>
      </c>
      <c r="C824" s="290" t="s">
        <v>164</v>
      </c>
      <c r="D824" s="294"/>
      <c r="E824" s="294"/>
      <c r="F824" s="294"/>
      <c r="G824" s="294"/>
      <c r="H824" s="294"/>
      <c r="I824" s="294"/>
      <c r="J824" s="294"/>
      <c r="K824" s="294"/>
      <c r="L824" s="294"/>
      <c r="M824" s="294"/>
      <c r="N824" s="294">
        <f>N823</f>
        <v>0</v>
      </c>
      <c r="O824" s="294"/>
      <c r="P824" s="294"/>
      <c r="Q824" s="294"/>
      <c r="R824" s="294"/>
      <c r="S824" s="294"/>
      <c r="T824" s="294"/>
      <c r="U824" s="294"/>
      <c r="V824" s="294"/>
      <c r="W824" s="294"/>
      <c r="X824" s="294"/>
      <c r="Y824" s="410">
        <f>Y823</f>
        <v>0</v>
      </c>
      <c r="Z824" s="410">
        <f t="shared" ref="Z824:AL824" si="2470">Z823</f>
        <v>0</v>
      </c>
      <c r="AA824" s="410">
        <f t="shared" si="2470"/>
        <v>0</v>
      </c>
      <c r="AB824" s="410">
        <f t="shared" si="2470"/>
        <v>0</v>
      </c>
      <c r="AC824" s="410">
        <f t="shared" si="2470"/>
        <v>0</v>
      </c>
      <c r="AD824" s="410">
        <f t="shared" si="2470"/>
        <v>0</v>
      </c>
      <c r="AE824" s="410">
        <f t="shared" si="2470"/>
        <v>0</v>
      </c>
      <c r="AF824" s="410">
        <f t="shared" si="2470"/>
        <v>0</v>
      </c>
      <c r="AG824" s="410">
        <f t="shared" si="2470"/>
        <v>0</v>
      </c>
      <c r="AH824" s="410">
        <f t="shared" si="2470"/>
        <v>0</v>
      </c>
      <c r="AI824" s="410">
        <f t="shared" si="2470"/>
        <v>0</v>
      </c>
      <c r="AJ824" s="410">
        <f t="shared" si="2470"/>
        <v>0</v>
      </c>
      <c r="AK824" s="410">
        <f t="shared" si="2470"/>
        <v>0</v>
      </c>
      <c r="AL824" s="410">
        <f t="shared" si="2470"/>
        <v>0</v>
      </c>
      <c r="AM824" s="305"/>
    </row>
    <row r="825" spans="1:39" outlineLevel="1">
      <c r="A825" s="530"/>
      <c r="B825" s="293"/>
      <c r="C825" s="290"/>
      <c r="D825" s="290"/>
      <c r="E825" s="290"/>
      <c r="F825" s="290"/>
      <c r="G825" s="290"/>
      <c r="H825" s="290"/>
      <c r="I825" s="290"/>
      <c r="J825" s="290"/>
      <c r="K825" s="290"/>
      <c r="L825" s="290"/>
      <c r="M825" s="290"/>
      <c r="N825" s="290"/>
      <c r="O825" s="290"/>
      <c r="P825" s="290"/>
      <c r="Q825" s="290"/>
      <c r="R825" s="290"/>
      <c r="S825" s="290"/>
      <c r="T825" s="290"/>
      <c r="U825" s="290"/>
      <c r="V825" s="290"/>
      <c r="W825" s="290"/>
      <c r="X825" s="290"/>
      <c r="Y825" s="421"/>
      <c r="Z825" s="424"/>
      <c r="AA825" s="424"/>
      <c r="AB825" s="424"/>
      <c r="AC825" s="424"/>
      <c r="AD825" s="424"/>
      <c r="AE825" s="424"/>
      <c r="AF825" s="424"/>
      <c r="AG825" s="424"/>
      <c r="AH825" s="424"/>
      <c r="AI825" s="424"/>
      <c r="AJ825" s="424"/>
      <c r="AK825" s="424"/>
      <c r="AL825" s="424"/>
      <c r="AM825" s="305"/>
    </row>
    <row r="826" spans="1:39" outlineLevel="1">
      <c r="A826" s="530">
        <v>18</v>
      </c>
      <c r="B826" s="427" t="s">
        <v>110</v>
      </c>
      <c r="C826" s="290" t="s">
        <v>25</v>
      </c>
      <c r="D826" s="294"/>
      <c r="E826" s="294"/>
      <c r="F826" s="294"/>
      <c r="G826" s="294"/>
      <c r="H826" s="294"/>
      <c r="I826" s="294"/>
      <c r="J826" s="294"/>
      <c r="K826" s="294"/>
      <c r="L826" s="294"/>
      <c r="M826" s="294"/>
      <c r="N826" s="294">
        <v>0</v>
      </c>
      <c r="O826" s="294"/>
      <c r="P826" s="294"/>
      <c r="Q826" s="294"/>
      <c r="R826" s="294"/>
      <c r="S826" s="294"/>
      <c r="T826" s="294"/>
      <c r="U826" s="294"/>
      <c r="V826" s="294"/>
      <c r="W826" s="294"/>
      <c r="X826" s="294"/>
      <c r="Y826" s="425"/>
      <c r="Z826" s="409"/>
      <c r="AA826" s="409"/>
      <c r="AB826" s="409"/>
      <c r="AC826" s="409"/>
      <c r="AD826" s="409"/>
      <c r="AE826" s="409"/>
      <c r="AF826" s="414"/>
      <c r="AG826" s="414"/>
      <c r="AH826" s="414"/>
      <c r="AI826" s="414"/>
      <c r="AJ826" s="414"/>
      <c r="AK826" s="414"/>
      <c r="AL826" s="414"/>
      <c r="AM826" s="295">
        <f>SUM(Y826:AL826)</f>
        <v>0</v>
      </c>
    </row>
    <row r="827" spans="1:39" outlineLevel="1">
      <c r="A827" s="530"/>
      <c r="B827" s="293" t="s">
        <v>343</v>
      </c>
      <c r="C827" s="290" t="s">
        <v>164</v>
      </c>
      <c r="D827" s="294"/>
      <c r="E827" s="294"/>
      <c r="F827" s="294"/>
      <c r="G827" s="294"/>
      <c r="H827" s="294"/>
      <c r="I827" s="294"/>
      <c r="J827" s="294"/>
      <c r="K827" s="294"/>
      <c r="L827" s="294"/>
      <c r="M827" s="294"/>
      <c r="N827" s="294">
        <f>N826</f>
        <v>0</v>
      </c>
      <c r="O827" s="294"/>
      <c r="P827" s="294"/>
      <c r="Q827" s="294"/>
      <c r="R827" s="294"/>
      <c r="S827" s="294"/>
      <c r="T827" s="294"/>
      <c r="U827" s="294"/>
      <c r="V827" s="294"/>
      <c r="W827" s="294"/>
      <c r="X827" s="294"/>
      <c r="Y827" s="410">
        <f>Y826</f>
        <v>0</v>
      </c>
      <c r="Z827" s="410">
        <f t="shared" ref="Z827:AL827" si="2471">Z826</f>
        <v>0</v>
      </c>
      <c r="AA827" s="410">
        <f t="shared" si="2471"/>
        <v>0</v>
      </c>
      <c r="AB827" s="410">
        <f t="shared" si="2471"/>
        <v>0</v>
      </c>
      <c r="AC827" s="410">
        <f t="shared" si="2471"/>
        <v>0</v>
      </c>
      <c r="AD827" s="410">
        <f t="shared" si="2471"/>
        <v>0</v>
      </c>
      <c r="AE827" s="410">
        <f t="shared" si="2471"/>
        <v>0</v>
      </c>
      <c r="AF827" s="410">
        <f t="shared" si="2471"/>
        <v>0</v>
      </c>
      <c r="AG827" s="410">
        <f t="shared" si="2471"/>
        <v>0</v>
      </c>
      <c r="AH827" s="410">
        <f t="shared" si="2471"/>
        <v>0</v>
      </c>
      <c r="AI827" s="410">
        <f t="shared" si="2471"/>
        <v>0</v>
      </c>
      <c r="AJ827" s="410">
        <f t="shared" si="2471"/>
        <v>0</v>
      </c>
      <c r="AK827" s="410">
        <f t="shared" si="2471"/>
        <v>0</v>
      </c>
      <c r="AL827" s="410">
        <f t="shared" si="2471"/>
        <v>0</v>
      </c>
      <c r="AM827" s="305"/>
    </row>
    <row r="828" spans="1:39" outlineLevel="1">
      <c r="A828" s="530"/>
      <c r="B828" s="321"/>
      <c r="C828" s="290"/>
      <c r="D828" s="290"/>
      <c r="E828" s="290"/>
      <c r="F828" s="290"/>
      <c r="G828" s="290"/>
      <c r="H828" s="290"/>
      <c r="I828" s="290"/>
      <c r="J828" s="290"/>
      <c r="K828" s="290"/>
      <c r="L828" s="290"/>
      <c r="M828" s="290"/>
      <c r="N828" s="290"/>
      <c r="O828" s="290"/>
      <c r="P828" s="290"/>
      <c r="Q828" s="290"/>
      <c r="R828" s="290"/>
      <c r="S828" s="290"/>
      <c r="T828" s="290"/>
      <c r="U828" s="290"/>
      <c r="V828" s="290"/>
      <c r="W828" s="290"/>
      <c r="X828" s="290"/>
      <c r="Y828" s="422"/>
      <c r="Z828" s="423"/>
      <c r="AA828" s="423"/>
      <c r="AB828" s="423"/>
      <c r="AC828" s="423"/>
      <c r="AD828" s="423"/>
      <c r="AE828" s="423"/>
      <c r="AF828" s="423"/>
      <c r="AG828" s="423"/>
      <c r="AH828" s="423"/>
      <c r="AI828" s="423"/>
      <c r="AJ828" s="423"/>
      <c r="AK828" s="423"/>
      <c r="AL828" s="423"/>
      <c r="AM828" s="296"/>
    </row>
    <row r="829" spans="1:39" outlineLevel="1">
      <c r="A829" s="530">
        <v>19</v>
      </c>
      <c r="B829" s="427" t="s">
        <v>112</v>
      </c>
      <c r="C829" s="290" t="s">
        <v>25</v>
      </c>
      <c r="D829" s="294"/>
      <c r="E829" s="294"/>
      <c r="F829" s="294"/>
      <c r="G829" s="294"/>
      <c r="H829" s="294"/>
      <c r="I829" s="294"/>
      <c r="J829" s="294"/>
      <c r="K829" s="294"/>
      <c r="L829" s="294"/>
      <c r="M829" s="294"/>
      <c r="N829" s="294">
        <v>0</v>
      </c>
      <c r="O829" s="294"/>
      <c r="P829" s="294"/>
      <c r="Q829" s="294"/>
      <c r="R829" s="294"/>
      <c r="S829" s="294"/>
      <c r="T829" s="294"/>
      <c r="U829" s="294"/>
      <c r="V829" s="294"/>
      <c r="W829" s="294"/>
      <c r="X829" s="294"/>
      <c r="Y829" s="425"/>
      <c r="Z829" s="409"/>
      <c r="AA829" s="409"/>
      <c r="AB829" s="409"/>
      <c r="AC829" s="409"/>
      <c r="AD829" s="409"/>
      <c r="AE829" s="409"/>
      <c r="AF829" s="414"/>
      <c r="AG829" s="414"/>
      <c r="AH829" s="414"/>
      <c r="AI829" s="414"/>
      <c r="AJ829" s="414"/>
      <c r="AK829" s="414"/>
      <c r="AL829" s="414"/>
      <c r="AM829" s="295">
        <f>SUM(Y829:AL829)</f>
        <v>0</v>
      </c>
    </row>
    <row r="830" spans="1:39" outlineLevel="1">
      <c r="A830" s="530"/>
      <c r="B830" s="293" t="s">
        <v>343</v>
      </c>
      <c r="C830" s="290" t="s">
        <v>164</v>
      </c>
      <c r="D830" s="294"/>
      <c r="E830" s="294"/>
      <c r="F830" s="294"/>
      <c r="G830" s="294"/>
      <c r="H830" s="294"/>
      <c r="I830" s="294"/>
      <c r="J830" s="294"/>
      <c r="K830" s="294"/>
      <c r="L830" s="294"/>
      <c r="M830" s="294"/>
      <c r="N830" s="294">
        <f>N829</f>
        <v>0</v>
      </c>
      <c r="O830" s="294"/>
      <c r="P830" s="294"/>
      <c r="Q830" s="294"/>
      <c r="R830" s="294"/>
      <c r="S830" s="294"/>
      <c r="T830" s="294"/>
      <c r="U830" s="294"/>
      <c r="V830" s="294"/>
      <c r="W830" s="294"/>
      <c r="X830" s="294"/>
      <c r="Y830" s="410">
        <f>Y829</f>
        <v>0</v>
      </c>
      <c r="Z830" s="410">
        <f t="shared" ref="Z830:AL830" si="2472">Z829</f>
        <v>0</v>
      </c>
      <c r="AA830" s="410">
        <f t="shared" si="2472"/>
        <v>0</v>
      </c>
      <c r="AB830" s="410">
        <f t="shared" si="2472"/>
        <v>0</v>
      </c>
      <c r="AC830" s="410">
        <f t="shared" si="2472"/>
        <v>0</v>
      </c>
      <c r="AD830" s="410">
        <f t="shared" si="2472"/>
        <v>0</v>
      </c>
      <c r="AE830" s="410">
        <f t="shared" si="2472"/>
        <v>0</v>
      </c>
      <c r="AF830" s="410">
        <f t="shared" si="2472"/>
        <v>0</v>
      </c>
      <c r="AG830" s="410">
        <f t="shared" si="2472"/>
        <v>0</v>
      </c>
      <c r="AH830" s="410">
        <f t="shared" si="2472"/>
        <v>0</v>
      </c>
      <c r="AI830" s="410">
        <f t="shared" si="2472"/>
        <v>0</v>
      </c>
      <c r="AJ830" s="410">
        <f t="shared" si="2472"/>
        <v>0</v>
      </c>
      <c r="AK830" s="410">
        <f t="shared" si="2472"/>
        <v>0</v>
      </c>
      <c r="AL830" s="410">
        <f t="shared" si="2472"/>
        <v>0</v>
      </c>
      <c r="AM830" s="296"/>
    </row>
    <row r="831" spans="1:39" outlineLevel="1">
      <c r="A831" s="530"/>
      <c r="B831" s="321"/>
      <c r="C831" s="290"/>
      <c r="D831" s="290"/>
      <c r="E831" s="290"/>
      <c r="F831" s="290"/>
      <c r="G831" s="290"/>
      <c r="H831" s="290"/>
      <c r="I831" s="290"/>
      <c r="J831" s="290"/>
      <c r="K831" s="290"/>
      <c r="L831" s="290"/>
      <c r="M831" s="290"/>
      <c r="N831" s="290"/>
      <c r="O831" s="290"/>
      <c r="P831" s="290"/>
      <c r="Q831" s="290"/>
      <c r="R831" s="290"/>
      <c r="S831" s="290"/>
      <c r="T831" s="290"/>
      <c r="U831" s="290"/>
      <c r="V831" s="290"/>
      <c r="W831" s="290"/>
      <c r="X831" s="290"/>
      <c r="Y831" s="411"/>
      <c r="Z831" s="411"/>
      <c r="AA831" s="411"/>
      <c r="AB831" s="411"/>
      <c r="AC831" s="411"/>
      <c r="AD831" s="411"/>
      <c r="AE831" s="411"/>
      <c r="AF831" s="411"/>
      <c r="AG831" s="411"/>
      <c r="AH831" s="411"/>
      <c r="AI831" s="411"/>
      <c r="AJ831" s="411"/>
      <c r="AK831" s="411"/>
      <c r="AL831" s="411"/>
      <c r="AM831" s="305"/>
    </row>
    <row r="832" spans="1:39" outlineLevel="1">
      <c r="A832" s="530">
        <v>20</v>
      </c>
      <c r="B832" s="427" t="s">
        <v>111</v>
      </c>
      <c r="C832" s="290" t="s">
        <v>25</v>
      </c>
      <c r="D832" s="294"/>
      <c r="E832" s="294"/>
      <c r="F832" s="294"/>
      <c r="G832" s="294"/>
      <c r="H832" s="294"/>
      <c r="I832" s="294"/>
      <c r="J832" s="294"/>
      <c r="K832" s="294"/>
      <c r="L832" s="294"/>
      <c r="M832" s="294"/>
      <c r="N832" s="294">
        <v>0</v>
      </c>
      <c r="O832" s="294"/>
      <c r="P832" s="294"/>
      <c r="Q832" s="294"/>
      <c r="R832" s="294"/>
      <c r="S832" s="294"/>
      <c r="T832" s="294"/>
      <c r="U832" s="294"/>
      <c r="V832" s="294"/>
      <c r="W832" s="294"/>
      <c r="X832" s="294"/>
      <c r="Y832" s="425"/>
      <c r="Z832" s="409"/>
      <c r="AA832" s="409"/>
      <c r="AB832" s="409"/>
      <c r="AC832" s="409"/>
      <c r="AD832" s="409"/>
      <c r="AE832" s="409"/>
      <c r="AF832" s="414"/>
      <c r="AG832" s="414"/>
      <c r="AH832" s="414"/>
      <c r="AI832" s="414"/>
      <c r="AJ832" s="414"/>
      <c r="AK832" s="414"/>
      <c r="AL832" s="414"/>
      <c r="AM832" s="295">
        <f>SUM(Y832:AL832)</f>
        <v>0</v>
      </c>
    </row>
    <row r="833" spans="1:39" outlineLevel="1">
      <c r="A833" s="530"/>
      <c r="B833" s="293" t="s">
        <v>343</v>
      </c>
      <c r="C833" s="290" t="s">
        <v>164</v>
      </c>
      <c r="D833" s="294"/>
      <c r="E833" s="294"/>
      <c r="F833" s="294"/>
      <c r="G833" s="294"/>
      <c r="H833" s="294"/>
      <c r="I833" s="294"/>
      <c r="J833" s="294"/>
      <c r="K833" s="294"/>
      <c r="L833" s="294"/>
      <c r="M833" s="294"/>
      <c r="N833" s="294">
        <f>N832</f>
        <v>0</v>
      </c>
      <c r="O833" s="294"/>
      <c r="P833" s="294"/>
      <c r="Q833" s="294"/>
      <c r="R833" s="294"/>
      <c r="S833" s="294"/>
      <c r="T833" s="294"/>
      <c r="U833" s="294"/>
      <c r="V833" s="294"/>
      <c r="W833" s="294"/>
      <c r="X833" s="294"/>
      <c r="Y833" s="410">
        <f>Y832</f>
        <v>0</v>
      </c>
      <c r="Z833" s="410">
        <f t="shared" ref="Z833:AL833" si="2473">Z832</f>
        <v>0</v>
      </c>
      <c r="AA833" s="410">
        <f t="shared" si="2473"/>
        <v>0</v>
      </c>
      <c r="AB833" s="410">
        <f t="shared" si="2473"/>
        <v>0</v>
      </c>
      <c r="AC833" s="410">
        <f t="shared" si="2473"/>
        <v>0</v>
      </c>
      <c r="AD833" s="410">
        <f t="shared" si="2473"/>
        <v>0</v>
      </c>
      <c r="AE833" s="410">
        <f t="shared" si="2473"/>
        <v>0</v>
      </c>
      <c r="AF833" s="410">
        <f t="shared" si="2473"/>
        <v>0</v>
      </c>
      <c r="AG833" s="410">
        <f t="shared" si="2473"/>
        <v>0</v>
      </c>
      <c r="AH833" s="410">
        <f t="shared" si="2473"/>
        <v>0</v>
      </c>
      <c r="AI833" s="410">
        <f t="shared" si="2473"/>
        <v>0</v>
      </c>
      <c r="AJ833" s="410">
        <f t="shared" si="2473"/>
        <v>0</v>
      </c>
      <c r="AK833" s="410">
        <f t="shared" si="2473"/>
        <v>0</v>
      </c>
      <c r="AL833" s="410">
        <f t="shared" si="2473"/>
        <v>0</v>
      </c>
      <c r="AM833" s="305"/>
    </row>
    <row r="834" spans="1:39" ht="15.75" outlineLevel="1">
      <c r="A834" s="530"/>
      <c r="B834" s="322"/>
      <c r="C834" s="299"/>
      <c r="D834" s="290"/>
      <c r="E834" s="290"/>
      <c r="F834" s="290"/>
      <c r="G834" s="290"/>
      <c r="H834" s="290"/>
      <c r="I834" s="290"/>
      <c r="J834" s="290"/>
      <c r="K834" s="290"/>
      <c r="L834" s="290"/>
      <c r="M834" s="290"/>
      <c r="N834" s="299"/>
      <c r="O834" s="290"/>
      <c r="P834" s="290"/>
      <c r="Q834" s="290"/>
      <c r="R834" s="290"/>
      <c r="S834" s="290"/>
      <c r="T834" s="290"/>
      <c r="U834" s="290"/>
      <c r="V834" s="290"/>
      <c r="W834" s="290"/>
      <c r="X834" s="290"/>
      <c r="Y834" s="411"/>
      <c r="Z834" s="411"/>
      <c r="AA834" s="411"/>
      <c r="AB834" s="411"/>
      <c r="AC834" s="411"/>
      <c r="AD834" s="411"/>
      <c r="AE834" s="411"/>
      <c r="AF834" s="411"/>
      <c r="AG834" s="411"/>
      <c r="AH834" s="411"/>
      <c r="AI834" s="411"/>
      <c r="AJ834" s="411"/>
      <c r="AK834" s="411"/>
      <c r="AL834" s="411"/>
      <c r="AM834" s="305"/>
    </row>
    <row r="835" spans="1:39" ht="15.75" outlineLevel="1">
      <c r="A835" s="530"/>
      <c r="B835" s="516" t="s">
        <v>504</v>
      </c>
      <c r="C835" s="290"/>
      <c r="D835" s="290"/>
      <c r="E835" s="290"/>
      <c r="F835" s="290"/>
      <c r="G835" s="290"/>
      <c r="H835" s="290"/>
      <c r="I835" s="290"/>
      <c r="J835" s="290"/>
      <c r="K835" s="290"/>
      <c r="L835" s="290"/>
      <c r="M835" s="290"/>
      <c r="N835" s="290"/>
      <c r="O835" s="290"/>
      <c r="P835" s="290"/>
      <c r="Q835" s="290"/>
      <c r="R835" s="290"/>
      <c r="S835" s="290"/>
      <c r="T835" s="290"/>
      <c r="U835" s="290"/>
      <c r="V835" s="290"/>
      <c r="W835" s="290"/>
      <c r="X835" s="290"/>
      <c r="Y835" s="421"/>
      <c r="Z835" s="424"/>
      <c r="AA835" s="424"/>
      <c r="AB835" s="424"/>
      <c r="AC835" s="424"/>
      <c r="AD835" s="424"/>
      <c r="AE835" s="424"/>
      <c r="AF835" s="424"/>
      <c r="AG835" s="424"/>
      <c r="AH835" s="424"/>
      <c r="AI835" s="424"/>
      <c r="AJ835" s="424"/>
      <c r="AK835" s="424"/>
      <c r="AL835" s="424"/>
      <c r="AM835" s="305"/>
    </row>
    <row r="836" spans="1:39" ht="15.75" outlineLevel="1">
      <c r="A836" s="530"/>
      <c r="B836" s="502" t="s">
        <v>500</v>
      </c>
      <c r="C836" s="290"/>
      <c r="D836" s="290"/>
      <c r="E836" s="290"/>
      <c r="F836" s="290"/>
      <c r="G836" s="290"/>
      <c r="H836" s="290"/>
      <c r="I836" s="290"/>
      <c r="J836" s="290"/>
      <c r="K836" s="290"/>
      <c r="L836" s="290"/>
      <c r="M836" s="290"/>
      <c r="N836" s="290"/>
      <c r="O836" s="290"/>
      <c r="P836" s="290"/>
      <c r="Q836" s="290"/>
      <c r="R836" s="290"/>
      <c r="S836" s="290"/>
      <c r="T836" s="290"/>
      <c r="U836" s="290"/>
      <c r="V836" s="290"/>
      <c r="W836" s="290"/>
      <c r="X836" s="290"/>
      <c r="Y836" s="421"/>
      <c r="Z836" s="424"/>
      <c r="AA836" s="424"/>
      <c r="AB836" s="424"/>
      <c r="AC836" s="424"/>
      <c r="AD836" s="424"/>
      <c r="AE836" s="424"/>
      <c r="AF836" s="424"/>
      <c r="AG836" s="424"/>
      <c r="AH836" s="424"/>
      <c r="AI836" s="424"/>
      <c r="AJ836" s="424"/>
      <c r="AK836" s="424"/>
      <c r="AL836" s="424"/>
      <c r="AM836" s="305"/>
    </row>
    <row r="837" spans="1:39" outlineLevel="1">
      <c r="A837" s="530">
        <v>21</v>
      </c>
      <c r="B837" s="427" t="s">
        <v>114</v>
      </c>
      <c r="C837" s="290" t="s">
        <v>25</v>
      </c>
      <c r="D837" s="294"/>
      <c r="E837" s="294"/>
      <c r="F837" s="294"/>
      <c r="G837" s="294"/>
      <c r="H837" s="294"/>
      <c r="I837" s="294"/>
      <c r="J837" s="294"/>
      <c r="K837" s="294"/>
      <c r="L837" s="294"/>
      <c r="M837" s="294"/>
      <c r="N837" s="290"/>
      <c r="O837" s="294"/>
      <c r="P837" s="294"/>
      <c r="Q837" s="294"/>
      <c r="R837" s="294"/>
      <c r="S837" s="294"/>
      <c r="T837" s="294"/>
      <c r="U837" s="294"/>
      <c r="V837" s="294"/>
      <c r="W837" s="294"/>
      <c r="X837" s="294"/>
      <c r="Y837" s="414"/>
      <c r="Z837" s="414"/>
      <c r="AA837" s="414"/>
      <c r="AB837" s="414"/>
      <c r="AC837" s="414"/>
      <c r="AD837" s="414"/>
      <c r="AE837" s="414"/>
      <c r="AF837" s="409"/>
      <c r="AG837" s="409"/>
      <c r="AH837" s="409"/>
      <c r="AI837" s="409"/>
      <c r="AJ837" s="409"/>
      <c r="AK837" s="409"/>
      <c r="AL837" s="409"/>
      <c r="AM837" s="295">
        <f>SUM(Y837:AL837)</f>
        <v>0</v>
      </c>
    </row>
    <row r="838" spans="1:39" outlineLevel="1">
      <c r="A838" s="530"/>
      <c r="B838" s="293" t="s">
        <v>343</v>
      </c>
      <c r="C838" s="290" t="s">
        <v>164</v>
      </c>
      <c r="D838" s="294"/>
      <c r="E838" s="294"/>
      <c r="F838" s="294"/>
      <c r="G838" s="294"/>
      <c r="H838" s="294"/>
      <c r="I838" s="294"/>
      <c r="J838" s="294"/>
      <c r="K838" s="294"/>
      <c r="L838" s="294"/>
      <c r="M838" s="294"/>
      <c r="N838" s="290"/>
      <c r="O838" s="294"/>
      <c r="P838" s="294"/>
      <c r="Q838" s="294"/>
      <c r="R838" s="294"/>
      <c r="S838" s="294"/>
      <c r="T838" s="294"/>
      <c r="U838" s="294"/>
      <c r="V838" s="294"/>
      <c r="W838" s="294"/>
      <c r="X838" s="294"/>
      <c r="Y838" s="410">
        <f>Y837</f>
        <v>0</v>
      </c>
      <c r="Z838" s="410">
        <f t="shared" ref="Z838" si="2474">Z837</f>
        <v>0</v>
      </c>
      <c r="AA838" s="410">
        <f t="shared" ref="AA838" si="2475">AA837</f>
        <v>0</v>
      </c>
      <c r="AB838" s="410">
        <f t="shared" ref="AB838" si="2476">AB837</f>
        <v>0</v>
      </c>
      <c r="AC838" s="410">
        <f t="shared" ref="AC838" si="2477">AC837</f>
        <v>0</v>
      </c>
      <c r="AD838" s="410">
        <f t="shared" ref="AD838" si="2478">AD837</f>
        <v>0</v>
      </c>
      <c r="AE838" s="410">
        <f t="shared" ref="AE838" si="2479">AE837</f>
        <v>0</v>
      </c>
      <c r="AF838" s="410">
        <f t="shared" ref="AF838" si="2480">AF837</f>
        <v>0</v>
      </c>
      <c r="AG838" s="410">
        <f t="shared" ref="AG838" si="2481">AG837</f>
        <v>0</v>
      </c>
      <c r="AH838" s="410">
        <f t="shared" ref="AH838" si="2482">AH837</f>
        <v>0</v>
      </c>
      <c r="AI838" s="410">
        <f t="shared" ref="AI838" si="2483">AI837</f>
        <v>0</v>
      </c>
      <c r="AJ838" s="410">
        <f t="shared" ref="AJ838" si="2484">AJ837</f>
        <v>0</v>
      </c>
      <c r="AK838" s="410">
        <f t="shared" ref="AK838" si="2485">AK837</f>
        <v>0</v>
      </c>
      <c r="AL838" s="410">
        <f t="shared" ref="AL838" si="2486">AL837</f>
        <v>0</v>
      </c>
      <c r="AM838" s="305"/>
    </row>
    <row r="839" spans="1:39" outlineLevel="1">
      <c r="A839" s="530"/>
      <c r="B839" s="293"/>
      <c r="C839" s="290"/>
      <c r="D839" s="290"/>
      <c r="E839" s="290"/>
      <c r="F839" s="290"/>
      <c r="G839" s="290"/>
      <c r="H839" s="290"/>
      <c r="I839" s="290"/>
      <c r="J839" s="290"/>
      <c r="K839" s="290"/>
      <c r="L839" s="290"/>
      <c r="M839" s="290"/>
      <c r="N839" s="290"/>
      <c r="O839" s="290"/>
      <c r="P839" s="290"/>
      <c r="Q839" s="290"/>
      <c r="R839" s="290"/>
      <c r="S839" s="290"/>
      <c r="T839" s="290"/>
      <c r="U839" s="290"/>
      <c r="V839" s="290"/>
      <c r="W839" s="290"/>
      <c r="X839" s="290"/>
      <c r="Y839" s="421"/>
      <c r="Z839" s="424"/>
      <c r="AA839" s="424"/>
      <c r="AB839" s="424"/>
      <c r="AC839" s="424"/>
      <c r="AD839" s="424"/>
      <c r="AE839" s="424"/>
      <c r="AF839" s="424"/>
      <c r="AG839" s="424"/>
      <c r="AH839" s="424"/>
      <c r="AI839" s="424"/>
      <c r="AJ839" s="424"/>
      <c r="AK839" s="424"/>
      <c r="AL839" s="424"/>
      <c r="AM839" s="305"/>
    </row>
    <row r="840" spans="1:39" ht="30" outlineLevel="1">
      <c r="A840" s="530">
        <v>22</v>
      </c>
      <c r="B840" s="427" t="s">
        <v>115</v>
      </c>
      <c r="C840" s="290" t="s">
        <v>25</v>
      </c>
      <c r="D840" s="294"/>
      <c r="E840" s="294"/>
      <c r="F840" s="294"/>
      <c r="G840" s="294"/>
      <c r="H840" s="294"/>
      <c r="I840" s="294"/>
      <c r="J840" s="294"/>
      <c r="K840" s="294"/>
      <c r="L840" s="294"/>
      <c r="M840" s="294"/>
      <c r="N840" s="290"/>
      <c r="O840" s="294"/>
      <c r="P840" s="294"/>
      <c r="Q840" s="294"/>
      <c r="R840" s="294"/>
      <c r="S840" s="294"/>
      <c r="T840" s="294"/>
      <c r="U840" s="294"/>
      <c r="V840" s="294"/>
      <c r="W840" s="294"/>
      <c r="X840" s="294"/>
      <c r="Y840" s="414"/>
      <c r="Z840" s="414"/>
      <c r="AA840" s="414"/>
      <c r="AB840" s="414"/>
      <c r="AC840" s="414"/>
      <c r="AD840" s="414"/>
      <c r="AE840" s="414"/>
      <c r="AF840" s="409"/>
      <c r="AG840" s="409"/>
      <c r="AH840" s="409"/>
      <c r="AI840" s="409"/>
      <c r="AJ840" s="409"/>
      <c r="AK840" s="409"/>
      <c r="AL840" s="409"/>
      <c r="AM840" s="295">
        <f>SUM(Y840:AL840)</f>
        <v>0</v>
      </c>
    </row>
    <row r="841" spans="1:39" outlineLevel="1">
      <c r="A841" s="530"/>
      <c r="B841" s="293" t="s">
        <v>343</v>
      </c>
      <c r="C841" s="290" t="s">
        <v>164</v>
      </c>
      <c r="D841" s="294"/>
      <c r="E841" s="294"/>
      <c r="F841" s="294"/>
      <c r="G841" s="294"/>
      <c r="H841" s="294"/>
      <c r="I841" s="294"/>
      <c r="J841" s="294"/>
      <c r="K841" s="294"/>
      <c r="L841" s="294"/>
      <c r="M841" s="294"/>
      <c r="N841" s="290"/>
      <c r="O841" s="294"/>
      <c r="P841" s="294"/>
      <c r="Q841" s="294"/>
      <c r="R841" s="294"/>
      <c r="S841" s="294"/>
      <c r="T841" s="294"/>
      <c r="U841" s="294"/>
      <c r="V841" s="294"/>
      <c r="W841" s="294"/>
      <c r="X841" s="294"/>
      <c r="Y841" s="410">
        <f>Y840</f>
        <v>0</v>
      </c>
      <c r="Z841" s="410">
        <f t="shared" ref="Z841" si="2487">Z840</f>
        <v>0</v>
      </c>
      <c r="AA841" s="410">
        <f t="shared" ref="AA841" si="2488">AA840</f>
        <v>0</v>
      </c>
      <c r="AB841" s="410">
        <f t="shared" ref="AB841" si="2489">AB840</f>
        <v>0</v>
      </c>
      <c r="AC841" s="410">
        <f t="shared" ref="AC841" si="2490">AC840</f>
        <v>0</v>
      </c>
      <c r="AD841" s="410">
        <f t="shared" ref="AD841" si="2491">AD840</f>
        <v>0</v>
      </c>
      <c r="AE841" s="410">
        <f t="shared" ref="AE841" si="2492">AE840</f>
        <v>0</v>
      </c>
      <c r="AF841" s="410">
        <f t="shared" ref="AF841" si="2493">AF840</f>
        <v>0</v>
      </c>
      <c r="AG841" s="410">
        <f t="shared" ref="AG841" si="2494">AG840</f>
        <v>0</v>
      </c>
      <c r="AH841" s="410">
        <f t="shared" ref="AH841" si="2495">AH840</f>
        <v>0</v>
      </c>
      <c r="AI841" s="410">
        <f t="shared" ref="AI841" si="2496">AI840</f>
        <v>0</v>
      </c>
      <c r="AJ841" s="410">
        <f t="shared" ref="AJ841" si="2497">AJ840</f>
        <v>0</v>
      </c>
      <c r="AK841" s="410">
        <f t="shared" ref="AK841" si="2498">AK840</f>
        <v>0</v>
      </c>
      <c r="AL841" s="410">
        <f t="shared" ref="AL841" si="2499">AL840</f>
        <v>0</v>
      </c>
      <c r="AM841" s="305"/>
    </row>
    <row r="842" spans="1:39" outlineLevel="1">
      <c r="A842" s="530"/>
      <c r="B842" s="293"/>
      <c r="C842" s="290"/>
      <c r="D842" s="290"/>
      <c r="E842" s="290"/>
      <c r="F842" s="290"/>
      <c r="G842" s="290"/>
      <c r="H842" s="290"/>
      <c r="I842" s="290"/>
      <c r="J842" s="290"/>
      <c r="K842" s="290"/>
      <c r="L842" s="290"/>
      <c r="M842" s="290"/>
      <c r="N842" s="290"/>
      <c r="O842" s="290"/>
      <c r="P842" s="290"/>
      <c r="Q842" s="290"/>
      <c r="R842" s="290"/>
      <c r="S842" s="290"/>
      <c r="T842" s="290"/>
      <c r="U842" s="290"/>
      <c r="V842" s="290"/>
      <c r="W842" s="290"/>
      <c r="X842" s="290"/>
      <c r="Y842" s="421"/>
      <c r="Z842" s="424"/>
      <c r="AA842" s="424"/>
      <c r="AB842" s="424"/>
      <c r="AC842" s="424"/>
      <c r="AD842" s="424"/>
      <c r="AE842" s="424"/>
      <c r="AF842" s="424"/>
      <c r="AG842" s="424"/>
      <c r="AH842" s="424"/>
      <c r="AI842" s="424"/>
      <c r="AJ842" s="424"/>
      <c r="AK842" s="424"/>
      <c r="AL842" s="424"/>
      <c r="AM842" s="305"/>
    </row>
    <row r="843" spans="1:39" ht="30" outlineLevel="1">
      <c r="A843" s="530">
        <v>23</v>
      </c>
      <c r="B843" s="427" t="s">
        <v>116</v>
      </c>
      <c r="C843" s="290" t="s">
        <v>25</v>
      </c>
      <c r="D843" s="294"/>
      <c r="E843" s="294"/>
      <c r="F843" s="294"/>
      <c r="G843" s="294"/>
      <c r="H843" s="294"/>
      <c r="I843" s="294"/>
      <c r="J843" s="294"/>
      <c r="K843" s="294"/>
      <c r="L843" s="294"/>
      <c r="M843" s="294"/>
      <c r="N843" s="290"/>
      <c r="O843" s="294"/>
      <c r="P843" s="294"/>
      <c r="Q843" s="294"/>
      <c r="R843" s="294"/>
      <c r="S843" s="294"/>
      <c r="T843" s="294"/>
      <c r="U843" s="294"/>
      <c r="V843" s="294"/>
      <c r="W843" s="294"/>
      <c r="X843" s="294"/>
      <c r="Y843" s="414"/>
      <c r="Z843" s="414"/>
      <c r="AA843" s="414"/>
      <c r="AB843" s="414"/>
      <c r="AC843" s="414"/>
      <c r="AD843" s="414"/>
      <c r="AE843" s="414"/>
      <c r="AF843" s="409"/>
      <c r="AG843" s="409"/>
      <c r="AH843" s="409"/>
      <c r="AI843" s="409"/>
      <c r="AJ843" s="409"/>
      <c r="AK843" s="409"/>
      <c r="AL843" s="409"/>
      <c r="AM843" s="295">
        <f>SUM(Y843:AL843)</f>
        <v>0</v>
      </c>
    </row>
    <row r="844" spans="1:39" outlineLevel="1">
      <c r="A844" s="530"/>
      <c r="B844" s="293" t="s">
        <v>343</v>
      </c>
      <c r="C844" s="290" t="s">
        <v>164</v>
      </c>
      <c r="D844" s="294"/>
      <c r="E844" s="294"/>
      <c r="F844" s="294"/>
      <c r="G844" s="294"/>
      <c r="H844" s="294"/>
      <c r="I844" s="294"/>
      <c r="J844" s="294"/>
      <c r="K844" s="294"/>
      <c r="L844" s="294"/>
      <c r="M844" s="294"/>
      <c r="N844" s="290"/>
      <c r="O844" s="294"/>
      <c r="P844" s="294"/>
      <c r="Q844" s="294"/>
      <c r="R844" s="294"/>
      <c r="S844" s="294"/>
      <c r="T844" s="294"/>
      <c r="U844" s="294"/>
      <c r="V844" s="294"/>
      <c r="W844" s="294"/>
      <c r="X844" s="294"/>
      <c r="Y844" s="410">
        <f>Y843</f>
        <v>0</v>
      </c>
      <c r="Z844" s="410">
        <f t="shared" ref="Z844" si="2500">Z843</f>
        <v>0</v>
      </c>
      <c r="AA844" s="410">
        <f t="shared" ref="AA844" si="2501">AA843</f>
        <v>0</v>
      </c>
      <c r="AB844" s="410">
        <f t="shared" ref="AB844" si="2502">AB843</f>
        <v>0</v>
      </c>
      <c r="AC844" s="410">
        <f t="shared" ref="AC844" si="2503">AC843</f>
        <v>0</v>
      </c>
      <c r="AD844" s="410">
        <f t="shared" ref="AD844" si="2504">AD843</f>
        <v>0</v>
      </c>
      <c r="AE844" s="410">
        <f t="shared" ref="AE844" si="2505">AE843</f>
        <v>0</v>
      </c>
      <c r="AF844" s="410">
        <f t="shared" ref="AF844" si="2506">AF843</f>
        <v>0</v>
      </c>
      <c r="AG844" s="410">
        <f t="shared" ref="AG844" si="2507">AG843</f>
        <v>0</v>
      </c>
      <c r="AH844" s="410">
        <f t="shared" ref="AH844" si="2508">AH843</f>
        <v>0</v>
      </c>
      <c r="AI844" s="410">
        <f t="shared" ref="AI844" si="2509">AI843</f>
        <v>0</v>
      </c>
      <c r="AJ844" s="410">
        <f t="shared" ref="AJ844" si="2510">AJ843</f>
        <v>0</v>
      </c>
      <c r="AK844" s="410">
        <f t="shared" ref="AK844" si="2511">AK843</f>
        <v>0</v>
      </c>
      <c r="AL844" s="410">
        <f t="shared" ref="AL844" si="2512">AL843</f>
        <v>0</v>
      </c>
      <c r="AM844" s="305"/>
    </row>
    <row r="845" spans="1:39" outlineLevel="1">
      <c r="A845" s="530"/>
      <c r="B845" s="429"/>
      <c r="C845" s="290"/>
      <c r="D845" s="290"/>
      <c r="E845" s="290"/>
      <c r="F845" s="290"/>
      <c r="G845" s="290"/>
      <c r="H845" s="290"/>
      <c r="I845" s="290"/>
      <c r="J845" s="290"/>
      <c r="K845" s="290"/>
      <c r="L845" s="290"/>
      <c r="M845" s="290"/>
      <c r="N845" s="290"/>
      <c r="O845" s="290"/>
      <c r="P845" s="290"/>
      <c r="Q845" s="290"/>
      <c r="R845" s="290"/>
      <c r="S845" s="290"/>
      <c r="T845" s="290"/>
      <c r="U845" s="290"/>
      <c r="V845" s="290"/>
      <c r="W845" s="290"/>
      <c r="X845" s="290"/>
      <c r="Y845" s="421"/>
      <c r="Z845" s="424"/>
      <c r="AA845" s="424"/>
      <c r="AB845" s="424"/>
      <c r="AC845" s="424"/>
      <c r="AD845" s="424"/>
      <c r="AE845" s="424"/>
      <c r="AF845" s="424"/>
      <c r="AG845" s="424"/>
      <c r="AH845" s="424"/>
      <c r="AI845" s="424"/>
      <c r="AJ845" s="424"/>
      <c r="AK845" s="424"/>
      <c r="AL845" s="424"/>
      <c r="AM845" s="305"/>
    </row>
    <row r="846" spans="1:39" ht="30" outlineLevel="1">
      <c r="A846" s="530">
        <v>24</v>
      </c>
      <c r="B846" s="427" t="s">
        <v>117</v>
      </c>
      <c r="C846" s="290" t="s">
        <v>25</v>
      </c>
      <c r="D846" s="294"/>
      <c r="E846" s="294"/>
      <c r="F846" s="294"/>
      <c r="G846" s="294"/>
      <c r="H846" s="294"/>
      <c r="I846" s="294"/>
      <c r="J846" s="294"/>
      <c r="K846" s="294"/>
      <c r="L846" s="294"/>
      <c r="M846" s="294"/>
      <c r="N846" s="290"/>
      <c r="O846" s="294"/>
      <c r="P846" s="294"/>
      <c r="Q846" s="294"/>
      <c r="R846" s="294"/>
      <c r="S846" s="294"/>
      <c r="T846" s="294"/>
      <c r="U846" s="294"/>
      <c r="V846" s="294"/>
      <c r="W846" s="294"/>
      <c r="X846" s="294"/>
      <c r="Y846" s="414"/>
      <c r="Z846" s="414"/>
      <c r="AA846" s="414"/>
      <c r="AB846" s="414"/>
      <c r="AC846" s="414"/>
      <c r="AD846" s="414"/>
      <c r="AE846" s="414"/>
      <c r="AF846" s="409"/>
      <c r="AG846" s="409"/>
      <c r="AH846" s="409"/>
      <c r="AI846" s="409"/>
      <c r="AJ846" s="409"/>
      <c r="AK846" s="409"/>
      <c r="AL846" s="409"/>
      <c r="AM846" s="295">
        <f>SUM(Y846:AL846)</f>
        <v>0</v>
      </c>
    </row>
    <row r="847" spans="1:39" outlineLevel="1">
      <c r="A847" s="530"/>
      <c r="B847" s="293" t="s">
        <v>343</v>
      </c>
      <c r="C847" s="290" t="s">
        <v>164</v>
      </c>
      <c r="D847" s="294"/>
      <c r="E847" s="294"/>
      <c r="F847" s="294"/>
      <c r="G847" s="294"/>
      <c r="H847" s="294"/>
      <c r="I847" s="294"/>
      <c r="J847" s="294"/>
      <c r="K847" s="294"/>
      <c r="L847" s="294"/>
      <c r="M847" s="294"/>
      <c r="N847" s="290"/>
      <c r="O847" s="294"/>
      <c r="P847" s="294"/>
      <c r="Q847" s="294"/>
      <c r="R847" s="294"/>
      <c r="S847" s="294"/>
      <c r="T847" s="294"/>
      <c r="U847" s="294"/>
      <c r="V847" s="294"/>
      <c r="W847" s="294"/>
      <c r="X847" s="294"/>
      <c r="Y847" s="410">
        <f>Y846</f>
        <v>0</v>
      </c>
      <c r="Z847" s="410">
        <f t="shared" ref="Z847" si="2513">Z846</f>
        <v>0</v>
      </c>
      <c r="AA847" s="410">
        <f t="shared" ref="AA847" si="2514">AA846</f>
        <v>0</v>
      </c>
      <c r="AB847" s="410">
        <f t="shared" ref="AB847" si="2515">AB846</f>
        <v>0</v>
      </c>
      <c r="AC847" s="410">
        <f t="shared" ref="AC847" si="2516">AC846</f>
        <v>0</v>
      </c>
      <c r="AD847" s="410">
        <f t="shared" ref="AD847" si="2517">AD846</f>
        <v>0</v>
      </c>
      <c r="AE847" s="410">
        <f t="shared" ref="AE847" si="2518">AE846</f>
        <v>0</v>
      </c>
      <c r="AF847" s="410">
        <f t="shared" ref="AF847" si="2519">AF846</f>
        <v>0</v>
      </c>
      <c r="AG847" s="410">
        <f t="shared" ref="AG847" si="2520">AG846</f>
        <v>0</v>
      </c>
      <c r="AH847" s="410">
        <f t="shared" ref="AH847" si="2521">AH846</f>
        <v>0</v>
      </c>
      <c r="AI847" s="410">
        <f t="shared" ref="AI847" si="2522">AI846</f>
        <v>0</v>
      </c>
      <c r="AJ847" s="410">
        <f t="shared" ref="AJ847" si="2523">AJ846</f>
        <v>0</v>
      </c>
      <c r="AK847" s="410">
        <f t="shared" ref="AK847" si="2524">AK846</f>
        <v>0</v>
      </c>
      <c r="AL847" s="410">
        <f t="shared" ref="AL847" si="2525">AL846</f>
        <v>0</v>
      </c>
      <c r="AM847" s="305"/>
    </row>
    <row r="848" spans="1:39" outlineLevel="1">
      <c r="A848" s="530"/>
      <c r="B848" s="293"/>
      <c r="C848" s="290"/>
      <c r="D848" s="290"/>
      <c r="E848" s="290"/>
      <c r="F848" s="290"/>
      <c r="G848" s="290"/>
      <c r="H848" s="290"/>
      <c r="I848" s="290"/>
      <c r="J848" s="290"/>
      <c r="K848" s="290"/>
      <c r="L848" s="290"/>
      <c r="M848" s="290"/>
      <c r="N848" s="290"/>
      <c r="O848" s="290"/>
      <c r="P848" s="290"/>
      <c r="Q848" s="290"/>
      <c r="R848" s="290"/>
      <c r="S848" s="290"/>
      <c r="T848" s="290"/>
      <c r="U848" s="290"/>
      <c r="V848" s="290"/>
      <c r="W848" s="290"/>
      <c r="X848" s="290"/>
      <c r="Y848" s="411"/>
      <c r="Z848" s="424"/>
      <c r="AA848" s="424"/>
      <c r="AB848" s="424"/>
      <c r="AC848" s="424"/>
      <c r="AD848" s="424"/>
      <c r="AE848" s="424"/>
      <c r="AF848" s="424"/>
      <c r="AG848" s="424"/>
      <c r="AH848" s="424"/>
      <c r="AI848" s="424"/>
      <c r="AJ848" s="424"/>
      <c r="AK848" s="424"/>
      <c r="AL848" s="424"/>
      <c r="AM848" s="305"/>
    </row>
    <row r="849" spans="1:39" ht="15.75" outlineLevel="1">
      <c r="A849" s="530"/>
      <c r="B849" s="287" t="s">
        <v>501</v>
      </c>
      <c r="C849" s="290"/>
      <c r="D849" s="290"/>
      <c r="E849" s="290"/>
      <c r="F849" s="290"/>
      <c r="G849" s="290"/>
      <c r="H849" s="290"/>
      <c r="I849" s="290"/>
      <c r="J849" s="290"/>
      <c r="K849" s="290"/>
      <c r="L849" s="290"/>
      <c r="M849" s="290"/>
      <c r="N849" s="290"/>
      <c r="O849" s="290"/>
      <c r="P849" s="290"/>
      <c r="Q849" s="290"/>
      <c r="R849" s="290"/>
      <c r="S849" s="290"/>
      <c r="T849" s="290"/>
      <c r="U849" s="290"/>
      <c r="V849" s="290"/>
      <c r="W849" s="290"/>
      <c r="X849" s="290"/>
      <c r="Y849" s="411"/>
      <c r="Z849" s="424"/>
      <c r="AA849" s="424"/>
      <c r="AB849" s="424"/>
      <c r="AC849" s="424"/>
      <c r="AD849" s="424"/>
      <c r="AE849" s="424"/>
      <c r="AF849" s="424"/>
      <c r="AG849" s="424"/>
      <c r="AH849" s="424"/>
      <c r="AI849" s="424"/>
      <c r="AJ849" s="424"/>
      <c r="AK849" s="424"/>
      <c r="AL849" s="424"/>
      <c r="AM849" s="305"/>
    </row>
    <row r="850" spans="1:39" outlineLevel="1">
      <c r="A850" s="530">
        <v>25</v>
      </c>
      <c r="B850" s="427" t="s">
        <v>118</v>
      </c>
      <c r="C850" s="290" t="s">
        <v>25</v>
      </c>
      <c r="D850" s="294"/>
      <c r="E850" s="294"/>
      <c r="F850" s="294"/>
      <c r="G850" s="294"/>
      <c r="H850" s="294"/>
      <c r="I850" s="294"/>
      <c r="J850" s="294"/>
      <c r="K850" s="294"/>
      <c r="L850" s="294"/>
      <c r="M850" s="294"/>
      <c r="N850" s="294">
        <v>12</v>
      </c>
      <c r="O850" s="294"/>
      <c r="P850" s="294"/>
      <c r="Q850" s="294"/>
      <c r="R850" s="294"/>
      <c r="S850" s="294"/>
      <c r="T850" s="294"/>
      <c r="U850" s="294"/>
      <c r="V850" s="294"/>
      <c r="W850" s="294"/>
      <c r="X850" s="294"/>
      <c r="Y850" s="425"/>
      <c r="Z850" s="414"/>
      <c r="AA850" s="414"/>
      <c r="AB850" s="414"/>
      <c r="AC850" s="414"/>
      <c r="AD850" s="414"/>
      <c r="AE850" s="414"/>
      <c r="AF850" s="414"/>
      <c r="AG850" s="414"/>
      <c r="AH850" s="414"/>
      <c r="AI850" s="414"/>
      <c r="AJ850" s="414"/>
      <c r="AK850" s="414"/>
      <c r="AL850" s="414"/>
      <c r="AM850" s="295">
        <f>SUM(Y850:AL850)</f>
        <v>0</v>
      </c>
    </row>
    <row r="851" spans="1:39" outlineLevel="1">
      <c r="A851" s="530"/>
      <c r="B851" s="293" t="s">
        <v>343</v>
      </c>
      <c r="C851" s="290" t="s">
        <v>164</v>
      </c>
      <c r="D851" s="294"/>
      <c r="E851" s="294"/>
      <c r="F851" s="294"/>
      <c r="G851" s="294"/>
      <c r="H851" s="294"/>
      <c r="I851" s="294"/>
      <c r="J851" s="294"/>
      <c r="K851" s="294"/>
      <c r="L851" s="294"/>
      <c r="M851" s="294"/>
      <c r="N851" s="294">
        <f>N850</f>
        <v>12</v>
      </c>
      <c r="O851" s="294"/>
      <c r="P851" s="294"/>
      <c r="Q851" s="294"/>
      <c r="R851" s="294"/>
      <c r="S851" s="294"/>
      <c r="T851" s="294"/>
      <c r="U851" s="294"/>
      <c r="V851" s="294"/>
      <c r="W851" s="294"/>
      <c r="X851" s="294"/>
      <c r="Y851" s="410">
        <f>Y850</f>
        <v>0</v>
      </c>
      <c r="Z851" s="410">
        <f t="shared" ref="Z851" si="2526">Z850</f>
        <v>0</v>
      </c>
      <c r="AA851" s="410">
        <f t="shared" ref="AA851" si="2527">AA850</f>
        <v>0</v>
      </c>
      <c r="AB851" s="410">
        <f t="shared" ref="AB851" si="2528">AB850</f>
        <v>0</v>
      </c>
      <c r="AC851" s="410">
        <f t="shared" ref="AC851" si="2529">AC850</f>
        <v>0</v>
      </c>
      <c r="AD851" s="410">
        <f t="shared" ref="AD851" si="2530">AD850</f>
        <v>0</v>
      </c>
      <c r="AE851" s="410">
        <f t="shared" ref="AE851" si="2531">AE850</f>
        <v>0</v>
      </c>
      <c r="AF851" s="410">
        <f t="shared" ref="AF851" si="2532">AF850</f>
        <v>0</v>
      </c>
      <c r="AG851" s="410">
        <f t="shared" ref="AG851" si="2533">AG850</f>
        <v>0</v>
      </c>
      <c r="AH851" s="410">
        <f t="shared" ref="AH851" si="2534">AH850</f>
        <v>0</v>
      </c>
      <c r="AI851" s="410">
        <f t="shared" ref="AI851" si="2535">AI850</f>
        <v>0</v>
      </c>
      <c r="AJ851" s="410">
        <f t="shared" ref="AJ851" si="2536">AJ850</f>
        <v>0</v>
      </c>
      <c r="AK851" s="410">
        <f t="shared" ref="AK851" si="2537">AK850</f>
        <v>0</v>
      </c>
      <c r="AL851" s="410">
        <f t="shared" ref="AL851" si="2538">AL850</f>
        <v>0</v>
      </c>
      <c r="AM851" s="305"/>
    </row>
    <row r="852" spans="1:39" outlineLevel="1">
      <c r="A852" s="530"/>
      <c r="B852" s="293"/>
      <c r="C852" s="290"/>
      <c r="D852" s="290"/>
      <c r="E852" s="290"/>
      <c r="F852" s="290"/>
      <c r="G852" s="290"/>
      <c r="H852" s="290"/>
      <c r="I852" s="290"/>
      <c r="J852" s="290"/>
      <c r="K852" s="290"/>
      <c r="L852" s="290"/>
      <c r="M852" s="290"/>
      <c r="N852" s="290"/>
      <c r="O852" s="290"/>
      <c r="P852" s="290"/>
      <c r="Q852" s="290"/>
      <c r="R852" s="290"/>
      <c r="S852" s="290"/>
      <c r="T852" s="290"/>
      <c r="U852" s="290"/>
      <c r="V852" s="290"/>
      <c r="W852" s="290"/>
      <c r="X852" s="290"/>
      <c r="Y852" s="411"/>
      <c r="Z852" s="424"/>
      <c r="AA852" s="424"/>
      <c r="AB852" s="424"/>
      <c r="AC852" s="424"/>
      <c r="AD852" s="424"/>
      <c r="AE852" s="424"/>
      <c r="AF852" s="424"/>
      <c r="AG852" s="424"/>
      <c r="AH852" s="424"/>
      <c r="AI852" s="424"/>
      <c r="AJ852" s="424"/>
      <c r="AK852" s="424"/>
      <c r="AL852" s="424"/>
      <c r="AM852" s="305"/>
    </row>
    <row r="853" spans="1:39" outlineLevel="1">
      <c r="A853" s="530">
        <v>26</v>
      </c>
      <c r="B853" s="427" t="s">
        <v>119</v>
      </c>
      <c r="C853" s="290" t="s">
        <v>25</v>
      </c>
      <c r="D853" s="294"/>
      <c r="E853" s="294"/>
      <c r="F853" s="294"/>
      <c r="G853" s="294"/>
      <c r="H853" s="294"/>
      <c r="I853" s="294"/>
      <c r="J853" s="294"/>
      <c r="K853" s="294"/>
      <c r="L853" s="294"/>
      <c r="M853" s="294"/>
      <c r="N853" s="294">
        <v>12</v>
      </c>
      <c r="O853" s="294"/>
      <c r="P853" s="294"/>
      <c r="Q853" s="294"/>
      <c r="R853" s="294"/>
      <c r="S853" s="294"/>
      <c r="T853" s="294"/>
      <c r="U853" s="294"/>
      <c r="V853" s="294"/>
      <c r="W853" s="294"/>
      <c r="X853" s="294"/>
      <c r="Y853" s="425"/>
      <c r="Z853" s="414"/>
      <c r="AA853" s="414"/>
      <c r="AB853" s="414"/>
      <c r="AC853" s="414"/>
      <c r="AD853" s="414"/>
      <c r="AE853" s="414"/>
      <c r="AF853" s="414"/>
      <c r="AG853" s="414"/>
      <c r="AH853" s="414"/>
      <c r="AI853" s="414"/>
      <c r="AJ853" s="414"/>
      <c r="AK853" s="414"/>
      <c r="AL853" s="414"/>
      <c r="AM853" s="295">
        <f>SUM(Y853:AL853)</f>
        <v>0</v>
      </c>
    </row>
    <row r="854" spans="1:39" outlineLevel="1">
      <c r="A854" s="530"/>
      <c r="B854" s="293" t="s">
        <v>343</v>
      </c>
      <c r="C854" s="290" t="s">
        <v>164</v>
      </c>
      <c r="D854" s="294"/>
      <c r="E854" s="294"/>
      <c r="F854" s="294"/>
      <c r="G854" s="294"/>
      <c r="H854" s="294"/>
      <c r="I854" s="294"/>
      <c r="J854" s="294"/>
      <c r="K854" s="294"/>
      <c r="L854" s="294"/>
      <c r="M854" s="294"/>
      <c r="N854" s="294">
        <f>N853</f>
        <v>12</v>
      </c>
      <c r="O854" s="294"/>
      <c r="P854" s="294"/>
      <c r="Q854" s="294"/>
      <c r="R854" s="294"/>
      <c r="S854" s="294"/>
      <c r="T854" s="294"/>
      <c r="U854" s="294"/>
      <c r="V854" s="294"/>
      <c r="W854" s="294"/>
      <c r="X854" s="294"/>
      <c r="Y854" s="410">
        <f>Y853</f>
        <v>0</v>
      </c>
      <c r="Z854" s="410">
        <f t="shared" ref="Z854" si="2539">Z853</f>
        <v>0</v>
      </c>
      <c r="AA854" s="410">
        <f t="shared" ref="AA854" si="2540">AA853</f>
        <v>0</v>
      </c>
      <c r="AB854" s="410">
        <f t="shared" ref="AB854" si="2541">AB853</f>
        <v>0</v>
      </c>
      <c r="AC854" s="410">
        <f t="shared" ref="AC854" si="2542">AC853</f>
        <v>0</v>
      </c>
      <c r="AD854" s="410">
        <f t="shared" ref="AD854" si="2543">AD853</f>
        <v>0</v>
      </c>
      <c r="AE854" s="410">
        <f t="shared" ref="AE854" si="2544">AE853</f>
        <v>0</v>
      </c>
      <c r="AF854" s="410">
        <f t="shared" ref="AF854" si="2545">AF853</f>
        <v>0</v>
      </c>
      <c r="AG854" s="410">
        <f t="shared" ref="AG854" si="2546">AG853</f>
        <v>0</v>
      </c>
      <c r="AH854" s="410">
        <f t="shared" ref="AH854" si="2547">AH853</f>
        <v>0</v>
      </c>
      <c r="AI854" s="410">
        <f t="shared" ref="AI854" si="2548">AI853</f>
        <v>0</v>
      </c>
      <c r="AJ854" s="410">
        <f t="shared" ref="AJ854" si="2549">AJ853</f>
        <v>0</v>
      </c>
      <c r="AK854" s="410">
        <f t="shared" ref="AK854" si="2550">AK853</f>
        <v>0</v>
      </c>
      <c r="AL854" s="410">
        <f t="shared" ref="AL854" si="2551">AL853</f>
        <v>0</v>
      </c>
      <c r="AM854" s="305"/>
    </row>
    <row r="855" spans="1:39" outlineLevel="1">
      <c r="A855" s="530"/>
      <c r="B855" s="293"/>
      <c r="C855" s="290"/>
      <c r="D855" s="290"/>
      <c r="E855" s="290"/>
      <c r="F855" s="290"/>
      <c r="G855" s="290"/>
      <c r="H855" s="290"/>
      <c r="I855" s="290"/>
      <c r="J855" s="290"/>
      <c r="K855" s="290"/>
      <c r="L855" s="290"/>
      <c r="M855" s="290"/>
      <c r="N855" s="290"/>
      <c r="O855" s="290"/>
      <c r="P855" s="290"/>
      <c r="Q855" s="290"/>
      <c r="R855" s="290"/>
      <c r="S855" s="290"/>
      <c r="T855" s="290"/>
      <c r="U855" s="290"/>
      <c r="V855" s="290"/>
      <c r="W855" s="290"/>
      <c r="X855" s="290"/>
      <c r="Y855" s="411"/>
      <c r="Z855" s="424"/>
      <c r="AA855" s="424"/>
      <c r="AB855" s="424"/>
      <c r="AC855" s="424"/>
      <c r="AD855" s="424"/>
      <c r="AE855" s="424"/>
      <c r="AF855" s="424"/>
      <c r="AG855" s="424"/>
      <c r="AH855" s="424"/>
      <c r="AI855" s="424"/>
      <c r="AJ855" s="424"/>
      <c r="AK855" s="424"/>
      <c r="AL855" s="424"/>
      <c r="AM855" s="305"/>
    </row>
    <row r="856" spans="1:39" ht="30" outlineLevel="1">
      <c r="A856" s="530">
        <v>27</v>
      </c>
      <c r="B856" s="427" t="s">
        <v>120</v>
      </c>
      <c r="C856" s="290" t="s">
        <v>25</v>
      </c>
      <c r="D856" s="294"/>
      <c r="E856" s="294"/>
      <c r="F856" s="294"/>
      <c r="G856" s="294"/>
      <c r="H856" s="294"/>
      <c r="I856" s="294"/>
      <c r="J856" s="294"/>
      <c r="K856" s="294"/>
      <c r="L856" s="294"/>
      <c r="M856" s="294"/>
      <c r="N856" s="294">
        <v>12</v>
      </c>
      <c r="O856" s="294"/>
      <c r="P856" s="294"/>
      <c r="Q856" s="294"/>
      <c r="R856" s="294"/>
      <c r="S856" s="294"/>
      <c r="T856" s="294"/>
      <c r="U856" s="294"/>
      <c r="V856" s="294"/>
      <c r="W856" s="294"/>
      <c r="X856" s="294"/>
      <c r="Y856" s="425"/>
      <c r="Z856" s="414"/>
      <c r="AA856" s="414"/>
      <c r="AB856" s="414"/>
      <c r="AC856" s="414"/>
      <c r="AD856" s="414"/>
      <c r="AE856" s="414"/>
      <c r="AF856" s="414"/>
      <c r="AG856" s="414"/>
      <c r="AH856" s="414"/>
      <c r="AI856" s="414"/>
      <c r="AJ856" s="414"/>
      <c r="AK856" s="414"/>
      <c r="AL856" s="414"/>
      <c r="AM856" s="295">
        <f>SUM(Y856:AL856)</f>
        <v>0</v>
      </c>
    </row>
    <row r="857" spans="1:39" outlineLevel="1">
      <c r="A857" s="530"/>
      <c r="B857" s="293" t="s">
        <v>343</v>
      </c>
      <c r="C857" s="290" t="s">
        <v>164</v>
      </c>
      <c r="D857" s="294"/>
      <c r="E857" s="294"/>
      <c r="F857" s="294"/>
      <c r="G857" s="294"/>
      <c r="H857" s="294"/>
      <c r="I857" s="294"/>
      <c r="J857" s="294"/>
      <c r="K857" s="294"/>
      <c r="L857" s="294"/>
      <c r="M857" s="294"/>
      <c r="N857" s="294">
        <f>N856</f>
        <v>12</v>
      </c>
      <c r="O857" s="294"/>
      <c r="P857" s="294"/>
      <c r="Q857" s="294"/>
      <c r="R857" s="294"/>
      <c r="S857" s="294"/>
      <c r="T857" s="294"/>
      <c r="U857" s="294"/>
      <c r="V857" s="294"/>
      <c r="W857" s="294"/>
      <c r="X857" s="294"/>
      <c r="Y857" s="410">
        <f>Y856</f>
        <v>0</v>
      </c>
      <c r="Z857" s="410">
        <f t="shared" ref="Z857" si="2552">Z856</f>
        <v>0</v>
      </c>
      <c r="AA857" s="410">
        <f t="shared" ref="AA857" si="2553">AA856</f>
        <v>0</v>
      </c>
      <c r="AB857" s="410">
        <f t="shared" ref="AB857" si="2554">AB856</f>
        <v>0</v>
      </c>
      <c r="AC857" s="410">
        <f t="shared" ref="AC857" si="2555">AC856</f>
        <v>0</v>
      </c>
      <c r="AD857" s="410">
        <f t="shared" ref="AD857" si="2556">AD856</f>
        <v>0</v>
      </c>
      <c r="AE857" s="410">
        <f t="shared" ref="AE857" si="2557">AE856</f>
        <v>0</v>
      </c>
      <c r="AF857" s="410">
        <f t="shared" ref="AF857" si="2558">AF856</f>
        <v>0</v>
      </c>
      <c r="AG857" s="410">
        <f t="shared" ref="AG857" si="2559">AG856</f>
        <v>0</v>
      </c>
      <c r="AH857" s="410">
        <f t="shared" ref="AH857" si="2560">AH856</f>
        <v>0</v>
      </c>
      <c r="AI857" s="410">
        <f t="shared" ref="AI857" si="2561">AI856</f>
        <v>0</v>
      </c>
      <c r="AJ857" s="410">
        <f t="shared" ref="AJ857" si="2562">AJ856</f>
        <v>0</v>
      </c>
      <c r="AK857" s="410">
        <f t="shared" ref="AK857" si="2563">AK856</f>
        <v>0</v>
      </c>
      <c r="AL857" s="410">
        <f t="shared" ref="AL857" si="2564">AL856</f>
        <v>0</v>
      </c>
      <c r="AM857" s="305"/>
    </row>
    <row r="858" spans="1:39" outlineLevel="1">
      <c r="A858" s="530"/>
      <c r="B858" s="293"/>
      <c r="C858" s="290"/>
      <c r="D858" s="290"/>
      <c r="E858" s="290"/>
      <c r="F858" s="290"/>
      <c r="G858" s="290"/>
      <c r="H858" s="290"/>
      <c r="I858" s="290"/>
      <c r="J858" s="290"/>
      <c r="K858" s="290"/>
      <c r="L858" s="290"/>
      <c r="M858" s="290"/>
      <c r="N858" s="290"/>
      <c r="O858" s="290"/>
      <c r="P858" s="290"/>
      <c r="Q858" s="290"/>
      <c r="R858" s="290"/>
      <c r="S858" s="290"/>
      <c r="T858" s="290"/>
      <c r="U858" s="290"/>
      <c r="V858" s="290"/>
      <c r="W858" s="290"/>
      <c r="X858" s="290"/>
      <c r="Y858" s="411"/>
      <c r="Z858" s="424"/>
      <c r="AA858" s="424"/>
      <c r="AB858" s="424"/>
      <c r="AC858" s="424"/>
      <c r="AD858" s="424"/>
      <c r="AE858" s="424"/>
      <c r="AF858" s="424"/>
      <c r="AG858" s="424"/>
      <c r="AH858" s="424"/>
      <c r="AI858" s="424"/>
      <c r="AJ858" s="424"/>
      <c r="AK858" s="424"/>
      <c r="AL858" s="424"/>
      <c r="AM858" s="305"/>
    </row>
    <row r="859" spans="1:39" ht="30" outlineLevel="1">
      <c r="A859" s="530">
        <v>28</v>
      </c>
      <c r="B859" s="427" t="s">
        <v>121</v>
      </c>
      <c r="C859" s="290" t="s">
        <v>25</v>
      </c>
      <c r="D859" s="294"/>
      <c r="E859" s="294"/>
      <c r="F859" s="294"/>
      <c r="G859" s="294"/>
      <c r="H859" s="294"/>
      <c r="I859" s="294"/>
      <c r="J859" s="294"/>
      <c r="K859" s="294"/>
      <c r="L859" s="294"/>
      <c r="M859" s="294"/>
      <c r="N859" s="294">
        <v>12</v>
      </c>
      <c r="O859" s="294"/>
      <c r="P859" s="294"/>
      <c r="Q859" s="294"/>
      <c r="R859" s="294"/>
      <c r="S859" s="294"/>
      <c r="T859" s="294"/>
      <c r="U859" s="294"/>
      <c r="V859" s="294"/>
      <c r="W859" s="294"/>
      <c r="X859" s="294"/>
      <c r="Y859" s="425"/>
      <c r="Z859" s="414"/>
      <c r="AA859" s="414"/>
      <c r="AB859" s="414"/>
      <c r="AC859" s="414"/>
      <c r="AD859" s="414"/>
      <c r="AE859" s="414"/>
      <c r="AF859" s="414"/>
      <c r="AG859" s="414"/>
      <c r="AH859" s="414"/>
      <c r="AI859" s="414"/>
      <c r="AJ859" s="414"/>
      <c r="AK859" s="414"/>
      <c r="AL859" s="414"/>
      <c r="AM859" s="295">
        <f>SUM(Y859:AL859)</f>
        <v>0</v>
      </c>
    </row>
    <row r="860" spans="1:39" outlineLevel="1">
      <c r="A860" s="530"/>
      <c r="B860" s="293" t="s">
        <v>343</v>
      </c>
      <c r="C860" s="290" t="s">
        <v>164</v>
      </c>
      <c r="D860" s="294"/>
      <c r="E860" s="294"/>
      <c r="F860" s="294"/>
      <c r="G860" s="294"/>
      <c r="H860" s="294"/>
      <c r="I860" s="294"/>
      <c r="J860" s="294"/>
      <c r="K860" s="294"/>
      <c r="L860" s="294"/>
      <c r="M860" s="294"/>
      <c r="N860" s="294">
        <f>N859</f>
        <v>12</v>
      </c>
      <c r="O860" s="294"/>
      <c r="P860" s="294"/>
      <c r="Q860" s="294"/>
      <c r="R860" s="294"/>
      <c r="S860" s="294"/>
      <c r="T860" s="294"/>
      <c r="U860" s="294"/>
      <c r="V860" s="294"/>
      <c r="W860" s="294"/>
      <c r="X860" s="294"/>
      <c r="Y860" s="410">
        <f>Y859</f>
        <v>0</v>
      </c>
      <c r="Z860" s="410">
        <f t="shared" ref="Z860" si="2565">Z859</f>
        <v>0</v>
      </c>
      <c r="AA860" s="410">
        <f t="shared" ref="AA860" si="2566">AA859</f>
        <v>0</v>
      </c>
      <c r="AB860" s="410">
        <f t="shared" ref="AB860" si="2567">AB859</f>
        <v>0</v>
      </c>
      <c r="AC860" s="410">
        <f t="shared" ref="AC860" si="2568">AC859</f>
        <v>0</v>
      </c>
      <c r="AD860" s="410">
        <f t="shared" ref="AD860" si="2569">AD859</f>
        <v>0</v>
      </c>
      <c r="AE860" s="410">
        <f t="shared" ref="AE860" si="2570">AE859</f>
        <v>0</v>
      </c>
      <c r="AF860" s="410">
        <f t="shared" ref="AF860" si="2571">AF859</f>
        <v>0</v>
      </c>
      <c r="AG860" s="410">
        <f t="shared" ref="AG860" si="2572">AG859</f>
        <v>0</v>
      </c>
      <c r="AH860" s="410">
        <f t="shared" ref="AH860" si="2573">AH859</f>
        <v>0</v>
      </c>
      <c r="AI860" s="410">
        <f t="shared" ref="AI860" si="2574">AI859</f>
        <v>0</v>
      </c>
      <c r="AJ860" s="410">
        <f t="shared" ref="AJ860" si="2575">AJ859</f>
        <v>0</v>
      </c>
      <c r="AK860" s="410">
        <f t="shared" ref="AK860" si="2576">AK859</f>
        <v>0</v>
      </c>
      <c r="AL860" s="410">
        <f t="shared" ref="AL860" si="2577">AL859</f>
        <v>0</v>
      </c>
      <c r="AM860" s="305"/>
    </row>
    <row r="861" spans="1:39" outlineLevel="1">
      <c r="A861" s="530"/>
      <c r="B861" s="293"/>
      <c r="C861" s="290"/>
      <c r="D861" s="290"/>
      <c r="E861" s="290"/>
      <c r="F861" s="290"/>
      <c r="G861" s="290"/>
      <c r="H861" s="290"/>
      <c r="I861" s="290"/>
      <c r="J861" s="290"/>
      <c r="K861" s="290"/>
      <c r="L861" s="290"/>
      <c r="M861" s="290"/>
      <c r="N861" s="290"/>
      <c r="O861" s="290"/>
      <c r="P861" s="290"/>
      <c r="Q861" s="290"/>
      <c r="R861" s="290"/>
      <c r="S861" s="290"/>
      <c r="T861" s="290"/>
      <c r="U861" s="290"/>
      <c r="V861" s="290"/>
      <c r="W861" s="290"/>
      <c r="X861" s="290"/>
      <c r="Y861" s="411"/>
      <c r="Z861" s="424"/>
      <c r="AA861" s="424"/>
      <c r="AB861" s="424"/>
      <c r="AC861" s="424"/>
      <c r="AD861" s="424"/>
      <c r="AE861" s="424"/>
      <c r="AF861" s="424"/>
      <c r="AG861" s="424"/>
      <c r="AH861" s="424"/>
      <c r="AI861" s="424"/>
      <c r="AJ861" s="424"/>
      <c r="AK861" s="424"/>
      <c r="AL861" s="424"/>
      <c r="AM861" s="305"/>
    </row>
    <row r="862" spans="1:39" ht="30" outlineLevel="1">
      <c r="A862" s="530">
        <v>29</v>
      </c>
      <c r="B862" s="427" t="s">
        <v>122</v>
      </c>
      <c r="C862" s="290" t="s">
        <v>25</v>
      </c>
      <c r="D862" s="294"/>
      <c r="E862" s="294"/>
      <c r="F862" s="294"/>
      <c r="G862" s="294"/>
      <c r="H862" s="294"/>
      <c r="I862" s="294"/>
      <c r="J862" s="294"/>
      <c r="K862" s="294"/>
      <c r="L862" s="294"/>
      <c r="M862" s="294"/>
      <c r="N862" s="294">
        <v>3</v>
      </c>
      <c r="O862" s="294"/>
      <c r="P862" s="294"/>
      <c r="Q862" s="294"/>
      <c r="R862" s="294"/>
      <c r="S862" s="294"/>
      <c r="T862" s="294"/>
      <c r="U862" s="294"/>
      <c r="V862" s="294"/>
      <c r="W862" s="294"/>
      <c r="X862" s="294"/>
      <c r="Y862" s="425"/>
      <c r="Z862" s="414"/>
      <c r="AA862" s="414"/>
      <c r="AB862" s="414"/>
      <c r="AC862" s="414"/>
      <c r="AD862" s="414"/>
      <c r="AE862" s="414"/>
      <c r="AF862" s="414"/>
      <c r="AG862" s="414"/>
      <c r="AH862" s="414"/>
      <c r="AI862" s="414"/>
      <c r="AJ862" s="414"/>
      <c r="AK862" s="414"/>
      <c r="AL862" s="414"/>
      <c r="AM862" s="295">
        <f>SUM(Y862:AL862)</f>
        <v>0</v>
      </c>
    </row>
    <row r="863" spans="1:39" outlineLevel="1">
      <c r="A863" s="530"/>
      <c r="B863" s="293" t="s">
        <v>343</v>
      </c>
      <c r="C863" s="290" t="s">
        <v>164</v>
      </c>
      <c r="D863" s="294"/>
      <c r="E863" s="294"/>
      <c r="F863" s="294"/>
      <c r="G863" s="294"/>
      <c r="H863" s="294"/>
      <c r="I863" s="294"/>
      <c r="J863" s="294"/>
      <c r="K863" s="294"/>
      <c r="L863" s="294"/>
      <c r="M863" s="294"/>
      <c r="N863" s="294">
        <f>N862</f>
        <v>3</v>
      </c>
      <c r="O863" s="294"/>
      <c r="P863" s="294"/>
      <c r="Q863" s="294"/>
      <c r="R863" s="294"/>
      <c r="S863" s="294"/>
      <c r="T863" s="294"/>
      <c r="U863" s="294"/>
      <c r="V863" s="294"/>
      <c r="W863" s="294"/>
      <c r="X863" s="294"/>
      <c r="Y863" s="410">
        <f>Y862</f>
        <v>0</v>
      </c>
      <c r="Z863" s="410">
        <f t="shared" ref="Z863" si="2578">Z862</f>
        <v>0</v>
      </c>
      <c r="AA863" s="410">
        <f t="shared" ref="AA863" si="2579">AA862</f>
        <v>0</v>
      </c>
      <c r="AB863" s="410">
        <f t="shared" ref="AB863" si="2580">AB862</f>
        <v>0</v>
      </c>
      <c r="AC863" s="410">
        <f t="shared" ref="AC863" si="2581">AC862</f>
        <v>0</v>
      </c>
      <c r="AD863" s="410">
        <f t="shared" ref="AD863" si="2582">AD862</f>
        <v>0</v>
      </c>
      <c r="AE863" s="410">
        <f t="shared" ref="AE863" si="2583">AE862</f>
        <v>0</v>
      </c>
      <c r="AF863" s="410">
        <f t="shared" ref="AF863" si="2584">AF862</f>
        <v>0</v>
      </c>
      <c r="AG863" s="410">
        <f t="shared" ref="AG863" si="2585">AG862</f>
        <v>0</v>
      </c>
      <c r="AH863" s="410">
        <f t="shared" ref="AH863" si="2586">AH862</f>
        <v>0</v>
      </c>
      <c r="AI863" s="410">
        <f t="shared" ref="AI863" si="2587">AI862</f>
        <v>0</v>
      </c>
      <c r="AJ863" s="410">
        <f t="shared" ref="AJ863" si="2588">AJ862</f>
        <v>0</v>
      </c>
      <c r="AK863" s="410">
        <f t="shared" ref="AK863" si="2589">AK862</f>
        <v>0</v>
      </c>
      <c r="AL863" s="410">
        <f t="shared" ref="AL863" si="2590">AL862</f>
        <v>0</v>
      </c>
      <c r="AM863" s="305"/>
    </row>
    <row r="864" spans="1:39" outlineLevel="1">
      <c r="A864" s="530"/>
      <c r="B864" s="293"/>
      <c r="C864" s="290"/>
      <c r="D864" s="290"/>
      <c r="E864" s="290"/>
      <c r="F864" s="290"/>
      <c r="G864" s="290"/>
      <c r="H864" s="290"/>
      <c r="I864" s="290"/>
      <c r="J864" s="290"/>
      <c r="K864" s="290"/>
      <c r="L864" s="290"/>
      <c r="M864" s="290"/>
      <c r="N864" s="290"/>
      <c r="O864" s="290"/>
      <c r="P864" s="290"/>
      <c r="Q864" s="290"/>
      <c r="R864" s="290"/>
      <c r="S864" s="290"/>
      <c r="T864" s="290"/>
      <c r="U864" s="290"/>
      <c r="V864" s="290"/>
      <c r="W864" s="290"/>
      <c r="X864" s="290"/>
      <c r="Y864" s="411"/>
      <c r="Z864" s="424"/>
      <c r="AA864" s="424"/>
      <c r="AB864" s="424"/>
      <c r="AC864" s="424"/>
      <c r="AD864" s="424"/>
      <c r="AE864" s="424"/>
      <c r="AF864" s="424"/>
      <c r="AG864" s="424"/>
      <c r="AH864" s="424"/>
      <c r="AI864" s="424"/>
      <c r="AJ864" s="424"/>
      <c r="AK864" s="424"/>
      <c r="AL864" s="424"/>
      <c r="AM864" s="305"/>
    </row>
    <row r="865" spans="1:39" ht="30" outlineLevel="1">
      <c r="A865" s="530">
        <v>30</v>
      </c>
      <c r="B865" s="427" t="s">
        <v>123</v>
      </c>
      <c r="C865" s="290" t="s">
        <v>25</v>
      </c>
      <c r="D865" s="294"/>
      <c r="E865" s="294"/>
      <c r="F865" s="294"/>
      <c r="G865" s="294"/>
      <c r="H865" s="294"/>
      <c r="I865" s="294"/>
      <c r="J865" s="294"/>
      <c r="K865" s="294"/>
      <c r="L865" s="294"/>
      <c r="M865" s="294"/>
      <c r="N865" s="294">
        <v>12</v>
      </c>
      <c r="O865" s="294"/>
      <c r="P865" s="294"/>
      <c r="Q865" s="294"/>
      <c r="R865" s="294"/>
      <c r="S865" s="294"/>
      <c r="T865" s="294"/>
      <c r="U865" s="294"/>
      <c r="V865" s="294"/>
      <c r="W865" s="294"/>
      <c r="X865" s="294"/>
      <c r="Y865" s="425"/>
      <c r="Z865" s="414"/>
      <c r="AA865" s="414"/>
      <c r="AB865" s="414"/>
      <c r="AC865" s="414"/>
      <c r="AD865" s="414"/>
      <c r="AE865" s="414"/>
      <c r="AF865" s="414"/>
      <c r="AG865" s="414"/>
      <c r="AH865" s="414"/>
      <c r="AI865" s="414"/>
      <c r="AJ865" s="414"/>
      <c r="AK865" s="414"/>
      <c r="AL865" s="414"/>
      <c r="AM865" s="295">
        <f>SUM(Y865:AL865)</f>
        <v>0</v>
      </c>
    </row>
    <row r="866" spans="1:39" outlineLevel="1">
      <c r="A866" s="530"/>
      <c r="B866" s="293" t="s">
        <v>343</v>
      </c>
      <c r="C866" s="290" t="s">
        <v>164</v>
      </c>
      <c r="D866" s="294"/>
      <c r="E866" s="294"/>
      <c r="F866" s="294"/>
      <c r="G866" s="294"/>
      <c r="H866" s="294"/>
      <c r="I866" s="294"/>
      <c r="J866" s="294"/>
      <c r="K866" s="294"/>
      <c r="L866" s="294"/>
      <c r="M866" s="294"/>
      <c r="N866" s="294">
        <f>N865</f>
        <v>12</v>
      </c>
      <c r="O866" s="294"/>
      <c r="P866" s="294"/>
      <c r="Q866" s="294"/>
      <c r="R866" s="294"/>
      <c r="S866" s="294"/>
      <c r="T866" s="294"/>
      <c r="U866" s="294"/>
      <c r="V866" s="294"/>
      <c r="W866" s="294"/>
      <c r="X866" s="294"/>
      <c r="Y866" s="410">
        <f>Y865</f>
        <v>0</v>
      </c>
      <c r="Z866" s="410">
        <f t="shared" ref="Z866" si="2591">Z865</f>
        <v>0</v>
      </c>
      <c r="AA866" s="410">
        <f t="shared" ref="AA866" si="2592">AA865</f>
        <v>0</v>
      </c>
      <c r="AB866" s="410">
        <f t="shared" ref="AB866" si="2593">AB865</f>
        <v>0</v>
      </c>
      <c r="AC866" s="410">
        <f t="shared" ref="AC866" si="2594">AC865</f>
        <v>0</v>
      </c>
      <c r="AD866" s="410">
        <f t="shared" ref="AD866" si="2595">AD865</f>
        <v>0</v>
      </c>
      <c r="AE866" s="410">
        <f t="shared" ref="AE866" si="2596">AE865</f>
        <v>0</v>
      </c>
      <c r="AF866" s="410">
        <f t="shared" ref="AF866" si="2597">AF865</f>
        <v>0</v>
      </c>
      <c r="AG866" s="410">
        <f t="shared" ref="AG866" si="2598">AG865</f>
        <v>0</v>
      </c>
      <c r="AH866" s="410">
        <f t="shared" ref="AH866" si="2599">AH865</f>
        <v>0</v>
      </c>
      <c r="AI866" s="410">
        <f t="shared" ref="AI866" si="2600">AI865</f>
        <v>0</v>
      </c>
      <c r="AJ866" s="410">
        <f t="shared" ref="AJ866" si="2601">AJ865</f>
        <v>0</v>
      </c>
      <c r="AK866" s="410">
        <f t="shared" ref="AK866" si="2602">AK865</f>
        <v>0</v>
      </c>
      <c r="AL866" s="410">
        <f t="shared" ref="AL866" si="2603">AL865</f>
        <v>0</v>
      </c>
      <c r="AM866" s="305"/>
    </row>
    <row r="867" spans="1:39" outlineLevel="1">
      <c r="A867" s="530"/>
      <c r="B867" s="293"/>
      <c r="C867" s="290"/>
      <c r="D867" s="290"/>
      <c r="E867" s="290"/>
      <c r="F867" s="290"/>
      <c r="G867" s="290"/>
      <c r="H867" s="290"/>
      <c r="I867" s="290"/>
      <c r="J867" s="290"/>
      <c r="K867" s="290"/>
      <c r="L867" s="290"/>
      <c r="M867" s="290"/>
      <c r="N867" s="290"/>
      <c r="O867" s="290"/>
      <c r="P867" s="290"/>
      <c r="Q867" s="290"/>
      <c r="R867" s="290"/>
      <c r="S867" s="290"/>
      <c r="T867" s="290"/>
      <c r="U867" s="290"/>
      <c r="V867" s="290"/>
      <c r="W867" s="290"/>
      <c r="X867" s="290"/>
      <c r="Y867" s="411"/>
      <c r="Z867" s="424"/>
      <c r="AA867" s="424"/>
      <c r="AB867" s="424"/>
      <c r="AC867" s="424"/>
      <c r="AD867" s="424"/>
      <c r="AE867" s="424"/>
      <c r="AF867" s="424"/>
      <c r="AG867" s="424"/>
      <c r="AH867" s="424"/>
      <c r="AI867" s="424"/>
      <c r="AJ867" s="424"/>
      <c r="AK867" s="424"/>
      <c r="AL867" s="424"/>
      <c r="AM867" s="305"/>
    </row>
    <row r="868" spans="1:39" ht="30" outlineLevel="1">
      <c r="A868" s="530">
        <v>31</v>
      </c>
      <c r="B868" s="427" t="s">
        <v>124</v>
      </c>
      <c r="C868" s="290" t="s">
        <v>25</v>
      </c>
      <c r="D868" s="294"/>
      <c r="E868" s="294"/>
      <c r="F868" s="294"/>
      <c r="G868" s="294"/>
      <c r="H868" s="294"/>
      <c r="I868" s="294"/>
      <c r="J868" s="294"/>
      <c r="K868" s="294"/>
      <c r="L868" s="294"/>
      <c r="M868" s="294"/>
      <c r="N868" s="294">
        <v>12</v>
      </c>
      <c r="O868" s="294"/>
      <c r="P868" s="294"/>
      <c r="Q868" s="294"/>
      <c r="R868" s="294"/>
      <c r="S868" s="294"/>
      <c r="T868" s="294"/>
      <c r="U868" s="294"/>
      <c r="V868" s="294"/>
      <c r="W868" s="294"/>
      <c r="X868" s="294"/>
      <c r="Y868" s="425"/>
      <c r="Z868" s="414"/>
      <c r="AA868" s="414"/>
      <c r="AB868" s="414"/>
      <c r="AC868" s="414"/>
      <c r="AD868" s="414"/>
      <c r="AE868" s="414"/>
      <c r="AF868" s="414"/>
      <c r="AG868" s="414"/>
      <c r="AH868" s="414"/>
      <c r="AI868" s="414"/>
      <c r="AJ868" s="414"/>
      <c r="AK868" s="414"/>
      <c r="AL868" s="414"/>
      <c r="AM868" s="295">
        <f>SUM(Y868:AL868)</f>
        <v>0</v>
      </c>
    </row>
    <row r="869" spans="1:39" outlineLevel="1">
      <c r="A869" s="530"/>
      <c r="B869" s="293" t="s">
        <v>343</v>
      </c>
      <c r="C869" s="290" t="s">
        <v>164</v>
      </c>
      <c r="D869" s="294"/>
      <c r="E869" s="294"/>
      <c r="F869" s="294"/>
      <c r="G869" s="294"/>
      <c r="H869" s="294"/>
      <c r="I869" s="294"/>
      <c r="J869" s="294"/>
      <c r="K869" s="294"/>
      <c r="L869" s="294"/>
      <c r="M869" s="294"/>
      <c r="N869" s="294">
        <f>N868</f>
        <v>12</v>
      </c>
      <c r="O869" s="294"/>
      <c r="P869" s="294"/>
      <c r="Q869" s="294"/>
      <c r="R869" s="294"/>
      <c r="S869" s="294"/>
      <c r="T869" s="294"/>
      <c r="U869" s="294"/>
      <c r="V869" s="294"/>
      <c r="W869" s="294"/>
      <c r="X869" s="294"/>
      <c r="Y869" s="410">
        <f>Y868</f>
        <v>0</v>
      </c>
      <c r="Z869" s="410">
        <f t="shared" ref="Z869" si="2604">Z868</f>
        <v>0</v>
      </c>
      <c r="AA869" s="410">
        <f t="shared" ref="AA869" si="2605">AA868</f>
        <v>0</v>
      </c>
      <c r="AB869" s="410">
        <f t="shared" ref="AB869" si="2606">AB868</f>
        <v>0</v>
      </c>
      <c r="AC869" s="410">
        <f t="shared" ref="AC869" si="2607">AC868</f>
        <v>0</v>
      </c>
      <c r="AD869" s="410">
        <f t="shared" ref="AD869" si="2608">AD868</f>
        <v>0</v>
      </c>
      <c r="AE869" s="410">
        <f t="shared" ref="AE869" si="2609">AE868</f>
        <v>0</v>
      </c>
      <c r="AF869" s="410">
        <f t="shared" ref="AF869" si="2610">AF868</f>
        <v>0</v>
      </c>
      <c r="AG869" s="410">
        <f t="shared" ref="AG869" si="2611">AG868</f>
        <v>0</v>
      </c>
      <c r="AH869" s="410">
        <f t="shared" ref="AH869" si="2612">AH868</f>
        <v>0</v>
      </c>
      <c r="AI869" s="410">
        <f t="shared" ref="AI869" si="2613">AI868</f>
        <v>0</v>
      </c>
      <c r="AJ869" s="410">
        <f t="shared" ref="AJ869" si="2614">AJ868</f>
        <v>0</v>
      </c>
      <c r="AK869" s="410">
        <f t="shared" ref="AK869" si="2615">AK868</f>
        <v>0</v>
      </c>
      <c r="AL869" s="410">
        <f t="shared" ref="AL869" si="2616">AL868</f>
        <v>0</v>
      </c>
      <c r="AM869" s="305"/>
    </row>
    <row r="870" spans="1:39" outlineLevel="1">
      <c r="A870" s="530"/>
      <c r="B870" s="427"/>
      <c r="C870" s="290"/>
      <c r="D870" s="290"/>
      <c r="E870" s="290"/>
      <c r="F870" s="290"/>
      <c r="G870" s="290"/>
      <c r="H870" s="290"/>
      <c r="I870" s="290"/>
      <c r="J870" s="290"/>
      <c r="K870" s="290"/>
      <c r="L870" s="290"/>
      <c r="M870" s="290"/>
      <c r="N870" s="290"/>
      <c r="O870" s="290"/>
      <c r="P870" s="290"/>
      <c r="Q870" s="290"/>
      <c r="R870" s="290"/>
      <c r="S870" s="290"/>
      <c r="T870" s="290"/>
      <c r="U870" s="290"/>
      <c r="V870" s="290"/>
      <c r="W870" s="290"/>
      <c r="X870" s="290"/>
      <c r="Y870" s="411"/>
      <c r="Z870" s="424"/>
      <c r="AA870" s="424"/>
      <c r="AB870" s="424"/>
      <c r="AC870" s="424"/>
      <c r="AD870" s="424"/>
      <c r="AE870" s="424"/>
      <c r="AF870" s="424"/>
      <c r="AG870" s="424"/>
      <c r="AH870" s="424"/>
      <c r="AI870" s="424"/>
      <c r="AJ870" s="424"/>
      <c r="AK870" s="424"/>
      <c r="AL870" s="424"/>
      <c r="AM870" s="305"/>
    </row>
    <row r="871" spans="1:39" ht="30" outlineLevel="1">
      <c r="A871" s="530">
        <v>32</v>
      </c>
      <c r="B871" s="427" t="s">
        <v>125</v>
      </c>
      <c r="C871" s="290" t="s">
        <v>25</v>
      </c>
      <c r="D871" s="294"/>
      <c r="E871" s="294"/>
      <c r="F871" s="294"/>
      <c r="G871" s="294"/>
      <c r="H871" s="294"/>
      <c r="I871" s="294"/>
      <c r="J871" s="294"/>
      <c r="K871" s="294"/>
      <c r="L871" s="294"/>
      <c r="M871" s="294"/>
      <c r="N871" s="294">
        <v>12</v>
      </c>
      <c r="O871" s="294"/>
      <c r="P871" s="294"/>
      <c r="Q871" s="294"/>
      <c r="R871" s="294"/>
      <c r="S871" s="294"/>
      <c r="T871" s="294"/>
      <c r="U871" s="294"/>
      <c r="V871" s="294"/>
      <c r="W871" s="294"/>
      <c r="X871" s="294"/>
      <c r="Y871" s="425"/>
      <c r="Z871" s="414"/>
      <c r="AA871" s="414"/>
      <c r="AB871" s="414"/>
      <c r="AC871" s="414"/>
      <c r="AD871" s="414"/>
      <c r="AE871" s="414"/>
      <c r="AF871" s="414"/>
      <c r="AG871" s="414"/>
      <c r="AH871" s="414"/>
      <c r="AI871" s="414"/>
      <c r="AJ871" s="414"/>
      <c r="AK871" s="414"/>
      <c r="AL871" s="414"/>
      <c r="AM871" s="295">
        <f>SUM(Y871:AL871)</f>
        <v>0</v>
      </c>
    </row>
    <row r="872" spans="1:39" outlineLevel="1">
      <c r="A872" s="530"/>
      <c r="B872" s="293" t="s">
        <v>343</v>
      </c>
      <c r="C872" s="290" t="s">
        <v>164</v>
      </c>
      <c r="D872" s="294"/>
      <c r="E872" s="294"/>
      <c r="F872" s="294"/>
      <c r="G872" s="294"/>
      <c r="H872" s="294"/>
      <c r="I872" s="294"/>
      <c r="J872" s="294"/>
      <c r="K872" s="294"/>
      <c r="L872" s="294"/>
      <c r="M872" s="294"/>
      <c r="N872" s="294">
        <f>N871</f>
        <v>12</v>
      </c>
      <c r="O872" s="294"/>
      <c r="P872" s="294"/>
      <c r="Q872" s="294"/>
      <c r="R872" s="294"/>
      <c r="S872" s="294"/>
      <c r="T872" s="294"/>
      <c r="U872" s="294"/>
      <c r="V872" s="294"/>
      <c r="W872" s="294"/>
      <c r="X872" s="294"/>
      <c r="Y872" s="410">
        <f>Y871</f>
        <v>0</v>
      </c>
      <c r="Z872" s="410">
        <f t="shared" ref="Z872" si="2617">Z871</f>
        <v>0</v>
      </c>
      <c r="AA872" s="410">
        <f t="shared" ref="AA872" si="2618">AA871</f>
        <v>0</v>
      </c>
      <c r="AB872" s="410">
        <f t="shared" ref="AB872" si="2619">AB871</f>
        <v>0</v>
      </c>
      <c r="AC872" s="410">
        <f t="shared" ref="AC872" si="2620">AC871</f>
        <v>0</v>
      </c>
      <c r="AD872" s="410">
        <f t="shared" ref="AD872" si="2621">AD871</f>
        <v>0</v>
      </c>
      <c r="AE872" s="410">
        <f t="shared" ref="AE872" si="2622">AE871</f>
        <v>0</v>
      </c>
      <c r="AF872" s="410">
        <f t="shared" ref="AF872" si="2623">AF871</f>
        <v>0</v>
      </c>
      <c r="AG872" s="410">
        <f t="shared" ref="AG872" si="2624">AG871</f>
        <v>0</v>
      </c>
      <c r="AH872" s="410">
        <f t="shared" ref="AH872" si="2625">AH871</f>
        <v>0</v>
      </c>
      <c r="AI872" s="410">
        <f t="shared" ref="AI872" si="2626">AI871</f>
        <v>0</v>
      </c>
      <c r="AJ872" s="410">
        <f t="shared" ref="AJ872" si="2627">AJ871</f>
        <v>0</v>
      </c>
      <c r="AK872" s="410">
        <f t="shared" ref="AK872" si="2628">AK871</f>
        <v>0</v>
      </c>
      <c r="AL872" s="410">
        <f>AL871</f>
        <v>0</v>
      </c>
      <c r="AM872" s="305"/>
    </row>
    <row r="873" spans="1:39" outlineLevel="1">
      <c r="A873" s="530"/>
      <c r="B873" s="427"/>
      <c r="C873" s="290"/>
      <c r="D873" s="290"/>
      <c r="E873" s="290"/>
      <c r="F873" s="290"/>
      <c r="G873" s="290"/>
      <c r="H873" s="290"/>
      <c r="I873" s="290"/>
      <c r="J873" s="290"/>
      <c r="K873" s="290"/>
      <c r="L873" s="290"/>
      <c r="M873" s="290"/>
      <c r="N873" s="290"/>
      <c r="O873" s="290"/>
      <c r="P873" s="290"/>
      <c r="Q873" s="290"/>
      <c r="R873" s="290"/>
      <c r="S873" s="290"/>
      <c r="T873" s="290"/>
      <c r="U873" s="290"/>
      <c r="V873" s="290"/>
      <c r="W873" s="290"/>
      <c r="X873" s="290"/>
      <c r="Y873" s="411"/>
      <c r="Z873" s="424"/>
      <c r="AA873" s="424"/>
      <c r="AB873" s="424"/>
      <c r="AC873" s="424"/>
      <c r="AD873" s="424"/>
      <c r="AE873" s="424"/>
      <c r="AF873" s="424"/>
      <c r="AG873" s="424"/>
      <c r="AH873" s="424"/>
      <c r="AI873" s="424"/>
      <c r="AJ873" s="424"/>
      <c r="AK873" s="424"/>
      <c r="AL873" s="424"/>
      <c r="AM873" s="305"/>
    </row>
    <row r="874" spans="1:39" ht="15.75" outlineLevel="1">
      <c r="A874" s="530"/>
      <c r="B874" s="287" t="s">
        <v>502</v>
      </c>
      <c r="C874" s="290"/>
      <c r="D874" s="290"/>
      <c r="E874" s="290"/>
      <c r="F874" s="290"/>
      <c r="G874" s="290"/>
      <c r="H874" s="290"/>
      <c r="I874" s="290"/>
      <c r="J874" s="290"/>
      <c r="K874" s="290"/>
      <c r="L874" s="290"/>
      <c r="M874" s="290"/>
      <c r="N874" s="290"/>
      <c r="O874" s="290"/>
      <c r="P874" s="290"/>
      <c r="Q874" s="290"/>
      <c r="R874" s="290"/>
      <c r="S874" s="290"/>
      <c r="T874" s="290"/>
      <c r="U874" s="290"/>
      <c r="V874" s="290"/>
      <c r="W874" s="290"/>
      <c r="X874" s="290"/>
      <c r="Y874" s="411"/>
      <c r="Z874" s="424"/>
      <c r="AA874" s="424"/>
      <c r="AB874" s="424"/>
      <c r="AC874" s="424"/>
      <c r="AD874" s="424"/>
      <c r="AE874" s="424"/>
      <c r="AF874" s="424"/>
      <c r="AG874" s="424"/>
      <c r="AH874" s="424"/>
      <c r="AI874" s="424"/>
      <c r="AJ874" s="424"/>
      <c r="AK874" s="424"/>
      <c r="AL874" s="424"/>
      <c r="AM874" s="305"/>
    </row>
    <row r="875" spans="1:39" outlineLevel="1">
      <c r="A875" s="530">
        <v>33</v>
      </c>
      <c r="B875" s="427" t="s">
        <v>126</v>
      </c>
      <c r="C875" s="290" t="s">
        <v>25</v>
      </c>
      <c r="D875" s="294"/>
      <c r="E875" s="294"/>
      <c r="F875" s="294"/>
      <c r="G875" s="294"/>
      <c r="H875" s="294"/>
      <c r="I875" s="294"/>
      <c r="J875" s="294"/>
      <c r="K875" s="294"/>
      <c r="L875" s="294"/>
      <c r="M875" s="294"/>
      <c r="N875" s="294">
        <v>0</v>
      </c>
      <c r="O875" s="294"/>
      <c r="P875" s="294"/>
      <c r="Q875" s="294"/>
      <c r="R875" s="294"/>
      <c r="S875" s="294"/>
      <c r="T875" s="294"/>
      <c r="U875" s="294"/>
      <c r="V875" s="294"/>
      <c r="W875" s="294"/>
      <c r="X875" s="294"/>
      <c r="Y875" s="425"/>
      <c r="Z875" s="414"/>
      <c r="AA875" s="414"/>
      <c r="AB875" s="414"/>
      <c r="AC875" s="414"/>
      <c r="AD875" s="414"/>
      <c r="AE875" s="414"/>
      <c r="AF875" s="414"/>
      <c r="AG875" s="414"/>
      <c r="AH875" s="414"/>
      <c r="AI875" s="414"/>
      <c r="AJ875" s="414"/>
      <c r="AK875" s="414"/>
      <c r="AL875" s="414"/>
      <c r="AM875" s="295">
        <f>SUM(Y875:AL875)</f>
        <v>0</v>
      </c>
    </row>
    <row r="876" spans="1:39" outlineLevel="1">
      <c r="A876" s="530"/>
      <c r="B876" s="293" t="s">
        <v>343</v>
      </c>
      <c r="C876" s="290" t="s">
        <v>164</v>
      </c>
      <c r="D876" s="294"/>
      <c r="E876" s="294"/>
      <c r="F876" s="294"/>
      <c r="G876" s="294"/>
      <c r="H876" s="294"/>
      <c r="I876" s="294"/>
      <c r="J876" s="294"/>
      <c r="K876" s="294"/>
      <c r="L876" s="294"/>
      <c r="M876" s="294"/>
      <c r="N876" s="294">
        <f>N875</f>
        <v>0</v>
      </c>
      <c r="O876" s="294"/>
      <c r="P876" s="294"/>
      <c r="Q876" s="294"/>
      <c r="R876" s="294"/>
      <c r="S876" s="294"/>
      <c r="T876" s="294"/>
      <c r="U876" s="294"/>
      <c r="V876" s="294"/>
      <c r="W876" s="294"/>
      <c r="X876" s="294"/>
      <c r="Y876" s="410">
        <f>Y875</f>
        <v>0</v>
      </c>
      <c r="Z876" s="410">
        <f t="shared" ref="Z876" si="2629">Z875</f>
        <v>0</v>
      </c>
      <c r="AA876" s="410">
        <f t="shared" ref="AA876" si="2630">AA875</f>
        <v>0</v>
      </c>
      <c r="AB876" s="410">
        <f t="shared" ref="AB876" si="2631">AB875</f>
        <v>0</v>
      </c>
      <c r="AC876" s="410">
        <f t="shared" ref="AC876" si="2632">AC875</f>
        <v>0</v>
      </c>
      <c r="AD876" s="410">
        <f t="shared" ref="AD876" si="2633">AD875</f>
        <v>0</v>
      </c>
      <c r="AE876" s="410">
        <f t="shared" ref="AE876" si="2634">AE875</f>
        <v>0</v>
      </c>
      <c r="AF876" s="410">
        <f t="shared" ref="AF876" si="2635">AF875</f>
        <v>0</v>
      </c>
      <c r="AG876" s="410">
        <f t="shared" ref="AG876" si="2636">AG875</f>
        <v>0</v>
      </c>
      <c r="AH876" s="410">
        <f t="shared" ref="AH876" si="2637">AH875</f>
        <v>0</v>
      </c>
      <c r="AI876" s="410">
        <f t="shared" ref="AI876" si="2638">AI875</f>
        <v>0</v>
      </c>
      <c r="AJ876" s="410">
        <f t="shared" ref="AJ876" si="2639">AJ875</f>
        <v>0</v>
      </c>
      <c r="AK876" s="410">
        <f t="shared" ref="AK876" si="2640">AK875</f>
        <v>0</v>
      </c>
      <c r="AL876" s="410">
        <f t="shared" ref="AL876" si="2641">AL875</f>
        <v>0</v>
      </c>
      <c r="AM876" s="305"/>
    </row>
    <row r="877" spans="1:39" outlineLevel="1">
      <c r="A877" s="530"/>
      <c r="B877" s="427"/>
      <c r="C877" s="290"/>
      <c r="D877" s="290"/>
      <c r="E877" s="290"/>
      <c r="F877" s="290"/>
      <c r="G877" s="290"/>
      <c r="H877" s="290"/>
      <c r="I877" s="290"/>
      <c r="J877" s="290"/>
      <c r="K877" s="290"/>
      <c r="L877" s="290"/>
      <c r="M877" s="290"/>
      <c r="N877" s="290"/>
      <c r="O877" s="290"/>
      <c r="P877" s="290"/>
      <c r="Q877" s="290"/>
      <c r="R877" s="290"/>
      <c r="S877" s="290"/>
      <c r="T877" s="290"/>
      <c r="U877" s="290"/>
      <c r="V877" s="290"/>
      <c r="W877" s="290"/>
      <c r="X877" s="290"/>
      <c r="Y877" s="411"/>
      <c r="Z877" s="424"/>
      <c r="AA877" s="424"/>
      <c r="AB877" s="424"/>
      <c r="AC877" s="424"/>
      <c r="AD877" s="424"/>
      <c r="AE877" s="424"/>
      <c r="AF877" s="424"/>
      <c r="AG877" s="424"/>
      <c r="AH877" s="424"/>
      <c r="AI877" s="424"/>
      <c r="AJ877" s="424"/>
      <c r="AK877" s="424"/>
      <c r="AL877" s="424"/>
      <c r="AM877" s="305"/>
    </row>
    <row r="878" spans="1:39" outlineLevel="1">
      <c r="A878" s="530">
        <v>34</v>
      </c>
      <c r="B878" s="427" t="s">
        <v>127</v>
      </c>
      <c r="C878" s="290" t="s">
        <v>25</v>
      </c>
      <c r="D878" s="294"/>
      <c r="E878" s="294"/>
      <c r="F878" s="294"/>
      <c r="G878" s="294"/>
      <c r="H878" s="294"/>
      <c r="I878" s="294"/>
      <c r="J878" s="294"/>
      <c r="K878" s="294"/>
      <c r="L878" s="294"/>
      <c r="M878" s="294"/>
      <c r="N878" s="294">
        <v>0</v>
      </c>
      <c r="O878" s="294"/>
      <c r="P878" s="294"/>
      <c r="Q878" s="294"/>
      <c r="R878" s="294"/>
      <c r="S878" s="294"/>
      <c r="T878" s="294"/>
      <c r="U878" s="294"/>
      <c r="V878" s="294"/>
      <c r="W878" s="294"/>
      <c r="X878" s="294"/>
      <c r="Y878" s="425"/>
      <c r="Z878" s="414"/>
      <c r="AA878" s="414"/>
      <c r="AB878" s="414"/>
      <c r="AC878" s="414"/>
      <c r="AD878" s="414"/>
      <c r="AE878" s="414"/>
      <c r="AF878" s="414"/>
      <c r="AG878" s="414"/>
      <c r="AH878" s="414"/>
      <c r="AI878" s="414"/>
      <c r="AJ878" s="414"/>
      <c r="AK878" s="414"/>
      <c r="AL878" s="414"/>
      <c r="AM878" s="295">
        <f>SUM(Y878:AL878)</f>
        <v>0</v>
      </c>
    </row>
    <row r="879" spans="1:39" outlineLevel="1">
      <c r="A879" s="530"/>
      <c r="B879" s="293" t="s">
        <v>343</v>
      </c>
      <c r="C879" s="290" t="s">
        <v>164</v>
      </c>
      <c r="D879" s="294"/>
      <c r="E879" s="294"/>
      <c r="F879" s="294"/>
      <c r="G879" s="294"/>
      <c r="H879" s="294"/>
      <c r="I879" s="294"/>
      <c r="J879" s="294"/>
      <c r="K879" s="294"/>
      <c r="L879" s="294"/>
      <c r="M879" s="294"/>
      <c r="N879" s="294">
        <f>N878</f>
        <v>0</v>
      </c>
      <c r="O879" s="294"/>
      <c r="P879" s="294"/>
      <c r="Q879" s="294"/>
      <c r="R879" s="294"/>
      <c r="S879" s="294"/>
      <c r="T879" s="294"/>
      <c r="U879" s="294"/>
      <c r="V879" s="294"/>
      <c r="W879" s="294"/>
      <c r="X879" s="294"/>
      <c r="Y879" s="410">
        <f>Y878</f>
        <v>0</v>
      </c>
      <c r="Z879" s="410">
        <f t="shared" ref="Z879" si="2642">Z878</f>
        <v>0</v>
      </c>
      <c r="AA879" s="410">
        <f t="shared" ref="AA879" si="2643">AA878</f>
        <v>0</v>
      </c>
      <c r="AB879" s="410">
        <f t="shared" ref="AB879" si="2644">AB878</f>
        <v>0</v>
      </c>
      <c r="AC879" s="410">
        <f t="shared" ref="AC879" si="2645">AC878</f>
        <v>0</v>
      </c>
      <c r="AD879" s="410">
        <f t="shared" ref="AD879" si="2646">AD878</f>
        <v>0</v>
      </c>
      <c r="AE879" s="410">
        <f t="shared" ref="AE879" si="2647">AE878</f>
        <v>0</v>
      </c>
      <c r="AF879" s="410">
        <f t="shared" ref="AF879" si="2648">AF878</f>
        <v>0</v>
      </c>
      <c r="AG879" s="410">
        <f t="shared" ref="AG879" si="2649">AG878</f>
        <v>0</v>
      </c>
      <c r="AH879" s="410">
        <f t="shared" ref="AH879" si="2650">AH878</f>
        <v>0</v>
      </c>
      <c r="AI879" s="410">
        <f t="shared" ref="AI879" si="2651">AI878</f>
        <v>0</v>
      </c>
      <c r="AJ879" s="410">
        <f t="shared" ref="AJ879" si="2652">AJ878</f>
        <v>0</v>
      </c>
      <c r="AK879" s="410">
        <f t="shared" ref="AK879" si="2653">AK878</f>
        <v>0</v>
      </c>
      <c r="AL879" s="410">
        <f t="shared" ref="AL879" si="2654">AL878</f>
        <v>0</v>
      </c>
      <c r="AM879" s="305"/>
    </row>
    <row r="880" spans="1:39" outlineLevel="1">
      <c r="A880" s="530"/>
      <c r="B880" s="427"/>
      <c r="C880" s="290"/>
      <c r="D880" s="290"/>
      <c r="E880" s="290"/>
      <c r="F880" s="290"/>
      <c r="G880" s="290"/>
      <c r="H880" s="290"/>
      <c r="I880" s="290"/>
      <c r="J880" s="290"/>
      <c r="K880" s="290"/>
      <c r="L880" s="290"/>
      <c r="M880" s="290"/>
      <c r="N880" s="290"/>
      <c r="O880" s="290"/>
      <c r="P880" s="290"/>
      <c r="Q880" s="290"/>
      <c r="R880" s="290"/>
      <c r="S880" s="290"/>
      <c r="T880" s="290"/>
      <c r="U880" s="290"/>
      <c r="V880" s="290"/>
      <c r="W880" s="290"/>
      <c r="X880" s="290"/>
      <c r="Y880" s="411"/>
      <c r="Z880" s="424"/>
      <c r="AA880" s="424"/>
      <c r="AB880" s="424"/>
      <c r="AC880" s="424"/>
      <c r="AD880" s="424"/>
      <c r="AE880" s="424"/>
      <c r="AF880" s="424"/>
      <c r="AG880" s="424"/>
      <c r="AH880" s="424"/>
      <c r="AI880" s="424"/>
      <c r="AJ880" s="424"/>
      <c r="AK880" s="424"/>
      <c r="AL880" s="424"/>
      <c r="AM880" s="305"/>
    </row>
    <row r="881" spans="1:39" outlineLevel="1">
      <c r="A881" s="530">
        <v>35</v>
      </c>
      <c r="B881" s="427" t="s">
        <v>128</v>
      </c>
      <c r="C881" s="290" t="s">
        <v>25</v>
      </c>
      <c r="D881" s="294"/>
      <c r="E881" s="294"/>
      <c r="F881" s="294"/>
      <c r="G881" s="294"/>
      <c r="H881" s="294"/>
      <c r="I881" s="294"/>
      <c r="J881" s="294"/>
      <c r="K881" s="294"/>
      <c r="L881" s="294"/>
      <c r="M881" s="294"/>
      <c r="N881" s="294">
        <v>0</v>
      </c>
      <c r="O881" s="294"/>
      <c r="P881" s="294"/>
      <c r="Q881" s="294"/>
      <c r="R881" s="294"/>
      <c r="S881" s="294"/>
      <c r="T881" s="294"/>
      <c r="U881" s="294"/>
      <c r="V881" s="294"/>
      <c r="W881" s="294"/>
      <c r="X881" s="294"/>
      <c r="Y881" s="425"/>
      <c r="Z881" s="414"/>
      <c r="AA881" s="414"/>
      <c r="AB881" s="414"/>
      <c r="AC881" s="414"/>
      <c r="AD881" s="414"/>
      <c r="AE881" s="414"/>
      <c r="AF881" s="414"/>
      <c r="AG881" s="414"/>
      <c r="AH881" s="414"/>
      <c r="AI881" s="414"/>
      <c r="AJ881" s="414"/>
      <c r="AK881" s="414"/>
      <c r="AL881" s="414"/>
      <c r="AM881" s="295">
        <f>SUM(Y881:AL881)</f>
        <v>0</v>
      </c>
    </row>
    <row r="882" spans="1:39" outlineLevel="1">
      <c r="A882" s="530"/>
      <c r="B882" s="293" t="s">
        <v>343</v>
      </c>
      <c r="C882" s="290" t="s">
        <v>164</v>
      </c>
      <c r="D882" s="294"/>
      <c r="E882" s="294"/>
      <c r="F882" s="294"/>
      <c r="G882" s="294"/>
      <c r="H882" s="294"/>
      <c r="I882" s="294"/>
      <c r="J882" s="294"/>
      <c r="K882" s="294"/>
      <c r="L882" s="294"/>
      <c r="M882" s="294"/>
      <c r="N882" s="294">
        <f>N881</f>
        <v>0</v>
      </c>
      <c r="O882" s="294"/>
      <c r="P882" s="294"/>
      <c r="Q882" s="294"/>
      <c r="R882" s="294"/>
      <c r="S882" s="294"/>
      <c r="T882" s="294"/>
      <c r="U882" s="294"/>
      <c r="V882" s="294"/>
      <c r="W882" s="294"/>
      <c r="X882" s="294"/>
      <c r="Y882" s="410">
        <f>Y881</f>
        <v>0</v>
      </c>
      <c r="Z882" s="410">
        <f t="shared" ref="Z882" si="2655">Z881</f>
        <v>0</v>
      </c>
      <c r="AA882" s="410">
        <f t="shared" ref="AA882" si="2656">AA881</f>
        <v>0</v>
      </c>
      <c r="AB882" s="410">
        <f t="shared" ref="AB882" si="2657">AB881</f>
        <v>0</v>
      </c>
      <c r="AC882" s="410">
        <f t="shared" ref="AC882" si="2658">AC881</f>
        <v>0</v>
      </c>
      <c r="AD882" s="410">
        <f t="shared" ref="AD882" si="2659">AD881</f>
        <v>0</v>
      </c>
      <c r="AE882" s="410">
        <f t="shared" ref="AE882" si="2660">AE881</f>
        <v>0</v>
      </c>
      <c r="AF882" s="410">
        <f t="shared" ref="AF882" si="2661">AF881</f>
        <v>0</v>
      </c>
      <c r="AG882" s="410">
        <f t="shared" ref="AG882" si="2662">AG881</f>
        <v>0</v>
      </c>
      <c r="AH882" s="410">
        <f t="shared" ref="AH882" si="2663">AH881</f>
        <v>0</v>
      </c>
      <c r="AI882" s="410">
        <f t="shared" ref="AI882" si="2664">AI881</f>
        <v>0</v>
      </c>
      <c r="AJ882" s="410">
        <f t="shared" ref="AJ882" si="2665">AJ881</f>
        <v>0</v>
      </c>
      <c r="AK882" s="410">
        <f t="shared" ref="AK882" si="2666">AK881</f>
        <v>0</v>
      </c>
      <c r="AL882" s="410">
        <f t="shared" ref="AL882" si="2667">AL881</f>
        <v>0</v>
      </c>
      <c r="AM882" s="305"/>
    </row>
    <row r="883" spans="1:39" outlineLevel="1">
      <c r="A883" s="530"/>
      <c r="B883" s="430"/>
      <c r="C883" s="290"/>
      <c r="D883" s="290"/>
      <c r="E883" s="290"/>
      <c r="F883" s="290"/>
      <c r="G883" s="290"/>
      <c r="H883" s="290"/>
      <c r="I883" s="290"/>
      <c r="J883" s="290"/>
      <c r="K883" s="290"/>
      <c r="L883" s="290"/>
      <c r="M883" s="290"/>
      <c r="N883" s="290"/>
      <c r="O883" s="290"/>
      <c r="P883" s="290"/>
      <c r="Q883" s="290"/>
      <c r="R883" s="290"/>
      <c r="S883" s="290"/>
      <c r="T883" s="290"/>
      <c r="U883" s="290"/>
      <c r="V883" s="290"/>
      <c r="W883" s="290"/>
      <c r="X883" s="290"/>
      <c r="Y883" s="411"/>
      <c r="Z883" s="424"/>
      <c r="AA883" s="424"/>
      <c r="AB883" s="424"/>
      <c r="AC883" s="424"/>
      <c r="AD883" s="424"/>
      <c r="AE883" s="424"/>
      <c r="AF883" s="424"/>
      <c r="AG883" s="424"/>
      <c r="AH883" s="424"/>
      <c r="AI883" s="424"/>
      <c r="AJ883" s="424"/>
      <c r="AK883" s="424"/>
      <c r="AL883" s="424"/>
      <c r="AM883" s="305"/>
    </row>
    <row r="884" spans="1:39" ht="15.75" outlineLevel="1">
      <c r="A884" s="530"/>
      <c r="B884" s="287" t="s">
        <v>503</v>
      </c>
      <c r="C884" s="290"/>
      <c r="D884" s="290"/>
      <c r="E884" s="290"/>
      <c r="F884" s="290"/>
      <c r="G884" s="290"/>
      <c r="H884" s="290"/>
      <c r="I884" s="290"/>
      <c r="J884" s="290"/>
      <c r="K884" s="290"/>
      <c r="L884" s="290"/>
      <c r="M884" s="290"/>
      <c r="N884" s="290"/>
      <c r="O884" s="290"/>
      <c r="P884" s="290"/>
      <c r="Q884" s="290"/>
      <c r="R884" s="290"/>
      <c r="S884" s="290"/>
      <c r="T884" s="290"/>
      <c r="U884" s="290"/>
      <c r="V884" s="290"/>
      <c r="W884" s="290"/>
      <c r="X884" s="290"/>
      <c r="Y884" s="411"/>
      <c r="Z884" s="424"/>
      <c r="AA884" s="424"/>
      <c r="AB884" s="424"/>
      <c r="AC884" s="424"/>
      <c r="AD884" s="424"/>
      <c r="AE884" s="424"/>
      <c r="AF884" s="424"/>
      <c r="AG884" s="424"/>
      <c r="AH884" s="424"/>
      <c r="AI884" s="424"/>
      <c r="AJ884" s="424"/>
      <c r="AK884" s="424"/>
      <c r="AL884" s="424"/>
      <c r="AM884" s="305"/>
    </row>
    <row r="885" spans="1:39" ht="45" outlineLevel="1">
      <c r="A885" s="530">
        <v>36</v>
      </c>
      <c r="B885" s="427" t="s">
        <v>129</v>
      </c>
      <c r="C885" s="290" t="s">
        <v>25</v>
      </c>
      <c r="D885" s="294"/>
      <c r="E885" s="294"/>
      <c r="F885" s="294"/>
      <c r="G885" s="294"/>
      <c r="H885" s="294"/>
      <c r="I885" s="294"/>
      <c r="J885" s="294"/>
      <c r="K885" s="294"/>
      <c r="L885" s="294"/>
      <c r="M885" s="294"/>
      <c r="N885" s="294">
        <v>0</v>
      </c>
      <c r="O885" s="294"/>
      <c r="P885" s="294"/>
      <c r="Q885" s="294"/>
      <c r="R885" s="294"/>
      <c r="S885" s="294"/>
      <c r="T885" s="294"/>
      <c r="U885" s="294"/>
      <c r="V885" s="294"/>
      <c r="W885" s="294"/>
      <c r="X885" s="294"/>
      <c r="Y885" s="425"/>
      <c r="Z885" s="414"/>
      <c r="AA885" s="414"/>
      <c r="AB885" s="414"/>
      <c r="AC885" s="414"/>
      <c r="AD885" s="414"/>
      <c r="AE885" s="414"/>
      <c r="AF885" s="414"/>
      <c r="AG885" s="414"/>
      <c r="AH885" s="414"/>
      <c r="AI885" s="414"/>
      <c r="AJ885" s="414"/>
      <c r="AK885" s="414"/>
      <c r="AL885" s="414"/>
      <c r="AM885" s="295">
        <f>SUM(Y885:AL885)</f>
        <v>0</v>
      </c>
    </row>
    <row r="886" spans="1:39" outlineLevel="1">
      <c r="A886" s="530"/>
      <c r="B886" s="293" t="s">
        <v>343</v>
      </c>
      <c r="C886" s="290" t="s">
        <v>164</v>
      </c>
      <c r="D886" s="294"/>
      <c r="E886" s="294"/>
      <c r="F886" s="294"/>
      <c r="G886" s="294"/>
      <c r="H886" s="294"/>
      <c r="I886" s="294"/>
      <c r="J886" s="294"/>
      <c r="K886" s="294"/>
      <c r="L886" s="294"/>
      <c r="M886" s="294"/>
      <c r="N886" s="294">
        <f>N885</f>
        <v>0</v>
      </c>
      <c r="O886" s="294"/>
      <c r="P886" s="294"/>
      <c r="Q886" s="294"/>
      <c r="R886" s="294"/>
      <c r="S886" s="294"/>
      <c r="T886" s="294"/>
      <c r="U886" s="294"/>
      <c r="V886" s="294"/>
      <c r="W886" s="294"/>
      <c r="X886" s="294"/>
      <c r="Y886" s="410">
        <f>Y885</f>
        <v>0</v>
      </c>
      <c r="Z886" s="410">
        <f t="shared" ref="Z886" si="2668">Z885</f>
        <v>0</v>
      </c>
      <c r="AA886" s="410">
        <f t="shared" ref="AA886" si="2669">AA885</f>
        <v>0</v>
      </c>
      <c r="AB886" s="410">
        <f t="shared" ref="AB886" si="2670">AB885</f>
        <v>0</v>
      </c>
      <c r="AC886" s="410">
        <f t="shared" ref="AC886" si="2671">AC885</f>
        <v>0</v>
      </c>
      <c r="AD886" s="410">
        <f t="shared" ref="AD886" si="2672">AD885</f>
        <v>0</v>
      </c>
      <c r="AE886" s="410">
        <f t="shared" ref="AE886" si="2673">AE885</f>
        <v>0</v>
      </c>
      <c r="AF886" s="410">
        <f t="shared" ref="AF886" si="2674">AF885</f>
        <v>0</v>
      </c>
      <c r="AG886" s="410">
        <f t="shared" ref="AG886" si="2675">AG885</f>
        <v>0</v>
      </c>
      <c r="AH886" s="410">
        <f t="shared" ref="AH886" si="2676">AH885</f>
        <v>0</v>
      </c>
      <c r="AI886" s="410">
        <f t="shared" ref="AI886" si="2677">AI885</f>
        <v>0</v>
      </c>
      <c r="AJ886" s="410">
        <f t="shared" ref="AJ886" si="2678">AJ885</f>
        <v>0</v>
      </c>
      <c r="AK886" s="410">
        <f t="shared" ref="AK886" si="2679">AK885</f>
        <v>0</v>
      </c>
      <c r="AL886" s="410">
        <f t="shared" ref="AL886" si="2680">AL885</f>
        <v>0</v>
      </c>
      <c r="AM886" s="305"/>
    </row>
    <row r="887" spans="1:39" outlineLevel="1">
      <c r="A887" s="530"/>
      <c r="B887" s="427"/>
      <c r="C887" s="290"/>
      <c r="D887" s="290"/>
      <c r="E887" s="290"/>
      <c r="F887" s="290"/>
      <c r="G887" s="290"/>
      <c r="H887" s="290"/>
      <c r="I887" s="290"/>
      <c r="J887" s="290"/>
      <c r="K887" s="290"/>
      <c r="L887" s="290"/>
      <c r="M887" s="290"/>
      <c r="N887" s="290"/>
      <c r="O887" s="290"/>
      <c r="P887" s="290"/>
      <c r="Q887" s="290"/>
      <c r="R887" s="290"/>
      <c r="S887" s="290"/>
      <c r="T887" s="290"/>
      <c r="U887" s="290"/>
      <c r="V887" s="290"/>
      <c r="W887" s="290"/>
      <c r="X887" s="290"/>
      <c r="Y887" s="411"/>
      <c r="Z887" s="424"/>
      <c r="AA887" s="424"/>
      <c r="AB887" s="424"/>
      <c r="AC887" s="424"/>
      <c r="AD887" s="424"/>
      <c r="AE887" s="424"/>
      <c r="AF887" s="424"/>
      <c r="AG887" s="424"/>
      <c r="AH887" s="424"/>
      <c r="AI887" s="424"/>
      <c r="AJ887" s="424"/>
      <c r="AK887" s="424"/>
      <c r="AL887" s="424"/>
      <c r="AM887" s="305"/>
    </row>
    <row r="888" spans="1:39" ht="30" outlineLevel="1">
      <c r="A888" s="530">
        <v>37</v>
      </c>
      <c r="B888" s="427" t="s">
        <v>130</v>
      </c>
      <c r="C888" s="290" t="s">
        <v>25</v>
      </c>
      <c r="D888" s="294"/>
      <c r="E888" s="294"/>
      <c r="F888" s="294"/>
      <c r="G888" s="294"/>
      <c r="H888" s="294"/>
      <c r="I888" s="294"/>
      <c r="J888" s="294"/>
      <c r="K888" s="294"/>
      <c r="L888" s="294"/>
      <c r="M888" s="294"/>
      <c r="N888" s="294">
        <v>0</v>
      </c>
      <c r="O888" s="294"/>
      <c r="P888" s="294"/>
      <c r="Q888" s="294"/>
      <c r="R888" s="294"/>
      <c r="S888" s="294"/>
      <c r="T888" s="294"/>
      <c r="U888" s="294"/>
      <c r="V888" s="294"/>
      <c r="W888" s="294"/>
      <c r="X888" s="294"/>
      <c r="Y888" s="425"/>
      <c r="Z888" s="414"/>
      <c r="AA888" s="414"/>
      <c r="AB888" s="414"/>
      <c r="AC888" s="414"/>
      <c r="AD888" s="414"/>
      <c r="AE888" s="414"/>
      <c r="AF888" s="414"/>
      <c r="AG888" s="414"/>
      <c r="AH888" s="414"/>
      <c r="AI888" s="414"/>
      <c r="AJ888" s="414"/>
      <c r="AK888" s="414"/>
      <c r="AL888" s="414"/>
      <c r="AM888" s="295">
        <f>SUM(Y888:AL888)</f>
        <v>0</v>
      </c>
    </row>
    <row r="889" spans="1:39" outlineLevel="1">
      <c r="A889" s="530"/>
      <c r="B889" s="293" t="s">
        <v>343</v>
      </c>
      <c r="C889" s="290" t="s">
        <v>164</v>
      </c>
      <c r="D889" s="294"/>
      <c r="E889" s="294"/>
      <c r="F889" s="294"/>
      <c r="G889" s="294"/>
      <c r="H889" s="294"/>
      <c r="I889" s="294"/>
      <c r="J889" s="294"/>
      <c r="K889" s="294"/>
      <c r="L889" s="294"/>
      <c r="M889" s="294"/>
      <c r="N889" s="294">
        <f>N888</f>
        <v>0</v>
      </c>
      <c r="O889" s="294"/>
      <c r="P889" s="294"/>
      <c r="Q889" s="294"/>
      <c r="R889" s="294"/>
      <c r="S889" s="294"/>
      <c r="T889" s="294"/>
      <c r="U889" s="294"/>
      <c r="V889" s="294"/>
      <c r="W889" s="294"/>
      <c r="X889" s="294"/>
      <c r="Y889" s="410">
        <f>Y888</f>
        <v>0</v>
      </c>
      <c r="Z889" s="410">
        <f t="shared" ref="Z889" si="2681">Z888</f>
        <v>0</v>
      </c>
      <c r="AA889" s="410">
        <f t="shared" ref="AA889" si="2682">AA888</f>
        <v>0</v>
      </c>
      <c r="AB889" s="410">
        <f t="shared" ref="AB889" si="2683">AB888</f>
        <v>0</v>
      </c>
      <c r="AC889" s="410">
        <f t="shared" ref="AC889" si="2684">AC888</f>
        <v>0</v>
      </c>
      <c r="AD889" s="410">
        <f t="shared" ref="AD889" si="2685">AD888</f>
        <v>0</v>
      </c>
      <c r="AE889" s="410">
        <f t="shared" ref="AE889" si="2686">AE888</f>
        <v>0</v>
      </c>
      <c r="AF889" s="410">
        <f t="shared" ref="AF889" si="2687">AF888</f>
        <v>0</v>
      </c>
      <c r="AG889" s="410">
        <f t="shared" ref="AG889" si="2688">AG888</f>
        <v>0</v>
      </c>
      <c r="AH889" s="410">
        <f t="shared" ref="AH889" si="2689">AH888</f>
        <v>0</v>
      </c>
      <c r="AI889" s="410">
        <f t="shared" ref="AI889" si="2690">AI888</f>
        <v>0</v>
      </c>
      <c r="AJ889" s="410">
        <f t="shared" ref="AJ889" si="2691">AJ888</f>
        <v>0</v>
      </c>
      <c r="AK889" s="410">
        <f t="shared" ref="AK889" si="2692">AK888</f>
        <v>0</v>
      </c>
      <c r="AL889" s="410">
        <f t="shared" ref="AL889" si="2693">AL888</f>
        <v>0</v>
      </c>
      <c r="AM889" s="305"/>
    </row>
    <row r="890" spans="1:39" outlineLevel="1">
      <c r="A890" s="530"/>
      <c r="B890" s="427"/>
      <c r="C890" s="290"/>
      <c r="D890" s="290"/>
      <c r="E890" s="290"/>
      <c r="F890" s="290"/>
      <c r="G890" s="290"/>
      <c r="H890" s="290"/>
      <c r="I890" s="290"/>
      <c r="J890" s="290"/>
      <c r="K890" s="290"/>
      <c r="L890" s="290"/>
      <c r="M890" s="290"/>
      <c r="N890" s="290"/>
      <c r="O890" s="290"/>
      <c r="P890" s="290"/>
      <c r="Q890" s="290"/>
      <c r="R890" s="290"/>
      <c r="S890" s="290"/>
      <c r="T890" s="290"/>
      <c r="U890" s="290"/>
      <c r="V890" s="290"/>
      <c r="W890" s="290"/>
      <c r="X890" s="290"/>
      <c r="Y890" s="411"/>
      <c r="Z890" s="424"/>
      <c r="AA890" s="424"/>
      <c r="AB890" s="424"/>
      <c r="AC890" s="424"/>
      <c r="AD890" s="424"/>
      <c r="AE890" s="424"/>
      <c r="AF890" s="424"/>
      <c r="AG890" s="424"/>
      <c r="AH890" s="424"/>
      <c r="AI890" s="424"/>
      <c r="AJ890" s="424"/>
      <c r="AK890" s="424"/>
      <c r="AL890" s="424"/>
      <c r="AM890" s="305"/>
    </row>
    <row r="891" spans="1:39" outlineLevel="1">
      <c r="A891" s="530">
        <v>38</v>
      </c>
      <c r="B891" s="427" t="s">
        <v>131</v>
      </c>
      <c r="C891" s="290" t="s">
        <v>25</v>
      </c>
      <c r="D891" s="294"/>
      <c r="E891" s="294"/>
      <c r="F891" s="294"/>
      <c r="G891" s="294"/>
      <c r="H891" s="294"/>
      <c r="I891" s="294"/>
      <c r="J891" s="294"/>
      <c r="K891" s="294"/>
      <c r="L891" s="294"/>
      <c r="M891" s="294"/>
      <c r="N891" s="294">
        <v>0</v>
      </c>
      <c r="O891" s="294"/>
      <c r="P891" s="294"/>
      <c r="Q891" s="294"/>
      <c r="R891" s="294"/>
      <c r="S891" s="294"/>
      <c r="T891" s="294"/>
      <c r="U891" s="294"/>
      <c r="V891" s="294"/>
      <c r="W891" s="294"/>
      <c r="X891" s="294"/>
      <c r="Y891" s="425"/>
      <c r="Z891" s="414"/>
      <c r="AA891" s="414"/>
      <c r="AB891" s="414"/>
      <c r="AC891" s="414"/>
      <c r="AD891" s="414"/>
      <c r="AE891" s="414"/>
      <c r="AF891" s="414"/>
      <c r="AG891" s="414"/>
      <c r="AH891" s="414"/>
      <c r="AI891" s="414"/>
      <c r="AJ891" s="414"/>
      <c r="AK891" s="414"/>
      <c r="AL891" s="414"/>
      <c r="AM891" s="295">
        <f>SUM(Y891:AL891)</f>
        <v>0</v>
      </c>
    </row>
    <row r="892" spans="1:39" outlineLevel="1">
      <c r="A892" s="530"/>
      <c r="B892" s="293" t="s">
        <v>343</v>
      </c>
      <c r="C892" s="290" t="s">
        <v>164</v>
      </c>
      <c r="D892" s="294"/>
      <c r="E892" s="294"/>
      <c r="F892" s="294"/>
      <c r="G892" s="294"/>
      <c r="H892" s="294"/>
      <c r="I892" s="294"/>
      <c r="J892" s="294"/>
      <c r="K892" s="294"/>
      <c r="L892" s="294"/>
      <c r="M892" s="294"/>
      <c r="N892" s="294">
        <f>N891</f>
        <v>0</v>
      </c>
      <c r="O892" s="294"/>
      <c r="P892" s="294"/>
      <c r="Q892" s="294"/>
      <c r="R892" s="294"/>
      <c r="S892" s="294"/>
      <c r="T892" s="294"/>
      <c r="U892" s="294"/>
      <c r="V892" s="294"/>
      <c r="W892" s="294"/>
      <c r="X892" s="294"/>
      <c r="Y892" s="410">
        <f>Y891</f>
        <v>0</v>
      </c>
      <c r="Z892" s="410">
        <f t="shared" ref="Z892" si="2694">Z891</f>
        <v>0</v>
      </c>
      <c r="AA892" s="410">
        <f t="shared" ref="AA892" si="2695">AA891</f>
        <v>0</v>
      </c>
      <c r="AB892" s="410">
        <f t="shared" ref="AB892" si="2696">AB891</f>
        <v>0</v>
      </c>
      <c r="AC892" s="410">
        <f t="shared" ref="AC892" si="2697">AC891</f>
        <v>0</v>
      </c>
      <c r="AD892" s="410">
        <f t="shared" ref="AD892" si="2698">AD891</f>
        <v>0</v>
      </c>
      <c r="AE892" s="410">
        <f t="shared" ref="AE892" si="2699">AE891</f>
        <v>0</v>
      </c>
      <c r="AF892" s="410">
        <f t="shared" ref="AF892" si="2700">AF891</f>
        <v>0</v>
      </c>
      <c r="AG892" s="410">
        <f t="shared" ref="AG892" si="2701">AG891</f>
        <v>0</v>
      </c>
      <c r="AH892" s="410">
        <f t="shared" ref="AH892" si="2702">AH891</f>
        <v>0</v>
      </c>
      <c r="AI892" s="410">
        <f t="shared" ref="AI892" si="2703">AI891</f>
        <v>0</v>
      </c>
      <c r="AJ892" s="410">
        <f t="shared" ref="AJ892" si="2704">AJ891</f>
        <v>0</v>
      </c>
      <c r="AK892" s="410">
        <f t="shared" ref="AK892" si="2705">AK891</f>
        <v>0</v>
      </c>
      <c r="AL892" s="410">
        <f t="shared" ref="AL892" si="2706">AL891</f>
        <v>0</v>
      </c>
      <c r="AM892" s="305"/>
    </row>
    <row r="893" spans="1:39" outlineLevel="1">
      <c r="A893" s="530"/>
      <c r="B893" s="427"/>
      <c r="C893" s="290"/>
      <c r="D893" s="290"/>
      <c r="E893" s="290"/>
      <c r="F893" s="290"/>
      <c r="G893" s="290"/>
      <c r="H893" s="290"/>
      <c r="I893" s="290"/>
      <c r="J893" s="290"/>
      <c r="K893" s="290"/>
      <c r="L893" s="290"/>
      <c r="M893" s="290"/>
      <c r="N893" s="290"/>
      <c r="O893" s="290"/>
      <c r="P893" s="290"/>
      <c r="Q893" s="290"/>
      <c r="R893" s="290"/>
      <c r="S893" s="290"/>
      <c r="T893" s="290"/>
      <c r="U893" s="290"/>
      <c r="V893" s="290"/>
      <c r="W893" s="290"/>
      <c r="X893" s="290"/>
      <c r="Y893" s="411"/>
      <c r="Z893" s="424"/>
      <c r="AA893" s="424"/>
      <c r="AB893" s="424"/>
      <c r="AC893" s="424"/>
      <c r="AD893" s="424"/>
      <c r="AE893" s="424"/>
      <c r="AF893" s="424"/>
      <c r="AG893" s="424"/>
      <c r="AH893" s="424"/>
      <c r="AI893" s="424"/>
      <c r="AJ893" s="424"/>
      <c r="AK893" s="424"/>
      <c r="AL893" s="424"/>
      <c r="AM893" s="305"/>
    </row>
    <row r="894" spans="1:39" ht="30" outlineLevel="1">
      <c r="A894" s="530">
        <v>39</v>
      </c>
      <c r="B894" s="427" t="s">
        <v>132</v>
      </c>
      <c r="C894" s="290" t="s">
        <v>25</v>
      </c>
      <c r="D894" s="294"/>
      <c r="E894" s="294"/>
      <c r="F894" s="294"/>
      <c r="G894" s="294"/>
      <c r="H894" s="294"/>
      <c r="I894" s="294"/>
      <c r="J894" s="294"/>
      <c r="K894" s="294"/>
      <c r="L894" s="294"/>
      <c r="M894" s="294"/>
      <c r="N894" s="294">
        <v>0</v>
      </c>
      <c r="O894" s="294"/>
      <c r="P894" s="294"/>
      <c r="Q894" s="294"/>
      <c r="R894" s="294"/>
      <c r="S894" s="294"/>
      <c r="T894" s="294"/>
      <c r="U894" s="294"/>
      <c r="V894" s="294"/>
      <c r="W894" s="294"/>
      <c r="X894" s="294"/>
      <c r="Y894" s="425"/>
      <c r="Z894" s="414"/>
      <c r="AA894" s="414"/>
      <c r="AB894" s="414"/>
      <c r="AC894" s="414"/>
      <c r="AD894" s="414"/>
      <c r="AE894" s="414"/>
      <c r="AF894" s="414"/>
      <c r="AG894" s="414"/>
      <c r="AH894" s="414"/>
      <c r="AI894" s="414"/>
      <c r="AJ894" s="414"/>
      <c r="AK894" s="414"/>
      <c r="AL894" s="414"/>
      <c r="AM894" s="295">
        <f>SUM(Y894:AL894)</f>
        <v>0</v>
      </c>
    </row>
    <row r="895" spans="1:39" outlineLevel="1">
      <c r="A895" s="530"/>
      <c r="B895" s="293" t="s">
        <v>343</v>
      </c>
      <c r="C895" s="290" t="s">
        <v>164</v>
      </c>
      <c r="D895" s="294"/>
      <c r="E895" s="294"/>
      <c r="F895" s="294"/>
      <c r="G895" s="294"/>
      <c r="H895" s="294"/>
      <c r="I895" s="294"/>
      <c r="J895" s="294"/>
      <c r="K895" s="294"/>
      <c r="L895" s="294"/>
      <c r="M895" s="294"/>
      <c r="N895" s="294">
        <f>N894</f>
        <v>0</v>
      </c>
      <c r="O895" s="294"/>
      <c r="P895" s="294"/>
      <c r="Q895" s="294"/>
      <c r="R895" s="294"/>
      <c r="S895" s="294"/>
      <c r="T895" s="294"/>
      <c r="U895" s="294"/>
      <c r="V895" s="294"/>
      <c r="W895" s="294"/>
      <c r="X895" s="294"/>
      <c r="Y895" s="410">
        <f>Y894</f>
        <v>0</v>
      </c>
      <c r="Z895" s="410">
        <f t="shared" ref="Z895" si="2707">Z894</f>
        <v>0</v>
      </c>
      <c r="AA895" s="410">
        <f t="shared" ref="AA895" si="2708">AA894</f>
        <v>0</v>
      </c>
      <c r="AB895" s="410">
        <f t="shared" ref="AB895" si="2709">AB894</f>
        <v>0</v>
      </c>
      <c r="AC895" s="410">
        <f t="shared" ref="AC895" si="2710">AC894</f>
        <v>0</v>
      </c>
      <c r="AD895" s="410">
        <f t="shared" ref="AD895" si="2711">AD894</f>
        <v>0</v>
      </c>
      <c r="AE895" s="410">
        <f t="shared" ref="AE895" si="2712">AE894</f>
        <v>0</v>
      </c>
      <c r="AF895" s="410">
        <f t="shared" ref="AF895" si="2713">AF894</f>
        <v>0</v>
      </c>
      <c r="AG895" s="410">
        <f t="shared" ref="AG895" si="2714">AG894</f>
        <v>0</v>
      </c>
      <c r="AH895" s="410">
        <f t="shared" ref="AH895" si="2715">AH894</f>
        <v>0</v>
      </c>
      <c r="AI895" s="410">
        <f t="shared" ref="AI895" si="2716">AI894</f>
        <v>0</v>
      </c>
      <c r="AJ895" s="410">
        <f t="shared" ref="AJ895" si="2717">AJ894</f>
        <v>0</v>
      </c>
      <c r="AK895" s="410">
        <f t="shared" ref="AK895" si="2718">AK894</f>
        <v>0</v>
      </c>
      <c r="AL895" s="410">
        <f t="shared" ref="AL895" si="2719">AL894</f>
        <v>0</v>
      </c>
      <c r="AM895" s="305"/>
    </row>
    <row r="896" spans="1:39" outlineLevel="1">
      <c r="A896" s="530"/>
      <c r="B896" s="427"/>
      <c r="C896" s="290"/>
      <c r="D896" s="290"/>
      <c r="E896" s="290"/>
      <c r="F896" s="290"/>
      <c r="G896" s="290"/>
      <c r="H896" s="290"/>
      <c r="I896" s="290"/>
      <c r="J896" s="290"/>
      <c r="K896" s="290"/>
      <c r="L896" s="290"/>
      <c r="M896" s="290"/>
      <c r="N896" s="290"/>
      <c r="O896" s="290"/>
      <c r="P896" s="290"/>
      <c r="Q896" s="290"/>
      <c r="R896" s="290"/>
      <c r="S896" s="290"/>
      <c r="T896" s="290"/>
      <c r="U896" s="290"/>
      <c r="V896" s="290"/>
      <c r="W896" s="290"/>
      <c r="X896" s="290"/>
      <c r="Y896" s="411"/>
      <c r="Z896" s="424"/>
      <c r="AA896" s="424"/>
      <c r="AB896" s="424"/>
      <c r="AC896" s="424"/>
      <c r="AD896" s="424"/>
      <c r="AE896" s="424"/>
      <c r="AF896" s="424"/>
      <c r="AG896" s="424"/>
      <c r="AH896" s="424"/>
      <c r="AI896" s="424"/>
      <c r="AJ896" s="424"/>
      <c r="AK896" s="424"/>
      <c r="AL896" s="424"/>
      <c r="AM896" s="305"/>
    </row>
    <row r="897" spans="1:39" ht="30" outlineLevel="1">
      <c r="A897" s="530">
        <v>40</v>
      </c>
      <c r="B897" s="427" t="s">
        <v>133</v>
      </c>
      <c r="C897" s="290" t="s">
        <v>25</v>
      </c>
      <c r="D897" s="294"/>
      <c r="E897" s="294"/>
      <c r="F897" s="294"/>
      <c r="G897" s="294"/>
      <c r="H897" s="294"/>
      <c r="I897" s="294"/>
      <c r="J897" s="294"/>
      <c r="K897" s="294"/>
      <c r="L897" s="294"/>
      <c r="M897" s="294"/>
      <c r="N897" s="294">
        <v>0</v>
      </c>
      <c r="O897" s="294"/>
      <c r="P897" s="294"/>
      <c r="Q897" s="294"/>
      <c r="R897" s="294"/>
      <c r="S897" s="294"/>
      <c r="T897" s="294"/>
      <c r="U897" s="294"/>
      <c r="V897" s="294"/>
      <c r="W897" s="294"/>
      <c r="X897" s="294"/>
      <c r="Y897" s="425"/>
      <c r="Z897" s="414"/>
      <c r="AA897" s="414"/>
      <c r="AB897" s="414"/>
      <c r="AC897" s="414"/>
      <c r="AD897" s="414"/>
      <c r="AE897" s="414"/>
      <c r="AF897" s="414"/>
      <c r="AG897" s="414"/>
      <c r="AH897" s="414"/>
      <c r="AI897" s="414"/>
      <c r="AJ897" s="414"/>
      <c r="AK897" s="414"/>
      <c r="AL897" s="414"/>
      <c r="AM897" s="295">
        <f>SUM(Y897:AL897)</f>
        <v>0</v>
      </c>
    </row>
    <row r="898" spans="1:39" outlineLevel="1">
      <c r="A898" s="530"/>
      <c r="B898" s="293" t="s">
        <v>343</v>
      </c>
      <c r="C898" s="290" t="s">
        <v>164</v>
      </c>
      <c r="D898" s="294"/>
      <c r="E898" s="294"/>
      <c r="F898" s="294"/>
      <c r="G898" s="294"/>
      <c r="H898" s="294"/>
      <c r="I898" s="294"/>
      <c r="J898" s="294"/>
      <c r="K898" s="294"/>
      <c r="L898" s="294"/>
      <c r="M898" s="294"/>
      <c r="N898" s="294">
        <f>N897</f>
        <v>0</v>
      </c>
      <c r="O898" s="294"/>
      <c r="P898" s="294"/>
      <c r="Q898" s="294"/>
      <c r="R898" s="294"/>
      <c r="S898" s="294"/>
      <c r="T898" s="294"/>
      <c r="U898" s="294"/>
      <c r="V898" s="294"/>
      <c r="W898" s="294"/>
      <c r="X898" s="294"/>
      <c r="Y898" s="410">
        <f>Y897</f>
        <v>0</v>
      </c>
      <c r="Z898" s="410">
        <f t="shared" ref="Z898" si="2720">Z897</f>
        <v>0</v>
      </c>
      <c r="AA898" s="410">
        <f t="shared" ref="AA898" si="2721">AA897</f>
        <v>0</v>
      </c>
      <c r="AB898" s="410">
        <f t="shared" ref="AB898" si="2722">AB897</f>
        <v>0</v>
      </c>
      <c r="AC898" s="410">
        <f t="shared" ref="AC898" si="2723">AC897</f>
        <v>0</v>
      </c>
      <c r="AD898" s="410">
        <f t="shared" ref="AD898" si="2724">AD897</f>
        <v>0</v>
      </c>
      <c r="AE898" s="410">
        <f t="shared" ref="AE898" si="2725">AE897</f>
        <v>0</v>
      </c>
      <c r="AF898" s="410">
        <f t="shared" ref="AF898" si="2726">AF897</f>
        <v>0</v>
      </c>
      <c r="AG898" s="410">
        <f t="shared" ref="AG898" si="2727">AG897</f>
        <v>0</v>
      </c>
      <c r="AH898" s="410">
        <f t="shared" ref="AH898" si="2728">AH897</f>
        <v>0</v>
      </c>
      <c r="AI898" s="410">
        <f t="shared" ref="AI898" si="2729">AI897</f>
        <v>0</v>
      </c>
      <c r="AJ898" s="410">
        <f t="shared" ref="AJ898" si="2730">AJ897</f>
        <v>0</v>
      </c>
      <c r="AK898" s="410">
        <f t="shared" ref="AK898" si="2731">AK897</f>
        <v>0</v>
      </c>
      <c r="AL898" s="410">
        <f t="shared" ref="AL898" si="2732">AL897</f>
        <v>0</v>
      </c>
      <c r="AM898" s="305"/>
    </row>
    <row r="899" spans="1:39" outlineLevel="1">
      <c r="A899" s="530"/>
      <c r="B899" s="427"/>
      <c r="C899" s="290"/>
      <c r="D899" s="290"/>
      <c r="E899" s="290"/>
      <c r="F899" s="290"/>
      <c r="G899" s="290"/>
      <c r="H899" s="290"/>
      <c r="I899" s="290"/>
      <c r="J899" s="290"/>
      <c r="K899" s="290"/>
      <c r="L899" s="290"/>
      <c r="M899" s="290"/>
      <c r="N899" s="290"/>
      <c r="O899" s="290"/>
      <c r="P899" s="290"/>
      <c r="Q899" s="290"/>
      <c r="R899" s="290"/>
      <c r="S899" s="290"/>
      <c r="T899" s="290"/>
      <c r="U899" s="290"/>
      <c r="V899" s="290"/>
      <c r="W899" s="290"/>
      <c r="X899" s="290"/>
      <c r="Y899" s="411"/>
      <c r="Z899" s="424"/>
      <c r="AA899" s="424"/>
      <c r="AB899" s="424"/>
      <c r="AC899" s="424"/>
      <c r="AD899" s="424"/>
      <c r="AE899" s="424"/>
      <c r="AF899" s="424"/>
      <c r="AG899" s="424"/>
      <c r="AH899" s="424"/>
      <c r="AI899" s="424"/>
      <c r="AJ899" s="424"/>
      <c r="AK899" s="424"/>
      <c r="AL899" s="424"/>
      <c r="AM899" s="305"/>
    </row>
    <row r="900" spans="1:39" ht="45" outlineLevel="1">
      <c r="A900" s="530">
        <v>41</v>
      </c>
      <c r="B900" s="427" t="s">
        <v>134</v>
      </c>
      <c r="C900" s="290" t="s">
        <v>25</v>
      </c>
      <c r="D900" s="294"/>
      <c r="E900" s="294"/>
      <c r="F900" s="294"/>
      <c r="G900" s="294"/>
      <c r="H900" s="294"/>
      <c r="I900" s="294"/>
      <c r="J900" s="294"/>
      <c r="K900" s="294"/>
      <c r="L900" s="294"/>
      <c r="M900" s="294"/>
      <c r="N900" s="294">
        <v>0</v>
      </c>
      <c r="O900" s="294"/>
      <c r="P900" s="294"/>
      <c r="Q900" s="294"/>
      <c r="R900" s="294"/>
      <c r="S900" s="294"/>
      <c r="T900" s="294"/>
      <c r="U900" s="294"/>
      <c r="V900" s="294"/>
      <c r="W900" s="294"/>
      <c r="X900" s="294"/>
      <c r="Y900" s="425"/>
      <c r="Z900" s="414"/>
      <c r="AA900" s="414"/>
      <c r="AB900" s="414"/>
      <c r="AC900" s="414"/>
      <c r="AD900" s="414"/>
      <c r="AE900" s="414"/>
      <c r="AF900" s="414"/>
      <c r="AG900" s="414"/>
      <c r="AH900" s="414"/>
      <c r="AI900" s="414"/>
      <c r="AJ900" s="414"/>
      <c r="AK900" s="414"/>
      <c r="AL900" s="414"/>
      <c r="AM900" s="295">
        <f>SUM(Y900:AL900)</f>
        <v>0</v>
      </c>
    </row>
    <row r="901" spans="1:39" outlineLevel="1">
      <c r="A901" s="530"/>
      <c r="B901" s="293" t="s">
        <v>343</v>
      </c>
      <c r="C901" s="290" t="s">
        <v>164</v>
      </c>
      <c r="D901" s="294"/>
      <c r="E901" s="294"/>
      <c r="F901" s="294"/>
      <c r="G901" s="294"/>
      <c r="H901" s="294"/>
      <c r="I901" s="294"/>
      <c r="J901" s="294"/>
      <c r="K901" s="294"/>
      <c r="L901" s="294"/>
      <c r="M901" s="294"/>
      <c r="N901" s="294">
        <f>N900</f>
        <v>0</v>
      </c>
      <c r="O901" s="294"/>
      <c r="P901" s="294"/>
      <c r="Q901" s="294"/>
      <c r="R901" s="294"/>
      <c r="S901" s="294"/>
      <c r="T901" s="294"/>
      <c r="U901" s="294"/>
      <c r="V901" s="294"/>
      <c r="W901" s="294"/>
      <c r="X901" s="294"/>
      <c r="Y901" s="410">
        <f>Y900</f>
        <v>0</v>
      </c>
      <c r="Z901" s="410">
        <f t="shared" ref="Z901" si="2733">Z900</f>
        <v>0</v>
      </c>
      <c r="AA901" s="410">
        <f t="shared" ref="AA901" si="2734">AA900</f>
        <v>0</v>
      </c>
      <c r="AB901" s="410">
        <f t="shared" ref="AB901" si="2735">AB900</f>
        <v>0</v>
      </c>
      <c r="AC901" s="410">
        <f t="shared" ref="AC901" si="2736">AC900</f>
        <v>0</v>
      </c>
      <c r="AD901" s="410">
        <f t="shared" ref="AD901" si="2737">AD900</f>
        <v>0</v>
      </c>
      <c r="AE901" s="410">
        <f t="shared" ref="AE901" si="2738">AE900</f>
        <v>0</v>
      </c>
      <c r="AF901" s="410">
        <f t="shared" ref="AF901" si="2739">AF900</f>
        <v>0</v>
      </c>
      <c r="AG901" s="410">
        <f t="shared" ref="AG901" si="2740">AG900</f>
        <v>0</v>
      </c>
      <c r="AH901" s="410">
        <f t="shared" ref="AH901" si="2741">AH900</f>
        <v>0</v>
      </c>
      <c r="AI901" s="410">
        <f t="shared" ref="AI901" si="2742">AI900</f>
        <v>0</v>
      </c>
      <c r="AJ901" s="410">
        <f t="shared" ref="AJ901" si="2743">AJ900</f>
        <v>0</v>
      </c>
      <c r="AK901" s="410">
        <f t="shared" ref="AK901" si="2744">AK900</f>
        <v>0</v>
      </c>
      <c r="AL901" s="410">
        <f t="shared" ref="AL901" si="2745">AL900</f>
        <v>0</v>
      </c>
      <c r="AM901" s="305"/>
    </row>
    <row r="902" spans="1:39" outlineLevel="1">
      <c r="A902" s="530"/>
      <c r="B902" s="427"/>
      <c r="C902" s="290"/>
      <c r="D902" s="290"/>
      <c r="E902" s="290"/>
      <c r="F902" s="290"/>
      <c r="G902" s="290"/>
      <c r="H902" s="290"/>
      <c r="I902" s="290"/>
      <c r="J902" s="290"/>
      <c r="K902" s="290"/>
      <c r="L902" s="290"/>
      <c r="M902" s="290"/>
      <c r="N902" s="290"/>
      <c r="O902" s="290"/>
      <c r="P902" s="290"/>
      <c r="Q902" s="290"/>
      <c r="R902" s="290"/>
      <c r="S902" s="290"/>
      <c r="T902" s="290"/>
      <c r="U902" s="290"/>
      <c r="V902" s="290"/>
      <c r="W902" s="290"/>
      <c r="X902" s="290"/>
      <c r="Y902" s="411"/>
      <c r="Z902" s="424"/>
      <c r="AA902" s="424"/>
      <c r="AB902" s="424"/>
      <c r="AC902" s="424"/>
      <c r="AD902" s="424"/>
      <c r="AE902" s="424"/>
      <c r="AF902" s="424"/>
      <c r="AG902" s="424"/>
      <c r="AH902" s="424"/>
      <c r="AI902" s="424"/>
      <c r="AJ902" s="424"/>
      <c r="AK902" s="424"/>
      <c r="AL902" s="424"/>
      <c r="AM902" s="305"/>
    </row>
    <row r="903" spans="1:39" ht="45" outlineLevel="1">
      <c r="A903" s="530">
        <v>42</v>
      </c>
      <c r="B903" s="427" t="s">
        <v>135</v>
      </c>
      <c r="C903" s="290" t="s">
        <v>25</v>
      </c>
      <c r="D903" s="294"/>
      <c r="E903" s="294"/>
      <c r="F903" s="294"/>
      <c r="G903" s="294"/>
      <c r="H903" s="294"/>
      <c r="I903" s="294"/>
      <c r="J903" s="294"/>
      <c r="K903" s="294"/>
      <c r="L903" s="294"/>
      <c r="M903" s="294"/>
      <c r="N903" s="290"/>
      <c r="O903" s="294"/>
      <c r="P903" s="294"/>
      <c r="Q903" s="294"/>
      <c r="R903" s="294"/>
      <c r="S903" s="294"/>
      <c r="T903" s="294"/>
      <c r="U903" s="294"/>
      <c r="V903" s="294"/>
      <c r="W903" s="294"/>
      <c r="X903" s="294"/>
      <c r="Y903" s="425"/>
      <c r="Z903" s="414"/>
      <c r="AA903" s="414"/>
      <c r="AB903" s="414"/>
      <c r="AC903" s="414"/>
      <c r="AD903" s="414"/>
      <c r="AE903" s="414"/>
      <c r="AF903" s="414"/>
      <c r="AG903" s="414"/>
      <c r="AH903" s="414"/>
      <c r="AI903" s="414"/>
      <c r="AJ903" s="414"/>
      <c r="AK903" s="414"/>
      <c r="AL903" s="414"/>
      <c r="AM903" s="295">
        <f>SUM(Y903:AL903)</f>
        <v>0</v>
      </c>
    </row>
    <row r="904" spans="1:39" outlineLevel="1">
      <c r="A904" s="530"/>
      <c r="B904" s="293" t="s">
        <v>343</v>
      </c>
      <c r="C904" s="290" t="s">
        <v>164</v>
      </c>
      <c r="D904" s="294"/>
      <c r="E904" s="294"/>
      <c r="F904" s="294"/>
      <c r="G904" s="294"/>
      <c r="H904" s="294"/>
      <c r="I904" s="294"/>
      <c r="J904" s="294"/>
      <c r="K904" s="294"/>
      <c r="L904" s="294"/>
      <c r="M904" s="294"/>
      <c r="N904" s="466"/>
      <c r="O904" s="294"/>
      <c r="P904" s="294"/>
      <c r="Q904" s="294"/>
      <c r="R904" s="294"/>
      <c r="S904" s="294"/>
      <c r="T904" s="294"/>
      <c r="U904" s="294"/>
      <c r="V904" s="294"/>
      <c r="W904" s="294"/>
      <c r="X904" s="294"/>
      <c r="Y904" s="410">
        <f>Y903</f>
        <v>0</v>
      </c>
      <c r="Z904" s="410">
        <f t="shared" ref="Z904" si="2746">Z903</f>
        <v>0</v>
      </c>
      <c r="AA904" s="410">
        <f t="shared" ref="AA904" si="2747">AA903</f>
        <v>0</v>
      </c>
      <c r="AB904" s="410">
        <f t="shared" ref="AB904" si="2748">AB903</f>
        <v>0</v>
      </c>
      <c r="AC904" s="410">
        <f t="shared" ref="AC904" si="2749">AC903</f>
        <v>0</v>
      </c>
      <c r="AD904" s="410">
        <f t="shared" ref="AD904" si="2750">AD903</f>
        <v>0</v>
      </c>
      <c r="AE904" s="410">
        <f t="shared" ref="AE904" si="2751">AE903</f>
        <v>0</v>
      </c>
      <c r="AF904" s="410">
        <f t="shared" ref="AF904" si="2752">AF903</f>
        <v>0</v>
      </c>
      <c r="AG904" s="410">
        <f t="shared" ref="AG904" si="2753">AG903</f>
        <v>0</v>
      </c>
      <c r="AH904" s="410">
        <f t="shared" ref="AH904" si="2754">AH903</f>
        <v>0</v>
      </c>
      <c r="AI904" s="410">
        <f t="shared" ref="AI904" si="2755">AI903</f>
        <v>0</v>
      </c>
      <c r="AJ904" s="410">
        <f t="shared" ref="AJ904" si="2756">AJ903</f>
        <v>0</v>
      </c>
      <c r="AK904" s="410">
        <f t="shared" ref="AK904" si="2757">AK903</f>
        <v>0</v>
      </c>
      <c r="AL904" s="410">
        <f t="shared" ref="AL904" si="2758">AL903</f>
        <v>0</v>
      </c>
      <c r="AM904" s="305"/>
    </row>
    <row r="905" spans="1:39" outlineLevel="1">
      <c r="A905" s="530"/>
      <c r="B905" s="427"/>
      <c r="C905" s="290"/>
      <c r="D905" s="290"/>
      <c r="E905" s="290"/>
      <c r="F905" s="290"/>
      <c r="G905" s="290"/>
      <c r="H905" s="290"/>
      <c r="I905" s="290"/>
      <c r="J905" s="290"/>
      <c r="K905" s="290"/>
      <c r="L905" s="290"/>
      <c r="M905" s="290"/>
      <c r="N905" s="290"/>
      <c r="O905" s="290"/>
      <c r="P905" s="290"/>
      <c r="Q905" s="290"/>
      <c r="R905" s="290"/>
      <c r="S905" s="290"/>
      <c r="T905" s="290"/>
      <c r="U905" s="290"/>
      <c r="V905" s="290"/>
      <c r="W905" s="290"/>
      <c r="X905" s="290"/>
      <c r="Y905" s="411"/>
      <c r="Z905" s="424"/>
      <c r="AA905" s="424"/>
      <c r="AB905" s="424"/>
      <c r="AC905" s="424"/>
      <c r="AD905" s="424"/>
      <c r="AE905" s="424"/>
      <c r="AF905" s="424"/>
      <c r="AG905" s="424"/>
      <c r="AH905" s="424"/>
      <c r="AI905" s="424"/>
      <c r="AJ905" s="424"/>
      <c r="AK905" s="424"/>
      <c r="AL905" s="424"/>
      <c r="AM905" s="305"/>
    </row>
    <row r="906" spans="1:39" ht="30" outlineLevel="1">
      <c r="A906" s="530">
        <v>43</v>
      </c>
      <c r="B906" s="427" t="s">
        <v>136</v>
      </c>
      <c r="C906" s="290" t="s">
        <v>25</v>
      </c>
      <c r="D906" s="294"/>
      <c r="E906" s="294"/>
      <c r="F906" s="294"/>
      <c r="G906" s="294"/>
      <c r="H906" s="294"/>
      <c r="I906" s="294"/>
      <c r="J906" s="294"/>
      <c r="K906" s="294"/>
      <c r="L906" s="294"/>
      <c r="M906" s="294"/>
      <c r="N906" s="294">
        <v>0</v>
      </c>
      <c r="O906" s="294"/>
      <c r="P906" s="294"/>
      <c r="Q906" s="294"/>
      <c r="R906" s="294"/>
      <c r="S906" s="294"/>
      <c r="T906" s="294"/>
      <c r="U906" s="294"/>
      <c r="V906" s="294"/>
      <c r="W906" s="294"/>
      <c r="X906" s="294"/>
      <c r="Y906" s="425"/>
      <c r="Z906" s="414"/>
      <c r="AA906" s="414"/>
      <c r="AB906" s="414"/>
      <c r="AC906" s="414"/>
      <c r="AD906" s="414"/>
      <c r="AE906" s="414"/>
      <c r="AF906" s="414"/>
      <c r="AG906" s="414"/>
      <c r="AH906" s="414"/>
      <c r="AI906" s="414"/>
      <c r="AJ906" s="414"/>
      <c r="AK906" s="414"/>
      <c r="AL906" s="414"/>
      <c r="AM906" s="295">
        <f>SUM(Y906:AL906)</f>
        <v>0</v>
      </c>
    </row>
    <row r="907" spans="1:39" outlineLevel="1">
      <c r="A907" s="530"/>
      <c r="B907" s="293" t="s">
        <v>343</v>
      </c>
      <c r="C907" s="290" t="s">
        <v>164</v>
      </c>
      <c r="D907" s="294"/>
      <c r="E907" s="294"/>
      <c r="F907" s="294"/>
      <c r="G907" s="294"/>
      <c r="H907" s="294"/>
      <c r="I907" s="294"/>
      <c r="J907" s="294"/>
      <c r="K907" s="294"/>
      <c r="L907" s="294"/>
      <c r="M907" s="294"/>
      <c r="N907" s="294">
        <f>N906</f>
        <v>0</v>
      </c>
      <c r="O907" s="294"/>
      <c r="P907" s="294"/>
      <c r="Q907" s="294"/>
      <c r="R907" s="294"/>
      <c r="S907" s="294"/>
      <c r="T907" s="294"/>
      <c r="U907" s="294"/>
      <c r="V907" s="294"/>
      <c r="W907" s="294"/>
      <c r="X907" s="294"/>
      <c r="Y907" s="410">
        <f>Y906</f>
        <v>0</v>
      </c>
      <c r="Z907" s="410">
        <f t="shared" ref="Z907" si="2759">Z906</f>
        <v>0</v>
      </c>
      <c r="AA907" s="410">
        <f t="shared" ref="AA907" si="2760">AA906</f>
        <v>0</v>
      </c>
      <c r="AB907" s="410">
        <f t="shared" ref="AB907" si="2761">AB906</f>
        <v>0</v>
      </c>
      <c r="AC907" s="410">
        <f t="shared" ref="AC907" si="2762">AC906</f>
        <v>0</v>
      </c>
      <c r="AD907" s="410">
        <f t="shared" ref="AD907" si="2763">AD906</f>
        <v>0</v>
      </c>
      <c r="AE907" s="410">
        <f t="shared" ref="AE907" si="2764">AE906</f>
        <v>0</v>
      </c>
      <c r="AF907" s="410">
        <f t="shared" ref="AF907" si="2765">AF906</f>
        <v>0</v>
      </c>
      <c r="AG907" s="410">
        <f t="shared" ref="AG907" si="2766">AG906</f>
        <v>0</v>
      </c>
      <c r="AH907" s="410">
        <f t="shared" ref="AH907" si="2767">AH906</f>
        <v>0</v>
      </c>
      <c r="AI907" s="410">
        <f t="shared" ref="AI907" si="2768">AI906</f>
        <v>0</v>
      </c>
      <c r="AJ907" s="410">
        <f t="shared" ref="AJ907" si="2769">AJ906</f>
        <v>0</v>
      </c>
      <c r="AK907" s="410">
        <f t="shared" ref="AK907" si="2770">AK906</f>
        <v>0</v>
      </c>
      <c r="AL907" s="410">
        <f t="shared" ref="AL907" si="2771">AL906</f>
        <v>0</v>
      </c>
      <c r="AM907" s="305"/>
    </row>
    <row r="908" spans="1:39" outlineLevel="1">
      <c r="A908" s="530"/>
      <c r="B908" s="427"/>
      <c r="C908" s="290"/>
      <c r="D908" s="290"/>
      <c r="E908" s="290"/>
      <c r="F908" s="290"/>
      <c r="G908" s="290"/>
      <c r="H908" s="290"/>
      <c r="I908" s="290"/>
      <c r="J908" s="290"/>
      <c r="K908" s="290"/>
      <c r="L908" s="290"/>
      <c r="M908" s="290"/>
      <c r="N908" s="290"/>
      <c r="O908" s="290"/>
      <c r="P908" s="290"/>
      <c r="Q908" s="290"/>
      <c r="R908" s="290"/>
      <c r="S908" s="290"/>
      <c r="T908" s="290"/>
      <c r="U908" s="290"/>
      <c r="V908" s="290"/>
      <c r="W908" s="290"/>
      <c r="X908" s="290"/>
      <c r="Y908" s="411"/>
      <c r="Z908" s="424"/>
      <c r="AA908" s="424"/>
      <c r="AB908" s="424"/>
      <c r="AC908" s="424"/>
      <c r="AD908" s="424"/>
      <c r="AE908" s="424"/>
      <c r="AF908" s="424"/>
      <c r="AG908" s="424"/>
      <c r="AH908" s="424"/>
      <c r="AI908" s="424"/>
      <c r="AJ908" s="424"/>
      <c r="AK908" s="424"/>
      <c r="AL908" s="424"/>
      <c r="AM908" s="305"/>
    </row>
    <row r="909" spans="1:39" ht="45" outlineLevel="1">
      <c r="A909" s="530">
        <v>44</v>
      </c>
      <c r="B909" s="427" t="s">
        <v>137</v>
      </c>
      <c r="C909" s="290" t="s">
        <v>25</v>
      </c>
      <c r="D909" s="294"/>
      <c r="E909" s="294"/>
      <c r="F909" s="294"/>
      <c r="G909" s="294"/>
      <c r="H909" s="294"/>
      <c r="I909" s="294"/>
      <c r="J909" s="294"/>
      <c r="K909" s="294"/>
      <c r="L909" s="294"/>
      <c r="M909" s="294"/>
      <c r="N909" s="294">
        <v>0</v>
      </c>
      <c r="O909" s="294"/>
      <c r="P909" s="294"/>
      <c r="Q909" s="294"/>
      <c r="R909" s="294"/>
      <c r="S909" s="294"/>
      <c r="T909" s="294"/>
      <c r="U909" s="294"/>
      <c r="V909" s="294"/>
      <c r="W909" s="294"/>
      <c r="X909" s="294"/>
      <c r="Y909" s="425"/>
      <c r="Z909" s="414"/>
      <c r="AA909" s="414"/>
      <c r="AB909" s="414"/>
      <c r="AC909" s="414"/>
      <c r="AD909" s="414"/>
      <c r="AE909" s="414"/>
      <c r="AF909" s="414"/>
      <c r="AG909" s="414"/>
      <c r="AH909" s="414"/>
      <c r="AI909" s="414"/>
      <c r="AJ909" s="414"/>
      <c r="AK909" s="414"/>
      <c r="AL909" s="414"/>
      <c r="AM909" s="295">
        <f>SUM(Y909:AL909)</f>
        <v>0</v>
      </c>
    </row>
    <row r="910" spans="1:39" outlineLevel="1">
      <c r="A910" s="530"/>
      <c r="B910" s="293" t="s">
        <v>343</v>
      </c>
      <c r="C910" s="290" t="s">
        <v>164</v>
      </c>
      <c r="D910" s="294"/>
      <c r="E910" s="294"/>
      <c r="F910" s="294"/>
      <c r="G910" s="294"/>
      <c r="H910" s="294"/>
      <c r="I910" s="294"/>
      <c r="J910" s="294"/>
      <c r="K910" s="294"/>
      <c r="L910" s="294"/>
      <c r="M910" s="294"/>
      <c r="N910" s="294">
        <f>N909</f>
        <v>0</v>
      </c>
      <c r="O910" s="294"/>
      <c r="P910" s="294"/>
      <c r="Q910" s="294"/>
      <c r="R910" s="294"/>
      <c r="S910" s="294"/>
      <c r="T910" s="294"/>
      <c r="U910" s="294"/>
      <c r="V910" s="294"/>
      <c r="W910" s="294"/>
      <c r="X910" s="294"/>
      <c r="Y910" s="410">
        <f>Y909</f>
        <v>0</v>
      </c>
      <c r="Z910" s="410">
        <f t="shared" ref="Z910" si="2772">Z909</f>
        <v>0</v>
      </c>
      <c r="AA910" s="410">
        <f t="shared" ref="AA910" si="2773">AA909</f>
        <v>0</v>
      </c>
      <c r="AB910" s="410">
        <f t="shared" ref="AB910" si="2774">AB909</f>
        <v>0</v>
      </c>
      <c r="AC910" s="410">
        <f t="shared" ref="AC910" si="2775">AC909</f>
        <v>0</v>
      </c>
      <c r="AD910" s="410">
        <f t="shared" ref="AD910" si="2776">AD909</f>
        <v>0</v>
      </c>
      <c r="AE910" s="410">
        <f t="shared" ref="AE910" si="2777">AE909</f>
        <v>0</v>
      </c>
      <c r="AF910" s="410">
        <f t="shared" ref="AF910" si="2778">AF909</f>
        <v>0</v>
      </c>
      <c r="AG910" s="410">
        <f t="shared" ref="AG910" si="2779">AG909</f>
        <v>0</v>
      </c>
      <c r="AH910" s="410">
        <f t="shared" ref="AH910" si="2780">AH909</f>
        <v>0</v>
      </c>
      <c r="AI910" s="410">
        <f t="shared" ref="AI910" si="2781">AI909</f>
        <v>0</v>
      </c>
      <c r="AJ910" s="410">
        <f t="shared" ref="AJ910" si="2782">AJ909</f>
        <v>0</v>
      </c>
      <c r="AK910" s="410">
        <f t="shared" ref="AK910" si="2783">AK909</f>
        <v>0</v>
      </c>
      <c r="AL910" s="410">
        <f t="shared" ref="AL910" si="2784">AL909</f>
        <v>0</v>
      </c>
      <c r="AM910" s="305"/>
    </row>
    <row r="911" spans="1:39" outlineLevel="1">
      <c r="A911" s="530"/>
      <c r="B911" s="427"/>
      <c r="C911" s="290"/>
      <c r="D911" s="290"/>
      <c r="E911" s="290"/>
      <c r="F911" s="290"/>
      <c r="G911" s="290"/>
      <c r="H911" s="290"/>
      <c r="I911" s="290"/>
      <c r="J911" s="290"/>
      <c r="K911" s="290"/>
      <c r="L911" s="290"/>
      <c r="M911" s="290"/>
      <c r="N911" s="290"/>
      <c r="O911" s="290"/>
      <c r="P911" s="290"/>
      <c r="Q911" s="290"/>
      <c r="R911" s="290"/>
      <c r="S911" s="290"/>
      <c r="T911" s="290"/>
      <c r="U911" s="290"/>
      <c r="V911" s="290"/>
      <c r="W911" s="290"/>
      <c r="X911" s="290"/>
      <c r="Y911" s="411"/>
      <c r="Z911" s="424"/>
      <c r="AA911" s="424"/>
      <c r="AB911" s="424"/>
      <c r="AC911" s="424"/>
      <c r="AD911" s="424"/>
      <c r="AE911" s="424"/>
      <c r="AF911" s="424"/>
      <c r="AG911" s="424"/>
      <c r="AH911" s="424"/>
      <c r="AI911" s="424"/>
      <c r="AJ911" s="424"/>
      <c r="AK911" s="424"/>
      <c r="AL911" s="424"/>
      <c r="AM911" s="305"/>
    </row>
    <row r="912" spans="1:39" ht="30" outlineLevel="1">
      <c r="A912" s="530">
        <v>45</v>
      </c>
      <c r="B912" s="427" t="s">
        <v>138</v>
      </c>
      <c r="C912" s="290" t="s">
        <v>25</v>
      </c>
      <c r="D912" s="294"/>
      <c r="E912" s="294"/>
      <c r="F912" s="294"/>
      <c r="G912" s="294"/>
      <c r="H912" s="294"/>
      <c r="I912" s="294"/>
      <c r="J912" s="294"/>
      <c r="K912" s="294"/>
      <c r="L912" s="294"/>
      <c r="M912" s="294"/>
      <c r="N912" s="294">
        <v>0</v>
      </c>
      <c r="O912" s="294"/>
      <c r="P912" s="294"/>
      <c r="Q912" s="294"/>
      <c r="R912" s="294"/>
      <c r="S912" s="294"/>
      <c r="T912" s="294"/>
      <c r="U912" s="294"/>
      <c r="V912" s="294"/>
      <c r="W912" s="294"/>
      <c r="X912" s="294"/>
      <c r="Y912" s="425"/>
      <c r="Z912" s="414"/>
      <c r="AA912" s="414"/>
      <c r="AB912" s="414"/>
      <c r="AC912" s="414"/>
      <c r="AD912" s="414"/>
      <c r="AE912" s="414"/>
      <c r="AF912" s="414"/>
      <c r="AG912" s="414"/>
      <c r="AH912" s="414"/>
      <c r="AI912" s="414"/>
      <c r="AJ912" s="414"/>
      <c r="AK912" s="414"/>
      <c r="AL912" s="414"/>
      <c r="AM912" s="295">
        <f>SUM(Y912:AL912)</f>
        <v>0</v>
      </c>
    </row>
    <row r="913" spans="1:39" outlineLevel="1">
      <c r="A913" s="530"/>
      <c r="B913" s="293" t="s">
        <v>343</v>
      </c>
      <c r="C913" s="290" t="s">
        <v>164</v>
      </c>
      <c r="D913" s="294"/>
      <c r="E913" s="294"/>
      <c r="F913" s="294"/>
      <c r="G913" s="294"/>
      <c r="H913" s="294"/>
      <c r="I913" s="294"/>
      <c r="J913" s="294"/>
      <c r="K913" s="294"/>
      <c r="L913" s="294"/>
      <c r="M913" s="294"/>
      <c r="N913" s="294">
        <f>N912</f>
        <v>0</v>
      </c>
      <c r="O913" s="294"/>
      <c r="P913" s="294"/>
      <c r="Q913" s="294"/>
      <c r="R913" s="294"/>
      <c r="S913" s="294"/>
      <c r="T913" s="294"/>
      <c r="U913" s="294"/>
      <c r="V913" s="294"/>
      <c r="W913" s="294"/>
      <c r="X913" s="294"/>
      <c r="Y913" s="410">
        <f>Y912</f>
        <v>0</v>
      </c>
      <c r="Z913" s="410">
        <f t="shared" ref="Z913" si="2785">Z912</f>
        <v>0</v>
      </c>
      <c r="AA913" s="410">
        <f t="shared" ref="AA913" si="2786">AA912</f>
        <v>0</v>
      </c>
      <c r="AB913" s="410">
        <f t="shared" ref="AB913" si="2787">AB912</f>
        <v>0</v>
      </c>
      <c r="AC913" s="410">
        <f t="shared" ref="AC913" si="2788">AC912</f>
        <v>0</v>
      </c>
      <c r="AD913" s="410">
        <f t="shared" ref="AD913" si="2789">AD912</f>
        <v>0</v>
      </c>
      <c r="AE913" s="410">
        <f t="shared" ref="AE913" si="2790">AE912</f>
        <v>0</v>
      </c>
      <c r="AF913" s="410">
        <f t="shared" ref="AF913" si="2791">AF912</f>
        <v>0</v>
      </c>
      <c r="AG913" s="410">
        <f t="shared" ref="AG913" si="2792">AG912</f>
        <v>0</v>
      </c>
      <c r="AH913" s="410">
        <f t="shared" ref="AH913" si="2793">AH912</f>
        <v>0</v>
      </c>
      <c r="AI913" s="410">
        <f t="shared" ref="AI913" si="2794">AI912</f>
        <v>0</v>
      </c>
      <c r="AJ913" s="410">
        <f t="shared" ref="AJ913" si="2795">AJ912</f>
        <v>0</v>
      </c>
      <c r="AK913" s="410">
        <f t="shared" ref="AK913" si="2796">AK912</f>
        <v>0</v>
      </c>
      <c r="AL913" s="410">
        <f t="shared" ref="AL913" si="2797">AL912</f>
        <v>0</v>
      </c>
      <c r="AM913" s="305"/>
    </row>
    <row r="914" spans="1:39" outlineLevel="1">
      <c r="A914" s="530"/>
      <c r="B914" s="427"/>
      <c r="C914" s="290"/>
      <c r="D914" s="290"/>
      <c r="E914" s="290"/>
      <c r="F914" s="290"/>
      <c r="G914" s="290"/>
      <c r="H914" s="290"/>
      <c r="I914" s="290"/>
      <c r="J914" s="290"/>
      <c r="K914" s="290"/>
      <c r="L914" s="290"/>
      <c r="M914" s="290"/>
      <c r="N914" s="290"/>
      <c r="O914" s="290"/>
      <c r="P914" s="290"/>
      <c r="Q914" s="290"/>
      <c r="R914" s="290"/>
      <c r="S914" s="290"/>
      <c r="T914" s="290"/>
      <c r="U914" s="290"/>
      <c r="V914" s="290"/>
      <c r="W914" s="290"/>
      <c r="X914" s="290"/>
      <c r="Y914" s="411"/>
      <c r="Z914" s="424"/>
      <c r="AA914" s="424"/>
      <c r="AB914" s="424"/>
      <c r="AC914" s="424"/>
      <c r="AD914" s="424"/>
      <c r="AE914" s="424"/>
      <c r="AF914" s="424"/>
      <c r="AG914" s="424"/>
      <c r="AH914" s="424"/>
      <c r="AI914" s="424"/>
      <c r="AJ914" s="424"/>
      <c r="AK914" s="424"/>
      <c r="AL914" s="424"/>
      <c r="AM914" s="305"/>
    </row>
    <row r="915" spans="1:39" ht="30" outlineLevel="1">
      <c r="A915" s="530">
        <v>46</v>
      </c>
      <c r="B915" s="427" t="s">
        <v>139</v>
      </c>
      <c r="C915" s="290" t="s">
        <v>25</v>
      </c>
      <c r="D915" s="294"/>
      <c r="E915" s="294"/>
      <c r="F915" s="294"/>
      <c r="G915" s="294"/>
      <c r="H915" s="294"/>
      <c r="I915" s="294"/>
      <c r="J915" s="294"/>
      <c r="K915" s="294"/>
      <c r="L915" s="294"/>
      <c r="M915" s="294"/>
      <c r="N915" s="294">
        <v>0</v>
      </c>
      <c r="O915" s="294"/>
      <c r="P915" s="294"/>
      <c r="Q915" s="294"/>
      <c r="R915" s="294"/>
      <c r="S915" s="294"/>
      <c r="T915" s="294"/>
      <c r="U915" s="294"/>
      <c r="V915" s="294"/>
      <c r="W915" s="294"/>
      <c r="X915" s="294"/>
      <c r="Y915" s="425"/>
      <c r="Z915" s="414"/>
      <c r="AA915" s="414"/>
      <c r="AB915" s="414"/>
      <c r="AC915" s="414"/>
      <c r="AD915" s="414"/>
      <c r="AE915" s="414"/>
      <c r="AF915" s="414"/>
      <c r="AG915" s="414"/>
      <c r="AH915" s="414"/>
      <c r="AI915" s="414"/>
      <c r="AJ915" s="414"/>
      <c r="AK915" s="414"/>
      <c r="AL915" s="414"/>
      <c r="AM915" s="295">
        <f>SUM(Y915:AL915)</f>
        <v>0</v>
      </c>
    </row>
    <row r="916" spans="1:39" outlineLevel="1">
      <c r="A916" s="530"/>
      <c r="B916" s="293" t="s">
        <v>343</v>
      </c>
      <c r="C916" s="290" t="s">
        <v>164</v>
      </c>
      <c r="D916" s="294"/>
      <c r="E916" s="294"/>
      <c r="F916" s="294"/>
      <c r="G916" s="294"/>
      <c r="H916" s="294"/>
      <c r="I916" s="294"/>
      <c r="J916" s="294"/>
      <c r="K916" s="294"/>
      <c r="L916" s="294"/>
      <c r="M916" s="294"/>
      <c r="N916" s="294">
        <f>N915</f>
        <v>0</v>
      </c>
      <c r="O916" s="294"/>
      <c r="P916" s="294"/>
      <c r="Q916" s="294"/>
      <c r="R916" s="294"/>
      <c r="S916" s="294"/>
      <c r="T916" s="294"/>
      <c r="U916" s="294"/>
      <c r="V916" s="294"/>
      <c r="W916" s="294"/>
      <c r="X916" s="294"/>
      <c r="Y916" s="410">
        <f>Y915</f>
        <v>0</v>
      </c>
      <c r="Z916" s="410">
        <f t="shared" ref="Z916" si="2798">Z915</f>
        <v>0</v>
      </c>
      <c r="AA916" s="410">
        <f t="shared" ref="AA916" si="2799">AA915</f>
        <v>0</v>
      </c>
      <c r="AB916" s="410">
        <f t="shared" ref="AB916" si="2800">AB915</f>
        <v>0</v>
      </c>
      <c r="AC916" s="410">
        <f t="shared" ref="AC916" si="2801">AC915</f>
        <v>0</v>
      </c>
      <c r="AD916" s="410">
        <f t="shared" ref="AD916" si="2802">AD915</f>
        <v>0</v>
      </c>
      <c r="AE916" s="410">
        <f t="shared" ref="AE916" si="2803">AE915</f>
        <v>0</v>
      </c>
      <c r="AF916" s="410">
        <f t="shared" ref="AF916" si="2804">AF915</f>
        <v>0</v>
      </c>
      <c r="AG916" s="410">
        <f t="shared" ref="AG916" si="2805">AG915</f>
        <v>0</v>
      </c>
      <c r="AH916" s="410">
        <f t="shared" ref="AH916" si="2806">AH915</f>
        <v>0</v>
      </c>
      <c r="AI916" s="410">
        <f t="shared" ref="AI916" si="2807">AI915</f>
        <v>0</v>
      </c>
      <c r="AJ916" s="410">
        <f t="shared" ref="AJ916" si="2808">AJ915</f>
        <v>0</v>
      </c>
      <c r="AK916" s="410">
        <f t="shared" ref="AK916" si="2809">AK915</f>
        <v>0</v>
      </c>
      <c r="AL916" s="410">
        <f t="shared" ref="AL916" si="2810">AL915</f>
        <v>0</v>
      </c>
      <c r="AM916" s="305"/>
    </row>
    <row r="917" spans="1:39" outlineLevel="1">
      <c r="A917" s="530"/>
      <c r="B917" s="427"/>
      <c r="C917" s="290"/>
      <c r="D917" s="290"/>
      <c r="E917" s="290"/>
      <c r="F917" s="290"/>
      <c r="G917" s="290"/>
      <c r="H917" s="290"/>
      <c r="I917" s="290"/>
      <c r="J917" s="290"/>
      <c r="K917" s="290"/>
      <c r="L917" s="290"/>
      <c r="M917" s="290"/>
      <c r="N917" s="290"/>
      <c r="O917" s="290"/>
      <c r="P917" s="290"/>
      <c r="Q917" s="290"/>
      <c r="R917" s="290"/>
      <c r="S917" s="290"/>
      <c r="T917" s="290"/>
      <c r="U917" s="290"/>
      <c r="V917" s="290"/>
      <c r="W917" s="290"/>
      <c r="X917" s="290"/>
      <c r="Y917" s="411"/>
      <c r="Z917" s="424"/>
      <c r="AA917" s="424"/>
      <c r="AB917" s="424"/>
      <c r="AC917" s="424"/>
      <c r="AD917" s="424"/>
      <c r="AE917" s="424"/>
      <c r="AF917" s="424"/>
      <c r="AG917" s="424"/>
      <c r="AH917" s="424"/>
      <c r="AI917" s="424"/>
      <c r="AJ917" s="424"/>
      <c r="AK917" s="424"/>
      <c r="AL917" s="424"/>
      <c r="AM917" s="305"/>
    </row>
    <row r="918" spans="1:39" ht="30" outlineLevel="1">
      <c r="A918" s="530">
        <v>47</v>
      </c>
      <c r="B918" s="427" t="s">
        <v>140</v>
      </c>
      <c r="C918" s="290" t="s">
        <v>25</v>
      </c>
      <c r="D918" s="294"/>
      <c r="E918" s="294"/>
      <c r="F918" s="294"/>
      <c r="G918" s="294"/>
      <c r="H918" s="294"/>
      <c r="I918" s="294"/>
      <c r="J918" s="294"/>
      <c r="K918" s="294"/>
      <c r="L918" s="294"/>
      <c r="M918" s="294"/>
      <c r="N918" s="294">
        <v>0</v>
      </c>
      <c r="O918" s="294"/>
      <c r="P918" s="294"/>
      <c r="Q918" s="294"/>
      <c r="R918" s="294"/>
      <c r="S918" s="294"/>
      <c r="T918" s="294"/>
      <c r="U918" s="294"/>
      <c r="V918" s="294"/>
      <c r="W918" s="294"/>
      <c r="X918" s="294"/>
      <c r="Y918" s="425"/>
      <c r="Z918" s="414"/>
      <c r="AA918" s="414"/>
      <c r="AB918" s="414"/>
      <c r="AC918" s="414"/>
      <c r="AD918" s="414"/>
      <c r="AE918" s="414"/>
      <c r="AF918" s="414"/>
      <c r="AG918" s="414"/>
      <c r="AH918" s="414"/>
      <c r="AI918" s="414"/>
      <c r="AJ918" s="414"/>
      <c r="AK918" s="414"/>
      <c r="AL918" s="414"/>
      <c r="AM918" s="295">
        <f>SUM(Y918:AL918)</f>
        <v>0</v>
      </c>
    </row>
    <row r="919" spans="1:39" outlineLevel="1">
      <c r="A919" s="530"/>
      <c r="B919" s="293" t="s">
        <v>343</v>
      </c>
      <c r="C919" s="290" t="s">
        <v>164</v>
      </c>
      <c r="D919" s="294"/>
      <c r="E919" s="294"/>
      <c r="F919" s="294"/>
      <c r="G919" s="294"/>
      <c r="H919" s="294"/>
      <c r="I919" s="294"/>
      <c r="J919" s="294"/>
      <c r="K919" s="294"/>
      <c r="L919" s="294"/>
      <c r="M919" s="294"/>
      <c r="N919" s="294">
        <f>N918</f>
        <v>0</v>
      </c>
      <c r="O919" s="294"/>
      <c r="P919" s="294"/>
      <c r="Q919" s="294"/>
      <c r="R919" s="294"/>
      <c r="S919" s="294"/>
      <c r="T919" s="294"/>
      <c r="U919" s="294"/>
      <c r="V919" s="294"/>
      <c r="W919" s="294"/>
      <c r="X919" s="294"/>
      <c r="Y919" s="410">
        <f>Y918</f>
        <v>0</v>
      </c>
      <c r="Z919" s="410">
        <f t="shared" ref="Z919" si="2811">Z918</f>
        <v>0</v>
      </c>
      <c r="AA919" s="410">
        <f t="shared" ref="AA919" si="2812">AA918</f>
        <v>0</v>
      </c>
      <c r="AB919" s="410">
        <f t="shared" ref="AB919" si="2813">AB918</f>
        <v>0</v>
      </c>
      <c r="AC919" s="410">
        <f t="shared" ref="AC919" si="2814">AC918</f>
        <v>0</v>
      </c>
      <c r="AD919" s="410">
        <f t="shared" ref="AD919" si="2815">AD918</f>
        <v>0</v>
      </c>
      <c r="AE919" s="410">
        <f t="shared" ref="AE919" si="2816">AE918</f>
        <v>0</v>
      </c>
      <c r="AF919" s="410">
        <f t="shared" ref="AF919" si="2817">AF918</f>
        <v>0</v>
      </c>
      <c r="AG919" s="410">
        <f t="shared" ref="AG919" si="2818">AG918</f>
        <v>0</v>
      </c>
      <c r="AH919" s="410">
        <f t="shared" ref="AH919" si="2819">AH918</f>
        <v>0</v>
      </c>
      <c r="AI919" s="410">
        <f t="shared" ref="AI919" si="2820">AI918</f>
        <v>0</v>
      </c>
      <c r="AJ919" s="410">
        <f t="shared" ref="AJ919" si="2821">AJ918</f>
        <v>0</v>
      </c>
      <c r="AK919" s="410">
        <f t="shared" ref="AK919" si="2822">AK918</f>
        <v>0</v>
      </c>
      <c r="AL919" s="410">
        <f t="shared" ref="AL919" si="2823">AL918</f>
        <v>0</v>
      </c>
      <c r="AM919" s="305"/>
    </row>
    <row r="920" spans="1:39" outlineLevel="1">
      <c r="A920" s="530"/>
      <c r="B920" s="427"/>
      <c r="C920" s="290"/>
      <c r="D920" s="290"/>
      <c r="E920" s="290"/>
      <c r="F920" s="290"/>
      <c r="G920" s="290"/>
      <c r="H920" s="290"/>
      <c r="I920" s="290"/>
      <c r="J920" s="290"/>
      <c r="K920" s="290"/>
      <c r="L920" s="290"/>
      <c r="M920" s="290"/>
      <c r="N920" s="290"/>
      <c r="O920" s="290"/>
      <c r="P920" s="290"/>
      <c r="Q920" s="290"/>
      <c r="R920" s="290"/>
      <c r="S920" s="290"/>
      <c r="T920" s="290"/>
      <c r="U920" s="290"/>
      <c r="V920" s="290"/>
      <c r="W920" s="290"/>
      <c r="X920" s="290"/>
      <c r="Y920" s="411"/>
      <c r="Z920" s="424"/>
      <c r="AA920" s="424"/>
      <c r="AB920" s="424"/>
      <c r="AC920" s="424"/>
      <c r="AD920" s="424"/>
      <c r="AE920" s="424"/>
      <c r="AF920" s="424"/>
      <c r="AG920" s="424"/>
      <c r="AH920" s="424"/>
      <c r="AI920" s="424"/>
      <c r="AJ920" s="424"/>
      <c r="AK920" s="424"/>
      <c r="AL920" s="424"/>
      <c r="AM920" s="305"/>
    </row>
    <row r="921" spans="1:39" ht="45" outlineLevel="1">
      <c r="A921" s="530">
        <v>48</v>
      </c>
      <c r="B921" s="427" t="s">
        <v>141</v>
      </c>
      <c r="C921" s="290" t="s">
        <v>25</v>
      </c>
      <c r="D921" s="294"/>
      <c r="E921" s="294"/>
      <c r="F921" s="294"/>
      <c r="G921" s="294"/>
      <c r="H921" s="294"/>
      <c r="I921" s="294"/>
      <c r="J921" s="294"/>
      <c r="K921" s="294"/>
      <c r="L921" s="294"/>
      <c r="M921" s="294"/>
      <c r="N921" s="294">
        <v>0</v>
      </c>
      <c r="O921" s="294"/>
      <c r="P921" s="294"/>
      <c r="Q921" s="294"/>
      <c r="R921" s="294"/>
      <c r="S921" s="294"/>
      <c r="T921" s="294"/>
      <c r="U921" s="294"/>
      <c r="V921" s="294"/>
      <c r="W921" s="294"/>
      <c r="X921" s="294"/>
      <c r="Y921" s="425"/>
      <c r="Z921" s="414"/>
      <c r="AA921" s="414"/>
      <c r="AB921" s="414"/>
      <c r="AC921" s="414"/>
      <c r="AD921" s="414"/>
      <c r="AE921" s="414"/>
      <c r="AF921" s="414"/>
      <c r="AG921" s="414"/>
      <c r="AH921" s="414"/>
      <c r="AI921" s="414"/>
      <c r="AJ921" s="414"/>
      <c r="AK921" s="414"/>
      <c r="AL921" s="414"/>
      <c r="AM921" s="295">
        <f>SUM(Y921:AL921)</f>
        <v>0</v>
      </c>
    </row>
    <row r="922" spans="1:39" outlineLevel="1">
      <c r="A922" s="530"/>
      <c r="B922" s="293" t="s">
        <v>343</v>
      </c>
      <c r="C922" s="290" t="s">
        <v>164</v>
      </c>
      <c r="D922" s="294"/>
      <c r="E922" s="294"/>
      <c r="F922" s="294"/>
      <c r="G922" s="294"/>
      <c r="H922" s="294"/>
      <c r="I922" s="294"/>
      <c r="J922" s="294"/>
      <c r="K922" s="294"/>
      <c r="L922" s="294"/>
      <c r="M922" s="294"/>
      <c r="N922" s="294">
        <f>N921</f>
        <v>0</v>
      </c>
      <c r="O922" s="294"/>
      <c r="P922" s="294"/>
      <c r="Q922" s="294"/>
      <c r="R922" s="294"/>
      <c r="S922" s="294"/>
      <c r="T922" s="294"/>
      <c r="U922" s="294"/>
      <c r="V922" s="294"/>
      <c r="W922" s="294"/>
      <c r="X922" s="294"/>
      <c r="Y922" s="410">
        <f>Y921</f>
        <v>0</v>
      </c>
      <c r="Z922" s="410">
        <f t="shared" ref="Z922" si="2824">Z921</f>
        <v>0</v>
      </c>
      <c r="AA922" s="410">
        <f t="shared" ref="AA922" si="2825">AA921</f>
        <v>0</v>
      </c>
      <c r="AB922" s="410">
        <f t="shared" ref="AB922" si="2826">AB921</f>
        <v>0</v>
      </c>
      <c r="AC922" s="410">
        <f t="shared" ref="AC922" si="2827">AC921</f>
        <v>0</v>
      </c>
      <c r="AD922" s="410">
        <f t="shared" ref="AD922" si="2828">AD921</f>
        <v>0</v>
      </c>
      <c r="AE922" s="410">
        <f t="shared" ref="AE922" si="2829">AE921</f>
        <v>0</v>
      </c>
      <c r="AF922" s="410">
        <f t="shared" ref="AF922" si="2830">AF921</f>
        <v>0</v>
      </c>
      <c r="AG922" s="410">
        <f t="shared" ref="AG922" si="2831">AG921</f>
        <v>0</v>
      </c>
      <c r="AH922" s="410">
        <f t="shared" ref="AH922" si="2832">AH921</f>
        <v>0</v>
      </c>
      <c r="AI922" s="410">
        <f t="shared" ref="AI922" si="2833">AI921</f>
        <v>0</v>
      </c>
      <c r="AJ922" s="410">
        <f t="shared" ref="AJ922" si="2834">AJ921</f>
        <v>0</v>
      </c>
      <c r="AK922" s="410">
        <f t="shared" ref="AK922" si="2835">AK921</f>
        <v>0</v>
      </c>
      <c r="AL922" s="410">
        <f t="shared" ref="AL922" si="2836">AL921</f>
        <v>0</v>
      </c>
      <c r="AM922" s="305"/>
    </row>
    <row r="923" spans="1:39" outlineLevel="1">
      <c r="A923" s="530"/>
      <c r="B923" s="427"/>
      <c r="C923" s="290"/>
      <c r="D923" s="290"/>
      <c r="E923" s="290"/>
      <c r="F923" s="290"/>
      <c r="G923" s="290"/>
      <c r="H923" s="290"/>
      <c r="I923" s="290"/>
      <c r="J923" s="290"/>
      <c r="K923" s="290"/>
      <c r="L923" s="290"/>
      <c r="M923" s="290"/>
      <c r="N923" s="290"/>
      <c r="O923" s="290"/>
      <c r="P923" s="290"/>
      <c r="Q923" s="290"/>
      <c r="R923" s="290"/>
      <c r="S923" s="290"/>
      <c r="T923" s="290"/>
      <c r="U923" s="290"/>
      <c r="V923" s="290"/>
      <c r="W923" s="290"/>
      <c r="X923" s="290"/>
      <c r="Y923" s="411"/>
      <c r="Z923" s="424"/>
      <c r="AA923" s="424"/>
      <c r="AB923" s="424"/>
      <c r="AC923" s="424"/>
      <c r="AD923" s="424"/>
      <c r="AE923" s="424"/>
      <c r="AF923" s="424"/>
      <c r="AG923" s="424"/>
      <c r="AH923" s="424"/>
      <c r="AI923" s="424"/>
      <c r="AJ923" s="424"/>
      <c r="AK923" s="424"/>
      <c r="AL923" s="424"/>
      <c r="AM923" s="305"/>
    </row>
    <row r="924" spans="1:39" ht="30" outlineLevel="1">
      <c r="A924" s="530">
        <v>49</v>
      </c>
      <c r="B924" s="427" t="s">
        <v>142</v>
      </c>
      <c r="C924" s="290" t="s">
        <v>25</v>
      </c>
      <c r="D924" s="294"/>
      <c r="E924" s="294"/>
      <c r="F924" s="294"/>
      <c r="G924" s="294"/>
      <c r="H924" s="294"/>
      <c r="I924" s="294"/>
      <c r="J924" s="294"/>
      <c r="K924" s="294"/>
      <c r="L924" s="294"/>
      <c r="M924" s="294"/>
      <c r="N924" s="294">
        <v>0</v>
      </c>
      <c r="O924" s="294"/>
      <c r="P924" s="294"/>
      <c r="Q924" s="294"/>
      <c r="R924" s="294"/>
      <c r="S924" s="294"/>
      <c r="T924" s="294"/>
      <c r="U924" s="294"/>
      <c r="V924" s="294"/>
      <c r="W924" s="294"/>
      <c r="X924" s="294"/>
      <c r="Y924" s="425"/>
      <c r="Z924" s="414"/>
      <c r="AA924" s="414"/>
      <c r="AB924" s="414"/>
      <c r="AC924" s="414"/>
      <c r="AD924" s="414"/>
      <c r="AE924" s="414"/>
      <c r="AF924" s="414"/>
      <c r="AG924" s="414"/>
      <c r="AH924" s="414"/>
      <c r="AI924" s="414"/>
      <c r="AJ924" s="414"/>
      <c r="AK924" s="414"/>
      <c r="AL924" s="414"/>
      <c r="AM924" s="295">
        <f>SUM(Y924:AL924)</f>
        <v>0</v>
      </c>
    </row>
    <row r="925" spans="1:39" outlineLevel="1">
      <c r="A925" s="530"/>
      <c r="B925" s="293" t="s">
        <v>343</v>
      </c>
      <c r="C925" s="290" t="s">
        <v>164</v>
      </c>
      <c r="D925" s="294"/>
      <c r="E925" s="294"/>
      <c r="F925" s="294"/>
      <c r="G925" s="294"/>
      <c r="H925" s="294"/>
      <c r="I925" s="294"/>
      <c r="J925" s="294"/>
      <c r="K925" s="294"/>
      <c r="L925" s="294"/>
      <c r="M925" s="294"/>
      <c r="N925" s="294">
        <f>N924</f>
        <v>0</v>
      </c>
      <c r="O925" s="294"/>
      <c r="P925" s="294"/>
      <c r="Q925" s="294"/>
      <c r="R925" s="294"/>
      <c r="S925" s="294"/>
      <c r="T925" s="294"/>
      <c r="U925" s="294"/>
      <c r="V925" s="294"/>
      <c r="W925" s="294"/>
      <c r="X925" s="294"/>
      <c r="Y925" s="410">
        <f>Y924</f>
        <v>0</v>
      </c>
      <c r="Z925" s="410">
        <f t="shared" ref="Z925" si="2837">Z924</f>
        <v>0</v>
      </c>
      <c r="AA925" s="410">
        <f t="shared" ref="AA925" si="2838">AA924</f>
        <v>0</v>
      </c>
      <c r="AB925" s="410">
        <f t="shared" ref="AB925" si="2839">AB924</f>
        <v>0</v>
      </c>
      <c r="AC925" s="410">
        <f t="shared" ref="AC925" si="2840">AC924</f>
        <v>0</v>
      </c>
      <c r="AD925" s="410">
        <f t="shared" ref="AD925" si="2841">AD924</f>
        <v>0</v>
      </c>
      <c r="AE925" s="410">
        <f t="shared" ref="AE925" si="2842">AE924</f>
        <v>0</v>
      </c>
      <c r="AF925" s="410">
        <f t="shared" ref="AF925" si="2843">AF924</f>
        <v>0</v>
      </c>
      <c r="AG925" s="410">
        <f t="shared" ref="AG925" si="2844">AG924</f>
        <v>0</v>
      </c>
      <c r="AH925" s="410">
        <f t="shared" ref="AH925" si="2845">AH924</f>
        <v>0</v>
      </c>
      <c r="AI925" s="410">
        <f t="shared" ref="AI925" si="2846">AI924</f>
        <v>0</v>
      </c>
      <c r="AJ925" s="410">
        <f t="shared" ref="AJ925" si="2847">AJ924</f>
        <v>0</v>
      </c>
      <c r="AK925" s="410">
        <f t="shared" ref="AK925" si="2848">AK924</f>
        <v>0</v>
      </c>
      <c r="AL925" s="410">
        <f t="shared" ref="AL925" si="2849">AL924</f>
        <v>0</v>
      </c>
      <c r="AM925" s="305"/>
    </row>
    <row r="926" spans="1:39" outlineLevel="1">
      <c r="A926" s="530"/>
      <c r="B926" s="293"/>
      <c r="C926" s="304"/>
      <c r="D926" s="290"/>
      <c r="E926" s="290"/>
      <c r="F926" s="290"/>
      <c r="G926" s="290"/>
      <c r="H926" s="290"/>
      <c r="I926" s="290"/>
      <c r="J926" s="290"/>
      <c r="K926" s="290"/>
      <c r="L926" s="290"/>
      <c r="M926" s="290"/>
      <c r="N926" s="290"/>
      <c r="O926" s="290"/>
      <c r="P926" s="290"/>
      <c r="Q926" s="290"/>
      <c r="R926" s="290"/>
      <c r="S926" s="290"/>
      <c r="T926" s="290"/>
      <c r="U926" s="290"/>
      <c r="V926" s="290"/>
      <c r="W926" s="290"/>
      <c r="X926" s="290"/>
      <c r="Y926" s="300"/>
      <c r="Z926" s="300"/>
      <c r="AA926" s="300"/>
      <c r="AB926" s="300"/>
      <c r="AC926" s="300"/>
      <c r="AD926" s="300"/>
      <c r="AE926" s="300"/>
      <c r="AF926" s="300"/>
      <c r="AG926" s="300"/>
      <c r="AH926" s="300"/>
      <c r="AI926" s="300"/>
      <c r="AJ926" s="300"/>
      <c r="AK926" s="300"/>
      <c r="AL926" s="300"/>
      <c r="AM926" s="305"/>
    </row>
    <row r="927" spans="1:39" ht="15.75">
      <c r="B927" s="326" t="s">
        <v>329</v>
      </c>
      <c r="C927" s="328"/>
      <c r="D927" s="328">
        <f>SUM(D770:D925)</f>
        <v>0</v>
      </c>
      <c r="E927" s="328"/>
      <c r="F927" s="328"/>
      <c r="G927" s="328"/>
      <c r="H927" s="328"/>
      <c r="I927" s="328"/>
      <c r="J927" s="328"/>
      <c r="K927" s="328"/>
      <c r="L927" s="328"/>
      <c r="M927" s="328"/>
      <c r="N927" s="328"/>
      <c r="O927" s="328">
        <f>SUM(O770:O925)</f>
        <v>0</v>
      </c>
      <c r="P927" s="328"/>
      <c r="Q927" s="328"/>
      <c r="R927" s="328"/>
      <c r="S927" s="328"/>
      <c r="T927" s="328"/>
      <c r="U927" s="328"/>
      <c r="V927" s="328"/>
      <c r="W927" s="328"/>
      <c r="X927" s="328"/>
      <c r="Y927" s="328">
        <f>IF(Y768="kWh",SUMPRODUCT(D770:D925,Y770:Y925))</f>
        <v>0</v>
      </c>
      <c r="Z927" s="328">
        <f>IF(Z768="kWh",SUMPRODUCT(D770:D925,Z770:Z925))</f>
        <v>0</v>
      </c>
      <c r="AA927" s="328">
        <f>IF(AA768="kw",SUMPRODUCT(N770:N925,O770:O925,AA770:AA925),SUMPRODUCT(D770:D925,AA770:AA925))</f>
        <v>0</v>
      </c>
      <c r="AB927" s="328">
        <f>IF(AB768="kw",SUMPRODUCT(N770:N925,O770:O925,AB770:AB925),SUMPRODUCT(D770:D925,AB770:AB925))</f>
        <v>0</v>
      </c>
      <c r="AC927" s="328">
        <f>IF(AC768="kw",SUMPRODUCT(N770:N925,O770:O925,AC770:AC925),SUMPRODUCT(D770:D925,AC770:AC925))</f>
        <v>0</v>
      </c>
      <c r="AD927" s="328">
        <f>IF(AD768="kw",SUMPRODUCT(N770:N925,O770:O925,AD770:AD925),SUMPRODUCT(D770:D925,AD770:AD925))</f>
        <v>0</v>
      </c>
      <c r="AE927" s="328">
        <f>IF(AE768="kw",SUMPRODUCT(N770:N925,O770:O925,AE770:AE925),SUMPRODUCT(D770:D925,AE770:AE925))</f>
        <v>0</v>
      </c>
      <c r="AF927" s="328">
        <f>IF(AF768="kw",SUMPRODUCT(N770:N925,O770:O925,AF770:AF925),SUMPRODUCT(D770:D925,AF770:AF925))</f>
        <v>0</v>
      </c>
      <c r="AG927" s="328">
        <f>IF(AG768="kw",SUMPRODUCT(N770:N925,O770:O925,AG770:AG925),SUMPRODUCT(D770:D925,AG770:AG925))</f>
        <v>0</v>
      </c>
      <c r="AH927" s="328">
        <f>IF(AH768="kw",SUMPRODUCT(N770:N925,O770:O925,AH770:AH925),SUMPRODUCT(D770:D925,AH770:AH925))</f>
        <v>0</v>
      </c>
      <c r="AI927" s="328">
        <f>IF(AI768="kw",SUMPRODUCT(N770:N925,O770:O925,AI770:AI925),SUMPRODUCT(D770:D925,AI770:AI925))</f>
        <v>0</v>
      </c>
      <c r="AJ927" s="328">
        <f>IF(AJ768="kw",SUMPRODUCT(N770:N925,O770:O925,AJ770:AJ925),SUMPRODUCT(D770:D925,AJ770:AJ925))</f>
        <v>0</v>
      </c>
      <c r="AK927" s="328">
        <f>IF(AK768="kw",SUMPRODUCT(N770:N925,O770:O925,AK770:AK925),SUMPRODUCT(D770:D925,AK770:AK925))</f>
        <v>0</v>
      </c>
      <c r="AL927" s="328">
        <f>IF(AL768="kw",SUMPRODUCT(N770:N925,O770:O925,AL770:AL925),SUMPRODUCT(D770:D925,AL770:AL925))</f>
        <v>0</v>
      </c>
      <c r="AM927" s="329"/>
    </row>
    <row r="928" spans="1:39" ht="15.75">
      <c r="B928" s="390" t="s">
        <v>330</v>
      </c>
      <c r="C928" s="391"/>
      <c r="D928" s="391"/>
      <c r="E928" s="391"/>
      <c r="F928" s="391"/>
      <c r="G928" s="391"/>
      <c r="H928" s="391"/>
      <c r="I928" s="391"/>
      <c r="J928" s="391"/>
      <c r="K928" s="391"/>
      <c r="L928" s="391"/>
      <c r="M928" s="391"/>
      <c r="N928" s="391"/>
      <c r="O928" s="391"/>
      <c r="P928" s="391"/>
      <c r="Q928" s="391"/>
      <c r="R928" s="391"/>
      <c r="S928" s="391"/>
      <c r="T928" s="391"/>
      <c r="U928" s="391"/>
      <c r="V928" s="391"/>
      <c r="W928" s="391"/>
      <c r="X928" s="391"/>
      <c r="Y928" s="391">
        <f>HLOOKUP(Y584,'2. LRAMVA Threshold'!$B$42:$Q$53,11,FALSE)</f>
        <v>0</v>
      </c>
      <c r="Z928" s="391">
        <f>HLOOKUP(Z584,'2. LRAMVA Threshold'!$B$42:$Q$53,11,FALSE)</f>
        <v>0</v>
      </c>
      <c r="AA928" s="391">
        <f>HLOOKUP(AA584,'2. LRAMVA Threshold'!$B$42:$Q$53,11,FALSE)</f>
        <v>0</v>
      </c>
      <c r="AB928" s="391">
        <f>HLOOKUP(AB584,'2. LRAMVA Threshold'!$B$42:$Q$53,11,FALSE)</f>
        <v>0</v>
      </c>
      <c r="AC928" s="391">
        <f>HLOOKUP(AC584,'2. LRAMVA Threshold'!$B$42:$Q$53,11,FALSE)</f>
        <v>0</v>
      </c>
      <c r="AD928" s="391">
        <f>HLOOKUP(AD584,'2. LRAMVA Threshold'!$B$42:$Q$53,11,FALSE)</f>
        <v>0</v>
      </c>
      <c r="AE928" s="391">
        <f>HLOOKUP(AE584,'2. LRAMVA Threshold'!$B$42:$Q$53,11,FALSE)</f>
        <v>0</v>
      </c>
      <c r="AF928" s="391">
        <f>HLOOKUP(AF584,'2. LRAMVA Threshold'!$B$42:$Q$53,11,FALSE)</f>
        <v>0</v>
      </c>
      <c r="AG928" s="391">
        <f>HLOOKUP(AG584,'2. LRAMVA Threshold'!$B$42:$Q$53,11,FALSE)</f>
        <v>0</v>
      </c>
      <c r="AH928" s="391">
        <f>HLOOKUP(AH584,'2. LRAMVA Threshold'!$B$42:$Q$53,11,FALSE)</f>
        <v>0</v>
      </c>
      <c r="AI928" s="391">
        <f>HLOOKUP(AI584,'2. LRAMVA Threshold'!$B$42:$Q$53,11,FALSE)</f>
        <v>0</v>
      </c>
      <c r="AJ928" s="391">
        <f>HLOOKUP(AJ584,'2. LRAMVA Threshold'!$B$42:$Q$53,11,FALSE)</f>
        <v>0</v>
      </c>
      <c r="AK928" s="391">
        <f>HLOOKUP(AK584,'2. LRAMVA Threshold'!$B$42:$Q$53,11,FALSE)</f>
        <v>0</v>
      </c>
      <c r="AL928" s="391">
        <f>HLOOKUP(AL584,'2. LRAMVA Threshold'!$B$42:$Q$53,11,FALSE)</f>
        <v>0</v>
      </c>
      <c r="AM928" s="441"/>
    </row>
    <row r="929" spans="2:39">
      <c r="B929" s="393"/>
      <c r="C929" s="431"/>
      <c r="D929" s="432"/>
      <c r="E929" s="432"/>
      <c r="F929" s="432"/>
      <c r="G929" s="432"/>
      <c r="H929" s="432"/>
      <c r="I929" s="432"/>
      <c r="J929" s="432"/>
      <c r="K929" s="432"/>
      <c r="L929" s="432"/>
      <c r="M929" s="432"/>
      <c r="N929" s="432"/>
      <c r="O929" s="433"/>
      <c r="P929" s="432"/>
      <c r="Q929" s="432"/>
      <c r="R929" s="432"/>
      <c r="S929" s="434"/>
      <c r="T929" s="434"/>
      <c r="U929" s="434"/>
      <c r="V929" s="434"/>
      <c r="W929" s="432"/>
      <c r="X929" s="432"/>
      <c r="Y929" s="435"/>
      <c r="Z929" s="435"/>
      <c r="AA929" s="435"/>
      <c r="AB929" s="435"/>
      <c r="AC929" s="435"/>
      <c r="AD929" s="435"/>
      <c r="AE929" s="435"/>
      <c r="AF929" s="398"/>
      <c r="AG929" s="398"/>
      <c r="AH929" s="398"/>
      <c r="AI929" s="398"/>
      <c r="AJ929" s="398"/>
      <c r="AK929" s="398"/>
      <c r="AL929" s="398"/>
      <c r="AM929" s="399"/>
    </row>
    <row r="930" spans="2:39">
      <c r="B930" s="323" t="s">
        <v>331</v>
      </c>
      <c r="C930" s="337"/>
      <c r="D930" s="337"/>
      <c r="E930" s="375"/>
      <c r="F930" s="375"/>
      <c r="G930" s="375"/>
      <c r="H930" s="375"/>
      <c r="I930" s="375"/>
      <c r="J930" s="375"/>
      <c r="K930" s="375"/>
      <c r="L930" s="375"/>
      <c r="M930" s="375"/>
      <c r="N930" s="375"/>
      <c r="O930" s="290"/>
      <c r="P930" s="339"/>
      <c r="Q930" s="339"/>
      <c r="R930" s="339"/>
      <c r="S930" s="338"/>
      <c r="T930" s="338"/>
      <c r="U930" s="338"/>
      <c r="V930" s="338"/>
      <c r="W930" s="339"/>
      <c r="X930" s="339"/>
      <c r="Y930" s="340">
        <f>HLOOKUP(Y$35,'3.  Distribution Rates'!$C$122:$P$133,11,FALSE)</f>
        <v>0</v>
      </c>
      <c r="Z930" s="340">
        <f>HLOOKUP(Z$35,'3.  Distribution Rates'!$C$122:$P$133,11,FALSE)</f>
        <v>0</v>
      </c>
      <c r="AA930" s="340">
        <f>HLOOKUP(AA$35,'3.  Distribution Rates'!$C$122:$P$133,11,FALSE)</f>
        <v>0</v>
      </c>
      <c r="AB930" s="340">
        <f>HLOOKUP(AB$35,'3.  Distribution Rates'!$C$122:$P$133,11,FALSE)</f>
        <v>0</v>
      </c>
      <c r="AC930" s="340">
        <f>HLOOKUP(AC$35,'3.  Distribution Rates'!$C$122:$P$133,11,FALSE)</f>
        <v>0</v>
      </c>
      <c r="AD930" s="340">
        <f>HLOOKUP(AD$35,'3.  Distribution Rates'!$C$122:$P$133,11,FALSE)</f>
        <v>0</v>
      </c>
      <c r="AE930" s="340">
        <f>HLOOKUP(AE$35,'3.  Distribution Rates'!$C$122:$P$133,11,FALSE)</f>
        <v>0</v>
      </c>
      <c r="AF930" s="340">
        <f>HLOOKUP(AF$35,'3.  Distribution Rates'!$C$122:$P$133,11,FALSE)</f>
        <v>0</v>
      </c>
      <c r="AG930" s="340">
        <f>HLOOKUP(AG$35,'3.  Distribution Rates'!$C$122:$P$133,11,FALSE)</f>
        <v>0</v>
      </c>
      <c r="AH930" s="340">
        <f>HLOOKUP(AH$35,'3.  Distribution Rates'!$C$122:$P$133,11,FALSE)</f>
        <v>0</v>
      </c>
      <c r="AI930" s="340">
        <f>HLOOKUP(AI$35,'3.  Distribution Rates'!$C$122:$P$133,11,FALSE)</f>
        <v>0</v>
      </c>
      <c r="AJ930" s="340">
        <f>HLOOKUP(AJ$35,'3.  Distribution Rates'!$C$122:$P$133,11,FALSE)</f>
        <v>0</v>
      </c>
      <c r="AK930" s="340">
        <f>HLOOKUP(AK$35,'3.  Distribution Rates'!$C$122:$P$133,11,FALSE)</f>
        <v>0</v>
      </c>
      <c r="AL930" s="340">
        <f>HLOOKUP(AL$35,'3.  Distribution Rates'!$C$122:$P$133,11,FALSE)</f>
        <v>0</v>
      </c>
      <c r="AM930" s="376"/>
    </row>
    <row r="931" spans="2:39">
      <c r="B931" s="323" t="s">
        <v>332</v>
      </c>
      <c r="C931" s="344"/>
      <c r="D931" s="308"/>
      <c r="E931" s="278"/>
      <c r="F931" s="278"/>
      <c r="G931" s="278"/>
      <c r="H931" s="278"/>
      <c r="I931" s="278"/>
      <c r="J931" s="278"/>
      <c r="K931" s="278"/>
      <c r="L931" s="278"/>
      <c r="M931" s="278"/>
      <c r="N931" s="278"/>
      <c r="O931" s="290"/>
      <c r="P931" s="278"/>
      <c r="Q931" s="278"/>
      <c r="R931" s="278"/>
      <c r="S931" s="308"/>
      <c r="T931" s="308"/>
      <c r="U931" s="308"/>
      <c r="V931" s="308"/>
      <c r="W931" s="278"/>
      <c r="X931" s="278"/>
      <c r="Y931" s="377">
        <f>'4.  2011-2014 LRAM'!Y142*Y930</f>
        <v>0</v>
      </c>
      <c r="Z931" s="377">
        <f>'4.  2011-2014 LRAM'!Z142*Z930</f>
        <v>0</v>
      </c>
      <c r="AA931" s="377">
        <f>'4.  2011-2014 LRAM'!AA142*AA930</f>
        <v>0</v>
      </c>
      <c r="AB931" s="377">
        <f>'4.  2011-2014 LRAM'!AB142*AB930</f>
        <v>0</v>
      </c>
      <c r="AC931" s="377">
        <f>'4.  2011-2014 LRAM'!AC142*AC930</f>
        <v>0</v>
      </c>
      <c r="AD931" s="377">
        <f>'4.  2011-2014 LRAM'!AD142*AD930</f>
        <v>0</v>
      </c>
      <c r="AE931" s="377">
        <f>'4.  2011-2014 LRAM'!AE142*AE930</f>
        <v>0</v>
      </c>
      <c r="AF931" s="377">
        <f>'4.  2011-2014 LRAM'!AF142*AF930</f>
        <v>0</v>
      </c>
      <c r="AG931" s="377">
        <f>'4.  2011-2014 LRAM'!AG142*AG930</f>
        <v>0</v>
      </c>
      <c r="AH931" s="377">
        <f>'4.  2011-2014 LRAM'!AH142*AH930</f>
        <v>0</v>
      </c>
      <c r="AI931" s="377">
        <f>'4.  2011-2014 LRAM'!AI142*AI930</f>
        <v>0</v>
      </c>
      <c r="AJ931" s="377">
        <f>'4.  2011-2014 LRAM'!AJ142*AJ930</f>
        <v>0</v>
      </c>
      <c r="AK931" s="377">
        <f>'4.  2011-2014 LRAM'!AK142*AK930</f>
        <v>0</v>
      </c>
      <c r="AL931" s="377">
        <f>'4.  2011-2014 LRAM'!AL142*AL930</f>
        <v>0</v>
      </c>
      <c r="AM931" s="627">
        <f t="shared" ref="AM931:AM939" si="2850">SUM(Y931:AL931)</f>
        <v>0</v>
      </c>
    </row>
    <row r="932" spans="2:39">
      <c r="B932" s="323" t="s">
        <v>333</v>
      </c>
      <c r="C932" s="344"/>
      <c r="D932" s="308"/>
      <c r="E932" s="278"/>
      <c r="F932" s="278"/>
      <c r="G932" s="278"/>
      <c r="H932" s="278"/>
      <c r="I932" s="278"/>
      <c r="J932" s="278"/>
      <c r="K932" s="278"/>
      <c r="L932" s="278"/>
      <c r="M932" s="278"/>
      <c r="N932" s="278"/>
      <c r="O932" s="290"/>
      <c r="P932" s="278"/>
      <c r="Q932" s="278"/>
      <c r="R932" s="278"/>
      <c r="S932" s="308"/>
      <c r="T932" s="308"/>
      <c r="U932" s="308"/>
      <c r="V932" s="308"/>
      <c r="W932" s="278"/>
      <c r="X932" s="278"/>
      <c r="Y932" s="377">
        <f>'4.  2011-2014 LRAM'!Y271*Y930</f>
        <v>0</v>
      </c>
      <c r="Z932" s="377">
        <f>'4.  2011-2014 LRAM'!Z271*Z930</f>
        <v>0</v>
      </c>
      <c r="AA932" s="377">
        <f>'4.  2011-2014 LRAM'!AA271*AA930</f>
        <v>0</v>
      </c>
      <c r="AB932" s="377">
        <f>'4.  2011-2014 LRAM'!AB271*AB930</f>
        <v>0</v>
      </c>
      <c r="AC932" s="377">
        <f>'4.  2011-2014 LRAM'!AC271*AC930</f>
        <v>0</v>
      </c>
      <c r="AD932" s="377">
        <f>'4.  2011-2014 LRAM'!AD271*AD930</f>
        <v>0</v>
      </c>
      <c r="AE932" s="377">
        <f>'4.  2011-2014 LRAM'!AE271*AE930</f>
        <v>0</v>
      </c>
      <c r="AF932" s="377">
        <f>'4.  2011-2014 LRAM'!AF271*AF930</f>
        <v>0</v>
      </c>
      <c r="AG932" s="377">
        <f>'4.  2011-2014 LRAM'!AG271*AG930</f>
        <v>0</v>
      </c>
      <c r="AH932" s="377">
        <f>'4.  2011-2014 LRAM'!AH271*AH930</f>
        <v>0</v>
      </c>
      <c r="AI932" s="377">
        <f>'4.  2011-2014 LRAM'!AI271*AI930</f>
        <v>0</v>
      </c>
      <c r="AJ932" s="377">
        <f>'4.  2011-2014 LRAM'!AJ271*AJ930</f>
        <v>0</v>
      </c>
      <c r="AK932" s="377">
        <f>'4.  2011-2014 LRAM'!AK271*AK930</f>
        <v>0</v>
      </c>
      <c r="AL932" s="377">
        <f>'4.  2011-2014 LRAM'!AL271*AL930</f>
        <v>0</v>
      </c>
      <c r="AM932" s="627">
        <f t="shared" si="2850"/>
        <v>0</v>
      </c>
    </row>
    <row r="933" spans="2:39">
      <c r="B933" s="323" t="s">
        <v>334</v>
      </c>
      <c r="C933" s="344"/>
      <c r="D933" s="308"/>
      <c r="E933" s="278"/>
      <c r="F933" s="278"/>
      <c r="G933" s="278"/>
      <c r="H933" s="278"/>
      <c r="I933" s="278"/>
      <c r="J933" s="278"/>
      <c r="K933" s="278"/>
      <c r="L933" s="278"/>
      <c r="M933" s="278"/>
      <c r="N933" s="278"/>
      <c r="O933" s="290"/>
      <c r="P933" s="278"/>
      <c r="Q933" s="278"/>
      <c r="R933" s="278"/>
      <c r="S933" s="308"/>
      <c r="T933" s="308"/>
      <c r="U933" s="308"/>
      <c r="V933" s="308"/>
      <c r="W933" s="278"/>
      <c r="X933" s="278"/>
      <c r="Y933" s="377">
        <f>'4.  2011-2014 LRAM'!Y400*Y930</f>
        <v>0</v>
      </c>
      <c r="Z933" s="377">
        <f>'4.  2011-2014 LRAM'!Z400*Z930</f>
        <v>0</v>
      </c>
      <c r="AA933" s="377">
        <f>'4.  2011-2014 LRAM'!AA400*AA930</f>
        <v>0</v>
      </c>
      <c r="AB933" s="377">
        <f>'4.  2011-2014 LRAM'!AB400*AB930</f>
        <v>0</v>
      </c>
      <c r="AC933" s="377">
        <f>'4.  2011-2014 LRAM'!AC400*AC930</f>
        <v>0</v>
      </c>
      <c r="AD933" s="377">
        <f>'4.  2011-2014 LRAM'!AD400*AD930</f>
        <v>0</v>
      </c>
      <c r="AE933" s="377">
        <f>'4.  2011-2014 LRAM'!AE400*AE930</f>
        <v>0</v>
      </c>
      <c r="AF933" s="377">
        <f>'4.  2011-2014 LRAM'!AF400*AF930</f>
        <v>0</v>
      </c>
      <c r="AG933" s="377">
        <f>'4.  2011-2014 LRAM'!AG400*AG930</f>
        <v>0</v>
      </c>
      <c r="AH933" s="377">
        <f>'4.  2011-2014 LRAM'!AH400*AH930</f>
        <v>0</v>
      </c>
      <c r="AI933" s="377">
        <f>'4.  2011-2014 LRAM'!AI400*AI930</f>
        <v>0</v>
      </c>
      <c r="AJ933" s="377">
        <f>'4.  2011-2014 LRAM'!AJ400*AJ930</f>
        <v>0</v>
      </c>
      <c r="AK933" s="377">
        <f>'4.  2011-2014 LRAM'!AK400*AK930</f>
        <v>0</v>
      </c>
      <c r="AL933" s="377">
        <f>'4.  2011-2014 LRAM'!AL400*AL930</f>
        <v>0</v>
      </c>
      <c r="AM933" s="627">
        <f t="shared" si="2850"/>
        <v>0</v>
      </c>
    </row>
    <row r="934" spans="2:39">
      <c r="B934" s="323" t="s">
        <v>335</v>
      </c>
      <c r="C934" s="344"/>
      <c r="D934" s="308"/>
      <c r="E934" s="278"/>
      <c r="F934" s="278"/>
      <c r="G934" s="278"/>
      <c r="H934" s="278"/>
      <c r="I934" s="278"/>
      <c r="J934" s="278"/>
      <c r="K934" s="278"/>
      <c r="L934" s="278"/>
      <c r="M934" s="278"/>
      <c r="N934" s="278"/>
      <c r="O934" s="290"/>
      <c r="P934" s="278"/>
      <c r="Q934" s="278"/>
      <c r="R934" s="278"/>
      <c r="S934" s="308"/>
      <c r="T934" s="308"/>
      <c r="U934" s="308"/>
      <c r="V934" s="308"/>
      <c r="W934" s="278"/>
      <c r="X934" s="278"/>
      <c r="Y934" s="377">
        <f>'4.  2011-2014 LRAM'!Y530*Y930</f>
        <v>0</v>
      </c>
      <c r="Z934" s="377">
        <f>'4.  2011-2014 LRAM'!Z530*Z930</f>
        <v>0</v>
      </c>
      <c r="AA934" s="377">
        <f>'4.  2011-2014 LRAM'!AA530*AA930</f>
        <v>0</v>
      </c>
      <c r="AB934" s="377">
        <f>'4.  2011-2014 LRAM'!AB530*AB930</f>
        <v>0</v>
      </c>
      <c r="AC934" s="377">
        <f>'4.  2011-2014 LRAM'!AC530*AC930</f>
        <v>0</v>
      </c>
      <c r="AD934" s="377">
        <f>'4.  2011-2014 LRAM'!AD530*AD930</f>
        <v>0</v>
      </c>
      <c r="AE934" s="377">
        <f>'4.  2011-2014 LRAM'!AE530*AE930</f>
        <v>0</v>
      </c>
      <c r="AF934" s="377">
        <f>'4.  2011-2014 LRAM'!AF530*AF930</f>
        <v>0</v>
      </c>
      <c r="AG934" s="377">
        <f>'4.  2011-2014 LRAM'!AG530*AG930</f>
        <v>0</v>
      </c>
      <c r="AH934" s="377">
        <f>'4.  2011-2014 LRAM'!AH530*AH930</f>
        <v>0</v>
      </c>
      <c r="AI934" s="377">
        <f>'4.  2011-2014 LRAM'!AI530*AI930</f>
        <v>0</v>
      </c>
      <c r="AJ934" s="377">
        <f>'4.  2011-2014 LRAM'!AJ530*AJ930</f>
        <v>0</v>
      </c>
      <c r="AK934" s="377">
        <f>'4.  2011-2014 LRAM'!AK530*AK930</f>
        <v>0</v>
      </c>
      <c r="AL934" s="377">
        <f>'4.  2011-2014 LRAM'!AL530*AL930</f>
        <v>0</v>
      </c>
      <c r="AM934" s="627">
        <f t="shared" si="2850"/>
        <v>0</v>
      </c>
    </row>
    <row r="935" spans="2:39">
      <c r="B935" s="323" t="s">
        <v>336</v>
      </c>
      <c r="C935" s="344"/>
      <c r="D935" s="308"/>
      <c r="E935" s="278"/>
      <c r="F935" s="278"/>
      <c r="G935" s="278"/>
      <c r="H935" s="278"/>
      <c r="I935" s="278"/>
      <c r="J935" s="278"/>
      <c r="K935" s="278"/>
      <c r="L935" s="278"/>
      <c r="M935" s="278"/>
      <c r="N935" s="278"/>
      <c r="O935" s="290"/>
      <c r="P935" s="278"/>
      <c r="Q935" s="278"/>
      <c r="R935" s="278"/>
      <c r="S935" s="308"/>
      <c r="T935" s="308"/>
      <c r="U935" s="308"/>
      <c r="V935" s="308"/>
      <c r="W935" s="278"/>
      <c r="X935" s="278"/>
      <c r="Y935" s="377">
        <f t="shared" ref="Y935:AL935" si="2851">Y211*Y930</f>
        <v>0</v>
      </c>
      <c r="Z935" s="377">
        <f t="shared" si="2851"/>
        <v>0</v>
      </c>
      <c r="AA935" s="377">
        <f t="shared" si="2851"/>
        <v>0</v>
      </c>
      <c r="AB935" s="377">
        <f t="shared" si="2851"/>
        <v>0</v>
      </c>
      <c r="AC935" s="377">
        <f t="shared" si="2851"/>
        <v>0</v>
      </c>
      <c r="AD935" s="377">
        <f t="shared" si="2851"/>
        <v>0</v>
      </c>
      <c r="AE935" s="377">
        <f t="shared" si="2851"/>
        <v>0</v>
      </c>
      <c r="AF935" s="377">
        <f t="shared" si="2851"/>
        <v>0</v>
      </c>
      <c r="AG935" s="377">
        <f t="shared" si="2851"/>
        <v>0</v>
      </c>
      <c r="AH935" s="377">
        <f t="shared" si="2851"/>
        <v>0</v>
      </c>
      <c r="AI935" s="377">
        <f t="shared" si="2851"/>
        <v>0</v>
      </c>
      <c r="AJ935" s="377">
        <f t="shared" si="2851"/>
        <v>0</v>
      </c>
      <c r="AK935" s="377">
        <f t="shared" si="2851"/>
        <v>0</v>
      </c>
      <c r="AL935" s="377">
        <f t="shared" si="2851"/>
        <v>0</v>
      </c>
      <c r="AM935" s="627">
        <f t="shared" si="2850"/>
        <v>0</v>
      </c>
    </row>
    <row r="936" spans="2:39">
      <c r="B936" s="323" t="s">
        <v>337</v>
      </c>
      <c r="C936" s="344"/>
      <c r="D936" s="308"/>
      <c r="E936" s="278"/>
      <c r="F936" s="278"/>
      <c r="G936" s="278"/>
      <c r="H936" s="278"/>
      <c r="I936" s="278"/>
      <c r="J936" s="278"/>
      <c r="K936" s="278"/>
      <c r="L936" s="278"/>
      <c r="M936" s="278"/>
      <c r="N936" s="278"/>
      <c r="O936" s="290"/>
      <c r="P936" s="278"/>
      <c r="Q936" s="278"/>
      <c r="R936" s="278"/>
      <c r="S936" s="308"/>
      <c r="T936" s="308"/>
      <c r="U936" s="308"/>
      <c r="V936" s="308"/>
      <c r="W936" s="278"/>
      <c r="X936" s="278"/>
      <c r="Y936" s="377">
        <f t="shared" ref="Y936:AL936" si="2852">Y394*Y930</f>
        <v>0</v>
      </c>
      <c r="Z936" s="377">
        <f t="shared" si="2852"/>
        <v>0</v>
      </c>
      <c r="AA936" s="377">
        <f t="shared" si="2852"/>
        <v>0</v>
      </c>
      <c r="AB936" s="377">
        <f t="shared" si="2852"/>
        <v>0</v>
      </c>
      <c r="AC936" s="377">
        <f t="shared" si="2852"/>
        <v>0</v>
      </c>
      <c r="AD936" s="377">
        <f t="shared" si="2852"/>
        <v>0</v>
      </c>
      <c r="AE936" s="377">
        <f t="shared" si="2852"/>
        <v>0</v>
      </c>
      <c r="AF936" s="377">
        <f t="shared" si="2852"/>
        <v>0</v>
      </c>
      <c r="AG936" s="377">
        <f t="shared" si="2852"/>
        <v>0</v>
      </c>
      <c r="AH936" s="377">
        <f t="shared" si="2852"/>
        <v>0</v>
      </c>
      <c r="AI936" s="377">
        <f t="shared" si="2852"/>
        <v>0</v>
      </c>
      <c r="AJ936" s="377">
        <f t="shared" si="2852"/>
        <v>0</v>
      </c>
      <c r="AK936" s="377">
        <f t="shared" si="2852"/>
        <v>0</v>
      </c>
      <c r="AL936" s="377">
        <f t="shared" si="2852"/>
        <v>0</v>
      </c>
      <c r="AM936" s="627">
        <f t="shared" si="2850"/>
        <v>0</v>
      </c>
    </row>
    <row r="937" spans="2:39">
      <c r="B937" s="323" t="s">
        <v>338</v>
      </c>
      <c r="C937" s="344"/>
      <c r="D937" s="308"/>
      <c r="E937" s="278"/>
      <c r="F937" s="278"/>
      <c r="G937" s="278"/>
      <c r="H937" s="278"/>
      <c r="I937" s="278"/>
      <c r="J937" s="278"/>
      <c r="K937" s="278"/>
      <c r="L937" s="278"/>
      <c r="M937" s="278"/>
      <c r="N937" s="278"/>
      <c r="O937" s="290"/>
      <c r="P937" s="278"/>
      <c r="Q937" s="278"/>
      <c r="R937" s="278"/>
      <c r="S937" s="308"/>
      <c r="T937" s="308"/>
      <c r="U937" s="308"/>
      <c r="V937" s="308"/>
      <c r="W937" s="278"/>
      <c r="X937" s="278"/>
      <c r="Y937" s="377">
        <f t="shared" ref="Y937:AL937" si="2853">Y577*Y930</f>
        <v>0</v>
      </c>
      <c r="Z937" s="377">
        <f t="shared" si="2853"/>
        <v>0</v>
      </c>
      <c r="AA937" s="377">
        <f t="shared" si="2853"/>
        <v>0</v>
      </c>
      <c r="AB937" s="377">
        <f t="shared" si="2853"/>
        <v>0</v>
      </c>
      <c r="AC937" s="377">
        <f t="shared" si="2853"/>
        <v>0</v>
      </c>
      <c r="AD937" s="377">
        <f t="shared" si="2853"/>
        <v>0</v>
      </c>
      <c r="AE937" s="377">
        <f t="shared" si="2853"/>
        <v>0</v>
      </c>
      <c r="AF937" s="377">
        <f t="shared" si="2853"/>
        <v>0</v>
      </c>
      <c r="AG937" s="377">
        <f t="shared" si="2853"/>
        <v>0</v>
      </c>
      <c r="AH937" s="377">
        <f t="shared" si="2853"/>
        <v>0</v>
      </c>
      <c r="AI937" s="377">
        <f t="shared" si="2853"/>
        <v>0</v>
      </c>
      <c r="AJ937" s="377">
        <f t="shared" si="2853"/>
        <v>0</v>
      </c>
      <c r="AK937" s="377">
        <f t="shared" si="2853"/>
        <v>0</v>
      </c>
      <c r="AL937" s="377">
        <f t="shared" si="2853"/>
        <v>0</v>
      </c>
      <c r="AM937" s="627">
        <f t="shared" si="2850"/>
        <v>0</v>
      </c>
    </row>
    <row r="938" spans="2:39">
      <c r="B938" s="323" t="s">
        <v>339</v>
      </c>
      <c r="C938" s="344"/>
      <c r="D938" s="308"/>
      <c r="E938" s="278"/>
      <c r="F938" s="278"/>
      <c r="G938" s="278"/>
      <c r="H938" s="278"/>
      <c r="I938" s="278"/>
      <c r="J938" s="278"/>
      <c r="K938" s="278"/>
      <c r="L938" s="278"/>
      <c r="M938" s="278"/>
      <c r="N938" s="278"/>
      <c r="O938" s="290"/>
      <c r="P938" s="278"/>
      <c r="Q938" s="278"/>
      <c r="R938" s="278"/>
      <c r="S938" s="308"/>
      <c r="T938" s="308"/>
      <c r="U938" s="308"/>
      <c r="V938" s="308"/>
      <c r="W938" s="278"/>
      <c r="X938" s="278"/>
      <c r="Y938" s="377">
        <f t="shared" ref="Y938:AL938" si="2854">Y760*Y930</f>
        <v>0</v>
      </c>
      <c r="Z938" s="377">
        <f t="shared" si="2854"/>
        <v>0</v>
      </c>
      <c r="AA938" s="377">
        <f t="shared" si="2854"/>
        <v>0</v>
      </c>
      <c r="AB938" s="377">
        <f t="shared" si="2854"/>
        <v>0</v>
      </c>
      <c r="AC938" s="377">
        <f t="shared" si="2854"/>
        <v>0</v>
      </c>
      <c r="AD938" s="377">
        <f t="shared" si="2854"/>
        <v>0</v>
      </c>
      <c r="AE938" s="377">
        <f t="shared" si="2854"/>
        <v>0</v>
      </c>
      <c r="AF938" s="377">
        <f t="shared" si="2854"/>
        <v>0</v>
      </c>
      <c r="AG938" s="377">
        <f t="shared" si="2854"/>
        <v>0</v>
      </c>
      <c r="AH938" s="377">
        <f t="shared" si="2854"/>
        <v>0</v>
      </c>
      <c r="AI938" s="377">
        <f t="shared" si="2854"/>
        <v>0</v>
      </c>
      <c r="AJ938" s="377">
        <f t="shared" si="2854"/>
        <v>0</v>
      </c>
      <c r="AK938" s="377">
        <f t="shared" si="2854"/>
        <v>0</v>
      </c>
      <c r="AL938" s="377">
        <f t="shared" si="2854"/>
        <v>0</v>
      </c>
      <c r="AM938" s="627">
        <f t="shared" si="2850"/>
        <v>0</v>
      </c>
    </row>
    <row r="939" spans="2:39">
      <c r="B939" s="323" t="s">
        <v>340</v>
      </c>
      <c r="C939" s="344"/>
      <c r="D939" s="308"/>
      <c r="E939" s="278"/>
      <c r="F939" s="278"/>
      <c r="G939" s="278"/>
      <c r="H939" s="278"/>
      <c r="I939" s="278"/>
      <c r="J939" s="278"/>
      <c r="K939" s="278"/>
      <c r="L939" s="278"/>
      <c r="M939" s="278"/>
      <c r="N939" s="278"/>
      <c r="O939" s="290"/>
      <c r="P939" s="278"/>
      <c r="Q939" s="278"/>
      <c r="R939" s="278"/>
      <c r="S939" s="308"/>
      <c r="T939" s="308"/>
      <c r="U939" s="308"/>
      <c r="V939" s="308"/>
      <c r="W939" s="278"/>
      <c r="X939" s="278"/>
      <c r="Y939" s="377">
        <f>Y927*Y930</f>
        <v>0</v>
      </c>
      <c r="Z939" s="377">
        <f t="shared" ref="Z939:AL939" si="2855">Z927*Z930</f>
        <v>0</v>
      </c>
      <c r="AA939" s="377">
        <f t="shared" si="2855"/>
        <v>0</v>
      </c>
      <c r="AB939" s="377">
        <f t="shared" si="2855"/>
        <v>0</v>
      </c>
      <c r="AC939" s="377">
        <f t="shared" si="2855"/>
        <v>0</v>
      </c>
      <c r="AD939" s="377">
        <f t="shared" si="2855"/>
        <v>0</v>
      </c>
      <c r="AE939" s="377">
        <f t="shared" si="2855"/>
        <v>0</v>
      </c>
      <c r="AF939" s="377">
        <f t="shared" si="2855"/>
        <v>0</v>
      </c>
      <c r="AG939" s="377">
        <f t="shared" si="2855"/>
        <v>0</v>
      </c>
      <c r="AH939" s="377">
        <f t="shared" si="2855"/>
        <v>0</v>
      </c>
      <c r="AI939" s="377">
        <f t="shared" si="2855"/>
        <v>0</v>
      </c>
      <c r="AJ939" s="377">
        <f t="shared" si="2855"/>
        <v>0</v>
      </c>
      <c r="AK939" s="377">
        <f t="shared" si="2855"/>
        <v>0</v>
      </c>
      <c r="AL939" s="377">
        <f t="shared" si="2855"/>
        <v>0</v>
      </c>
      <c r="AM939" s="627">
        <f t="shared" si="2850"/>
        <v>0</v>
      </c>
    </row>
    <row r="940" spans="2:39" ht="15.75">
      <c r="B940" s="348" t="s">
        <v>344</v>
      </c>
      <c r="C940" s="344"/>
      <c r="D940" s="335"/>
      <c r="E940" s="333"/>
      <c r="F940" s="333"/>
      <c r="G940" s="333"/>
      <c r="H940" s="333"/>
      <c r="I940" s="333"/>
      <c r="J940" s="333"/>
      <c r="K940" s="333"/>
      <c r="L940" s="333"/>
      <c r="M940" s="333"/>
      <c r="N940" s="333"/>
      <c r="O940" s="299"/>
      <c r="P940" s="333"/>
      <c r="Q940" s="333"/>
      <c r="R940" s="333"/>
      <c r="S940" s="335"/>
      <c r="T940" s="335"/>
      <c r="U940" s="335"/>
      <c r="V940" s="335"/>
      <c r="W940" s="333"/>
      <c r="X940" s="333"/>
      <c r="Y940" s="345">
        <f>SUM(Y931:Y939)</f>
        <v>0</v>
      </c>
      <c r="Z940" s="345">
        <f t="shared" ref="Z940:AE940" si="2856">SUM(Z931:Z939)</f>
        <v>0</v>
      </c>
      <c r="AA940" s="345">
        <f t="shared" si="2856"/>
        <v>0</v>
      </c>
      <c r="AB940" s="345">
        <f t="shared" si="2856"/>
        <v>0</v>
      </c>
      <c r="AC940" s="345">
        <f t="shared" si="2856"/>
        <v>0</v>
      </c>
      <c r="AD940" s="345">
        <f t="shared" si="2856"/>
        <v>0</v>
      </c>
      <c r="AE940" s="345">
        <f t="shared" si="2856"/>
        <v>0</v>
      </c>
      <c r="AF940" s="345">
        <f>SUM(AF931:AF939)</f>
        <v>0</v>
      </c>
      <c r="AG940" s="345">
        <f t="shared" ref="AG940:AL940" si="2857">SUM(AG931:AG939)</f>
        <v>0</v>
      </c>
      <c r="AH940" s="345">
        <f t="shared" si="2857"/>
        <v>0</v>
      </c>
      <c r="AI940" s="345">
        <f t="shared" si="2857"/>
        <v>0</v>
      </c>
      <c r="AJ940" s="345">
        <f t="shared" si="2857"/>
        <v>0</v>
      </c>
      <c r="AK940" s="345">
        <f t="shared" si="2857"/>
        <v>0</v>
      </c>
      <c r="AL940" s="345">
        <f t="shared" si="2857"/>
        <v>0</v>
      </c>
      <c r="AM940" s="406">
        <f>SUM(AM931:AM939)</f>
        <v>0</v>
      </c>
    </row>
    <row r="941" spans="2:39" ht="15.75">
      <c r="B941" s="348" t="s">
        <v>345</v>
      </c>
      <c r="C941" s="344"/>
      <c r="D941" s="349"/>
      <c r="E941" s="333"/>
      <c r="F941" s="333"/>
      <c r="G941" s="333"/>
      <c r="H941" s="333"/>
      <c r="I941" s="333"/>
      <c r="J941" s="333"/>
      <c r="K941" s="333"/>
      <c r="L941" s="333"/>
      <c r="M941" s="333"/>
      <c r="N941" s="333"/>
      <c r="O941" s="299"/>
      <c r="P941" s="333"/>
      <c r="Q941" s="333"/>
      <c r="R941" s="333"/>
      <c r="S941" s="335"/>
      <c r="T941" s="335"/>
      <c r="U941" s="335"/>
      <c r="V941" s="335"/>
      <c r="W941" s="333"/>
      <c r="X941" s="333"/>
      <c r="Y941" s="346">
        <f>Y928*Y930</f>
        <v>0</v>
      </c>
      <c r="Z941" s="346">
        <f t="shared" ref="Z941:AE941" si="2858">Z928*Z930</f>
        <v>0</v>
      </c>
      <c r="AA941" s="346">
        <f t="shared" si="2858"/>
        <v>0</v>
      </c>
      <c r="AB941" s="346">
        <f t="shared" si="2858"/>
        <v>0</v>
      </c>
      <c r="AC941" s="346">
        <f t="shared" si="2858"/>
        <v>0</v>
      </c>
      <c r="AD941" s="346">
        <f t="shared" si="2858"/>
        <v>0</v>
      </c>
      <c r="AE941" s="346">
        <f t="shared" si="2858"/>
        <v>0</v>
      </c>
      <c r="AF941" s="346">
        <f>AF928*AF930</f>
        <v>0</v>
      </c>
      <c r="AG941" s="346">
        <f t="shared" ref="AG941:AL941" si="2859">AG928*AG930</f>
        <v>0</v>
      </c>
      <c r="AH941" s="346">
        <f t="shared" si="2859"/>
        <v>0</v>
      </c>
      <c r="AI941" s="346">
        <f t="shared" si="2859"/>
        <v>0</v>
      </c>
      <c r="AJ941" s="346">
        <f t="shared" si="2859"/>
        <v>0</v>
      </c>
      <c r="AK941" s="346">
        <f t="shared" si="2859"/>
        <v>0</v>
      </c>
      <c r="AL941" s="346">
        <f t="shared" si="2859"/>
        <v>0</v>
      </c>
      <c r="AM941" s="406">
        <f>SUM(Y941:AL941)</f>
        <v>0</v>
      </c>
    </row>
    <row r="942" spans="2:39" ht="15.75">
      <c r="B942" s="348" t="s">
        <v>346</v>
      </c>
      <c r="C942" s="344"/>
      <c r="D942" s="349"/>
      <c r="E942" s="333"/>
      <c r="F942" s="333"/>
      <c r="G942" s="333"/>
      <c r="H942" s="333"/>
      <c r="I942" s="333"/>
      <c r="J942" s="333"/>
      <c r="K942" s="333"/>
      <c r="L942" s="333"/>
      <c r="M942" s="333"/>
      <c r="N942" s="333"/>
      <c r="O942" s="299"/>
      <c r="P942" s="333"/>
      <c r="Q942" s="333"/>
      <c r="R942" s="333"/>
      <c r="S942" s="349"/>
      <c r="T942" s="349"/>
      <c r="U942" s="349"/>
      <c r="V942" s="349"/>
      <c r="W942" s="333"/>
      <c r="X942" s="333"/>
      <c r="Y942" s="350"/>
      <c r="Z942" s="350"/>
      <c r="AA942" s="350"/>
      <c r="AB942" s="350"/>
      <c r="AC942" s="350"/>
      <c r="AD942" s="350"/>
      <c r="AE942" s="350"/>
      <c r="AF942" s="350"/>
      <c r="AG942" s="350"/>
      <c r="AH942" s="350"/>
      <c r="AI942" s="350"/>
      <c r="AJ942" s="350"/>
      <c r="AK942" s="350"/>
      <c r="AL942" s="350"/>
      <c r="AM942" s="406">
        <f>AM940-AM941</f>
        <v>0</v>
      </c>
    </row>
    <row r="943" spans="2:39">
      <c r="B943" s="323"/>
      <c r="C943" s="349"/>
      <c r="D943" s="349"/>
      <c r="E943" s="333"/>
      <c r="F943" s="333"/>
      <c r="G943" s="333"/>
      <c r="H943" s="333"/>
      <c r="I943" s="333"/>
      <c r="J943" s="333"/>
      <c r="K943" s="333"/>
      <c r="L943" s="333"/>
      <c r="M943" s="333"/>
      <c r="N943" s="333"/>
      <c r="O943" s="299"/>
      <c r="P943" s="333"/>
      <c r="Q943" s="333"/>
      <c r="R943" s="333"/>
      <c r="S943" s="349"/>
      <c r="T943" s="344"/>
      <c r="U943" s="349"/>
      <c r="V943" s="349"/>
      <c r="W943" s="333"/>
      <c r="X943" s="333"/>
      <c r="Y943" s="351"/>
      <c r="Z943" s="351"/>
      <c r="AA943" s="351"/>
      <c r="AB943" s="351"/>
      <c r="AC943" s="351"/>
      <c r="AD943" s="351"/>
      <c r="AE943" s="351"/>
      <c r="AF943" s="351"/>
      <c r="AG943" s="351"/>
      <c r="AH943" s="351"/>
      <c r="AI943" s="351"/>
      <c r="AJ943" s="351"/>
      <c r="AK943" s="351"/>
      <c r="AL943" s="351"/>
      <c r="AM943" s="336"/>
    </row>
    <row r="944" spans="2:39">
      <c r="B944" s="439" t="s">
        <v>341</v>
      </c>
      <c r="C944" s="363"/>
      <c r="D944" s="383"/>
      <c r="E944" s="383"/>
      <c r="F944" s="383"/>
      <c r="G944" s="383"/>
      <c r="H944" s="383"/>
      <c r="I944" s="383"/>
      <c r="J944" s="383"/>
      <c r="K944" s="383"/>
      <c r="L944" s="383"/>
      <c r="M944" s="383"/>
      <c r="N944" s="383"/>
      <c r="O944" s="382"/>
      <c r="P944" s="383"/>
      <c r="Q944" s="383"/>
      <c r="R944" s="383"/>
      <c r="S944" s="363"/>
      <c r="T944" s="384"/>
      <c r="U944" s="384"/>
      <c r="V944" s="383"/>
      <c r="W944" s="383"/>
      <c r="X944" s="384"/>
      <c r="Y944" s="325">
        <f>SUMPRODUCT(E770:E925,Y770:Y925)</f>
        <v>0</v>
      </c>
      <c r="Z944" s="325">
        <f>SUMPRODUCT(E770:E925,Z770:Z925)</f>
        <v>0</v>
      </c>
      <c r="AA944" s="325">
        <f t="shared" ref="AA944:AL944" si="2860">IF(AA768="kw",SUMPRODUCT($N$770:$N$925,$P$770:$P$925,AA770:AA925),SUMPRODUCT($E$770:$E$925,AA770:AA925))</f>
        <v>0</v>
      </c>
      <c r="AB944" s="325">
        <f t="shared" si="2860"/>
        <v>0</v>
      </c>
      <c r="AC944" s="325">
        <f t="shared" si="2860"/>
        <v>0</v>
      </c>
      <c r="AD944" s="325">
        <f t="shared" si="2860"/>
        <v>0</v>
      </c>
      <c r="AE944" s="325">
        <f t="shared" si="2860"/>
        <v>0</v>
      </c>
      <c r="AF944" s="325">
        <f t="shared" si="2860"/>
        <v>0</v>
      </c>
      <c r="AG944" s="325">
        <f t="shared" si="2860"/>
        <v>0</v>
      </c>
      <c r="AH944" s="325">
        <f t="shared" si="2860"/>
        <v>0</v>
      </c>
      <c r="AI944" s="325">
        <f t="shared" si="2860"/>
        <v>0</v>
      </c>
      <c r="AJ944" s="325">
        <f t="shared" si="2860"/>
        <v>0</v>
      </c>
      <c r="AK944" s="325">
        <f t="shared" si="2860"/>
        <v>0</v>
      </c>
      <c r="AL944" s="325">
        <f t="shared" si="2860"/>
        <v>0</v>
      </c>
      <c r="AM944" s="385"/>
    </row>
    <row r="945" spans="1:39" ht="18.75" customHeight="1">
      <c r="B945" s="367" t="s">
        <v>592</v>
      </c>
      <c r="C945" s="386"/>
      <c r="D945" s="387"/>
      <c r="E945" s="387"/>
      <c r="F945" s="387"/>
      <c r="G945" s="387"/>
      <c r="H945" s="387"/>
      <c r="I945" s="387"/>
      <c r="J945" s="387"/>
      <c r="K945" s="387"/>
      <c r="L945" s="387"/>
      <c r="M945" s="387"/>
      <c r="N945" s="387"/>
      <c r="O945" s="387"/>
      <c r="P945" s="387"/>
      <c r="Q945" s="387"/>
      <c r="R945" s="387"/>
      <c r="S945" s="370"/>
      <c r="T945" s="371"/>
      <c r="U945" s="387"/>
      <c r="V945" s="387"/>
      <c r="W945" s="387"/>
      <c r="X945" s="387"/>
      <c r="Y945" s="408"/>
      <c r="Z945" s="408"/>
      <c r="AA945" s="408"/>
      <c r="AB945" s="408"/>
      <c r="AC945" s="408"/>
      <c r="AD945" s="408"/>
      <c r="AE945" s="408"/>
      <c r="AF945" s="408"/>
      <c r="AG945" s="408"/>
      <c r="AH945" s="408"/>
      <c r="AI945" s="408"/>
      <c r="AJ945" s="408"/>
      <c r="AK945" s="408"/>
      <c r="AL945" s="408"/>
      <c r="AM945" s="388"/>
    </row>
    <row r="946" spans="1:39" collapsed="1"/>
    <row r="948" spans="1:39" ht="15.75">
      <c r="B948" s="279" t="s">
        <v>342</v>
      </c>
      <c r="C948" s="280"/>
      <c r="D948" s="588" t="s">
        <v>527</v>
      </c>
      <c r="E948" s="252"/>
      <c r="F948" s="588"/>
      <c r="G948" s="252"/>
      <c r="H948" s="252"/>
      <c r="I948" s="252"/>
      <c r="J948" s="252"/>
      <c r="K948" s="252"/>
      <c r="L948" s="252"/>
      <c r="M948" s="252"/>
      <c r="N948" s="252"/>
      <c r="O948" s="280"/>
      <c r="P948" s="252"/>
      <c r="Q948" s="252"/>
      <c r="R948" s="252"/>
      <c r="S948" s="252"/>
      <c r="T948" s="252"/>
      <c r="U948" s="252"/>
      <c r="V948" s="252"/>
      <c r="W948" s="252"/>
      <c r="X948" s="252"/>
      <c r="Y948" s="269"/>
      <c r="Z948" s="266"/>
      <c r="AA948" s="266"/>
      <c r="AB948" s="266"/>
      <c r="AC948" s="266"/>
      <c r="AD948" s="266"/>
      <c r="AE948" s="266"/>
      <c r="AF948" s="266"/>
      <c r="AG948" s="266"/>
      <c r="AH948" s="266"/>
      <c r="AI948" s="266"/>
      <c r="AJ948" s="266"/>
      <c r="AK948" s="266"/>
      <c r="AL948" s="266"/>
    </row>
    <row r="949" spans="1:39" ht="39.75" customHeight="1">
      <c r="B949" s="807" t="s">
        <v>212</v>
      </c>
      <c r="C949" s="809" t="s">
        <v>33</v>
      </c>
      <c r="D949" s="283" t="s">
        <v>423</v>
      </c>
      <c r="E949" s="811" t="s">
        <v>210</v>
      </c>
      <c r="F949" s="812"/>
      <c r="G949" s="812"/>
      <c r="H949" s="812"/>
      <c r="I949" s="812"/>
      <c r="J949" s="812"/>
      <c r="K949" s="812"/>
      <c r="L949" s="812"/>
      <c r="M949" s="813"/>
      <c r="N949" s="817" t="s">
        <v>214</v>
      </c>
      <c r="O949" s="283" t="s">
        <v>424</v>
      </c>
      <c r="P949" s="811" t="s">
        <v>213</v>
      </c>
      <c r="Q949" s="812"/>
      <c r="R949" s="812"/>
      <c r="S949" s="812"/>
      <c r="T949" s="812"/>
      <c r="U949" s="812"/>
      <c r="V949" s="812"/>
      <c r="W949" s="812"/>
      <c r="X949" s="813"/>
      <c r="Y949" s="814" t="s">
        <v>244</v>
      </c>
      <c r="Z949" s="815"/>
      <c r="AA949" s="815"/>
      <c r="AB949" s="815"/>
      <c r="AC949" s="815"/>
      <c r="AD949" s="815"/>
      <c r="AE949" s="815"/>
      <c r="AF949" s="815"/>
      <c r="AG949" s="815"/>
      <c r="AH949" s="815"/>
      <c r="AI949" s="815"/>
      <c r="AJ949" s="815"/>
      <c r="AK949" s="815"/>
      <c r="AL949" s="815"/>
      <c r="AM949" s="816"/>
    </row>
    <row r="950" spans="1:39" ht="65.25" customHeight="1">
      <c r="B950" s="808"/>
      <c r="C950" s="810"/>
      <c r="D950" s="284">
        <v>2020</v>
      </c>
      <c r="E950" s="284">
        <v>2021</v>
      </c>
      <c r="F950" s="284">
        <v>2022</v>
      </c>
      <c r="G950" s="284">
        <v>2023</v>
      </c>
      <c r="H950" s="284">
        <v>2024</v>
      </c>
      <c r="I950" s="284">
        <v>2025</v>
      </c>
      <c r="J950" s="284">
        <v>2026</v>
      </c>
      <c r="K950" s="284">
        <v>2027</v>
      </c>
      <c r="L950" s="284">
        <v>2028</v>
      </c>
      <c r="M950" s="284">
        <v>2029</v>
      </c>
      <c r="N950" s="818"/>
      <c r="O950" s="284">
        <v>2020</v>
      </c>
      <c r="P950" s="284">
        <v>2021</v>
      </c>
      <c r="Q950" s="284">
        <v>2022</v>
      </c>
      <c r="R950" s="284">
        <v>2023</v>
      </c>
      <c r="S950" s="284">
        <v>2024</v>
      </c>
      <c r="T950" s="284">
        <v>2025</v>
      </c>
      <c r="U950" s="284">
        <v>2026</v>
      </c>
      <c r="V950" s="284">
        <v>2027</v>
      </c>
      <c r="W950" s="284">
        <v>2028</v>
      </c>
      <c r="X950" s="284">
        <v>2029</v>
      </c>
      <c r="Y950" s="284" t="str">
        <f>'1.  LRAMVA Summary'!D50</f>
        <v>Residential</v>
      </c>
      <c r="Z950" s="284" t="str">
        <f>'1.  LRAMVA Summary'!E50</f>
        <v>General Service &lt; 50 kW</v>
      </c>
      <c r="AA950" s="284" t="str">
        <f>'1.  LRAMVA Summary'!F50</f>
        <v>General Service 50 to 2999 kW</v>
      </c>
      <c r="AB950" s="284" t="str">
        <f>'1.  LRAMVA Summary'!G50</f>
        <v>General Service 3000-4999 kW</v>
      </c>
      <c r="AC950" s="284" t="str">
        <f>'1.  LRAMVA Summary'!H50</f>
        <v>Unmetered Scattered Load</v>
      </c>
      <c r="AD950" s="284" t="str">
        <f>'1.  LRAMVA Summary'!I50</f>
        <v>Sentinel Lighting</v>
      </c>
      <c r="AE950" s="284" t="str">
        <f>'1.  LRAMVA Summary'!J50</f>
        <v xml:space="preserve">Street Lighting </v>
      </c>
      <c r="AF950" s="284" t="str">
        <f>'1.  LRAMVA Summary'!K50</f>
        <v/>
      </c>
      <c r="AG950" s="284" t="str">
        <f>'1.  LRAMVA Summary'!L50</f>
        <v/>
      </c>
      <c r="AH950" s="284" t="str">
        <f>'1.  LRAMVA Summary'!M50</f>
        <v/>
      </c>
      <c r="AI950" s="284" t="str">
        <f>'1.  LRAMVA Summary'!N50</f>
        <v/>
      </c>
      <c r="AJ950" s="284" t="str">
        <f>'1.  LRAMVA Summary'!O50</f>
        <v/>
      </c>
      <c r="AK950" s="284" t="str">
        <f>'1.  LRAMVA Summary'!P50</f>
        <v/>
      </c>
      <c r="AL950" s="284" t="str">
        <f>'1.  LRAMVA Summary'!Q50</f>
        <v/>
      </c>
      <c r="AM950" s="286" t="str">
        <f>'1.  LRAMVA Summary'!R50</f>
        <v>Total</v>
      </c>
    </row>
    <row r="951" spans="1:39" ht="15" customHeight="1">
      <c r="A951" s="530"/>
      <c r="B951" s="516" t="s">
        <v>505</v>
      </c>
      <c r="C951" s="288"/>
      <c r="D951" s="288"/>
      <c r="E951" s="288"/>
      <c r="F951" s="288"/>
      <c r="G951" s="288"/>
      <c r="H951" s="288"/>
      <c r="I951" s="288"/>
      <c r="J951" s="288"/>
      <c r="K951" s="288"/>
      <c r="L951" s="288"/>
      <c r="M951" s="288"/>
      <c r="N951" s="289"/>
      <c r="O951" s="288"/>
      <c r="P951" s="288"/>
      <c r="Q951" s="288"/>
      <c r="R951" s="288"/>
      <c r="S951" s="288"/>
      <c r="T951" s="288"/>
      <c r="U951" s="288"/>
      <c r="V951" s="288"/>
      <c r="W951" s="288"/>
      <c r="X951" s="288"/>
      <c r="Y951" s="290" t="str">
        <f>'1.  LRAMVA Summary'!D51</f>
        <v>kWh</v>
      </c>
      <c r="Z951" s="290" t="str">
        <f>'1.  LRAMVA Summary'!E51</f>
        <v>kWh</v>
      </c>
      <c r="AA951" s="290" t="str">
        <f>'1.  LRAMVA Summary'!F51</f>
        <v>kW</v>
      </c>
      <c r="AB951" s="290" t="str">
        <f>'1.  LRAMVA Summary'!G51</f>
        <v>kW</v>
      </c>
      <c r="AC951" s="290" t="str">
        <f>'1.  LRAMVA Summary'!H51</f>
        <v>kWh</v>
      </c>
      <c r="AD951" s="290" t="str">
        <f>'1.  LRAMVA Summary'!I51</f>
        <v>kW</v>
      </c>
      <c r="AE951" s="290" t="str">
        <f>'1.  LRAMVA Summary'!J51</f>
        <v>kW</v>
      </c>
      <c r="AF951" s="290">
        <f>'1.  LRAMVA Summary'!K51</f>
        <v>0</v>
      </c>
      <c r="AG951" s="290">
        <f>'1.  LRAMVA Summary'!L51</f>
        <v>0</v>
      </c>
      <c r="AH951" s="290">
        <f>'1.  LRAMVA Summary'!M51</f>
        <v>0</v>
      </c>
      <c r="AI951" s="290">
        <f>'1.  LRAMVA Summary'!N51</f>
        <v>0</v>
      </c>
      <c r="AJ951" s="290">
        <f>'1.  LRAMVA Summary'!O51</f>
        <v>0</v>
      </c>
      <c r="AK951" s="290">
        <f>'1.  LRAMVA Summary'!P51</f>
        <v>0</v>
      </c>
      <c r="AL951" s="290">
        <f>'1.  LRAMVA Summary'!Q51</f>
        <v>0</v>
      </c>
      <c r="AM951" s="291"/>
    </row>
    <row r="952" spans="1:39" ht="15" customHeight="1" outlineLevel="1">
      <c r="A952" s="530"/>
      <c r="B952" s="502" t="s">
        <v>498</v>
      </c>
      <c r="C952" s="288"/>
      <c r="D952" s="288"/>
      <c r="E952" s="288"/>
      <c r="F952" s="288"/>
      <c r="G952" s="288"/>
      <c r="H952" s="288"/>
      <c r="I952" s="288"/>
      <c r="J952" s="288"/>
      <c r="K952" s="288"/>
      <c r="L952" s="288"/>
      <c r="M952" s="288"/>
      <c r="N952" s="289"/>
      <c r="O952" s="288"/>
      <c r="P952" s="288"/>
      <c r="Q952" s="288"/>
      <c r="R952" s="288"/>
      <c r="S952" s="288"/>
      <c r="T952" s="288"/>
      <c r="U952" s="288"/>
      <c r="V952" s="288"/>
      <c r="W952" s="288"/>
      <c r="X952" s="288"/>
      <c r="Y952" s="290"/>
      <c r="Z952" s="290"/>
      <c r="AA952" s="290"/>
      <c r="AB952" s="290"/>
      <c r="AC952" s="290"/>
      <c r="AD952" s="290"/>
      <c r="AE952" s="290"/>
      <c r="AF952" s="290"/>
      <c r="AG952" s="290"/>
      <c r="AH952" s="290"/>
      <c r="AI952" s="290"/>
      <c r="AJ952" s="290"/>
      <c r="AK952" s="290"/>
      <c r="AL952" s="290"/>
      <c r="AM952" s="291"/>
    </row>
    <row r="953" spans="1:39" ht="15" customHeight="1" outlineLevel="1">
      <c r="A953" s="530">
        <v>1</v>
      </c>
      <c r="B953" s="427" t="s">
        <v>95</v>
      </c>
      <c r="C953" s="290" t="s">
        <v>25</v>
      </c>
      <c r="D953" s="294"/>
      <c r="E953" s="294"/>
      <c r="F953" s="294"/>
      <c r="G953" s="294"/>
      <c r="H953" s="294"/>
      <c r="I953" s="294"/>
      <c r="J953" s="294"/>
      <c r="K953" s="294"/>
      <c r="L953" s="294"/>
      <c r="M953" s="294"/>
      <c r="N953" s="290"/>
      <c r="O953" s="294"/>
      <c r="P953" s="294"/>
      <c r="Q953" s="294"/>
      <c r="R953" s="294"/>
      <c r="S953" s="294"/>
      <c r="T953" s="294"/>
      <c r="U953" s="294"/>
      <c r="V953" s="294"/>
      <c r="W953" s="294"/>
      <c r="X953" s="294"/>
      <c r="Y953" s="414"/>
      <c r="Z953" s="414"/>
      <c r="AA953" s="414"/>
      <c r="AB953" s="414"/>
      <c r="AC953" s="414"/>
      <c r="AD953" s="414"/>
      <c r="AE953" s="414"/>
      <c r="AF953" s="409"/>
      <c r="AG953" s="409"/>
      <c r="AH953" s="409"/>
      <c r="AI953" s="409"/>
      <c r="AJ953" s="409"/>
      <c r="AK953" s="409"/>
      <c r="AL953" s="409"/>
      <c r="AM953" s="295">
        <f>SUM(Y953:AL953)</f>
        <v>0</v>
      </c>
    </row>
    <row r="954" spans="1:39" ht="15" customHeight="1" outlineLevel="1">
      <c r="A954" s="530"/>
      <c r="B954" s="293" t="s">
        <v>347</v>
      </c>
      <c r="C954" s="290" t="s">
        <v>164</v>
      </c>
      <c r="D954" s="294"/>
      <c r="E954" s="294"/>
      <c r="F954" s="294"/>
      <c r="G954" s="294"/>
      <c r="H954" s="294"/>
      <c r="I954" s="294"/>
      <c r="J954" s="294"/>
      <c r="K954" s="294"/>
      <c r="L954" s="294"/>
      <c r="M954" s="294"/>
      <c r="N954" s="466"/>
      <c r="O954" s="294"/>
      <c r="P954" s="294"/>
      <c r="Q954" s="294"/>
      <c r="R954" s="294"/>
      <c r="S954" s="294"/>
      <c r="T954" s="294"/>
      <c r="U954" s="294"/>
      <c r="V954" s="294"/>
      <c r="W954" s="294"/>
      <c r="X954" s="294"/>
      <c r="Y954" s="410">
        <f>Y953</f>
        <v>0</v>
      </c>
      <c r="Z954" s="410">
        <f t="shared" ref="Z954" si="2861">Z953</f>
        <v>0</v>
      </c>
      <c r="AA954" s="410">
        <f t="shared" ref="AA954" si="2862">AA953</f>
        <v>0</v>
      </c>
      <c r="AB954" s="410">
        <f t="shared" ref="AB954" si="2863">AB953</f>
        <v>0</v>
      </c>
      <c r="AC954" s="410">
        <f t="shared" ref="AC954" si="2864">AC953</f>
        <v>0</v>
      </c>
      <c r="AD954" s="410">
        <f t="shared" ref="AD954" si="2865">AD953</f>
        <v>0</v>
      </c>
      <c r="AE954" s="410">
        <f t="shared" ref="AE954" si="2866">AE953</f>
        <v>0</v>
      </c>
      <c r="AF954" s="410">
        <f t="shared" ref="AF954" si="2867">AF953</f>
        <v>0</v>
      </c>
      <c r="AG954" s="410">
        <f t="shared" ref="AG954" si="2868">AG953</f>
        <v>0</v>
      </c>
      <c r="AH954" s="410">
        <f t="shared" ref="AH954" si="2869">AH953</f>
        <v>0</v>
      </c>
      <c r="AI954" s="410">
        <f t="shared" ref="AI954" si="2870">AI953</f>
        <v>0</v>
      </c>
      <c r="AJ954" s="410">
        <f t="shared" ref="AJ954" si="2871">AJ953</f>
        <v>0</v>
      </c>
      <c r="AK954" s="410">
        <f t="shared" ref="AK954" si="2872">AK953</f>
        <v>0</v>
      </c>
      <c r="AL954" s="410">
        <f t="shared" ref="AL954" si="2873">AL953</f>
        <v>0</v>
      </c>
      <c r="AM954" s="296"/>
    </row>
    <row r="955" spans="1:39" ht="15" customHeight="1" outlineLevel="1">
      <c r="A955" s="530"/>
      <c r="B955" s="297"/>
      <c r="C955" s="298"/>
      <c r="D955" s="298"/>
      <c r="E955" s="298"/>
      <c r="F955" s="298"/>
      <c r="G955" s="298"/>
      <c r="H955" s="298"/>
      <c r="I955" s="298"/>
      <c r="J955" s="298"/>
      <c r="K955" s="298"/>
      <c r="L955" s="298"/>
      <c r="M955" s="298"/>
      <c r="N955" s="299"/>
      <c r="O955" s="298"/>
      <c r="P955" s="298"/>
      <c r="Q955" s="298"/>
      <c r="R955" s="298"/>
      <c r="S955" s="298"/>
      <c r="T955" s="298"/>
      <c r="U955" s="298"/>
      <c r="V955" s="298"/>
      <c r="W955" s="298"/>
      <c r="X955" s="298"/>
      <c r="Y955" s="411"/>
      <c r="Z955" s="412"/>
      <c r="AA955" s="412"/>
      <c r="AB955" s="412"/>
      <c r="AC955" s="412"/>
      <c r="AD955" s="412"/>
      <c r="AE955" s="412"/>
      <c r="AF955" s="412"/>
      <c r="AG955" s="412"/>
      <c r="AH955" s="412"/>
      <c r="AI955" s="412"/>
      <c r="AJ955" s="412"/>
      <c r="AK955" s="412"/>
      <c r="AL955" s="412"/>
      <c r="AM955" s="301"/>
    </row>
    <row r="956" spans="1:39" ht="15" customHeight="1" outlineLevel="1">
      <c r="A956" s="530">
        <v>2</v>
      </c>
      <c r="B956" s="427" t="s">
        <v>96</v>
      </c>
      <c r="C956" s="290" t="s">
        <v>25</v>
      </c>
      <c r="D956" s="294"/>
      <c r="E956" s="294"/>
      <c r="F956" s="294"/>
      <c r="G956" s="294"/>
      <c r="H956" s="294"/>
      <c r="I956" s="294"/>
      <c r="J956" s="294"/>
      <c r="K956" s="294"/>
      <c r="L956" s="294"/>
      <c r="M956" s="294"/>
      <c r="N956" s="290"/>
      <c r="O956" s="294"/>
      <c r="P956" s="294"/>
      <c r="Q956" s="294"/>
      <c r="R956" s="294"/>
      <c r="S956" s="294"/>
      <c r="T956" s="294"/>
      <c r="U956" s="294"/>
      <c r="V956" s="294"/>
      <c r="W956" s="294"/>
      <c r="X956" s="294"/>
      <c r="Y956" s="414"/>
      <c r="Z956" s="414"/>
      <c r="AA956" s="414"/>
      <c r="AB956" s="414"/>
      <c r="AC956" s="414"/>
      <c r="AD956" s="414"/>
      <c r="AE956" s="414"/>
      <c r="AF956" s="409"/>
      <c r="AG956" s="409"/>
      <c r="AH956" s="409"/>
      <c r="AI956" s="409"/>
      <c r="AJ956" s="409"/>
      <c r="AK956" s="409"/>
      <c r="AL956" s="409"/>
      <c r="AM956" s="295">
        <f>SUM(Y956:AL956)</f>
        <v>0</v>
      </c>
    </row>
    <row r="957" spans="1:39" ht="15" customHeight="1" outlineLevel="1">
      <c r="A957" s="530"/>
      <c r="B957" s="293" t="s">
        <v>347</v>
      </c>
      <c r="C957" s="290" t="s">
        <v>164</v>
      </c>
      <c r="D957" s="294"/>
      <c r="E957" s="294"/>
      <c r="F957" s="294"/>
      <c r="G957" s="294"/>
      <c r="H957" s="294"/>
      <c r="I957" s="294"/>
      <c r="J957" s="294"/>
      <c r="K957" s="294"/>
      <c r="L957" s="294"/>
      <c r="M957" s="294"/>
      <c r="N957" s="466"/>
      <c r="O957" s="294"/>
      <c r="P957" s="294"/>
      <c r="Q957" s="294"/>
      <c r="R957" s="294"/>
      <c r="S957" s="294"/>
      <c r="T957" s="294"/>
      <c r="U957" s="294"/>
      <c r="V957" s="294"/>
      <c r="W957" s="294"/>
      <c r="X957" s="294"/>
      <c r="Y957" s="410">
        <f>Y956</f>
        <v>0</v>
      </c>
      <c r="Z957" s="410">
        <f t="shared" ref="Z957" si="2874">Z956</f>
        <v>0</v>
      </c>
      <c r="AA957" s="410">
        <f t="shared" ref="AA957" si="2875">AA956</f>
        <v>0</v>
      </c>
      <c r="AB957" s="410">
        <f t="shared" ref="AB957" si="2876">AB956</f>
        <v>0</v>
      </c>
      <c r="AC957" s="410">
        <f t="shared" ref="AC957" si="2877">AC956</f>
        <v>0</v>
      </c>
      <c r="AD957" s="410">
        <f t="shared" ref="AD957" si="2878">AD956</f>
        <v>0</v>
      </c>
      <c r="AE957" s="410">
        <f t="shared" ref="AE957" si="2879">AE956</f>
        <v>0</v>
      </c>
      <c r="AF957" s="410">
        <f t="shared" ref="AF957" si="2880">AF956</f>
        <v>0</v>
      </c>
      <c r="AG957" s="410">
        <f t="shared" ref="AG957" si="2881">AG956</f>
        <v>0</v>
      </c>
      <c r="AH957" s="410">
        <f t="shared" ref="AH957" si="2882">AH956</f>
        <v>0</v>
      </c>
      <c r="AI957" s="410">
        <f t="shared" ref="AI957" si="2883">AI956</f>
        <v>0</v>
      </c>
      <c r="AJ957" s="410">
        <f t="shared" ref="AJ957" si="2884">AJ956</f>
        <v>0</v>
      </c>
      <c r="AK957" s="410">
        <f t="shared" ref="AK957" si="2885">AK956</f>
        <v>0</v>
      </c>
      <c r="AL957" s="410">
        <f t="shared" ref="AL957" si="2886">AL956</f>
        <v>0</v>
      </c>
      <c r="AM957" s="296"/>
    </row>
    <row r="958" spans="1:39" ht="15" customHeight="1" outlineLevel="1">
      <c r="A958" s="530"/>
      <c r="B958" s="297"/>
      <c r="C958" s="298"/>
      <c r="D958" s="303"/>
      <c r="E958" s="303"/>
      <c r="F958" s="303"/>
      <c r="G958" s="303"/>
      <c r="H958" s="303"/>
      <c r="I958" s="303"/>
      <c r="J958" s="303"/>
      <c r="K958" s="303"/>
      <c r="L958" s="303"/>
      <c r="M958" s="303"/>
      <c r="N958" s="299"/>
      <c r="O958" s="303"/>
      <c r="P958" s="303"/>
      <c r="Q958" s="303"/>
      <c r="R958" s="303"/>
      <c r="S958" s="303"/>
      <c r="T958" s="303"/>
      <c r="U958" s="303"/>
      <c r="V958" s="303"/>
      <c r="W958" s="303"/>
      <c r="X958" s="303"/>
      <c r="Y958" s="411"/>
      <c r="Z958" s="412"/>
      <c r="AA958" s="412"/>
      <c r="AB958" s="412"/>
      <c r="AC958" s="412"/>
      <c r="AD958" s="412"/>
      <c r="AE958" s="412"/>
      <c r="AF958" s="412"/>
      <c r="AG958" s="412"/>
      <c r="AH958" s="412"/>
      <c r="AI958" s="412"/>
      <c r="AJ958" s="412"/>
      <c r="AK958" s="412"/>
      <c r="AL958" s="412"/>
      <c r="AM958" s="301"/>
    </row>
    <row r="959" spans="1:39" ht="15" customHeight="1" outlineLevel="1">
      <c r="A959" s="530">
        <v>3</v>
      </c>
      <c r="B959" s="427" t="s">
        <v>97</v>
      </c>
      <c r="C959" s="290" t="s">
        <v>25</v>
      </c>
      <c r="D959" s="294"/>
      <c r="E959" s="294"/>
      <c r="F959" s="294"/>
      <c r="G959" s="294"/>
      <c r="H959" s="294"/>
      <c r="I959" s="294"/>
      <c r="J959" s="294"/>
      <c r="K959" s="294"/>
      <c r="L959" s="294"/>
      <c r="M959" s="294"/>
      <c r="N959" s="290"/>
      <c r="O959" s="294"/>
      <c r="P959" s="294"/>
      <c r="Q959" s="294"/>
      <c r="R959" s="294"/>
      <c r="S959" s="294"/>
      <c r="T959" s="294"/>
      <c r="U959" s="294"/>
      <c r="V959" s="294"/>
      <c r="W959" s="294"/>
      <c r="X959" s="294"/>
      <c r="Y959" s="414"/>
      <c r="Z959" s="414"/>
      <c r="AA959" s="414"/>
      <c r="AB959" s="414"/>
      <c r="AC959" s="414"/>
      <c r="AD959" s="414"/>
      <c r="AE959" s="414"/>
      <c r="AF959" s="409"/>
      <c r="AG959" s="409"/>
      <c r="AH959" s="409"/>
      <c r="AI959" s="409"/>
      <c r="AJ959" s="409"/>
      <c r="AK959" s="409"/>
      <c r="AL959" s="409"/>
      <c r="AM959" s="295">
        <f>SUM(Y959:AL959)</f>
        <v>0</v>
      </c>
    </row>
    <row r="960" spans="1:39" ht="15" customHeight="1" outlineLevel="1">
      <c r="A960" s="530"/>
      <c r="B960" s="293" t="s">
        <v>347</v>
      </c>
      <c r="C960" s="290" t="s">
        <v>164</v>
      </c>
      <c r="D960" s="294"/>
      <c r="E960" s="294"/>
      <c r="F960" s="294"/>
      <c r="G960" s="294"/>
      <c r="H960" s="294"/>
      <c r="I960" s="294"/>
      <c r="J960" s="294"/>
      <c r="K960" s="294"/>
      <c r="L960" s="294"/>
      <c r="M960" s="294"/>
      <c r="N960" s="466"/>
      <c r="O960" s="294"/>
      <c r="P960" s="294"/>
      <c r="Q960" s="294"/>
      <c r="R960" s="294"/>
      <c r="S960" s="294"/>
      <c r="T960" s="294"/>
      <c r="U960" s="294"/>
      <c r="V960" s="294"/>
      <c r="W960" s="294"/>
      <c r="X960" s="294"/>
      <c r="Y960" s="410">
        <f>Y959</f>
        <v>0</v>
      </c>
      <c r="Z960" s="410">
        <f t="shared" ref="Z960" si="2887">Z959</f>
        <v>0</v>
      </c>
      <c r="AA960" s="410">
        <f t="shared" ref="AA960" si="2888">AA959</f>
        <v>0</v>
      </c>
      <c r="AB960" s="410">
        <f t="shared" ref="AB960" si="2889">AB959</f>
        <v>0</v>
      </c>
      <c r="AC960" s="410">
        <f t="shared" ref="AC960" si="2890">AC959</f>
        <v>0</v>
      </c>
      <c r="AD960" s="410">
        <f t="shared" ref="AD960" si="2891">AD959</f>
        <v>0</v>
      </c>
      <c r="AE960" s="410">
        <f t="shared" ref="AE960" si="2892">AE959</f>
        <v>0</v>
      </c>
      <c r="AF960" s="410">
        <f t="shared" ref="AF960" si="2893">AF959</f>
        <v>0</v>
      </c>
      <c r="AG960" s="410">
        <f t="shared" ref="AG960" si="2894">AG959</f>
        <v>0</v>
      </c>
      <c r="AH960" s="410">
        <f t="shared" ref="AH960" si="2895">AH959</f>
        <v>0</v>
      </c>
      <c r="AI960" s="410">
        <f t="shared" ref="AI960" si="2896">AI959</f>
        <v>0</v>
      </c>
      <c r="AJ960" s="410">
        <f t="shared" ref="AJ960" si="2897">AJ959</f>
        <v>0</v>
      </c>
      <c r="AK960" s="410">
        <f t="shared" ref="AK960" si="2898">AK959</f>
        <v>0</v>
      </c>
      <c r="AL960" s="410">
        <f t="shared" ref="AL960" si="2899">AL959</f>
        <v>0</v>
      </c>
      <c r="AM960" s="296"/>
    </row>
    <row r="961" spans="1:39" ht="15" customHeight="1" outlineLevel="1">
      <c r="A961" s="530"/>
      <c r="B961" s="293"/>
      <c r="C961" s="304"/>
      <c r="D961" s="290"/>
      <c r="E961" s="290"/>
      <c r="F961" s="290"/>
      <c r="G961" s="290"/>
      <c r="H961" s="290"/>
      <c r="I961" s="290"/>
      <c r="J961" s="290"/>
      <c r="K961" s="290"/>
      <c r="L961" s="290"/>
      <c r="M961" s="290"/>
      <c r="N961" s="290"/>
      <c r="O961" s="290"/>
      <c r="P961" s="290"/>
      <c r="Q961" s="290"/>
      <c r="R961" s="290"/>
      <c r="S961" s="290"/>
      <c r="T961" s="290"/>
      <c r="U961" s="290"/>
      <c r="V961" s="290"/>
      <c r="W961" s="290"/>
      <c r="X961" s="290"/>
      <c r="Y961" s="411"/>
      <c r="Z961" s="411"/>
      <c r="AA961" s="411"/>
      <c r="AB961" s="411"/>
      <c r="AC961" s="411"/>
      <c r="AD961" s="411"/>
      <c r="AE961" s="411"/>
      <c r="AF961" s="411"/>
      <c r="AG961" s="411"/>
      <c r="AH961" s="411"/>
      <c r="AI961" s="411"/>
      <c r="AJ961" s="411"/>
      <c r="AK961" s="411"/>
      <c r="AL961" s="411"/>
      <c r="AM961" s="305"/>
    </row>
    <row r="962" spans="1:39" ht="15" customHeight="1" outlineLevel="1">
      <c r="A962" s="530">
        <v>4</v>
      </c>
      <c r="B962" s="427" t="s">
        <v>98</v>
      </c>
      <c r="C962" s="290" t="s">
        <v>25</v>
      </c>
      <c r="D962" s="294"/>
      <c r="E962" s="294"/>
      <c r="F962" s="294"/>
      <c r="G962" s="294"/>
      <c r="H962" s="294"/>
      <c r="I962" s="294"/>
      <c r="J962" s="294"/>
      <c r="K962" s="294"/>
      <c r="L962" s="294"/>
      <c r="M962" s="294"/>
      <c r="N962" s="290"/>
      <c r="O962" s="294"/>
      <c r="P962" s="294"/>
      <c r="Q962" s="294"/>
      <c r="R962" s="294"/>
      <c r="S962" s="294"/>
      <c r="T962" s="294"/>
      <c r="U962" s="294"/>
      <c r="V962" s="294"/>
      <c r="W962" s="294"/>
      <c r="X962" s="294"/>
      <c r="Y962" s="414"/>
      <c r="Z962" s="414"/>
      <c r="AA962" s="414"/>
      <c r="AB962" s="414"/>
      <c r="AC962" s="414"/>
      <c r="AD962" s="414"/>
      <c r="AE962" s="414"/>
      <c r="AF962" s="409"/>
      <c r="AG962" s="409"/>
      <c r="AH962" s="409"/>
      <c r="AI962" s="409"/>
      <c r="AJ962" s="409"/>
      <c r="AK962" s="409"/>
      <c r="AL962" s="409"/>
      <c r="AM962" s="295">
        <f>SUM(Y962:AL962)</f>
        <v>0</v>
      </c>
    </row>
    <row r="963" spans="1:39" ht="15" customHeight="1" outlineLevel="1">
      <c r="A963" s="530"/>
      <c r="B963" s="293" t="s">
        <v>347</v>
      </c>
      <c r="C963" s="290" t="s">
        <v>164</v>
      </c>
      <c r="D963" s="294"/>
      <c r="E963" s="294"/>
      <c r="F963" s="294"/>
      <c r="G963" s="294"/>
      <c r="H963" s="294"/>
      <c r="I963" s="294"/>
      <c r="J963" s="294"/>
      <c r="K963" s="294"/>
      <c r="L963" s="294"/>
      <c r="M963" s="294"/>
      <c r="N963" s="466"/>
      <c r="O963" s="294"/>
      <c r="P963" s="294"/>
      <c r="Q963" s="294"/>
      <c r="R963" s="294"/>
      <c r="S963" s="294"/>
      <c r="T963" s="294"/>
      <c r="U963" s="294"/>
      <c r="V963" s="294"/>
      <c r="W963" s="294"/>
      <c r="X963" s="294"/>
      <c r="Y963" s="410">
        <f>Y962</f>
        <v>0</v>
      </c>
      <c r="Z963" s="410">
        <f t="shared" ref="Z963" si="2900">Z962</f>
        <v>0</v>
      </c>
      <c r="AA963" s="410">
        <f t="shared" ref="AA963" si="2901">AA962</f>
        <v>0</v>
      </c>
      <c r="AB963" s="410">
        <f t="shared" ref="AB963" si="2902">AB962</f>
        <v>0</v>
      </c>
      <c r="AC963" s="410">
        <f t="shared" ref="AC963" si="2903">AC962</f>
        <v>0</v>
      </c>
      <c r="AD963" s="410">
        <f t="shared" ref="AD963" si="2904">AD962</f>
        <v>0</v>
      </c>
      <c r="AE963" s="410">
        <f t="shared" ref="AE963" si="2905">AE962</f>
        <v>0</v>
      </c>
      <c r="AF963" s="410">
        <f t="shared" ref="AF963" si="2906">AF962</f>
        <v>0</v>
      </c>
      <c r="AG963" s="410">
        <f t="shared" ref="AG963" si="2907">AG962</f>
        <v>0</v>
      </c>
      <c r="AH963" s="410">
        <f t="shared" ref="AH963" si="2908">AH962</f>
        <v>0</v>
      </c>
      <c r="AI963" s="410">
        <f t="shared" ref="AI963" si="2909">AI962</f>
        <v>0</v>
      </c>
      <c r="AJ963" s="410">
        <f t="shared" ref="AJ963" si="2910">AJ962</f>
        <v>0</v>
      </c>
      <c r="AK963" s="410">
        <f t="shared" ref="AK963" si="2911">AK962</f>
        <v>0</v>
      </c>
      <c r="AL963" s="410">
        <f t="shared" ref="AL963" si="2912">AL962</f>
        <v>0</v>
      </c>
      <c r="AM963" s="296"/>
    </row>
    <row r="964" spans="1:39" ht="15" customHeight="1" outlineLevel="1">
      <c r="A964" s="530"/>
      <c r="B964" s="293"/>
      <c r="C964" s="304"/>
      <c r="D964" s="303"/>
      <c r="E964" s="303"/>
      <c r="F964" s="303"/>
      <c r="G964" s="303"/>
      <c r="H964" s="303"/>
      <c r="I964" s="303"/>
      <c r="J964" s="303"/>
      <c r="K964" s="303"/>
      <c r="L964" s="303"/>
      <c r="M964" s="303"/>
      <c r="N964" s="290"/>
      <c r="O964" s="303"/>
      <c r="P964" s="303"/>
      <c r="Q964" s="303"/>
      <c r="R964" s="303"/>
      <c r="S964" s="303"/>
      <c r="T964" s="303"/>
      <c r="U964" s="303"/>
      <c r="V964" s="303"/>
      <c r="W964" s="303"/>
      <c r="X964" s="303"/>
      <c r="Y964" s="411"/>
      <c r="Z964" s="411"/>
      <c r="AA964" s="411"/>
      <c r="AB964" s="411"/>
      <c r="AC964" s="411"/>
      <c r="AD964" s="411"/>
      <c r="AE964" s="411"/>
      <c r="AF964" s="411"/>
      <c r="AG964" s="411"/>
      <c r="AH964" s="411"/>
      <c r="AI964" s="411"/>
      <c r="AJ964" s="411"/>
      <c r="AK964" s="411"/>
      <c r="AL964" s="411"/>
      <c r="AM964" s="305"/>
    </row>
    <row r="965" spans="1:39" ht="15" customHeight="1" outlineLevel="1">
      <c r="A965" s="530">
        <v>5</v>
      </c>
      <c r="B965" s="427" t="s">
        <v>99</v>
      </c>
      <c r="C965" s="290" t="s">
        <v>25</v>
      </c>
      <c r="D965" s="294"/>
      <c r="E965" s="294"/>
      <c r="F965" s="294"/>
      <c r="G965" s="294"/>
      <c r="H965" s="294"/>
      <c r="I965" s="294"/>
      <c r="J965" s="294"/>
      <c r="K965" s="294"/>
      <c r="L965" s="294"/>
      <c r="M965" s="294"/>
      <c r="N965" s="290"/>
      <c r="O965" s="294"/>
      <c r="P965" s="294"/>
      <c r="Q965" s="294"/>
      <c r="R965" s="294"/>
      <c r="S965" s="294"/>
      <c r="T965" s="294"/>
      <c r="U965" s="294"/>
      <c r="V965" s="294"/>
      <c r="W965" s="294"/>
      <c r="X965" s="294"/>
      <c r="Y965" s="414"/>
      <c r="Z965" s="414"/>
      <c r="AA965" s="414"/>
      <c r="AB965" s="414"/>
      <c r="AC965" s="414"/>
      <c r="AD965" s="414"/>
      <c r="AE965" s="414"/>
      <c r="AF965" s="409"/>
      <c r="AG965" s="409"/>
      <c r="AH965" s="409"/>
      <c r="AI965" s="409"/>
      <c r="AJ965" s="409"/>
      <c r="AK965" s="409"/>
      <c r="AL965" s="409"/>
      <c r="AM965" s="295">
        <f>SUM(Y965:AL965)</f>
        <v>0</v>
      </c>
    </row>
    <row r="966" spans="1:39" ht="15" customHeight="1" outlineLevel="1">
      <c r="A966" s="530"/>
      <c r="B966" s="293" t="s">
        <v>347</v>
      </c>
      <c r="C966" s="290" t="s">
        <v>164</v>
      </c>
      <c r="D966" s="294"/>
      <c r="E966" s="294"/>
      <c r="F966" s="294"/>
      <c r="G966" s="294"/>
      <c r="H966" s="294"/>
      <c r="I966" s="294"/>
      <c r="J966" s="294"/>
      <c r="K966" s="294"/>
      <c r="L966" s="294"/>
      <c r="M966" s="294"/>
      <c r="N966" s="466"/>
      <c r="O966" s="294"/>
      <c r="P966" s="294"/>
      <c r="Q966" s="294"/>
      <c r="R966" s="294"/>
      <c r="S966" s="294"/>
      <c r="T966" s="294"/>
      <c r="U966" s="294"/>
      <c r="V966" s="294"/>
      <c r="W966" s="294"/>
      <c r="X966" s="294"/>
      <c r="Y966" s="410">
        <f>Y965</f>
        <v>0</v>
      </c>
      <c r="Z966" s="410">
        <f t="shared" ref="Z966" si="2913">Z965</f>
        <v>0</v>
      </c>
      <c r="AA966" s="410">
        <f t="shared" ref="AA966" si="2914">AA965</f>
        <v>0</v>
      </c>
      <c r="AB966" s="410">
        <f t="shared" ref="AB966" si="2915">AB965</f>
        <v>0</v>
      </c>
      <c r="AC966" s="410">
        <f t="shared" ref="AC966" si="2916">AC965</f>
        <v>0</v>
      </c>
      <c r="AD966" s="410">
        <f t="shared" ref="AD966" si="2917">AD965</f>
        <v>0</v>
      </c>
      <c r="AE966" s="410">
        <f t="shared" ref="AE966" si="2918">AE965</f>
        <v>0</v>
      </c>
      <c r="AF966" s="410">
        <f t="shared" ref="AF966" si="2919">AF965</f>
        <v>0</v>
      </c>
      <c r="AG966" s="410">
        <f t="shared" ref="AG966" si="2920">AG965</f>
        <v>0</v>
      </c>
      <c r="AH966" s="410">
        <f t="shared" ref="AH966" si="2921">AH965</f>
        <v>0</v>
      </c>
      <c r="AI966" s="410">
        <f t="shared" ref="AI966" si="2922">AI965</f>
        <v>0</v>
      </c>
      <c r="AJ966" s="410">
        <f t="shared" ref="AJ966" si="2923">AJ965</f>
        <v>0</v>
      </c>
      <c r="AK966" s="410">
        <f t="shared" ref="AK966" si="2924">AK965</f>
        <v>0</v>
      </c>
      <c r="AL966" s="410">
        <f t="shared" ref="AL966" si="2925">AL965</f>
        <v>0</v>
      </c>
      <c r="AM966" s="296"/>
    </row>
    <row r="967" spans="1:39" ht="15" customHeight="1" outlineLevel="1">
      <c r="A967" s="530"/>
      <c r="B967" s="293"/>
      <c r="C967" s="290"/>
      <c r="D967" s="290"/>
      <c r="E967" s="290"/>
      <c r="F967" s="290"/>
      <c r="G967" s="290"/>
      <c r="H967" s="290"/>
      <c r="I967" s="290"/>
      <c r="J967" s="290"/>
      <c r="K967" s="290"/>
      <c r="L967" s="290"/>
      <c r="M967" s="290"/>
      <c r="N967" s="290"/>
      <c r="O967" s="290"/>
      <c r="P967" s="290"/>
      <c r="Q967" s="290"/>
      <c r="R967" s="290"/>
      <c r="S967" s="290"/>
      <c r="T967" s="290"/>
      <c r="U967" s="290"/>
      <c r="V967" s="290"/>
      <c r="W967" s="290"/>
      <c r="X967" s="290"/>
      <c r="Y967" s="421"/>
      <c r="Z967" s="422"/>
      <c r="AA967" s="422"/>
      <c r="AB967" s="422"/>
      <c r="AC967" s="422"/>
      <c r="AD967" s="422"/>
      <c r="AE967" s="422"/>
      <c r="AF967" s="422"/>
      <c r="AG967" s="422"/>
      <c r="AH967" s="422"/>
      <c r="AI967" s="422"/>
      <c r="AJ967" s="422"/>
      <c r="AK967" s="422"/>
      <c r="AL967" s="422"/>
      <c r="AM967" s="296"/>
    </row>
    <row r="968" spans="1:39" ht="15.75" outlineLevel="1">
      <c r="A968" s="530"/>
      <c r="B968" s="318" t="s">
        <v>499</v>
      </c>
      <c r="C968" s="288"/>
      <c r="D968" s="288"/>
      <c r="E968" s="288"/>
      <c r="F968" s="288"/>
      <c r="G968" s="288"/>
      <c r="H968" s="288"/>
      <c r="I968" s="288"/>
      <c r="J968" s="288"/>
      <c r="K968" s="288"/>
      <c r="L968" s="288"/>
      <c r="M968" s="288"/>
      <c r="N968" s="289"/>
      <c r="O968" s="288"/>
      <c r="P968" s="288"/>
      <c r="Q968" s="288"/>
      <c r="R968" s="288"/>
      <c r="S968" s="288"/>
      <c r="T968" s="288"/>
      <c r="U968" s="288"/>
      <c r="V968" s="288"/>
      <c r="W968" s="288"/>
      <c r="X968" s="288"/>
      <c r="Y968" s="413"/>
      <c r="Z968" s="413"/>
      <c r="AA968" s="413"/>
      <c r="AB968" s="413"/>
      <c r="AC968" s="413"/>
      <c r="AD968" s="413"/>
      <c r="AE968" s="413"/>
      <c r="AF968" s="413"/>
      <c r="AG968" s="413"/>
      <c r="AH968" s="413"/>
      <c r="AI968" s="413"/>
      <c r="AJ968" s="413"/>
      <c r="AK968" s="413"/>
      <c r="AL968" s="413"/>
      <c r="AM968" s="291"/>
    </row>
    <row r="969" spans="1:39" ht="15" customHeight="1" outlineLevel="1">
      <c r="A969" s="530">
        <v>6</v>
      </c>
      <c r="B969" s="427" t="s">
        <v>100</v>
      </c>
      <c r="C969" s="290" t="s">
        <v>25</v>
      </c>
      <c r="D969" s="294"/>
      <c r="E969" s="294"/>
      <c r="F969" s="294"/>
      <c r="G969" s="294"/>
      <c r="H969" s="294"/>
      <c r="I969" s="294"/>
      <c r="J969" s="294"/>
      <c r="K969" s="294"/>
      <c r="L969" s="294"/>
      <c r="M969" s="294"/>
      <c r="N969" s="294">
        <v>12</v>
      </c>
      <c r="O969" s="294"/>
      <c r="P969" s="294"/>
      <c r="Q969" s="294"/>
      <c r="R969" s="294"/>
      <c r="S969" s="294"/>
      <c r="T969" s="294"/>
      <c r="U969" s="294"/>
      <c r="V969" s="294"/>
      <c r="W969" s="294"/>
      <c r="X969" s="294"/>
      <c r="Y969" s="414"/>
      <c r="Z969" s="414"/>
      <c r="AA969" s="414"/>
      <c r="AB969" s="414"/>
      <c r="AC969" s="414"/>
      <c r="AD969" s="414"/>
      <c r="AE969" s="414"/>
      <c r="AF969" s="414"/>
      <c r="AG969" s="414"/>
      <c r="AH969" s="414"/>
      <c r="AI969" s="414"/>
      <c r="AJ969" s="414"/>
      <c r="AK969" s="414"/>
      <c r="AL969" s="414"/>
      <c r="AM969" s="295">
        <f>SUM(Y969:AL969)</f>
        <v>0</v>
      </c>
    </row>
    <row r="970" spans="1:39" ht="15" customHeight="1" outlineLevel="1">
      <c r="A970" s="530"/>
      <c r="B970" s="293" t="s">
        <v>347</v>
      </c>
      <c r="C970" s="290" t="s">
        <v>164</v>
      </c>
      <c r="D970" s="294"/>
      <c r="E970" s="294"/>
      <c r="F970" s="294"/>
      <c r="G970" s="294"/>
      <c r="H970" s="294"/>
      <c r="I970" s="294"/>
      <c r="J970" s="294"/>
      <c r="K970" s="294"/>
      <c r="L970" s="294"/>
      <c r="M970" s="294"/>
      <c r="N970" s="294">
        <f>N969</f>
        <v>12</v>
      </c>
      <c r="O970" s="294"/>
      <c r="P970" s="294"/>
      <c r="Q970" s="294"/>
      <c r="R970" s="294"/>
      <c r="S970" s="294"/>
      <c r="T970" s="294"/>
      <c r="U970" s="294"/>
      <c r="V970" s="294"/>
      <c r="W970" s="294"/>
      <c r="X970" s="294"/>
      <c r="Y970" s="410">
        <f>Y969</f>
        <v>0</v>
      </c>
      <c r="Z970" s="410">
        <f t="shared" ref="Z970" si="2926">Z969</f>
        <v>0</v>
      </c>
      <c r="AA970" s="410">
        <f t="shared" ref="AA970" si="2927">AA969</f>
        <v>0</v>
      </c>
      <c r="AB970" s="410">
        <f t="shared" ref="AB970" si="2928">AB969</f>
        <v>0</v>
      </c>
      <c r="AC970" s="410">
        <f t="shared" ref="AC970" si="2929">AC969</f>
        <v>0</v>
      </c>
      <c r="AD970" s="410">
        <f t="shared" ref="AD970" si="2930">AD969</f>
        <v>0</v>
      </c>
      <c r="AE970" s="410">
        <f t="shared" ref="AE970" si="2931">AE969</f>
        <v>0</v>
      </c>
      <c r="AF970" s="410">
        <f t="shared" ref="AF970" si="2932">AF969</f>
        <v>0</v>
      </c>
      <c r="AG970" s="410">
        <f t="shared" ref="AG970" si="2933">AG969</f>
        <v>0</v>
      </c>
      <c r="AH970" s="410">
        <f t="shared" ref="AH970" si="2934">AH969</f>
        <v>0</v>
      </c>
      <c r="AI970" s="410">
        <f t="shared" ref="AI970" si="2935">AI969</f>
        <v>0</v>
      </c>
      <c r="AJ970" s="410">
        <f t="shared" ref="AJ970" si="2936">AJ969</f>
        <v>0</v>
      </c>
      <c r="AK970" s="410">
        <f t="shared" ref="AK970" si="2937">AK969</f>
        <v>0</v>
      </c>
      <c r="AL970" s="410">
        <f t="shared" ref="AL970" si="2938">AL969</f>
        <v>0</v>
      </c>
      <c r="AM970" s="310"/>
    </row>
    <row r="971" spans="1:39" ht="15" customHeight="1" outlineLevel="1">
      <c r="A971" s="530"/>
      <c r="B971" s="309"/>
      <c r="C971" s="311"/>
      <c r="D971" s="290"/>
      <c r="E971" s="290"/>
      <c r="F971" s="290"/>
      <c r="G971" s="290"/>
      <c r="H971" s="290"/>
      <c r="I971" s="290"/>
      <c r="J971" s="290"/>
      <c r="K971" s="290"/>
      <c r="L971" s="290"/>
      <c r="M971" s="290"/>
      <c r="N971" s="290"/>
      <c r="O971" s="290"/>
      <c r="P971" s="290"/>
      <c r="Q971" s="290"/>
      <c r="R971" s="290"/>
      <c r="S971" s="290"/>
      <c r="T971" s="290"/>
      <c r="U971" s="290"/>
      <c r="V971" s="290"/>
      <c r="W971" s="290"/>
      <c r="X971" s="290"/>
      <c r="Y971" s="415"/>
      <c r="Z971" s="415"/>
      <c r="AA971" s="415"/>
      <c r="AB971" s="415"/>
      <c r="AC971" s="415"/>
      <c r="AD971" s="415"/>
      <c r="AE971" s="415"/>
      <c r="AF971" s="415"/>
      <c r="AG971" s="415"/>
      <c r="AH971" s="415"/>
      <c r="AI971" s="415"/>
      <c r="AJ971" s="415"/>
      <c r="AK971" s="415"/>
      <c r="AL971" s="415"/>
      <c r="AM971" s="312"/>
    </row>
    <row r="972" spans="1:39" ht="15" customHeight="1" outlineLevel="1">
      <c r="A972" s="530">
        <v>7</v>
      </c>
      <c r="B972" s="427" t="s">
        <v>101</v>
      </c>
      <c r="C972" s="290" t="s">
        <v>25</v>
      </c>
      <c r="D972" s="294"/>
      <c r="E972" s="294"/>
      <c r="F972" s="294"/>
      <c r="G972" s="294"/>
      <c r="H972" s="294"/>
      <c r="I972" s="294"/>
      <c r="J972" s="294"/>
      <c r="K972" s="294"/>
      <c r="L972" s="294"/>
      <c r="M972" s="294"/>
      <c r="N972" s="294">
        <v>12</v>
      </c>
      <c r="O972" s="294"/>
      <c r="P972" s="294"/>
      <c r="Q972" s="294"/>
      <c r="R972" s="294"/>
      <c r="S972" s="294"/>
      <c r="T972" s="294"/>
      <c r="U972" s="294"/>
      <c r="V972" s="294"/>
      <c r="W972" s="294"/>
      <c r="X972" s="294"/>
      <c r="Y972" s="414"/>
      <c r="Z972" s="414"/>
      <c r="AA972" s="414"/>
      <c r="AB972" s="414"/>
      <c r="AC972" s="414"/>
      <c r="AD972" s="414"/>
      <c r="AE972" s="414"/>
      <c r="AF972" s="414"/>
      <c r="AG972" s="414"/>
      <c r="AH972" s="414"/>
      <c r="AI972" s="414"/>
      <c r="AJ972" s="414"/>
      <c r="AK972" s="414"/>
      <c r="AL972" s="414"/>
      <c r="AM972" s="295">
        <f>SUM(Y972:AL972)</f>
        <v>0</v>
      </c>
    </row>
    <row r="973" spans="1:39" ht="15" customHeight="1" outlineLevel="1">
      <c r="A973" s="530"/>
      <c r="B973" s="293" t="s">
        <v>347</v>
      </c>
      <c r="C973" s="290" t="s">
        <v>164</v>
      </c>
      <c r="D973" s="294"/>
      <c r="E973" s="294"/>
      <c r="F973" s="294"/>
      <c r="G973" s="294"/>
      <c r="H973" s="294"/>
      <c r="I973" s="294"/>
      <c r="J973" s="294"/>
      <c r="K973" s="294"/>
      <c r="L973" s="294"/>
      <c r="M973" s="294"/>
      <c r="N973" s="294">
        <f>N972</f>
        <v>12</v>
      </c>
      <c r="O973" s="294"/>
      <c r="P973" s="294"/>
      <c r="Q973" s="294"/>
      <c r="R973" s="294"/>
      <c r="S973" s="294"/>
      <c r="T973" s="294"/>
      <c r="U973" s="294"/>
      <c r="V973" s="294"/>
      <c r="W973" s="294"/>
      <c r="X973" s="294"/>
      <c r="Y973" s="410">
        <f>Y972</f>
        <v>0</v>
      </c>
      <c r="Z973" s="410">
        <f t="shared" ref="Z973" si="2939">Z972</f>
        <v>0</v>
      </c>
      <c r="AA973" s="410">
        <f t="shared" ref="AA973" si="2940">AA972</f>
        <v>0</v>
      </c>
      <c r="AB973" s="410">
        <f t="shared" ref="AB973" si="2941">AB972</f>
        <v>0</v>
      </c>
      <c r="AC973" s="410">
        <f t="shared" ref="AC973" si="2942">AC972</f>
        <v>0</v>
      </c>
      <c r="AD973" s="410">
        <f t="shared" ref="AD973" si="2943">AD972</f>
        <v>0</v>
      </c>
      <c r="AE973" s="410">
        <f t="shared" ref="AE973" si="2944">AE972</f>
        <v>0</v>
      </c>
      <c r="AF973" s="410">
        <f t="shared" ref="AF973" si="2945">AF972</f>
        <v>0</v>
      </c>
      <c r="AG973" s="410">
        <f t="shared" ref="AG973" si="2946">AG972</f>
        <v>0</v>
      </c>
      <c r="AH973" s="410">
        <f t="shared" ref="AH973" si="2947">AH972</f>
        <v>0</v>
      </c>
      <c r="AI973" s="410">
        <f t="shared" ref="AI973" si="2948">AI972</f>
        <v>0</v>
      </c>
      <c r="AJ973" s="410">
        <f t="shared" ref="AJ973" si="2949">AJ972</f>
        <v>0</v>
      </c>
      <c r="AK973" s="410">
        <f t="shared" ref="AK973" si="2950">AK972</f>
        <v>0</v>
      </c>
      <c r="AL973" s="410">
        <f t="shared" ref="AL973" si="2951">AL972</f>
        <v>0</v>
      </c>
      <c r="AM973" s="310"/>
    </row>
    <row r="974" spans="1:39" ht="15" customHeight="1" outlineLevel="1">
      <c r="A974" s="530"/>
      <c r="B974" s="313"/>
      <c r="C974" s="311"/>
      <c r="D974" s="290"/>
      <c r="E974" s="290"/>
      <c r="F974" s="290"/>
      <c r="G974" s="290"/>
      <c r="H974" s="290"/>
      <c r="I974" s="290"/>
      <c r="J974" s="290"/>
      <c r="K974" s="290"/>
      <c r="L974" s="290"/>
      <c r="M974" s="290"/>
      <c r="N974" s="290"/>
      <c r="O974" s="290"/>
      <c r="P974" s="290"/>
      <c r="Q974" s="290"/>
      <c r="R974" s="290"/>
      <c r="S974" s="290"/>
      <c r="T974" s="290"/>
      <c r="U974" s="290"/>
      <c r="V974" s="290"/>
      <c r="W974" s="290"/>
      <c r="X974" s="290"/>
      <c r="Y974" s="415"/>
      <c r="Z974" s="416"/>
      <c r="AA974" s="415"/>
      <c r="AB974" s="415"/>
      <c r="AC974" s="415"/>
      <c r="AD974" s="415"/>
      <c r="AE974" s="415"/>
      <c r="AF974" s="415"/>
      <c r="AG974" s="415"/>
      <c r="AH974" s="415"/>
      <c r="AI974" s="415"/>
      <c r="AJ974" s="415"/>
      <c r="AK974" s="415"/>
      <c r="AL974" s="415"/>
      <c r="AM974" s="312"/>
    </row>
    <row r="975" spans="1:39" ht="15" customHeight="1" outlineLevel="1">
      <c r="A975" s="530">
        <v>8</v>
      </c>
      <c r="B975" s="427" t="s">
        <v>102</v>
      </c>
      <c r="C975" s="290" t="s">
        <v>25</v>
      </c>
      <c r="D975" s="294"/>
      <c r="E975" s="294"/>
      <c r="F975" s="294"/>
      <c r="G975" s="294"/>
      <c r="H975" s="294"/>
      <c r="I975" s="294"/>
      <c r="J975" s="294"/>
      <c r="K975" s="294"/>
      <c r="L975" s="294"/>
      <c r="M975" s="294"/>
      <c r="N975" s="294">
        <v>12</v>
      </c>
      <c r="O975" s="294"/>
      <c r="P975" s="294"/>
      <c r="Q975" s="294"/>
      <c r="R975" s="294"/>
      <c r="S975" s="294"/>
      <c r="T975" s="294"/>
      <c r="U975" s="294"/>
      <c r="V975" s="294"/>
      <c r="W975" s="294"/>
      <c r="X975" s="294"/>
      <c r="Y975" s="414"/>
      <c r="Z975" s="414"/>
      <c r="AA975" s="414"/>
      <c r="AB975" s="414"/>
      <c r="AC975" s="414"/>
      <c r="AD975" s="414"/>
      <c r="AE975" s="414"/>
      <c r="AF975" s="414"/>
      <c r="AG975" s="414"/>
      <c r="AH975" s="414"/>
      <c r="AI975" s="414"/>
      <c r="AJ975" s="414"/>
      <c r="AK975" s="414"/>
      <c r="AL975" s="414"/>
      <c r="AM975" s="295">
        <f>SUM(Y975:AL975)</f>
        <v>0</v>
      </c>
    </row>
    <row r="976" spans="1:39" ht="15" customHeight="1" outlineLevel="1">
      <c r="A976" s="530"/>
      <c r="B976" s="293" t="s">
        <v>347</v>
      </c>
      <c r="C976" s="290" t="s">
        <v>164</v>
      </c>
      <c r="D976" s="294"/>
      <c r="E976" s="294"/>
      <c r="F976" s="294"/>
      <c r="G976" s="294"/>
      <c r="H976" s="294"/>
      <c r="I976" s="294"/>
      <c r="J976" s="294"/>
      <c r="K976" s="294"/>
      <c r="L976" s="294"/>
      <c r="M976" s="294"/>
      <c r="N976" s="294">
        <f>N975</f>
        <v>12</v>
      </c>
      <c r="O976" s="294"/>
      <c r="P976" s="294"/>
      <c r="Q976" s="294"/>
      <c r="R976" s="294"/>
      <c r="S976" s="294"/>
      <c r="T976" s="294"/>
      <c r="U976" s="294"/>
      <c r="V976" s="294"/>
      <c r="W976" s="294"/>
      <c r="X976" s="294"/>
      <c r="Y976" s="410">
        <f>Y975</f>
        <v>0</v>
      </c>
      <c r="Z976" s="410">
        <f t="shared" ref="Z976" si="2952">Z975</f>
        <v>0</v>
      </c>
      <c r="AA976" s="410">
        <f t="shared" ref="AA976" si="2953">AA975</f>
        <v>0</v>
      </c>
      <c r="AB976" s="410">
        <f t="shared" ref="AB976" si="2954">AB975</f>
        <v>0</v>
      </c>
      <c r="AC976" s="410">
        <f t="shared" ref="AC976" si="2955">AC975</f>
        <v>0</v>
      </c>
      <c r="AD976" s="410">
        <f t="shared" ref="AD976" si="2956">AD975</f>
        <v>0</v>
      </c>
      <c r="AE976" s="410">
        <f t="shared" ref="AE976" si="2957">AE975</f>
        <v>0</v>
      </c>
      <c r="AF976" s="410">
        <f t="shared" ref="AF976" si="2958">AF975</f>
        <v>0</v>
      </c>
      <c r="AG976" s="410">
        <f t="shared" ref="AG976" si="2959">AG975</f>
        <v>0</v>
      </c>
      <c r="AH976" s="410">
        <f t="shared" ref="AH976" si="2960">AH975</f>
        <v>0</v>
      </c>
      <c r="AI976" s="410">
        <f t="shared" ref="AI976" si="2961">AI975</f>
        <v>0</v>
      </c>
      <c r="AJ976" s="410">
        <f t="shared" ref="AJ976" si="2962">AJ975</f>
        <v>0</v>
      </c>
      <c r="AK976" s="410">
        <f t="shared" ref="AK976" si="2963">AK975</f>
        <v>0</v>
      </c>
      <c r="AL976" s="410">
        <f t="shared" ref="AL976" si="2964">AL975</f>
        <v>0</v>
      </c>
      <c r="AM976" s="310"/>
    </row>
    <row r="977" spans="1:39" ht="15" customHeight="1" outlineLevel="1">
      <c r="A977" s="530"/>
      <c r="B977" s="313"/>
      <c r="C977" s="311"/>
      <c r="D977" s="315"/>
      <c r="E977" s="315"/>
      <c r="F977" s="315"/>
      <c r="G977" s="315"/>
      <c r="H977" s="315"/>
      <c r="I977" s="315"/>
      <c r="J977" s="315"/>
      <c r="K977" s="315"/>
      <c r="L977" s="315"/>
      <c r="M977" s="315"/>
      <c r="N977" s="290"/>
      <c r="O977" s="315"/>
      <c r="P977" s="315"/>
      <c r="Q977" s="315"/>
      <c r="R977" s="315"/>
      <c r="S977" s="315"/>
      <c r="T977" s="315"/>
      <c r="U977" s="315"/>
      <c r="V977" s="315"/>
      <c r="W977" s="315"/>
      <c r="X977" s="315"/>
      <c r="Y977" s="415"/>
      <c r="Z977" s="416"/>
      <c r="AA977" s="415"/>
      <c r="AB977" s="415"/>
      <c r="AC977" s="415"/>
      <c r="AD977" s="415"/>
      <c r="AE977" s="415"/>
      <c r="AF977" s="415"/>
      <c r="AG977" s="415"/>
      <c r="AH977" s="415"/>
      <c r="AI977" s="415"/>
      <c r="AJ977" s="415"/>
      <c r="AK977" s="415"/>
      <c r="AL977" s="415"/>
      <c r="AM977" s="312"/>
    </row>
    <row r="978" spans="1:39" ht="15" customHeight="1" outlineLevel="1">
      <c r="A978" s="530">
        <v>9</v>
      </c>
      <c r="B978" s="427" t="s">
        <v>103</v>
      </c>
      <c r="C978" s="290" t="s">
        <v>25</v>
      </c>
      <c r="D978" s="294"/>
      <c r="E978" s="294"/>
      <c r="F978" s="294"/>
      <c r="G978" s="294"/>
      <c r="H978" s="294"/>
      <c r="I978" s="294"/>
      <c r="J978" s="294"/>
      <c r="K978" s="294"/>
      <c r="L978" s="294"/>
      <c r="M978" s="294"/>
      <c r="N978" s="294">
        <v>12</v>
      </c>
      <c r="O978" s="294"/>
      <c r="P978" s="294"/>
      <c r="Q978" s="294"/>
      <c r="R978" s="294"/>
      <c r="S978" s="294"/>
      <c r="T978" s="294"/>
      <c r="U978" s="294"/>
      <c r="V978" s="294"/>
      <c r="W978" s="294"/>
      <c r="X978" s="294"/>
      <c r="Y978" s="414"/>
      <c r="Z978" s="414"/>
      <c r="AA978" s="414"/>
      <c r="AB978" s="414"/>
      <c r="AC978" s="414"/>
      <c r="AD978" s="414"/>
      <c r="AE978" s="414"/>
      <c r="AF978" s="414"/>
      <c r="AG978" s="414"/>
      <c r="AH978" s="414"/>
      <c r="AI978" s="414"/>
      <c r="AJ978" s="414"/>
      <c r="AK978" s="414"/>
      <c r="AL978" s="414"/>
      <c r="AM978" s="295">
        <f>SUM(Y978:AL978)</f>
        <v>0</v>
      </c>
    </row>
    <row r="979" spans="1:39" ht="15" customHeight="1" outlineLevel="1">
      <c r="A979" s="530"/>
      <c r="B979" s="293" t="s">
        <v>347</v>
      </c>
      <c r="C979" s="290" t="s">
        <v>164</v>
      </c>
      <c r="D979" s="294"/>
      <c r="E979" s="294"/>
      <c r="F979" s="294"/>
      <c r="G979" s="294"/>
      <c r="H979" s="294"/>
      <c r="I979" s="294"/>
      <c r="J979" s="294"/>
      <c r="K979" s="294"/>
      <c r="L979" s="294"/>
      <c r="M979" s="294"/>
      <c r="N979" s="294">
        <f>N978</f>
        <v>12</v>
      </c>
      <c r="O979" s="294"/>
      <c r="P979" s="294"/>
      <c r="Q979" s="294"/>
      <c r="R979" s="294"/>
      <c r="S979" s="294"/>
      <c r="T979" s="294"/>
      <c r="U979" s="294"/>
      <c r="V979" s="294"/>
      <c r="W979" s="294"/>
      <c r="X979" s="294"/>
      <c r="Y979" s="410">
        <f>Y978</f>
        <v>0</v>
      </c>
      <c r="Z979" s="410">
        <f t="shared" ref="Z979" si="2965">Z978</f>
        <v>0</v>
      </c>
      <c r="AA979" s="410">
        <f t="shared" ref="AA979" si="2966">AA978</f>
        <v>0</v>
      </c>
      <c r="AB979" s="410">
        <f t="shared" ref="AB979" si="2967">AB978</f>
        <v>0</v>
      </c>
      <c r="AC979" s="410">
        <f t="shared" ref="AC979" si="2968">AC978</f>
        <v>0</v>
      </c>
      <c r="AD979" s="410">
        <f t="shared" ref="AD979" si="2969">AD978</f>
        <v>0</v>
      </c>
      <c r="AE979" s="410">
        <f t="shared" ref="AE979" si="2970">AE978</f>
        <v>0</v>
      </c>
      <c r="AF979" s="410">
        <f t="shared" ref="AF979" si="2971">AF978</f>
        <v>0</v>
      </c>
      <c r="AG979" s="410">
        <f t="shared" ref="AG979" si="2972">AG978</f>
        <v>0</v>
      </c>
      <c r="AH979" s="410">
        <f t="shared" ref="AH979" si="2973">AH978</f>
        <v>0</v>
      </c>
      <c r="AI979" s="410">
        <f t="shared" ref="AI979" si="2974">AI978</f>
        <v>0</v>
      </c>
      <c r="AJ979" s="410">
        <f t="shared" ref="AJ979" si="2975">AJ978</f>
        <v>0</v>
      </c>
      <c r="AK979" s="410">
        <f t="shared" ref="AK979" si="2976">AK978</f>
        <v>0</v>
      </c>
      <c r="AL979" s="410">
        <f t="shared" ref="AL979" si="2977">AL978</f>
        <v>0</v>
      </c>
      <c r="AM979" s="310"/>
    </row>
    <row r="980" spans="1:39" ht="15" customHeight="1" outlineLevel="1">
      <c r="A980" s="530"/>
      <c r="B980" s="313"/>
      <c r="C980" s="311"/>
      <c r="D980" s="315"/>
      <c r="E980" s="315"/>
      <c r="F980" s="315"/>
      <c r="G980" s="315"/>
      <c r="H980" s="315"/>
      <c r="I980" s="315"/>
      <c r="J980" s="315"/>
      <c r="K980" s="315"/>
      <c r="L980" s="315"/>
      <c r="M980" s="315"/>
      <c r="N980" s="290"/>
      <c r="O980" s="315"/>
      <c r="P980" s="315"/>
      <c r="Q980" s="315"/>
      <c r="R980" s="315"/>
      <c r="S980" s="315"/>
      <c r="T980" s="315"/>
      <c r="U980" s="315"/>
      <c r="V980" s="315"/>
      <c r="W980" s="315"/>
      <c r="X980" s="315"/>
      <c r="Y980" s="415"/>
      <c r="Z980" s="415"/>
      <c r="AA980" s="415"/>
      <c r="AB980" s="415"/>
      <c r="AC980" s="415"/>
      <c r="AD980" s="415"/>
      <c r="AE980" s="415"/>
      <c r="AF980" s="415"/>
      <c r="AG980" s="415"/>
      <c r="AH980" s="415"/>
      <c r="AI980" s="415"/>
      <c r="AJ980" s="415"/>
      <c r="AK980" s="415"/>
      <c r="AL980" s="415"/>
      <c r="AM980" s="312"/>
    </row>
    <row r="981" spans="1:39" ht="15" customHeight="1" outlineLevel="1">
      <c r="A981" s="530">
        <v>10</v>
      </c>
      <c r="B981" s="427" t="s">
        <v>104</v>
      </c>
      <c r="C981" s="290" t="s">
        <v>25</v>
      </c>
      <c r="D981" s="294"/>
      <c r="E981" s="294"/>
      <c r="F981" s="294"/>
      <c r="G981" s="294"/>
      <c r="H981" s="294"/>
      <c r="I981" s="294"/>
      <c r="J981" s="294"/>
      <c r="K981" s="294"/>
      <c r="L981" s="294"/>
      <c r="M981" s="294"/>
      <c r="N981" s="294">
        <v>3</v>
      </c>
      <c r="O981" s="294"/>
      <c r="P981" s="294"/>
      <c r="Q981" s="294"/>
      <c r="R981" s="294"/>
      <c r="S981" s="294"/>
      <c r="T981" s="294"/>
      <c r="U981" s="294"/>
      <c r="V981" s="294"/>
      <c r="W981" s="294"/>
      <c r="X981" s="294"/>
      <c r="Y981" s="414"/>
      <c r="Z981" s="414"/>
      <c r="AA981" s="414"/>
      <c r="AB981" s="414"/>
      <c r="AC981" s="414"/>
      <c r="AD981" s="414"/>
      <c r="AE981" s="414"/>
      <c r="AF981" s="414"/>
      <c r="AG981" s="414"/>
      <c r="AH981" s="414"/>
      <c r="AI981" s="414"/>
      <c r="AJ981" s="414"/>
      <c r="AK981" s="414"/>
      <c r="AL981" s="414"/>
      <c r="AM981" s="295">
        <f>SUM(Y981:AL981)</f>
        <v>0</v>
      </c>
    </row>
    <row r="982" spans="1:39" ht="15" customHeight="1" outlineLevel="1">
      <c r="A982" s="530"/>
      <c r="B982" s="293" t="s">
        <v>347</v>
      </c>
      <c r="C982" s="290" t="s">
        <v>164</v>
      </c>
      <c r="D982" s="294"/>
      <c r="E982" s="294"/>
      <c r="F982" s="294"/>
      <c r="G982" s="294"/>
      <c r="H982" s="294"/>
      <c r="I982" s="294"/>
      <c r="J982" s="294"/>
      <c r="K982" s="294"/>
      <c r="L982" s="294"/>
      <c r="M982" s="294"/>
      <c r="N982" s="294">
        <f>N981</f>
        <v>3</v>
      </c>
      <c r="O982" s="294"/>
      <c r="P982" s="294"/>
      <c r="Q982" s="294"/>
      <c r="R982" s="294"/>
      <c r="S982" s="294"/>
      <c r="T982" s="294"/>
      <c r="U982" s="294"/>
      <c r="V982" s="294"/>
      <c r="W982" s="294"/>
      <c r="X982" s="294"/>
      <c r="Y982" s="410">
        <f>Y981</f>
        <v>0</v>
      </c>
      <c r="Z982" s="410">
        <f t="shared" ref="Z982" si="2978">Z981</f>
        <v>0</v>
      </c>
      <c r="AA982" s="410">
        <f t="shared" ref="AA982" si="2979">AA981</f>
        <v>0</v>
      </c>
      <c r="AB982" s="410">
        <f t="shared" ref="AB982" si="2980">AB981</f>
        <v>0</v>
      </c>
      <c r="AC982" s="410">
        <f t="shared" ref="AC982" si="2981">AC981</f>
        <v>0</v>
      </c>
      <c r="AD982" s="410">
        <f t="shared" ref="AD982" si="2982">AD981</f>
        <v>0</v>
      </c>
      <c r="AE982" s="410">
        <f t="shared" ref="AE982" si="2983">AE981</f>
        <v>0</v>
      </c>
      <c r="AF982" s="410">
        <f t="shared" ref="AF982" si="2984">AF981</f>
        <v>0</v>
      </c>
      <c r="AG982" s="410">
        <f t="shared" ref="AG982" si="2985">AG981</f>
        <v>0</v>
      </c>
      <c r="AH982" s="410">
        <f t="shared" ref="AH982" si="2986">AH981</f>
        <v>0</v>
      </c>
      <c r="AI982" s="410">
        <f t="shared" ref="AI982" si="2987">AI981</f>
        <v>0</v>
      </c>
      <c r="AJ982" s="410">
        <f t="shared" ref="AJ982" si="2988">AJ981</f>
        <v>0</v>
      </c>
      <c r="AK982" s="410">
        <f t="shared" ref="AK982" si="2989">AK981</f>
        <v>0</v>
      </c>
      <c r="AL982" s="410">
        <f t="shared" ref="AL982" si="2990">AL981</f>
        <v>0</v>
      </c>
      <c r="AM982" s="310"/>
    </row>
    <row r="983" spans="1:39" ht="15" customHeight="1" outlineLevel="1">
      <c r="A983" s="530"/>
      <c r="B983" s="313"/>
      <c r="C983" s="311"/>
      <c r="D983" s="315"/>
      <c r="E983" s="315"/>
      <c r="F983" s="315"/>
      <c r="G983" s="315"/>
      <c r="H983" s="315"/>
      <c r="I983" s="315"/>
      <c r="J983" s="315"/>
      <c r="K983" s="315"/>
      <c r="L983" s="315"/>
      <c r="M983" s="315"/>
      <c r="N983" s="290"/>
      <c r="O983" s="315"/>
      <c r="P983" s="315"/>
      <c r="Q983" s="315"/>
      <c r="R983" s="315"/>
      <c r="S983" s="315"/>
      <c r="T983" s="315"/>
      <c r="U983" s="315"/>
      <c r="V983" s="315"/>
      <c r="W983" s="315"/>
      <c r="X983" s="315"/>
      <c r="Y983" s="415"/>
      <c r="Z983" s="416"/>
      <c r="AA983" s="415"/>
      <c r="AB983" s="415"/>
      <c r="AC983" s="415"/>
      <c r="AD983" s="415"/>
      <c r="AE983" s="415"/>
      <c r="AF983" s="415"/>
      <c r="AG983" s="415"/>
      <c r="AH983" s="415"/>
      <c r="AI983" s="415"/>
      <c r="AJ983" s="415"/>
      <c r="AK983" s="415"/>
      <c r="AL983" s="415"/>
      <c r="AM983" s="312"/>
    </row>
    <row r="984" spans="1:39" ht="15" customHeight="1" outlineLevel="1">
      <c r="A984" s="530"/>
      <c r="B984" s="287" t="s">
        <v>10</v>
      </c>
      <c r="C984" s="288"/>
      <c r="D984" s="288"/>
      <c r="E984" s="288"/>
      <c r="F984" s="288"/>
      <c r="G984" s="288"/>
      <c r="H984" s="288"/>
      <c r="I984" s="288"/>
      <c r="J984" s="288"/>
      <c r="K984" s="288"/>
      <c r="L984" s="288"/>
      <c r="M984" s="288"/>
      <c r="N984" s="289"/>
      <c r="O984" s="288"/>
      <c r="P984" s="288"/>
      <c r="Q984" s="288"/>
      <c r="R984" s="288"/>
      <c r="S984" s="288"/>
      <c r="T984" s="288"/>
      <c r="U984" s="288"/>
      <c r="V984" s="288"/>
      <c r="W984" s="288"/>
      <c r="X984" s="288"/>
      <c r="Y984" s="413"/>
      <c r="Z984" s="413"/>
      <c r="AA984" s="413"/>
      <c r="AB984" s="413"/>
      <c r="AC984" s="413"/>
      <c r="AD984" s="413"/>
      <c r="AE984" s="413"/>
      <c r="AF984" s="413"/>
      <c r="AG984" s="413"/>
      <c r="AH984" s="413"/>
      <c r="AI984" s="413"/>
      <c r="AJ984" s="413"/>
      <c r="AK984" s="413"/>
      <c r="AL984" s="413"/>
      <c r="AM984" s="291"/>
    </row>
    <row r="985" spans="1:39" ht="15" customHeight="1" outlineLevel="1">
      <c r="A985" s="530">
        <v>11</v>
      </c>
      <c r="B985" s="427" t="s">
        <v>105</v>
      </c>
      <c r="C985" s="290" t="s">
        <v>25</v>
      </c>
      <c r="D985" s="294"/>
      <c r="E985" s="294"/>
      <c r="F985" s="294"/>
      <c r="G985" s="294"/>
      <c r="H985" s="294"/>
      <c r="I985" s="294"/>
      <c r="J985" s="294"/>
      <c r="K985" s="294"/>
      <c r="L985" s="294"/>
      <c r="M985" s="294"/>
      <c r="N985" s="294">
        <v>12</v>
      </c>
      <c r="O985" s="294"/>
      <c r="P985" s="294"/>
      <c r="Q985" s="294"/>
      <c r="R985" s="294"/>
      <c r="S985" s="294"/>
      <c r="T985" s="294"/>
      <c r="U985" s="294"/>
      <c r="V985" s="294"/>
      <c r="W985" s="294"/>
      <c r="X985" s="294"/>
      <c r="Y985" s="425"/>
      <c r="Z985" s="414"/>
      <c r="AA985" s="414"/>
      <c r="AB985" s="414"/>
      <c r="AC985" s="414"/>
      <c r="AD985" s="414"/>
      <c r="AE985" s="414"/>
      <c r="AF985" s="414"/>
      <c r="AG985" s="414"/>
      <c r="AH985" s="414"/>
      <c r="AI985" s="414"/>
      <c r="AJ985" s="414"/>
      <c r="AK985" s="414"/>
      <c r="AL985" s="414"/>
      <c r="AM985" s="295">
        <f>SUM(Y985:AL985)</f>
        <v>0</v>
      </c>
    </row>
    <row r="986" spans="1:39" ht="15" customHeight="1" outlineLevel="1">
      <c r="A986" s="530"/>
      <c r="B986" s="293" t="s">
        <v>347</v>
      </c>
      <c r="C986" s="290" t="s">
        <v>164</v>
      </c>
      <c r="D986" s="294"/>
      <c r="E986" s="294"/>
      <c r="F986" s="294"/>
      <c r="G986" s="294"/>
      <c r="H986" s="294"/>
      <c r="I986" s="294"/>
      <c r="J986" s="294"/>
      <c r="K986" s="294"/>
      <c r="L986" s="294"/>
      <c r="M986" s="294"/>
      <c r="N986" s="294">
        <f>N985</f>
        <v>12</v>
      </c>
      <c r="O986" s="294"/>
      <c r="P986" s="294"/>
      <c r="Q986" s="294"/>
      <c r="R986" s="294"/>
      <c r="S986" s="294"/>
      <c r="T986" s="294"/>
      <c r="U986" s="294"/>
      <c r="V986" s="294"/>
      <c r="W986" s="294"/>
      <c r="X986" s="294"/>
      <c r="Y986" s="410">
        <f>Y985</f>
        <v>0</v>
      </c>
      <c r="Z986" s="410">
        <f t="shared" ref="Z986" si="2991">Z985</f>
        <v>0</v>
      </c>
      <c r="AA986" s="410">
        <f t="shared" ref="AA986" si="2992">AA985</f>
        <v>0</v>
      </c>
      <c r="AB986" s="410">
        <f t="shared" ref="AB986" si="2993">AB985</f>
        <v>0</v>
      </c>
      <c r="AC986" s="410">
        <f t="shared" ref="AC986" si="2994">AC985</f>
        <v>0</v>
      </c>
      <c r="AD986" s="410">
        <f t="shared" ref="AD986" si="2995">AD985</f>
        <v>0</v>
      </c>
      <c r="AE986" s="410">
        <f t="shared" ref="AE986" si="2996">AE985</f>
        <v>0</v>
      </c>
      <c r="AF986" s="410">
        <f t="shared" ref="AF986" si="2997">AF985</f>
        <v>0</v>
      </c>
      <c r="AG986" s="410">
        <f t="shared" ref="AG986" si="2998">AG985</f>
        <v>0</v>
      </c>
      <c r="AH986" s="410">
        <f t="shared" ref="AH986" si="2999">AH985</f>
        <v>0</v>
      </c>
      <c r="AI986" s="410">
        <f t="shared" ref="AI986" si="3000">AI985</f>
        <v>0</v>
      </c>
      <c r="AJ986" s="410">
        <f t="shared" ref="AJ986" si="3001">AJ985</f>
        <v>0</v>
      </c>
      <c r="AK986" s="410">
        <f t="shared" ref="AK986" si="3002">AK985</f>
        <v>0</v>
      </c>
      <c r="AL986" s="410">
        <f t="shared" ref="AL986" si="3003">AL985</f>
        <v>0</v>
      </c>
      <c r="AM986" s="296"/>
    </row>
    <row r="987" spans="1:39" ht="15" customHeight="1" outlineLevel="1">
      <c r="A987" s="530"/>
      <c r="B987" s="314"/>
      <c r="C987" s="304"/>
      <c r="D987" s="290"/>
      <c r="E987" s="290"/>
      <c r="F987" s="290"/>
      <c r="G987" s="290"/>
      <c r="H987" s="290"/>
      <c r="I987" s="290"/>
      <c r="J987" s="290"/>
      <c r="K987" s="290"/>
      <c r="L987" s="290"/>
      <c r="M987" s="290"/>
      <c r="N987" s="290"/>
      <c r="O987" s="290"/>
      <c r="P987" s="290"/>
      <c r="Q987" s="290"/>
      <c r="R987" s="290"/>
      <c r="S987" s="290"/>
      <c r="T987" s="290"/>
      <c r="U987" s="290"/>
      <c r="V987" s="290"/>
      <c r="W987" s="290"/>
      <c r="X987" s="290"/>
      <c r="Y987" s="411"/>
      <c r="Z987" s="420"/>
      <c r="AA987" s="420"/>
      <c r="AB987" s="420"/>
      <c r="AC987" s="420"/>
      <c r="AD987" s="420"/>
      <c r="AE987" s="420"/>
      <c r="AF987" s="420"/>
      <c r="AG987" s="420"/>
      <c r="AH987" s="420"/>
      <c r="AI987" s="420"/>
      <c r="AJ987" s="420"/>
      <c r="AK987" s="420"/>
      <c r="AL987" s="420"/>
      <c r="AM987" s="305"/>
    </row>
    <row r="988" spans="1:39" ht="28.5" customHeight="1" outlineLevel="1">
      <c r="A988" s="530">
        <v>12</v>
      </c>
      <c r="B988" s="427" t="s">
        <v>106</v>
      </c>
      <c r="C988" s="290" t="s">
        <v>25</v>
      </c>
      <c r="D988" s="294"/>
      <c r="E988" s="294"/>
      <c r="F988" s="294"/>
      <c r="G988" s="294"/>
      <c r="H988" s="294"/>
      <c r="I988" s="294"/>
      <c r="J988" s="294"/>
      <c r="K988" s="294"/>
      <c r="L988" s="294"/>
      <c r="M988" s="294"/>
      <c r="N988" s="294">
        <v>12</v>
      </c>
      <c r="O988" s="294"/>
      <c r="P988" s="294"/>
      <c r="Q988" s="294"/>
      <c r="R988" s="294"/>
      <c r="S988" s="294"/>
      <c r="T988" s="294"/>
      <c r="U988" s="294"/>
      <c r="V988" s="294"/>
      <c r="W988" s="294"/>
      <c r="X988" s="294"/>
      <c r="Y988" s="409"/>
      <c r="Z988" s="414"/>
      <c r="AA988" s="414"/>
      <c r="AB988" s="414"/>
      <c r="AC988" s="414"/>
      <c r="AD988" s="414"/>
      <c r="AE988" s="414"/>
      <c r="AF988" s="414"/>
      <c r="AG988" s="414"/>
      <c r="AH988" s="414"/>
      <c r="AI988" s="414"/>
      <c r="AJ988" s="414"/>
      <c r="AK988" s="414"/>
      <c r="AL988" s="414"/>
      <c r="AM988" s="295">
        <f>SUM(Y988:AL988)</f>
        <v>0</v>
      </c>
    </row>
    <row r="989" spans="1:39" ht="15" customHeight="1" outlineLevel="1">
      <c r="A989" s="530"/>
      <c r="B989" s="293" t="s">
        <v>347</v>
      </c>
      <c r="C989" s="290" t="s">
        <v>164</v>
      </c>
      <c r="D989" s="294"/>
      <c r="E989" s="294"/>
      <c r="F989" s="294"/>
      <c r="G989" s="294"/>
      <c r="H989" s="294"/>
      <c r="I989" s="294"/>
      <c r="J989" s="294"/>
      <c r="K989" s="294"/>
      <c r="L989" s="294"/>
      <c r="M989" s="294"/>
      <c r="N989" s="294">
        <f>N988</f>
        <v>12</v>
      </c>
      <c r="O989" s="294"/>
      <c r="P989" s="294"/>
      <c r="Q989" s="294"/>
      <c r="R989" s="294"/>
      <c r="S989" s="294"/>
      <c r="T989" s="294"/>
      <c r="U989" s="294"/>
      <c r="V989" s="294"/>
      <c r="W989" s="294"/>
      <c r="X989" s="294"/>
      <c r="Y989" s="410">
        <f>Y988</f>
        <v>0</v>
      </c>
      <c r="Z989" s="410">
        <f t="shared" ref="Z989" si="3004">Z988</f>
        <v>0</v>
      </c>
      <c r="AA989" s="410">
        <f t="shared" ref="AA989" si="3005">AA988</f>
        <v>0</v>
      </c>
      <c r="AB989" s="410">
        <f t="shared" ref="AB989" si="3006">AB988</f>
        <v>0</v>
      </c>
      <c r="AC989" s="410">
        <f t="shared" ref="AC989" si="3007">AC988</f>
        <v>0</v>
      </c>
      <c r="AD989" s="410">
        <f t="shared" ref="AD989" si="3008">AD988</f>
        <v>0</v>
      </c>
      <c r="AE989" s="410">
        <f t="shared" ref="AE989" si="3009">AE988</f>
        <v>0</v>
      </c>
      <c r="AF989" s="410">
        <f t="shared" ref="AF989" si="3010">AF988</f>
        <v>0</v>
      </c>
      <c r="AG989" s="410">
        <f t="shared" ref="AG989" si="3011">AG988</f>
        <v>0</v>
      </c>
      <c r="AH989" s="410">
        <f t="shared" ref="AH989" si="3012">AH988</f>
        <v>0</v>
      </c>
      <c r="AI989" s="410">
        <f t="shared" ref="AI989" si="3013">AI988</f>
        <v>0</v>
      </c>
      <c r="AJ989" s="410">
        <f t="shared" ref="AJ989" si="3014">AJ988</f>
        <v>0</v>
      </c>
      <c r="AK989" s="410">
        <f t="shared" ref="AK989" si="3015">AK988</f>
        <v>0</v>
      </c>
      <c r="AL989" s="410">
        <f t="shared" ref="AL989" si="3016">AL988</f>
        <v>0</v>
      </c>
      <c r="AM989" s="296"/>
    </row>
    <row r="990" spans="1:39" ht="15" customHeight="1" outlineLevel="1">
      <c r="A990" s="530"/>
      <c r="B990" s="314"/>
      <c r="C990" s="304"/>
      <c r="D990" s="290"/>
      <c r="E990" s="290"/>
      <c r="F990" s="290"/>
      <c r="G990" s="290"/>
      <c r="H990" s="290"/>
      <c r="I990" s="290"/>
      <c r="J990" s="290"/>
      <c r="K990" s="290"/>
      <c r="L990" s="290"/>
      <c r="M990" s="290"/>
      <c r="N990" s="290"/>
      <c r="O990" s="290"/>
      <c r="P990" s="290"/>
      <c r="Q990" s="290"/>
      <c r="R990" s="290"/>
      <c r="S990" s="290"/>
      <c r="T990" s="290"/>
      <c r="U990" s="290"/>
      <c r="V990" s="290"/>
      <c r="W990" s="290"/>
      <c r="X990" s="290"/>
      <c r="Y990" s="421"/>
      <c r="Z990" s="421"/>
      <c r="AA990" s="411"/>
      <c r="AB990" s="411"/>
      <c r="AC990" s="411"/>
      <c r="AD990" s="411"/>
      <c r="AE990" s="411"/>
      <c r="AF990" s="411"/>
      <c r="AG990" s="411"/>
      <c r="AH990" s="411"/>
      <c r="AI990" s="411"/>
      <c r="AJ990" s="411"/>
      <c r="AK990" s="411"/>
      <c r="AL990" s="411"/>
      <c r="AM990" s="305"/>
    </row>
    <row r="991" spans="1:39" ht="15" customHeight="1" outlineLevel="1">
      <c r="A991" s="530">
        <v>13</v>
      </c>
      <c r="B991" s="427" t="s">
        <v>107</v>
      </c>
      <c r="C991" s="290" t="s">
        <v>25</v>
      </c>
      <c r="D991" s="294"/>
      <c r="E991" s="294"/>
      <c r="F991" s="294"/>
      <c r="G991" s="294"/>
      <c r="H991" s="294"/>
      <c r="I991" s="294"/>
      <c r="J991" s="294"/>
      <c r="K991" s="294"/>
      <c r="L991" s="294"/>
      <c r="M991" s="294"/>
      <c r="N991" s="294">
        <v>12</v>
      </c>
      <c r="O991" s="294"/>
      <c r="P991" s="294"/>
      <c r="Q991" s="294"/>
      <c r="R991" s="294"/>
      <c r="S991" s="294"/>
      <c r="T991" s="294"/>
      <c r="U991" s="294"/>
      <c r="V991" s="294"/>
      <c r="W991" s="294"/>
      <c r="X991" s="294"/>
      <c r="Y991" s="409"/>
      <c r="Z991" s="414"/>
      <c r="AA991" s="414"/>
      <c r="AB991" s="414"/>
      <c r="AC991" s="414"/>
      <c r="AD991" s="414"/>
      <c r="AE991" s="414"/>
      <c r="AF991" s="414"/>
      <c r="AG991" s="414"/>
      <c r="AH991" s="414"/>
      <c r="AI991" s="414"/>
      <c r="AJ991" s="414"/>
      <c r="AK991" s="414"/>
      <c r="AL991" s="414"/>
      <c r="AM991" s="295">
        <f>SUM(Y991:AL991)</f>
        <v>0</v>
      </c>
    </row>
    <row r="992" spans="1:39" ht="15" customHeight="1" outlineLevel="1">
      <c r="A992" s="530"/>
      <c r="B992" s="293" t="s">
        <v>347</v>
      </c>
      <c r="C992" s="290" t="s">
        <v>164</v>
      </c>
      <c r="D992" s="294"/>
      <c r="E992" s="294"/>
      <c r="F992" s="294"/>
      <c r="G992" s="294"/>
      <c r="H992" s="294"/>
      <c r="I992" s="294"/>
      <c r="J992" s="294"/>
      <c r="K992" s="294"/>
      <c r="L992" s="294"/>
      <c r="M992" s="294"/>
      <c r="N992" s="294">
        <f>N991</f>
        <v>12</v>
      </c>
      <c r="O992" s="294"/>
      <c r="P992" s="294"/>
      <c r="Q992" s="294"/>
      <c r="R992" s="294"/>
      <c r="S992" s="294"/>
      <c r="T992" s="294"/>
      <c r="U992" s="294"/>
      <c r="V992" s="294"/>
      <c r="W992" s="294"/>
      <c r="X992" s="294"/>
      <c r="Y992" s="410">
        <f>Y991</f>
        <v>0</v>
      </c>
      <c r="Z992" s="410">
        <f t="shared" ref="Z992" si="3017">Z991</f>
        <v>0</v>
      </c>
      <c r="AA992" s="410">
        <f t="shared" ref="AA992" si="3018">AA991</f>
        <v>0</v>
      </c>
      <c r="AB992" s="410">
        <f t="shared" ref="AB992" si="3019">AB991</f>
        <v>0</v>
      </c>
      <c r="AC992" s="410">
        <f t="shared" ref="AC992" si="3020">AC991</f>
        <v>0</v>
      </c>
      <c r="AD992" s="410">
        <f t="shared" ref="AD992" si="3021">AD991</f>
        <v>0</v>
      </c>
      <c r="AE992" s="410">
        <f t="shared" ref="AE992" si="3022">AE991</f>
        <v>0</v>
      </c>
      <c r="AF992" s="410">
        <f t="shared" ref="AF992" si="3023">AF991</f>
        <v>0</v>
      </c>
      <c r="AG992" s="410">
        <f t="shared" ref="AG992" si="3024">AG991</f>
        <v>0</v>
      </c>
      <c r="AH992" s="410">
        <f t="shared" ref="AH992" si="3025">AH991</f>
        <v>0</v>
      </c>
      <c r="AI992" s="410">
        <f t="shared" ref="AI992" si="3026">AI991</f>
        <v>0</v>
      </c>
      <c r="AJ992" s="410">
        <f t="shared" ref="AJ992" si="3027">AJ991</f>
        <v>0</v>
      </c>
      <c r="AK992" s="410">
        <f t="shared" ref="AK992" si="3028">AK991</f>
        <v>0</v>
      </c>
      <c r="AL992" s="410">
        <f t="shared" ref="AL992" si="3029">AL991</f>
        <v>0</v>
      </c>
      <c r="AM992" s="305"/>
    </row>
    <row r="993" spans="1:40" ht="15" customHeight="1" outlineLevel="1">
      <c r="A993" s="530"/>
      <c r="B993" s="314"/>
      <c r="C993" s="304"/>
      <c r="D993" s="290"/>
      <c r="E993" s="290"/>
      <c r="F993" s="290"/>
      <c r="G993" s="290"/>
      <c r="H993" s="290"/>
      <c r="I993" s="290"/>
      <c r="J993" s="290"/>
      <c r="K993" s="290"/>
      <c r="L993" s="290"/>
      <c r="M993" s="290"/>
      <c r="N993" s="290"/>
      <c r="O993" s="290"/>
      <c r="P993" s="290"/>
      <c r="Q993" s="290"/>
      <c r="R993" s="290"/>
      <c r="S993" s="290"/>
      <c r="T993" s="290"/>
      <c r="U993" s="290"/>
      <c r="V993" s="290"/>
      <c r="W993" s="290"/>
      <c r="X993" s="290"/>
      <c r="Y993" s="411"/>
      <c r="Z993" s="411"/>
      <c r="AA993" s="411"/>
      <c r="AB993" s="411"/>
      <c r="AC993" s="411"/>
      <c r="AD993" s="411"/>
      <c r="AE993" s="411"/>
      <c r="AF993" s="411"/>
      <c r="AG993" s="411"/>
      <c r="AH993" s="411"/>
      <c r="AI993" s="411"/>
      <c r="AJ993" s="411"/>
      <c r="AK993" s="411"/>
      <c r="AL993" s="411"/>
      <c r="AM993" s="305"/>
    </row>
    <row r="994" spans="1:40" ht="15" customHeight="1" outlineLevel="1">
      <c r="A994" s="530"/>
      <c r="B994" s="287" t="s">
        <v>108</v>
      </c>
      <c r="C994" s="288"/>
      <c r="D994" s="289"/>
      <c r="E994" s="289"/>
      <c r="F994" s="289"/>
      <c r="G994" s="289"/>
      <c r="H994" s="289"/>
      <c r="I994" s="289"/>
      <c r="J994" s="289"/>
      <c r="K994" s="289"/>
      <c r="L994" s="289"/>
      <c r="M994" s="289"/>
      <c r="N994" s="289"/>
      <c r="O994" s="289"/>
      <c r="P994" s="288"/>
      <c r="Q994" s="288"/>
      <c r="R994" s="288"/>
      <c r="S994" s="288"/>
      <c r="T994" s="288"/>
      <c r="U994" s="288"/>
      <c r="V994" s="288"/>
      <c r="W994" s="288"/>
      <c r="X994" s="288"/>
      <c r="Y994" s="413"/>
      <c r="Z994" s="413"/>
      <c r="AA994" s="413"/>
      <c r="AB994" s="413"/>
      <c r="AC994" s="413"/>
      <c r="AD994" s="413"/>
      <c r="AE994" s="413"/>
      <c r="AF994" s="413"/>
      <c r="AG994" s="413"/>
      <c r="AH994" s="413"/>
      <c r="AI994" s="413"/>
      <c r="AJ994" s="413"/>
      <c r="AK994" s="413"/>
      <c r="AL994" s="413"/>
      <c r="AM994" s="291"/>
    </row>
    <row r="995" spans="1:40" ht="15" customHeight="1" outlineLevel="1">
      <c r="A995" s="530">
        <v>14</v>
      </c>
      <c r="B995" s="314" t="s">
        <v>109</v>
      </c>
      <c r="C995" s="290" t="s">
        <v>25</v>
      </c>
      <c r="D995" s="294"/>
      <c r="E995" s="294"/>
      <c r="F995" s="294"/>
      <c r="G995" s="294"/>
      <c r="H995" s="294"/>
      <c r="I995" s="294"/>
      <c r="J995" s="294"/>
      <c r="K995" s="294"/>
      <c r="L995" s="294"/>
      <c r="M995" s="294"/>
      <c r="N995" s="294">
        <v>12</v>
      </c>
      <c r="O995" s="294"/>
      <c r="P995" s="294"/>
      <c r="Q995" s="294"/>
      <c r="R995" s="294"/>
      <c r="S995" s="294"/>
      <c r="T995" s="294"/>
      <c r="U995" s="294"/>
      <c r="V995" s="294"/>
      <c r="W995" s="294"/>
      <c r="X995" s="294"/>
      <c r="Y995" s="409"/>
      <c r="Z995" s="409"/>
      <c r="AA995" s="409"/>
      <c r="AB995" s="409"/>
      <c r="AC995" s="409"/>
      <c r="AD995" s="409"/>
      <c r="AE995" s="409"/>
      <c r="AF995" s="409"/>
      <c r="AG995" s="409"/>
      <c r="AH995" s="409"/>
      <c r="AI995" s="409"/>
      <c r="AJ995" s="409"/>
      <c r="AK995" s="409"/>
      <c r="AL995" s="409"/>
      <c r="AM995" s="295">
        <f>SUM(Y995:AL995)</f>
        <v>0</v>
      </c>
    </row>
    <row r="996" spans="1:40" ht="15" customHeight="1" outlineLevel="1">
      <c r="A996" s="530"/>
      <c r="B996" s="293" t="s">
        <v>347</v>
      </c>
      <c r="C996" s="290" t="s">
        <v>164</v>
      </c>
      <c r="D996" s="294"/>
      <c r="E996" s="294"/>
      <c r="F996" s="294"/>
      <c r="G996" s="294"/>
      <c r="H996" s="294"/>
      <c r="I996" s="294"/>
      <c r="J996" s="294"/>
      <c r="K996" s="294"/>
      <c r="L996" s="294"/>
      <c r="M996" s="294"/>
      <c r="N996" s="294">
        <f>N995</f>
        <v>12</v>
      </c>
      <c r="O996" s="294"/>
      <c r="P996" s="294"/>
      <c r="Q996" s="294"/>
      <c r="R996" s="294"/>
      <c r="S996" s="294"/>
      <c r="T996" s="294"/>
      <c r="U996" s="294"/>
      <c r="V996" s="294"/>
      <c r="W996" s="294"/>
      <c r="X996" s="294"/>
      <c r="Y996" s="410">
        <f>Y995</f>
        <v>0</v>
      </c>
      <c r="Z996" s="410">
        <f t="shared" ref="Z996" si="3030">Z995</f>
        <v>0</v>
      </c>
      <c r="AA996" s="410">
        <f t="shared" ref="AA996" si="3031">AA995</f>
        <v>0</v>
      </c>
      <c r="AB996" s="410">
        <f t="shared" ref="AB996" si="3032">AB995</f>
        <v>0</v>
      </c>
      <c r="AC996" s="410">
        <f t="shared" ref="AC996" si="3033">AC995</f>
        <v>0</v>
      </c>
      <c r="AD996" s="410">
        <f t="shared" ref="AD996" si="3034">AD995</f>
        <v>0</v>
      </c>
      <c r="AE996" s="410">
        <f t="shared" ref="AE996" si="3035">AE995</f>
        <v>0</v>
      </c>
      <c r="AF996" s="410">
        <f t="shared" ref="AF996" si="3036">AF995</f>
        <v>0</v>
      </c>
      <c r="AG996" s="410">
        <f t="shared" ref="AG996" si="3037">AG995</f>
        <v>0</v>
      </c>
      <c r="AH996" s="410">
        <f t="shared" ref="AH996" si="3038">AH995</f>
        <v>0</v>
      </c>
      <c r="AI996" s="410">
        <f t="shared" ref="AI996" si="3039">AI995</f>
        <v>0</v>
      </c>
      <c r="AJ996" s="410">
        <f t="shared" ref="AJ996" si="3040">AJ995</f>
        <v>0</v>
      </c>
      <c r="AK996" s="410">
        <f t="shared" ref="AK996" si="3041">AK995</f>
        <v>0</v>
      </c>
      <c r="AL996" s="410">
        <f t="shared" ref="AL996" si="3042">AL995</f>
        <v>0</v>
      </c>
      <c r="AM996" s="296"/>
    </row>
    <row r="997" spans="1:40" ht="15" customHeight="1" outlineLevel="1">
      <c r="A997" s="530"/>
      <c r="B997" s="314"/>
      <c r="C997" s="304"/>
      <c r="D997" s="290"/>
      <c r="E997" s="290"/>
      <c r="F997" s="290"/>
      <c r="G997" s="290"/>
      <c r="H997" s="290"/>
      <c r="I997" s="290"/>
      <c r="J997" s="290"/>
      <c r="K997" s="290"/>
      <c r="L997" s="290"/>
      <c r="M997" s="290"/>
      <c r="N997" s="466"/>
      <c r="O997" s="290"/>
      <c r="P997" s="290"/>
      <c r="Q997" s="290"/>
      <c r="R997" s="290"/>
      <c r="S997" s="290"/>
      <c r="T997" s="290"/>
      <c r="U997" s="290"/>
      <c r="V997" s="290"/>
      <c r="W997" s="290"/>
      <c r="X997" s="290"/>
      <c r="Y997" s="411"/>
      <c r="Z997" s="411"/>
      <c r="AA997" s="411"/>
      <c r="AB997" s="411"/>
      <c r="AC997" s="411"/>
      <c r="AD997" s="411"/>
      <c r="AE997" s="411"/>
      <c r="AF997" s="411"/>
      <c r="AG997" s="411"/>
      <c r="AH997" s="411"/>
      <c r="AI997" s="411"/>
      <c r="AJ997" s="411"/>
      <c r="AK997" s="411"/>
      <c r="AL997" s="411"/>
      <c r="AM997" s="300"/>
      <c r="AN997" s="628"/>
    </row>
    <row r="998" spans="1:40" s="308" customFormat="1" ht="15.75" outlineLevel="1">
      <c r="A998" s="530"/>
      <c r="B998" s="287" t="s">
        <v>491</v>
      </c>
      <c r="C998" s="290"/>
      <c r="D998" s="290"/>
      <c r="E998" s="290"/>
      <c r="F998" s="290"/>
      <c r="G998" s="290"/>
      <c r="H998" s="290"/>
      <c r="I998" s="290"/>
      <c r="J998" s="290"/>
      <c r="K998" s="290"/>
      <c r="L998" s="290"/>
      <c r="M998" s="290"/>
      <c r="N998" s="290"/>
      <c r="O998" s="290"/>
      <c r="P998" s="290"/>
      <c r="Q998" s="290"/>
      <c r="R998" s="290"/>
      <c r="S998" s="290"/>
      <c r="T998" s="290"/>
      <c r="U998" s="290"/>
      <c r="V998" s="290"/>
      <c r="W998" s="290"/>
      <c r="X998" s="290"/>
      <c r="Y998" s="411"/>
      <c r="Z998" s="411"/>
      <c r="AA998" s="411"/>
      <c r="AB998" s="411"/>
      <c r="AC998" s="411"/>
      <c r="AD998" s="411"/>
      <c r="AE998" s="415"/>
      <c r="AF998" s="415"/>
      <c r="AG998" s="415"/>
      <c r="AH998" s="415"/>
      <c r="AI998" s="415"/>
      <c r="AJ998" s="415"/>
      <c r="AK998" s="415"/>
      <c r="AL998" s="415"/>
      <c r="AM998" s="515"/>
      <c r="AN998" s="629"/>
    </row>
    <row r="999" spans="1:40" outlineLevel="1">
      <c r="A999" s="530">
        <v>15</v>
      </c>
      <c r="B999" s="293" t="s">
        <v>496</v>
      </c>
      <c r="C999" s="290" t="s">
        <v>25</v>
      </c>
      <c r="D999" s="294"/>
      <c r="E999" s="294"/>
      <c r="F999" s="294"/>
      <c r="G999" s="294"/>
      <c r="H999" s="294"/>
      <c r="I999" s="294"/>
      <c r="J999" s="294"/>
      <c r="K999" s="294"/>
      <c r="L999" s="294"/>
      <c r="M999" s="294"/>
      <c r="N999" s="294">
        <v>0</v>
      </c>
      <c r="O999" s="294"/>
      <c r="P999" s="294"/>
      <c r="Q999" s="294"/>
      <c r="R999" s="294"/>
      <c r="S999" s="294"/>
      <c r="T999" s="294"/>
      <c r="U999" s="294"/>
      <c r="V999" s="294"/>
      <c r="W999" s="294"/>
      <c r="X999" s="294"/>
      <c r="Y999" s="409"/>
      <c r="Z999" s="409"/>
      <c r="AA999" s="409"/>
      <c r="AB999" s="409"/>
      <c r="AC999" s="409"/>
      <c r="AD999" s="409"/>
      <c r="AE999" s="409"/>
      <c r="AF999" s="409"/>
      <c r="AG999" s="409"/>
      <c r="AH999" s="409"/>
      <c r="AI999" s="409"/>
      <c r="AJ999" s="409"/>
      <c r="AK999" s="409"/>
      <c r="AL999" s="409"/>
      <c r="AM999" s="630">
        <f>SUM(Y999:AL999)</f>
        <v>0</v>
      </c>
      <c r="AN999" s="628"/>
    </row>
    <row r="1000" spans="1:40" outlineLevel="1">
      <c r="A1000" s="530"/>
      <c r="B1000" s="293" t="s">
        <v>343</v>
      </c>
      <c r="C1000" s="290" t="s">
        <v>164</v>
      </c>
      <c r="D1000" s="294"/>
      <c r="E1000" s="294"/>
      <c r="F1000" s="294"/>
      <c r="G1000" s="294"/>
      <c r="H1000" s="294"/>
      <c r="I1000" s="294"/>
      <c r="J1000" s="294"/>
      <c r="K1000" s="294"/>
      <c r="L1000" s="294"/>
      <c r="M1000" s="294"/>
      <c r="N1000" s="294">
        <f>N999</f>
        <v>0</v>
      </c>
      <c r="O1000" s="294"/>
      <c r="P1000" s="294"/>
      <c r="Q1000" s="294"/>
      <c r="R1000" s="294"/>
      <c r="S1000" s="294"/>
      <c r="T1000" s="294"/>
      <c r="U1000" s="294"/>
      <c r="V1000" s="294"/>
      <c r="W1000" s="294"/>
      <c r="X1000" s="294"/>
      <c r="Y1000" s="410">
        <f>Y999</f>
        <v>0</v>
      </c>
      <c r="Z1000" s="410">
        <f>Z999</f>
        <v>0</v>
      </c>
      <c r="AA1000" s="410">
        <f t="shared" ref="AA1000:AL1000" si="3043">AA999</f>
        <v>0</v>
      </c>
      <c r="AB1000" s="410">
        <f t="shared" si="3043"/>
        <v>0</v>
      </c>
      <c r="AC1000" s="410">
        <f t="shared" si="3043"/>
        <v>0</v>
      </c>
      <c r="AD1000" s="410">
        <f>AD999</f>
        <v>0</v>
      </c>
      <c r="AE1000" s="410">
        <f t="shared" si="3043"/>
        <v>0</v>
      </c>
      <c r="AF1000" s="410">
        <f t="shared" si="3043"/>
        <v>0</v>
      </c>
      <c r="AG1000" s="410">
        <f t="shared" si="3043"/>
        <v>0</v>
      </c>
      <c r="AH1000" s="410">
        <f t="shared" si="3043"/>
        <v>0</v>
      </c>
      <c r="AI1000" s="410">
        <f t="shared" si="3043"/>
        <v>0</v>
      </c>
      <c r="AJ1000" s="410">
        <f t="shared" si="3043"/>
        <v>0</v>
      </c>
      <c r="AK1000" s="410">
        <f t="shared" si="3043"/>
        <v>0</v>
      </c>
      <c r="AL1000" s="410">
        <f t="shared" si="3043"/>
        <v>0</v>
      </c>
      <c r="AM1000" s="296"/>
    </row>
    <row r="1001" spans="1:40" outlineLevel="1">
      <c r="A1001" s="530"/>
      <c r="B1001" s="314"/>
      <c r="C1001" s="304"/>
      <c r="D1001" s="290"/>
      <c r="E1001" s="290"/>
      <c r="F1001" s="290"/>
      <c r="G1001" s="290"/>
      <c r="H1001" s="290"/>
      <c r="I1001" s="290"/>
      <c r="J1001" s="290"/>
      <c r="K1001" s="290"/>
      <c r="L1001" s="290"/>
      <c r="M1001" s="290"/>
      <c r="N1001" s="290"/>
      <c r="O1001" s="290"/>
      <c r="P1001" s="290"/>
      <c r="Q1001" s="290"/>
      <c r="R1001" s="290"/>
      <c r="S1001" s="290"/>
      <c r="T1001" s="290"/>
      <c r="U1001" s="290"/>
      <c r="V1001" s="290"/>
      <c r="W1001" s="290"/>
      <c r="X1001" s="290"/>
      <c r="Y1001" s="411"/>
      <c r="Z1001" s="411"/>
      <c r="AA1001" s="411"/>
      <c r="AB1001" s="411"/>
      <c r="AC1001" s="411"/>
      <c r="AD1001" s="411"/>
      <c r="AE1001" s="411"/>
      <c r="AF1001" s="411"/>
      <c r="AG1001" s="411"/>
      <c r="AH1001" s="411"/>
      <c r="AI1001" s="411"/>
      <c r="AJ1001" s="411"/>
      <c r="AK1001" s="411"/>
      <c r="AL1001" s="411"/>
      <c r="AM1001" s="305"/>
    </row>
    <row r="1002" spans="1:40" s="282" customFormat="1" outlineLevel="1">
      <c r="A1002" s="530">
        <v>16</v>
      </c>
      <c r="B1002" s="323" t="s">
        <v>492</v>
      </c>
      <c r="C1002" s="290" t="s">
        <v>25</v>
      </c>
      <c r="D1002" s="294"/>
      <c r="E1002" s="294"/>
      <c r="F1002" s="294"/>
      <c r="G1002" s="294"/>
      <c r="H1002" s="294"/>
      <c r="I1002" s="294"/>
      <c r="J1002" s="294"/>
      <c r="K1002" s="294"/>
      <c r="L1002" s="294"/>
      <c r="M1002" s="294"/>
      <c r="N1002" s="294">
        <v>0</v>
      </c>
      <c r="O1002" s="294"/>
      <c r="P1002" s="294"/>
      <c r="Q1002" s="294"/>
      <c r="R1002" s="294"/>
      <c r="S1002" s="294"/>
      <c r="T1002" s="294"/>
      <c r="U1002" s="294"/>
      <c r="V1002" s="294"/>
      <c r="W1002" s="294"/>
      <c r="X1002" s="294"/>
      <c r="Y1002" s="409"/>
      <c r="Z1002" s="409"/>
      <c r="AA1002" s="409"/>
      <c r="AB1002" s="409"/>
      <c r="AC1002" s="409"/>
      <c r="AD1002" s="409"/>
      <c r="AE1002" s="409"/>
      <c r="AF1002" s="409"/>
      <c r="AG1002" s="409"/>
      <c r="AH1002" s="409"/>
      <c r="AI1002" s="409"/>
      <c r="AJ1002" s="409"/>
      <c r="AK1002" s="409"/>
      <c r="AL1002" s="409"/>
      <c r="AM1002" s="295">
        <f>SUM(Y1002:AL1002)</f>
        <v>0</v>
      </c>
    </row>
    <row r="1003" spans="1:40" s="282" customFormat="1" outlineLevel="1">
      <c r="A1003" s="530"/>
      <c r="B1003" s="293" t="s">
        <v>343</v>
      </c>
      <c r="C1003" s="290" t="s">
        <v>164</v>
      </c>
      <c r="D1003" s="294"/>
      <c r="E1003" s="294"/>
      <c r="F1003" s="294"/>
      <c r="G1003" s="294"/>
      <c r="H1003" s="294"/>
      <c r="I1003" s="294"/>
      <c r="J1003" s="294"/>
      <c r="K1003" s="294"/>
      <c r="L1003" s="294"/>
      <c r="M1003" s="294"/>
      <c r="N1003" s="294">
        <f>N1002</f>
        <v>0</v>
      </c>
      <c r="O1003" s="294"/>
      <c r="P1003" s="294"/>
      <c r="Q1003" s="294"/>
      <c r="R1003" s="294"/>
      <c r="S1003" s="294"/>
      <c r="T1003" s="294"/>
      <c r="U1003" s="294"/>
      <c r="V1003" s="294"/>
      <c r="W1003" s="294"/>
      <c r="X1003" s="294"/>
      <c r="Y1003" s="410">
        <f>Y1002</f>
        <v>0</v>
      </c>
      <c r="Z1003" s="410">
        <f t="shared" ref="Z1003:AK1003" si="3044">Z1002</f>
        <v>0</v>
      </c>
      <c r="AA1003" s="410">
        <f t="shared" si="3044"/>
        <v>0</v>
      </c>
      <c r="AB1003" s="410">
        <f t="shared" si="3044"/>
        <v>0</v>
      </c>
      <c r="AC1003" s="410">
        <f t="shared" si="3044"/>
        <v>0</v>
      </c>
      <c r="AD1003" s="410">
        <f t="shared" si="3044"/>
        <v>0</v>
      </c>
      <c r="AE1003" s="410">
        <f t="shared" si="3044"/>
        <v>0</v>
      </c>
      <c r="AF1003" s="410">
        <f t="shared" si="3044"/>
        <v>0</v>
      </c>
      <c r="AG1003" s="410">
        <f t="shared" si="3044"/>
        <v>0</v>
      </c>
      <c r="AH1003" s="410">
        <f t="shared" si="3044"/>
        <v>0</v>
      </c>
      <c r="AI1003" s="410">
        <f t="shared" si="3044"/>
        <v>0</v>
      </c>
      <c r="AJ1003" s="410">
        <f t="shared" si="3044"/>
        <v>0</v>
      </c>
      <c r="AK1003" s="410">
        <f t="shared" si="3044"/>
        <v>0</v>
      </c>
      <c r="AL1003" s="410">
        <f>AL1002</f>
        <v>0</v>
      </c>
      <c r="AM1003" s="296"/>
    </row>
    <row r="1004" spans="1:40" s="282" customFormat="1" outlineLevel="1">
      <c r="A1004" s="530"/>
      <c r="B1004" s="323"/>
      <c r="C1004" s="290"/>
      <c r="D1004" s="290"/>
      <c r="E1004" s="290"/>
      <c r="F1004" s="290"/>
      <c r="G1004" s="290"/>
      <c r="H1004" s="290"/>
      <c r="I1004" s="290"/>
      <c r="J1004" s="290"/>
      <c r="K1004" s="290"/>
      <c r="L1004" s="290"/>
      <c r="M1004" s="290"/>
      <c r="N1004" s="290"/>
      <c r="O1004" s="290"/>
      <c r="P1004" s="290"/>
      <c r="Q1004" s="290"/>
      <c r="R1004" s="290"/>
      <c r="S1004" s="290"/>
      <c r="T1004" s="290"/>
      <c r="U1004" s="290"/>
      <c r="V1004" s="290"/>
      <c r="W1004" s="290"/>
      <c r="X1004" s="290"/>
      <c r="Y1004" s="411"/>
      <c r="Z1004" s="411"/>
      <c r="AA1004" s="411"/>
      <c r="AB1004" s="411"/>
      <c r="AC1004" s="411"/>
      <c r="AD1004" s="411"/>
      <c r="AE1004" s="415"/>
      <c r="AF1004" s="415"/>
      <c r="AG1004" s="415"/>
      <c r="AH1004" s="415"/>
      <c r="AI1004" s="415"/>
      <c r="AJ1004" s="415"/>
      <c r="AK1004" s="415"/>
      <c r="AL1004" s="415"/>
      <c r="AM1004" s="312"/>
    </row>
    <row r="1005" spans="1:40" ht="15.75" outlineLevel="1">
      <c r="A1005" s="530"/>
      <c r="B1005" s="517" t="s">
        <v>497</v>
      </c>
      <c r="C1005" s="319"/>
      <c r="D1005" s="289"/>
      <c r="E1005" s="288"/>
      <c r="F1005" s="288"/>
      <c r="G1005" s="288"/>
      <c r="H1005" s="288"/>
      <c r="I1005" s="288"/>
      <c r="J1005" s="288"/>
      <c r="K1005" s="288"/>
      <c r="L1005" s="288"/>
      <c r="M1005" s="288"/>
      <c r="N1005" s="289"/>
      <c r="O1005" s="288"/>
      <c r="P1005" s="288"/>
      <c r="Q1005" s="288"/>
      <c r="R1005" s="288"/>
      <c r="S1005" s="288"/>
      <c r="T1005" s="288"/>
      <c r="U1005" s="288"/>
      <c r="V1005" s="288"/>
      <c r="W1005" s="288"/>
      <c r="X1005" s="288"/>
      <c r="Y1005" s="413"/>
      <c r="Z1005" s="413"/>
      <c r="AA1005" s="413"/>
      <c r="AB1005" s="413"/>
      <c r="AC1005" s="413"/>
      <c r="AD1005" s="413"/>
      <c r="AE1005" s="413"/>
      <c r="AF1005" s="413"/>
      <c r="AG1005" s="413"/>
      <c r="AH1005" s="413"/>
      <c r="AI1005" s="413"/>
      <c r="AJ1005" s="413"/>
      <c r="AK1005" s="413"/>
      <c r="AL1005" s="413"/>
      <c r="AM1005" s="291"/>
    </row>
    <row r="1006" spans="1:40" outlineLevel="1">
      <c r="A1006" s="530">
        <v>17</v>
      </c>
      <c r="B1006" s="427" t="s">
        <v>113</v>
      </c>
      <c r="C1006" s="290" t="s">
        <v>25</v>
      </c>
      <c r="D1006" s="294"/>
      <c r="E1006" s="294"/>
      <c r="F1006" s="294"/>
      <c r="G1006" s="294"/>
      <c r="H1006" s="294"/>
      <c r="I1006" s="294"/>
      <c r="J1006" s="294"/>
      <c r="K1006" s="294"/>
      <c r="L1006" s="294"/>
      <c r="M1006" s="294"/>
      <c r="N1006" s="294">
        <v>0</v>
      </c>
      <c r="O1006" s="294"/>
      <c r="P1006" s="294"/>
      <c r="Q1006" s="294"/>
      <c r="R1006" s="294"/>
      <c r="S1006" s="294"/>
      <c r="T1006" s="294"/>
      <c r="U1006" s="294"/>
      <c r="V1006" s="294"/>
      <c r="W1006" s="294"/>
      <c r="X1006" s="294"/>
      <c r="Y1006" s="425"/>
      <c r="Z1006" s="409"/>
      <c r="AA1006" s="409"/>
      <c r="AB1006" s="409"/>
      <c r="AC1006" s="409"/>
      <c r="AD1006" s="409"/>
      <c r="AE1006" s="409"/>
      <c r="AF1006" s="414"/>
      <c r="AG1006" s="414"/>
      <c r="AH1006" s="414"/>
      <c r="AI1006" s="414"/>
      <c r="AJ1006" s="414"/>
      <c r="AK1006" s="414"/>
      <c r="AL1006" s="414"/>
      <c r="AM1006" s="295">
        <f>SUM(Y1006:AL1006)</f>
        <v>0</v>
      </c>
    </row>
    <row r="1007" spans="1:40" outlineLevel="1">
      <c r="A1007" s="530"/>
      <c r="B1007" s="293" t="s">
        <v>343</v>
      </c>
      <c r="C1007" s="290" t="s">
        <v>164</v>
      </c>
      <c r="D1007" s="294"/>
      <c r="E1007" s="294"/>
      <c r="F1007" s="294"/>
      <c r="G1007" s="294"/>
      <c r="H1007" s="294"/>
      <c r="I1007" s="294"/>
      <c r="J1007" s="294"/>
      <c r="K1007" s="294"/>
      <c r="L1007" s="294"/>
      <c r="M1007" s="294"/>
      <c r="N1007" s="294">
        <f>N1006</f>
        <v>0</v>
      </c>
      <c r="O1007" s="294"/>
      <c r="P1007" s="294"/>
      <c r="Q1007" s="294"/>
      <c r="R1007" s="294"/>
      <c r="S1007" s="294"/>
      <c r="T1007" s="294"/>
      <c r="U1007" s="294"/>
      <c r="V1007" s="294"/>
      <c r="W1007" s="294"/>
      <c r="X1007" s="294"/>
      <c r="Y1007" s="410">
        <f>Y1006</f>
        <v>0</v>
      </c>
      <c r="Z1007" s="410">
        <f t="shared" ref="Z1007:AL1007" si="3045">Z1006</f>
        <v>0</v>
      </c>
      <c r="AA1007" s="410">
        <f t="shared" si="3045"/>
        <v>0</v>
      </c>
      <c r="AB1007" s="410">
        <f t="shared" si="3045"/>
        <v>0</v>
      </c>
      <c r="AC1007" s="410">
        <f t="shared" si="3045"/>
        <v>0</v>
      </c>
      <c r="AD1007" s="410">
        <f t="shared" si="3045"/>
        <v>0</v>
      </c>
      <c r="AE1007" s="410">
        <f t="shared" si="3045"/>
        <v>0</v>
      </c>
      <c r="AF1007" s="410">
        <f t="shared" si="3045"/>
        <v>0</v>
      </c>
      <c r="AG1007" s="410">
        <f t="shared" si="3045"/>
        <v>0</v>
      </c>
      <c r="AH1007" s="410">
        <f t="shared" si="3045"/>
        <v>0</v>
      </c>
      <c r="AI1007" s="410">
        <f t="shared" si="3045"/>
        <v>0</v>
      </c>
      <c r="AJ1007" s="410">
        <f t="shared" si="3045"/>
        <v>0</v>
      </c>
      <c r="AK1007" s="410">
        <f t="shared" si="3045"/>
        <v>0</v>
      </c>
      <c r="AL1007" s="410">
        <f t="shared" si="3045"/>
        <v>0</v>
      </c>
      <c r="AM1007" s="305"/>
    </row>
    <row r="1008" spans="1:40" outlineLevel="1">
      <c r="A1008" s="530"/>
      <c r="B1008" s="293"/>
      <c r="C1008" s="290"/>
      <c r="D1008" s="290"/>
      <c r="E1008" s="290"/>
      <c r="F1008" s="290"/>
      <c r="G1008" s="290"/>
      <c r="H1008" s="290"/>
      <c r="I1008" s="290"/>
      <c r="J1008" s="290"/>
      <c r="K1008" s="290"/>
      <c r="L1008" s="290"/>
      <c r="M1008" s="290"/>
      <c r="N1008" s="290"/>
      <c r="O1008" s="290"/>
      <c r="P1008" s="290"/>
      <c r="Q1008" s="290"/>
      <c r="R1008" s="290"/>
      <c r="S1008" s="290"/>
      <c r="T1008" s="290"/>
      <c r="U1008" s="290"/>
      <c r="V1008" s="290"/>
      <c r="W1008" s="290"/>
      <c r="X1008" s="290"/>
      <c r="Y1008" s="421"/>
      <c r="Z1008" s="424"/>
      <c r="AA1008" s="424"/>
      <c r="AB1008" s="424"/>
      <c r="AC1008" s="424"/>
      <c r="AD1008" s="424"/>
      <c r="AE1008" s="424"/>
      <c r="AF1008" s="424"/>
      <c r="AG1008" s="424"/>
      <c r="AH1008" s="424"/>
      <c r="AI1008" s="424"/>
      <c r="AJ1008" s="424"/>
      <c r="AK1008" s="424"/>
      <c r="AL1008" s="424"/>
      <c r="AM1008" s="305"/>
    </row>
    <row r="1009" spans="1:39" outlineLevel="1">
      <c r="A1009" s="530">
        <v>18</v>
      </c>
      <c r="B1009" s="427" t="s">
        <v>110</v>
      </c>
      <c r="C1009" s="290" t="s">
        <v>25</v>
      </c>
      <c r="D1009" s="294"/>
      <c r="E1009" s="294"/>
      <c r="F1009" s="294"/>
      <c r="G1009" s="294"/>
      <c r="H1009" s="294"/>
      <c r="I1009" s="294"/>
      <c r="J1009" s="294"/>
      <c r="K1009" s="294"/>
      <c r="L1009" s="294"/>
      <c r="M1009" s="294"/>
      <c r="N1009" s="294">
        <v>0</v>
      </c>
      <c r="O1009" s="294"/>
      <c r="P1009" s="294"/>
      <c r="Q1009" s="294"/>
      <c r="R1009" s="294"/>
      <c r="S1009" s="294"/>
      <c r="T1009" s="294"/>
      <c r="U1009" s="294"/>
      <c r="V1009" s="294"/>
      <c r="W1009" s="294"/>
      <c r="X1009" s="294"/>
      <c r="Y1009" s="425"/>
      <c r="Z1009" s="409"/>
      <c r="AA1009" s="409"/>
      <c r="AB1009" s="409"/>
      <c r="AC1009" s="409"/>
      <c r="AD1009" s="409"/>
      <c r="AE1009" s="409"/>
      <c r="AF1009" s="414"/>
      <c r="AG1009" s="414"/>
      <c r="AH1009" s="414"/>
      <c r="AI1009" s="414"/>
      <c r="AJ1009" s="414"/>
      <c r="AK1009" s="414"/>
      <c r="AL1009" s="414"/>
      <c r="AM1009" s="295">
        <f>SUM(Y1009:AL1009)</f>
        <v>0</v>
      </c>
    </row>
    <row r="1010" spans="1:39" outlineLevel="1">
      <c r="A1010" s="530"/>
      <c r="B1010" s="293" t="s">
        <v>343</v>
      </c>
      <c r="C1010" s="290" t="s">
        <v>164</v>
      </c>
      <c r="D1010" s="294"/>
      <c r="E1010" s="294"/>
      <c r="F1010" s="294"/>
      <c r="G1010" s="294"/>
      <c r="H1010" s="294"/>
      <c r="I1010" s="294"/>
      <c r="J1010" s="294"/>
      <c r="K1010" s="294"/>
      <c r="L1010" s="294"/>
      <c r="M1010" s="294"/>
      <c r="N1010" s="294">
        <f>N1009</f>
        <v>0</v>
      </c>
      <c r="O1010" s="294"/>
      <c r="P1010" s="294"/>
      <c r="Q1010" s="294"/>
      <c r="R1010" s="294"/>
      <c r="S1010" s="294"/>
      <c r="T1010" s="294"/>
      <c r="U1010" s="294"/>
      <c r="V1010" s="294"/>
      <c r="W1010" s="294"/>
      <c r="X1010" s="294"/>
      <c r="Y1010" s="410">
        <f>Y1009</f>
        <v>0</v>
      </c>
      <c r="Z1010" s="410">
        <f t="shared" ref="Z1010:AL1010" si="3046">Z1009</f>
        <v>0</v>
      </c>
      <c r="AA1010" s="410">
        <f t="shared" si="3046"/>
        <v>0</v>
      </c>
      <c r="AB1010" s="410">
        <f t="shared" si="3046"/>
        <v>0</v>
      </c>
      <c r="AC1010" s="410">
        <f t="shared" si="3046"/>
        <v>0</v>
      </c>
      <c r="AD1010" s="410">
        <f t="shared" si="3046"/>
        <v>0</v>
      </c>
      <c r="AE1010" s="410">
        <f t="shared" si="3046"/>
        <v>0</v>
      </c>
      <c r="AF1010" s="410">
        <f t="shared" si="3046"/>
        <v>0</v>
      </c>
      <c r="AG1010" s="410">
        <f t="shared" si="3046"/>
        <v>0</v>
      </c>
      <c r="AH1010" s="410">
        <f t="shared" si="3046"/>
        <v>0</v>
      </c>
      <c r="AI1010" s="410">
        <f t="shared" si="3046"/>
        <v>0</v>
      </c>
      <c r="AJ1010" s="410">
        <f t="shared" si="3046"/>
        <v>0</v>
      </c>
      <c r="AK1010" s="410">
        <f t="shared" si="3046"/>
        <v>0</v>
      </c>
      <c r="AL1010" s="410">
        <f t="shared" si="3046"/>
        <v>0</v>
      </c>
      <c r="AM1010" s="305"/>
    </row>
    <row r="1011" spans="1:39" outlineLevel="1">
      <c r="A1011" s="530"/>
      <c r="B1011" s="321"/>
      <c r="C1011" s="290"/>
      <c r="D1011" s="290"/>
      <c r="E1011" s="290"/>
      <c r="F1011" s="290"/>
      <c r="G1011" s="290"/>
      <c r="H1011" s="290"/>
      <c r="I1011" s="290"/>
      <c r="J1011" s="290"/>
      <c r="K1011" s="290"/>
      <c r="L1011" s="290"/>
      <c r="M1011" s="290"/>
      <c r="N1011" s="290"/>
      <c r="O1011" s="290"/>
      <c r="P1011" s="290"/>
      <c r="Q1011" s="290"/>
      <c r="R1011" s="290"/>
      <c r="S1011" s="290"/>
      <c r="T1011" s="290"/>
      <c r="U1011" s="290"/>
      <c r="V1011" s="290"/>
      <c r="W1011" s="290"/>
      <c r="X1011" s="290"/>
      <c r="Y1011" s="422"/>
      <c r="Z1011" s="423"/>
      <c r="AA1011" s="423"/>
      <c r="AB1011" s="423"/>
      <c r="AC1011" s="423"/>
      <c r="AD1011" s="423"/>
      <c r="AE1011" s="423"/>
      <c r="AF1011" s="423"/>
      <c r="AG1011" s="423"/>
      <c r="AH1011" s="423"/>
      <c r="AI1011" s="423"/>
      <c r="AJ1011" s="423"/>
      <c r="AK1011" s="423"/>
      <c r="AL1011" s="423"/>
      <c r="AM1011" s="296"/>
    </row>
    <row r="1012" spans="1:39" outlineLevel="1">
      <c r="A1012" s="530">
        <v>19</v>
      </c>
      <c r="B1012" s="427" t="s">
        <v>112</v>
      </c>
      <c r="C1012" s="290" t="s">
        <v>25</v>
      </c>
      <c r="D1012" s="294"/>
      <c r="E1012" s="294"/>
      <c r="F1012" s="294"/>
      <c r="G1012" s="294"/>
      <c r="H1012" s="294"/>
      <c r="I1012" s="294"/>
      <c r="J1012" s="294"/>
      <c r="K1012" s="294"/>
      <c r="L1012" s="294"/>
      <c r="M1012" s="294"/>
      <c r="N1012" s="294">
        <v>0</v>
      </c>
      <c r="O1012" s="294"/>
      <c r="P1012" s="294"/>
      <c r="Q1012" s="294"/>
      <c r="R1012" s="294"/>
      <c r="S1012" s="294"/>
      <c r="T1012" s="294"/>
      <c r="U1012" s="294"/>
      <c r="V1012" s="294"/>
      <c r="W1012" s="294"/>
      <c r="X1012" s="294"/>
      <c r="Y1012" s="425"/>
      <c r="Z1012" s="409"/>
      <c r="AA1012" s="409"/>
      <c r="AB1012" s="409"/>
      <c r="AC1012" s="409"/>
      <c r="AD1012" s="409"/>
      <c r="AE1012" s="409"/>
      <c r="AF1012" s="414"/>
      <c r="AG1012" s="414"/>
      <c r="AH1012" s="414"/>
      <c r="AI1012" s="414"/>
      <c r="AJ1012" s="414"/>
      <c r="AK1012" s="414"/>
      <c r="AL1012" s="414"/>
      <c r="AM1012" s="295">
        <f>SUM(Y1012:AL1012)</f>
        <v>0</v>
      </c>
    </row>
    <row r="1013" spans="1:39" outlineLevel="1">
      <c r="A1013" s="530"/>
      <c r="B1013" s="293" t="s">
        <v>343</v>
      </c>
      <c r="C1013" s="290" t="s">
        <v>164</v>
      </c>
      <c r="D1013" s="294"/>
      <c r="E1013" s="294"/>
      <c r="F1013" s="294"/>
      <c r="G1013" s="294"/>
      <c r="H1013" s="294"/>
      <c r="I1013" s="294"/>
      <c r="J1013" s="294"/>
      <c r="K1013" s="294"/>
      <c r="L1013" s="294"/>
      <c r="M1013" s="294"/>
      <c r="N1013" s="294">
        <f>N1012</f>
        <v>0</v>
      </c>
      <c r="O1013" s="294"/>
      <c r="P1013" s="294"/>
      <c r="Q1013" s="294"/>
      <c r="R1013" s="294"/>
      <c r="S1013" s="294"/>
      <c r="T1013" s="294"/>
      <c r="U1013" s="294"/>
      <c r="V1013" s="294"/>
      <c r="W1013" s="294"/>
      <c r="X1013" s="294"/>
      <c r="Y1013" s="410">
        <f>Y1012</f>
        <v>0</v>
      </c>
      <c r="Z1013" s="410">
        <f t="shared" ref="Z1013:AL1013" si="3047">Z1012</f>
        <v>0</v>
      </c>
      <c r="AA1013" s="410">
        <f t="shared" si="3047"/>
        <v>0</v>
      </c>
      <c r="AB1013" s="410">
        <f t="shared" si="3047"/>
        <v>0</v>
      </c>
      <c r="AC1013" s="410">
        <f t="shared" si="3047"/>
        <v>0</v>
      </c>
      <c r="AD1013" s="410">
        <f t="shared" si="3047"/>
        <v>0</v>
      </c>
      <c r="AE1013" s="410">
        <f t="shared" si="3047"/>
        <v>0</v>
      </c>
      <c r="AF1013" s="410">
        <f t="shared" si="3047"/>
        <v>0</v>
      </c>
      <c r="AG1013" s="410">
        <f t="shared" si="3047"/>
        <v>0</v>
      </c>
      <c r="AH1013" s="410">
        <f t="shared" si="3047"/>
        <v>0</v>
      </c>
      <c r="AI1013" s="410">
        <f t="shared" si="3047"/>
        <v>0</v>
      </c>
      <c r="AJ1013" s="410">
        <f t="shared" si="3047"/>
        <v>0</v>
      </c>
      <c r="AK1013" s="410">
        <f t="shared" si="3047"/>
        <v>0</v>
      </c>
      <c r="AL1013" s="410">
        <f t="shared" si="3047"/>
        <v>0</v>
      </c>
      <c r="AM1013" s="296"/>
    </row>
    <row r="1014" spans="1:39" outlineLevel="1">
      <c r="A1014" s="530"/>
      <c r="B1014" s="321"/>
      <c r="C1014" s="290"/>
      <c r="D1014" s="290"/>
      <c r="E1014" s="290"/>
      <c r="F1014" s="290"/>
      <c r="G1014" s="290"/>
      <c r="H1014" s="290"/>
      <c r="I1014" s="290"/>
      <c r="J1014" s="290"/>
      <c r="K1014" s="290"/>
      <c r="L1014" s="290"/>
      <c r="M1014" s="290"/>
      <c r="N1014" s="290"/>
      <c r="O1014" s="290"/>
      <c r="P1014" s="290"/>
      <c r="Q1014" s="290"/>
      <c r="R1014" s="290"/>
      <c r="S1014" s="290"/>
      <c r="T1014" s="290"/>
      <c r="U1014" s="290"/>
      <c r="V1014" s="290"/>
      <c r="W1014" s="290"/>
      <c r="X1014" s="290"/>
      <c r="Y1014" s="411"/>
      <c r="Z1014" s="411"/>
      <c r="AA1014" s="411"/>
      <c r="AB1014" s="411"/>
      <c r="AC1014" s="411"/>
      <c r="AD1014" s="411"/>
      <c r="AE1014" s="411"/>
      <c r="AF1014" s="411"/>
      <c r="AG1014" s="411"/>
      <c r="AH1014" s="411"/>
      <c r="AI1014" s="411"/>
      <c r="AJ1014" s="411"/>
      <c r="AK1014" s="411"/>
      <c r="AL1014" s="411"/>
      <c r="AM1014" s="305"/>
    </row>
    <row r="1015" spans="1:39" outlineLevel="1">
      <c r="A1015" s="530">
        <v>20</v>
      </c>
      <c r="B1015" s="427" t="s">
        <v>111</v>
      </c>
      <c r="C1015" s="290" t="s">
        <v>25</v>
      </c>
      <c r="D1015" s="294"/>
      <c r="E1015" s="294"/>
      <c r="F1015" s="294"/>
      <c r="G1015" s="294"/>
      <c r="H1015" s="294"/>
      <c r="I1015" s="294"/>
      <c r="J1015" s="294"/>
      <c r="K1015" s="294"/>
      <c r="L1015" s="294"/>
      <c r="M1015" s="294"/>
      <c r="N1015" s="294">
        <v>0</v>
      </c>
      <c r="O1015" s="294"/>
      <c r="P1015" s="294"/>
      <c r="Q1015" s="294"/>
      <c r="R1015" s="294"/>
      <c r="S1015" s="294"/>
      <c r="T1015" s="294"/>
      <c r="U1015" s="294"/>
      <c r="V1015" s="294"/>
      <c r="W1015" s="294"/>
      <c r="X1015" s="294"/>
      <c r="Y1015" s="425"/>
      <c r="Z1015" s="409"/>
      <c r="AA1015" s="409"/>
      <c r="AB1015" s="409"/>
      <c r="AC1015" s="409"/>
      <c r="AD1015" s="409"/>
      <c r="AE1015" s="409"/>
      <c r="AF1015" s="414"/>
      <c r="AG1015" s="414"/>
      <c r="AH1015" s="414"/>
      <c r="AI1015" s="414"/>
      <c r="AJ1015" s="414"/>
      <c r="AK1015" s="414"/>
      <c r="AL1015" s="414"/>
      <c r="AM1015" s="295">
        <f>SUM(Y1015:AL1015)</f>
        <v>0</v>
      </c>
    </row>
    <row r="1016" spans="1:39" outlineLevel="1">
      <c r="A1016" s="530"/>
      <c r="B1016" s="293" t="s">
        <v>343</v>
      </c>
      <c r="C1016" s="290" t="s">
        <v>164</v>
      </c>
      <c r="D1016" s="294"/>
      <c r="E1016" s="294"/>
      <c r="F1016" s="294"/>
      <c r="G1016" s="294"/>
      <c r="H1016" s="294"/>
      <c r="I1016" s="294"/>
      <c r="J1016" s="294"/>
      <c r="K1016" s="294"/>
      <c r="L1016" s="294"/>
      <c r="M1016" s="294"/>
      <c r="N1016" s="294">
        <f>N1015</f>
        <v>0</v>
      </c>
      <c r="O1016" s="294"/>
      <c r="P1016" s="294"/>
      <c r="Q1016" s="294"/>
      <c r="R1016" s="294"/>
      <c r="S1016" s="294"/>
      <c r="T1016" s="294"/>
      <c r="U1016" s="294"/>
      <c r="V1016" s="294"/>
      <c r="W1016" s="294"/>
      <c r="X1016" s="294"/>
      <c r="Y1016" s="410">
        <f t="shared" ref="Y1016:AL1016" si="3048">Y1015</f>
        <v>0</v>
      </c>
      <c r="Z1016" s="410">
        <f t="shared" si="3048"/>
        <v>0</v>
      </c>
      <c r="AA1016" s="410">
        <f t="shared" si="3048"/>
        <v>0</v>
      </c>
      <c r="AB1016" s="410">
        <f t="shared" si="3048"/>
        <v>0</v>
      </c>
      <c r="AC1016" s="410">
        <f t="shared" si="3048"/>
        <v>0</v>
      </c>
      <c r="AD1016" s="410">
        <f t="shared" si="3048"/>
        <v>0</v>
      </c>
      <c r="AE1016" s="410">
        <f t="shared" si="3048"/>
        <v>0</v>
      </c>
      <c r="AF1016" s="410">
        <f t="shared" si="3048"/>
        <v>0</v>
      </c>
      <c r="AG1016" s="410">
        <f t="shared" si="3048"/>
        <v>0</v>
      </c>
      <c r="AH1016" s="410">
        <f t="shared" si="3048"/>
        <v>0</v>
      </c>
      <c r="AI1016" s="410">
        <f t="shared" si="3048"/>
        <v>0</v>
      </c>
      <c r="AJ1016" s="410">
        <f t="shared" si="3048"/>
        <v>0</v>
      </c>
      <c r="AK1016" s="410">
        <f t="shared" si="3048"/>
        <v>0</v>
      </c>
      <c r="AL1016" s="410">
        <f t="shared" si="3048"/>
        <v>0</v>
      </c>
      <c r="AM1016" s="305"/>
    </row>
    <row r="1017" spans="1:39" ht="15.75" outlineLevel="1">
      <c r="A1017" s="530"/>
      <c r="B1017" s="322"/>
      <c r="C1017" s="299"/>
      <c r="D1017" s="290"/>
      <c r="E1017" s="290"/>
      <c r="F1017" s="290"/>
      <c r="G1017" s="290"/>
      <c r="H1017" s="290"/>
      <c r="I1017" s="290"/>
      <c r="J1017" s="290"/>
      <c r="K1017" s="290"/>
      <c r="L1017" s="290"/>
      <c r="M1017" s="290"/>
      <c r="N1017" s="299"/>
      <c r="O1017" s="290"/>
      <c r="P1017" s="290"/>
      <c r="Q1017" s="290"/>
      <c r="R1017" s="290"/>
      <c r="S1017" s="290"/>
      <c r="T1017" s="290"/>
      <c r="U1017" s="290"/>
      <c r="V1017" s="290"/>
      <c r="W1017" s="290"/>
      <c r="X1017" s="290"/>
      <c r="Y1017" s="411"/>
      <c r="Z1017" s="411"/>
      <c r="AA1017" s="411"/>
      <c r="AB1017" s="411"/>
      <c r="AC1017" s="411"/>
      <c r="AD1017" s="411"/>
      <c r="AE1017" s="411"/>
      <c r="AF1017" s="411"/>
      <c r="AG1017" s="411"/>
      <c r="AH1017" s="411"/>
      <c r="AI1017" s="411"/>
      <c r="AJ1017" s="411"/>
      <c r="AK1017" s="411"/>
      <c r="AL1017" s="411"/>
      <c r="AM1017" s="305"/>
    </row>
    <row r="1018" spans="1:39" ht="15.75" outlineLevel="1">
      <c r="A1018" s="530"/>
      <c r="B1018" s="516" t="s">
        <v>504</v>
      </c>
      <c r="C1018" s="290"/>
      <c r="D1018" s="290"/>
      <c r="E1018" s="290"/>
      <c r="F1018" s="290"/>
      <c r="G1018" s="290"/>
      <c r="H1018" s="290"/>
      <c r="I1018" s="290"/>
      <c r="J1018" s="290"/>
      <c r="K1018" s="290"/>
      <c r="L1018" s="290"/>
      <c r="M1018" s="290"/>
      <c r="N1018" s="290"/>
      <c r="O1018" s="290"/>
      <c r="P1018" s="290"/>
      <c r="Q1018" s="290"/>
      <c r="R1018" s="290"/>
      <c r="S1018" s="290"/>
      <c r="T1018" s="290"/>
      <c r="U1018" s="290"/>
      <c r="V1018" s="290"/>
      <c r="W1018" s="290"/>
      <c r="X1018" s="290"/>
      <c r="Y1018" s="421"/>
      <c r="Z1018" s="424"/>
      <c r="AA1018" s="424"/>
      <c r="AB1018" s="424"/>
      <c r="AC1018" s="424"/>
      <c r="AD1018" s="424"/>
      <c r="AE1018" s="424"/>
      <c r="AF1018" s="424"/>
      <c r="AG1018" s="424"/>
      <c r="AH1018" s="424"/>
      <c r="AI1018" s="424"/>
      <c r="AJ1018" s="424"/>
      <c r="AK1018" s="424"/>
      <c r="AL1018" s="424"/>
      <c r="AM1018" s="305"/>
    </row>
    <row r="1019" spans="1:39" ht="15.75" outlineLevel="1">
      <c r="A1019" s="530"/>
      <c r="B1019" s="502" t="s">
        <v>500</v>
      </c>
      <c r="C1019" s="290"/>
      <c r="D1019" s="290"/>
      <c r="E1019" s="290"/>
      <c r="F1019" s="290"/>
      <c r="G1019" s="290"/>
      <c r="H1019" s="290"/>
      <c r="I1019" s="290"/>
      <c r="J1019" s="290"/>
      <c r="K1019" s="290"/>
      <c r="L1019" s="290"/>
      <c r="M1019" s="290"/>
      <c r="N1019" s="290"/>
      <c r="O1019" s="290"/>
      <c r="P1019" s="290"/>
      <c r="Q1019" s="290"/>
      <c r="R1019" s="290"/>
      <c r="S1019" s="290"/>
      <c r="T1019" s="290"/>
      <c r="U1019" s="290"/>
      <c r="V1019" s="290"/>
      <c r="W1019" s="290"/>
      <c r="X1019" s="290"/>
      <c r="Y1019" s="421"/>
      <c r="Z1019" s="424"/>
      <c r="AA1019" s="424"/>
      <c r="AB1019" s="424"/>
      <c r="AC1019" s="424"/>
      <c r="AD1019" s="424"/>
      <c r="AE1019" s="424"/>
      <c r="AF1019" s="424"/>
      <c r="AG1019" s="424"/>
      <c r="AH1019" s="424"/>
      <c r="AI1019" s="424"/>
      <c r="AJ1019" s="424"/>
      <c r="AK1019" s="424"/>
      <c r="AL1019" s="424"/>
      <c r="AM1019" s="305"/>
    </row>
    <row r="1020" spans="1:39" ht="15" customHeight="1" outlineLevel="1">
      <c r="A1020" s="530">
        <v>21</v>
      </c>
      <c r="B1020" s="427" t="s">
        <v>114</v>
      </c>
      <c r="C1020" s="290" t="s">
        <v>25</v>
      </c>
      <c r="D1020" s="294"/>
      <c r="E1020" s="294"/>
      <c r="F1020" s="294"/>
      <c r="G1020" s="294"/>
      <c r="H1020" s="294"/>
      <c r="I1020" s="294"/>
      <c r="J1020" s="294"/>
      <c r="K1020" s="294"/>
      <c r="L1020" s="294"/>
      <c r="M1020" s="294"/>
      <c r="N1020" s="290"/>
      <c r="O1020" s="294"/>
      <c r="P1020" s="294"/>
      <c r="Q1020" s="294"/>
      <c r="R1020" s="294"/>
      <c r="S1020" s="294"/>
      <c r="T1020" s="294"/>
      <c r="U1020" s="294"/>
      <c r="V1020" s="294"/>
      <c r="W1020" s="294"/>
      <c r="X1020" s="294"/>
      <c r="Y1020" s="409"/>
      <c r="Z1020" s="409"/>
      <c r="AA1020" s="409"/>
      <c r="AB1020" s="409"/>
      <c r="AC1020" s="409"/>
      <c r="AD1020" s="409"/>
      <c r="AE1020" s="409"/>
      <c r="AF1020" s="409"/>
      <c r="AG1020" s="409"/>
      <c r="AH1020" s="409"/>
      <c r="AI1020" s="409"/>
      <c r="AJ1020" s="409"/>
      <c r="AK1020" s="409"/>
      <c r="AL1020" s="409"/>
      <c r="AM1020" s="295">
        <f>SUM(Y1020:AL1020)</f>
        <v>0</v>
      </c>
    </row>
    <row r="1021" spans="1:39" ht="15" customHeight="1" outlineLevel="1">
      <c r="A1021" s="530"/>
      <c r="B1021" s="293" t="s">
        <v>347</v>
      </c>
      <c r="C1021" s="290" t="s">
        <v>164</v>
      </c>
      <c r="D1021" s="294"/>
      <c r="E1021" s="294"/>
      <c r="F1021" s="294"/>
      <c r="G1021" s="294"/>
      <c r="H1021" s="294"/>
      <c r="I1021" s="294"/>
      <c r="J1021" s="294"/>
      <c r="K1021" s="294"/>
      <c r="L1021" s="294"/>
      <c r="M1021" s="294"/>
      <c r="N1021" s="290"/>
      <c r="O1021" s="294"/>
      <c r="P1021" s="294"/>
      <c r="Q1021" s="294"/>
      <c r="R1021" s="294"/>
      <c r="S1021" s="294"/>
      <c r="T1021" s="294"/>
      <c r="U1021" s="294"/>
      <c r="V1021" s="294"/>
      <c r="W1021" s="294"/>
      <c r="X1021" s="294"/>
      <c r="Y1021" s="410">
        <f>Y1020</f>
        <v>0</v>
      </c>
      <c r="Z1021" s="410">
        <f t="shared" ref="Z1021" si="3049">Z1020</f>
        <v>0</v>
      </c>
      <c r="AA1021" s="410">
        <f t="shared" ref="AA1021" si="3050">AA1020</f>
        <v>0</v>
      </c>
      <c r="AB1021" s="410">
        <f t="shared" ref="AB1021" si="3051">AB1020</f>
        <v>0</v>
      </c>
      <c r="AC1021" s="410">
        <f t="shared" ref="AC1021" si="3052">AC1020</f>
        <v>0</v>
      </c>
      <c r="AD1021" s="410">
        <f t="shared" ref="AD1021" si="3053">AD1020</f>
        <v>0</v>
      </c>
      <c r="AE1021" s="410">
        <f t="shared" ref="AE1021" si="3054">AE1020</f>
        <v>0</v>
      </c>
      <c r="AF1021" s="410">
        <f t="shared" ref="AF1021" si="3055">AF1020</f>
        <v>0</v>
      </c>
      <c r="AG1021" s="410">
        <f t="shared" ref="AG1021" si="3056">AG1020</f>
        <v>0</v>
      </c>
      <c r="AH1021" s="410">
        <f t="shared" ref="AH1021" si="3057">AH1020</f>
        <v>0</v>
      </c>
      <c r="AI1021" s="410">
        <f t="shared" ref="AI1021" si="3058">AI1020</f>
        <v>0</v>
      </c>
      <c r="AJ1021" s="410">
        <f t="shared" ref="AJ1021" si="3059">AJ1020</f>
        <v>0</v>
      </c>
      <c r="AK1021" s="410">
        <f t="shared" ref="AK1021" si="3060">AK1020</f>
        <v>0</v>
      </c>
      <c r="AL1021" s="410">
        <f t="shared" ref="AL1021" si="3061">AL1020</f>
        <v>0</v>
      </c>
      <c r="AM1021" s="305"/>
    </row>
    <row r="1022" spans="1:39" ht="15" customHeight="1" outlineLevel="1">
      <c r="A1022" s="530"/>
      <c r="B1022" s="293"/>
      <c r="C1022" s="290"/>
      <c r="D1022" s="290"/>
      <c r="E1022" s="290"/>
      <c r="F1022" s="290"/>
      <c r="G1022" s="290"/>
      <c r="H1022" s="290"/>
      <c r="I1022" s="290"/>
      <c r="J1022" s="290"/>
      <c r="K1022" s="290"/>
      <c r="L1022" s="290"/>
      <c r="M1022" s="290"/>
      <c r="N1022" s="290"/>
      <c r="O1022" s="290"/>
      <c r="P1022" s="290"/>
      <c r="Q1022" s="290"/>
      <c r="R1022" s="290"/>
      <c r="S1022" s="290"/>
      <c r="T1022" s="290"/>
      <c r="U1022" s="290"/>
      <c r="V1022" s="290"/>
      <c r="W1022" s="290"/>
      <c r="X1022" s="290"/>
      <c r="Y1022" s="421"/>
      <c r="Z1022" s="424"/>
      <c r="AA1022" s="424"/>
      <c r="AB1022" s="424"/>
      <c r="AC1022" s="424"/>
      <c r="AD1022" s="424"/>
      <c r="AE1022" s="424"/>
      <c r="AF1022" s="424"/>
      <c r="AG1022" s="424"/>
      <c r="AH1022" s="424"/>
      <c r="AI1022" s="424"/>
      <c r="AJ1022" s="424"/>
      <c r="AK1022" s="424"/>
      <c r="AL1022" s="424"/>
      <c r="AM1022" s="305"/>
    </row>
    <row r="1023" spans="1:39" ht="15" customHeight="1" outlineLevel="1">
      <c r="A1023" s="530">
        <v>22</v>
      </c>
      <c r="B1023" s="427" t="s">
        <v>115</v>
      </c>
      <c r="C1023" s="290" t="s">
        <v>25</v>
      </c>
      <c r="D1023" s="294"/>
      <c r="E1023" s="294"/>
      <c r="F1023" s="294"/>
      <c r="G1023" s="294"/>
      <c r="H1023" s="294"/>
      <c r="I1023" s="294"/>
      <c r="J1023" s="294"/>
      <c r="K1023" s="294"/>
      <c r="L1023" s="294"/>
      <c r="M1023" s="294"/>
      <c r="N1023" s="290"/>
      <c r="O1023" s="294"/>
      <c r="P1023" s="294"/>
      <c r="Q1023" s="294"/>
      <c r="R1023" s="294"/>
      <c r="S1023" s="294"/>
      <c r="T1023" s="294"/>
      <c r="U1023" s="294"/>
      <c r="V1023" s="294"/>
      <c r="W1023" s="294"/>
      <c r="X1023" s="294"/>
      <c r="Y1023" s="409"/>
      <c r="Z1023" s="409"/>
      <c r="AA1023" s="409"/>
      <c r="AB1023" s="409"/>
      <c r="AC1023" s="409"/>
      <c r="AD1023" s="409"/>
      <c r="AE1023" s="409"/>
      <c r="AF1023" s="409"/>
      <c r="AG1023" s="409"/>
      <c r="AH1023" s="409"/>
      <c r="AI1023" s="409"/>
      <c r="AJ1023" s="409"/>
      <c r="AK1023" s="409"/>
      <c r="AL1023" s="409"/>
      <c r="AM1023" s="295">
        <f>SUM(Y1023:AL1023)</f>
        <v>0</v>
      </c>
    </row>
    <row r="1024" spans="1:39" ht="15" customHeight="1" outlineLevel="1">
      <c r="A1024" s="530"/>
      <c r="B1024" s="293" t="s">
        <v>347</v>
      </c>
      <c r="C1024" s="290" t="s">
        <v>164</v>
      </c>
      <c r="D1024" s="294"/>
      <c r="E1024" s="294"/>
      <c r="F1024" s="294"/>
      <c r="G1024" s="294"/>
      <c r="H1024" s="294"/>
      <c r="I1024" s="294"/>
      <c r="J1024" s="294"/>
      <c r="K1024" s="294"/>
      <c r="L1024" s="294"/>
      <c r="M1024" s="294"/>
      <c r="N1024" s="290"/>
      <c r="O1024" s="294"/>
      <c r="P1024" s="294"/>
      <c r="Q1024" s="294"/>
      <c r="R1024" s="294"/>
      <c r="S1024" s="294"/>
      <c r="T1024" s="294"/>
      <c r="U1024" s="294"/>
      <c r="V1024" s="294"/>
      <c r="W1024" s="294"/>
      <c r="X1024" s="294"/>
      <c r="Y1024" s="410">
        <f>Y1023</f>
        <v>0</v>
      </c>
      <c r="Z1024" s="410">
        <f t="shared" ref="Z1024" si="3062">Z1023</f>
        <v>0</v>
      </c>
      <c r="AA1024" s="410">
        <f t="shared" ref="AA1024" si="3063">AA1023</f>
        <v>0</v>
      </c>
      <c r="AB1024" s="410">
        <f t="shared" ref="AB1024" si="3064">AB1023</f>
        <v>0</v>
      </c>
      <c r="AC1024" s="410">
        <f t="shared" ref="AC1024" si="3065">AC1023</f>
        <v>0</v>
      </c>
      <c r="AD1024" s="410">
        <f t="shared" ref="AD1024" si="3066">AD1023</f>
        <v>0</v>
      </c>
      <c r="AE1024" s="410">
        <f t="shared" ref="AE1024" si="3067">AE1023</f>
        <v>0</v>
      </c>
      <c r="AF1024" s="410">
        <f t="shared" ref="AF1024" si="3068">AF1023</f>
        <v>0</v>
      </c>
      <c r="AG1024" s="410">
        <f t="shared" ref="AG1024" si="3069">AG1023</f>
        <v>0</v>
      </c>
      <c r="AH1024" s="410">
        <f t="shared" ref="AH1024" si="3070">AH1023</f>
        <v>0</v>
      </c>
      <c r="AI1024" s="410">
        <f t="shared" ref="AI1024" si="3071">AI1023</f>
        <v>0</v>
      </c>
      <c r="AJ1024" s="410">
        <f t="shared" ref="AJ1024" si="3072">AJ1023</f>
        <v>0</v>
      </c>
      <c r="AK1024" s="410">
        <f t="shared" ref="AK1024" si="3073">AK1023</f>
        <v>0</v>
      </c>
      <c r="AL1024" s="410">
        <f t="shared" ref="AL1024" si="3074">AL1023</f>
        <v>0</v>
      </c>
      <c r="AM1024" s="305"/>
    </row>
    <row r="1025" spans="1:39" ht="15" customHeight="1" outlineLevel="1">
      <c r="A1025" s="530"/>
      <c r="B1025" s="293"/>
      <c r="C1025" s="290"/>
      <c r="D1025" s="290"/>
      <c r="E1025" s="290"/>
      <c r="F1025" s="290"/>
      <c r="G1025" s="290"/>
      <c r="H1025" s="290"/>
      <c r="I1025" s="290"/>
      <c r="J1025" s="290"/>
      <c r="K1025" s="290"/>
      <c r="L1025" s="290"/>
      <c r="M1025" s="290"/>
      <c r="N1025" s="290"/>
      <c r="O1025" s="290"/>
      <c r="P1025" s="290"/>
      <c r="Q1025" s="290"/>
      <c r="R1025" s="290"/>
      <c r="S1025" s="290"/>
      <c r="T1025" s="290"/>
      <c r="U1025" s="290"/>
      <c r="V1025" s="290"/>
      <c r="W1025" s="290"/>
      <c r="X1025" s="290"/>
      <c r="Y1025" s="421"/>
      <c r="Z1025" s="424"/>
      <c r="AA1025" s="424"/>
      <c r="AB1025" s="424"/>
      <c r="AC1025" s="424"/>
      <c r="AD1025" s="424"/>
      <c r="AE1025" s="424"/>
      <c r="AF1025" s="424"/>
      <c r="AG1025" s="424"/>
      <c r="AH1025" s="424"/>
      <c r="AI1025" s="424"/>
      <c r="AJ1025" s="424"/>
      <c r="AK1025" s="424"/>
      <c r="AL1025" s="424"/>
      <c r="AM1025" s="305"/>
    </row>
    <row r="1026" spans="1:39" ht="15" customHeight="1" outlineLevel="1">
      <c r="A1026" s="530">
        <v>23</v>
      </c>
      <c r="B1026" s="427" t="s">
        <v>116</v>
      </c>
      <c r="C1026" s="290" t="s">
        <v>25</v>
      </c>
      <c r="D1026" s="294"/>
      <c r="E1026" s="294"/>
      <c r="F1026" s="294"/>
      <c r="G1026" s="294"/>
      <c r="H1026" s="294"/>
      <c r="I1026" s="294"/>
      <c r="J1026" s="294"/>
      <c r="K1026" s="294"/>
      <c r="L1026" s="294"/>
      <c r="M1026" s="294"/>
      <c r="N1026" s="290"/>
      <c r="O1026" s="294"/>
      <c r="P1026" s="294"/>
      <c r="Q1026" s="294"/>
      <c r="R1026" s="294"/>
      <c r="S1026" s="294"/>
      <c r="T1026" s="294"/>
      <c r="U1026" s="294"/>
      <c r="V1026" s="294"/>
      <c r="W1026" s="294"/>
      <c r="X1026" s="294"/>
      <c r="Y1026" s="409"/>
      <c r="Z1026" s="409"/>
      <c r="AA1026" s="409"/>
      <c r="AB1026" s="409"/>
      <c r="AC1026" s="409"/>
      <c r="AD1026" s="409"/>
      <c r="AE1026" s="409"/>
      <c r="AF1026" s="409"/>
      <c r="AG1026" s="409"/>
      <c r="AH1026" s="409"/>
      <c r="AI1026" s="409"/>
      <c r="AJ1026" s="409"/>
      <c r="AK1026" s="409"/>
      <c r="AL1026" s="409"/>
      <c r="AM1026" s="295">
        <f>SUM(Y1026:AL1026)</f>
        <v>0</v>
      </c>
    </row>
    <row r="1027" spans="1:39" ht="15" customHeight="1" outlineLevel="1">
      <c r="A1027" s="530"/>
      <c r="B1027" s="293" t="s">
        <v>347</v>
      </c>
      <c r="C1027" s="290" t="s">
        <v>164</v>
      </c>
      <c r="D1027" s="294"/>
      <c r="E1027" s="294"/>
      <c r="F1027" s="294"/>
      <c r="G1027" s="294"/>
      <c r="H1027" s="294"/>
      <c r="I1027" s="294"/>
      <c r="J1027" s="294"/>
      <c r="K1027" s="294"/>
      <c r="L1027" s="294"/>
      <c r="M1027" s="294"/>
      <c r="N1027" s="290"/>
      <c r="O1027" s="294"/>
      <c r="P1027" s="294"/>
      <c r="Q1027" s="294"/>
      <c r="R1027" s="294"/>
      <c r="S1027" s="294"/>
      <c r="T1027" s="294"/>
      <c r="U1027" s="294"/>
      <c r="V1027" s="294"/>
      <c r="W1027" s="294"/>
      <c r="X1027" s="294"/>
      <c r="Y1027" s="410">
        <f>Y1026</f>
        <v>0</v>
      </c>
      <c r="Z1027" s="410">
        <f t="shared" ref="Z1027" si="3075">Z1026</f>
        <v>0</v>
      </c>
      <c r="AA1027" s="410">
        <f t="shared" ref="AA1027" si="3076">AA1026</f>
        <v>0</v>
      </c>
      <c r="AB1027" s="410">
        <f t="shared" ref="AB1027" si="3077">AB1026</f>
        <v>0</v>
      </c>
      <c r="AC1027" s="410">
        <f t="shared" ref="AC1027" si="3078">AC1026</f>
        <v>0</v>
      </c>
      <c r="AD1027" s="410">
        <f t="shared" ref="AD1027" si="3079">AD1026</f>
        <v>0</v>
      </c>
      <c r="AE1027" s="410">
        <f t="shared" ref="AE1027" si="3080">AE1026</f>
        <v>0</v>
      </c>
      <c r="AF1027" s="410">
        <f t="shared" ref="AF1027" si="3081">AF1026</f>
        <v>0</v>
      </c>
      <c r="AG1027" s="410">
        <f t="shared" ref="AG1027" si="3082">AG1026</f>
        <v>0</v>
      </c>
      <c r="AH1027" s="410">
        <f t="shared" ref="AH1027" si="3083">AH1026</f>
        <v>0</v>
      </c>
      <c r="AI1027" s="410">
        <f t="shared" ref="AI1027" si="3084">AI1026</f>
        <v>0</v>
      </c>
      <c r="AJ1027" s="410">
        <f t="shared" ref="AJ1027" si="3085">AJ1026</f>
        <v>0</v>
      </c>
      <c r="AK1027" s="410">
        <f t="shared" ref="AK1027" si="3086">AK1026</f>
        <v>0</v>
      </c>
      <c r="AL1027" s="410">
        <f t="shared" ref="AL1027" si="3087">AL1026</f>
        <v>0</v>
      </c>
      <c r="AM1027" s="305"/>
    </row>
    <row r="1028" spans="1:39" ht="15" customHeight="1" outlineLevel="1">
      <c r="A1028" s="530"/>
      <c r="B1028" s="429"/>
      <c r="C1028" s="290"/>
      <c r="D1028" s="290"/>
      <c r="E1028" s="290"/>
      <c r="F1028" s="290"/>
      <c r="G1028" s="290"/>
      <c r="H1028" s="290"/>
      <c r="I1028" s="290"/>
      <c r="J1028" s="290"/>
      <c r="K1028" s="290"/>
      <c r="L1028" s="290"/>
      <c r="M1028" s="290"/>
      <c r="N1028" s="290"/>
      <c r="O1028" s="290"/>
      <c r="P1028" s="290"/>
      <c r="Q1028" s="290"/>
      <c r="R1028" s="290"/>
      <c r="S1028" s="290"/>
      <c r="T1028" s="290"/>
      <c r="U1028" s="290"/>
      <c r="V1028" s="290"/>
      <c r="W1028" s="290"/>
      <c r="X1028" s="290"/>
      <c r="Y1028" s="421"/>
      <c r="Z1028" s="424"/>
      <c r="AA1028" s="424"/>
      <c r="AB1028" s="424"/>
      <c r="AC1028" s="424"/>
      <c r="AD1028" s="424"/>
      <c r="AE1028" s="424"/>
      <c r="AF1028" s="424"/>
      <c r="AG1028" s="424"/>
      <c r="AH1028" s="424"/>
      <c r="AI1028" s="424"/>
      <c r="AJ1028" s="424"/>
      <c r="AK1028" s="424"/>
      <c r="AL1028" s="424"/>
      <c r="AM1028" s="305"/>
    </row>
    <row r="1029" spans="1:39" ht="15" customHeight="1" outlineLevel="1">
      <c r="A1029" s="530">
        <v>24</v>
      </c>
      <c r="B1029" s="427" t="s">
        <v>117</v>
      </c>
      <c r="C1029" s="290" t="s">
        <v>25</v>
      </c>
      <c r="D1029" s="294"/>
      <c r="E1029" s="294"/>
      <c r="F1029" s="294"/>
      <c r="G1029" s="294"/>
      <c r="H1029" s="294"/>
      <c r="I1029" s="294"/>
      <c r="J1029" s="294"/>
      <c r="K1029" s="294"/>
      <c r="L1029" s="294"/>
      <c r="M1029" s="294"/>
      <c r="N1029" s="290"/>
      <c r="O1029" s="294"/>
      <c r="P1029" s="294"/>
      <c r="Q1029" s="294"/>
      <c r="R1029" s="294"/>
      <c r="S1029" s="294"/>
      <c r="T1029" s="294"/>
      <c r="U1029" s="294"/>
      <c r="V1029" s="294"/>
      <c r="W1029" s="294"/>
      <c r="X1029" s="294"/>
      <c r="Y1029" s="409"/>
      <c r="Z1029" s="409"/>
      <c r="AA1029" s="409"/>
      <c r="AB1029" s="409"/>
      <c r="AC1029" s="409"/>
      <c r="AD1029" s="409"/>
      <c r="AE1029" s="409"/>
      <c r="AF1029" s="409"/>
      <c r="AG1029" s="409"/>
      <c r="AH1029" s="409"/>
      <c r="AI1029" s="409"/>
      <c r="AJ1029" s="409"/>
      <c r="AK1029" s="409"/>
      <c r="AL1029" s="409"/>
      <c r="AM1029" s="295">
        <f>SUM(Y1029:AL1029)</f>
        <v>0</v>
      </c>
    </row>
    <row r="1030" spans="1:39" ht="15" customHeight="1" outlineLevel="1">
      <c r="A1030" s="530"/>
      <c r="B1030" s="293" t="s">
        <v>347</v>
      </c>
      <c r="C1030" s="290" t="s">
        <v>164</v>
      </c>
      <c r="D1030" s="294"/>
      <c r="E1030" s="294"/>
      <c r="F1030" s="294"/>
      <c r="G1030" s="294"/>
      <c r="H1030" s="294"/>
      <c r="I1030" s="294"/>
      <c r="J1030" s="294"/>
      <c r="K1030" s="294"/>
      <c r="L1030" s="294"/>
      <c r="M1030" s="294"/>
      <c r="N1030" s="290"/>
      <c r="O1030" s="294"/>
      <c r="P1030" s="294"/>
      <c r="Q1030" s="294"/>
      <c r="R1030" s="294"/>
      <c r="S1030" s="294"/>
      <c r="T1030" s="294"/>
      <c r="U1030" s="294"/>
      <c r="V1030" s="294"/>
      <c r="W1030" s="294"/>
      <c r="X1030" s="294"/>
      <c r="Y1030" s="410">
        <f>Y1029</f>
        <v>0</v>
      </c>
      <c r="Z1030" s="410">
        <f t="shared" ref="Z1030" si="3088">Z1029</f>
        <v>0</v>
      </c>
      <c r="AA1030" s="410">
        <f t="shared" ref="AA1030" si="3089">AA1029</f>
        <v>0</v>
      </c>
      <c r="AB1030" s="410">
        <f t="shared" ref="AB1030" si="3090">AB1029</f>
        <v>0</v>
      </c>
      <c r="AC1030" s="410">
        <f t="shared" ref="AC1030" si="3091">AC1029</f>
        <v>0</v>
      </c>
      <c r="AD1030" s="410">
        <f t="shared" ref="AD1030" si="3092">AD1029</f>
        <v>0</v>
      </c>
      <c r="AE1030" s="410">
        <f t="shared" ref="AE1030" si="3093">AE1029</f>
        <v>0</v>
      </c>
      <c r="AF1030" s="410">
        <f t="shared" ref="AF1030" si="3094">AF1029</f>
        <v>0</v>
      </c>
      <c r="AG1030" s="410">
        <f t="shared" ref="AG1030" si="3095">AG1029</f>
        <v>0</v>
      </c>
      <c r="AH1030" s="410">
        <f t="shared" ref="AH1030" si="3096">AH1029</f>
        <v>0</v>
      </c>
      <c r="AI1030" s="410">
        <f t="shared" ref="AI1030" si="3097">AI1029</f>
        <v>0</v>
      </c>
      <c r="AJ1030" s="410">
        <f t="shared" ref="AJ1030" si="3098">AJ1029</f>
        <v>0</v>
      </c>
      <c r="AK1030" s="410">
        <f t="shared" ref="AK1030" si="3099">AK1029</f>
        <v>0</v>
      </c>
      <c r="AL1030" s="410">
        <f t="shared" ref="AL1030" si="3100">AL1029</f>
        <v>0</v>
      </c>
      <c r="AM1030" s="305"/>
    </row>
    <row r="1031" spans="1:39" ht="15" customHeight="1" outlineLevel="1">
      <c r="A1031" s="530"/>
      <c r="B1031" s="293"/>
      <c r="C1031" s="290"/>
      <c r="D1031" s="290"/>
      <c r="E1031" s="290"/>
      <c r="F1031" s="290"/>
      <c r="G1031" s="290"/>
      <c r="H1031" s="290"/>
      <c r="I1031" s="290"/>
      <c r="J1031" s="290"/>
      <c r="K1031" s="290"/>
      <c r="L1031" s="290"/>
      <c r="M1031" s="290"/>
      <c r="N1031" s="290"/>
      <c r="O1031" s="290"/>
      <c r="P1031" s="290"/>
      <c r="Q1031" s="290"/>
      <c r="R1031" s="290"/>
      <c r="S1031" s="290"/>
      <c r="T1031" s="290"/>
      <c r="U1031" s="290"/>
      <c r="V1031" s="290"/>
      <c r="W1031" s="290"/>
      <c r="X1031" s="290"/>
      <c r="Y1031" s="411"/>
      <c r="Z1031" s="424"/>
      <c r="AA1031" s="424"/>
      <c r="AB1031" s="424"/>
      <c r="AC1031" s="424"/>
      <c r="AD1031" s="424"/>
      <c r="AE1031" s="424"/>
      <c r="AF1031" s="424"/>
      <c r="AG1031" s="424"/>
      <c r="AH1031" s="424"/>
      <c r="AI1031" s="424"/>
      <c r="AJ1031" s="424"/>
      <c r="AK1031" s="424"/>
      <c r="AL1031" s="424"/>
      <c r="AM1031" s="305"/>
    </row>
    <row r="1032" spans="1:39" ht="15" customHeight="1" outlineLevel="1">
      <c r="A1032" s="530"/>
      <c r="B1032" s="287" t="s">
        <v>501</v>
      </c>
      <c r="C1032" s="290"/>
      <c r="D1032" s="290"/>
      <c r="E1032" s="290"/>
      <c r="F1032" s="290"/>
      <c r="G1032" s="290"/>
      <c r="H1032" s="290"/>
      <c r="I1032" s="290"/>
      <c r="J1032" s="290"/>
      <c r="K1032" s="290"/>
      <c r="L1032" s="290"/>
      <c r="M1032" s="290"/>
      <c r="N1032" s="290"/>
      <c r="O1032" s="290"/>
      <c r="P1032" s="290"/>
      <c r="Q1032" s="290"/>
      <c r="R1032" s="290"/>
      <c r="S1032" s="290"/>
      <c r="T1032" s="290"/>
      <c r="U1032" s="290"/>
      <c r="V1032" s="290"/>
      <c r="W1032" s="290"/>
      <c r="X1032" s="290"/>
      <c r="Y1032" s="411"/>
      <c r="Z1032" s="424"/>
      <c r="AA1032" s="424"/>
      <c r="AB1032" s="424"/>
      <c r="AC1032" s="424"/>
      <c r="AD1032" s="424"/>
      <c r="AE1032" s="424"/>
      <c r="AF1032" s="424"/>
      <c r="AG1032" s="424"/>
      <c r="AH1032" s="424"/>
      <c r="AI1032" s="424"/>
      <c r="AJ1032" s="424"/>
      <c r="AK1032" s="424"/>
      <c r="AL1032" s="424"/>
      <c r="AM1032" s="305"/>
    </row>
    <row r="1033" spans="1:39" ht="15" customHeight="1" outlineLevel="1">
      <c r="A1033" s="530">
        <v>25</v>
      </c>
      <c r="B1033" s="427" t="s">
        <v>118</v>
      </c>
      <c r="C1033" s="290" t="s">
        <v>25</v>
      </c>
      <c r="D1033" s="294"/>
      <c r="E1033" s="294"/>
      <c r="F1033" s="294"/>
      <c r="G1033" s="294"/>
      <c r="H1033" s="294"/>
      <c r="I1033" s="294"/>
      <c r="J1033" s="294"/>
      <c r="K1033" s="294"/>
      <c r="L1033" s="294"/>
      <c r="M1033" s="294"/>
      <c r="N1033" s="294">
        <v>12</v>
      </c>
      <c r="O1033" s="294"/>
      <c r="P1033" s="294"/>
      <c r="Q1033" s="294"/>
      <c r="R1033" s="294"/>
      <c r="S1033" s="294"/>
      <c r="T1033" s="294"/>
      <c r="U1033" s="294"/>
      <c r="V1033" s="294"/>
      <c r="W1033" s="294"/>
      <c r="X1033" s="294"/>
      <c r="Y1033" s="425"/>
      <c r="Z1033" s="414"/>
      <c r="AA1033" s="414"/>
      <c r="AB1033" s="414"/>
      <c r="AC1033" s="414"/>
      <c r="AD1033" s="414"/>
      <c r="AE1033" s="414"/>
      <c r="AF1033" s="414"/>
      <c r="AG1033" s="414"/>
      <c r="AH1033" s="414"/>
      <c r="AI1033" s="414"/>
      <c r="AJ1033" s="414"/>
      <c r="AK1033" s="414"/>
      <c r="AL1033" s="414"/>
      <c r="AM1033" s="295">
        <f>SUM(Y1033:AL1033)</f>
        <v>0</v>
      </c>
    </row>
    <row r="1034" spans="1:39" ht="15" customHeight="1" outlineLevel="1">
      <c r="A1034" s="530"/>
      <c r="B1034" s="293" t="s">
        <v>347</v>
      </c>
      <c r="C1034" s="290" t="s">
        <v>164</v>
      </c>
      <c r="D1034" s="294"/>
      <c r="E1034" s="294"/>
      <c r="F1034" s="294"/>
      <c r="G1034" s="294"/>
      <c r="H1034" s="294"/>
      <c r="I1034" s="294"/>
      <c r="J1034" s="294"/>
      <c r="K1034" s="294"/>
      <c r="L1034" s="294"/>
      <c r="M1034" s="294"/>
      <c r="N1034" s="294">
        <f>N1033</f>
        <v>12</v>
      </c>
      <c r="O1034" s="294"/>
      <c r="P1034" s="294"/>
      <c r="Q1034" s="294"/>
      <c r="R1034" s="294"/>
      <c r="S1034" s="294"/>
      <c r="T1034" s="294"/>
      <c r="U1034" s="294"/>
      <c r="V1034" s="294"/>
      <c r="W1034" s="294"/>
      <c r="X1034" s="294"/>
      <c r="Y1034" s="410">
        <f>Y1033</f>
        <v>0</v>
      </c>
      <c r="Z1034" s="410">
        <f t="shared" ref="Z1034" si="3101">Z1033</f>
        <v>0</v>
      </c>
      <c r="AA1034" s="410">
        <f t="shared" ref="AA1034" si="3102">AA1033</f>
        <v>0</v>
      </c>
      <c r="AB1034" s="410">
        <f t="shared" ref="AB1034" si="3103">AB1033</f>
        <v>0</v>
      </c>
      <c r="AC1034" s="410">
        <f t="shared" ref="AC1034" si="3104">AC1033</f>
        <v>0</v>
      </c>
      <c r="AD1034" s="410">
        <f t="shared" ref="AD1034" si="3105">AD1033</f>
        <v>0</v>
      </c>
      <c r="AE1034" s="410">
        <f t="shared" ref="AE1034" si="3106">AE1033</f>
        <v>0</v>
      </c>
      <c r="AF1034" s="410">
        <f t="shared" ref="AF1034" si="3107">AF1033</f>
        <v>0</v>
      </c>
      <c r="AG1034" s="410">
        <f t="shared" ref="AG1034" si="3108">AG1033</f>
        <v>0</v>
      </c>
      <c r="AH1034" s="410">
        <f t="shared" ref="AH1034" si="3109">AH1033</f>
        <v>0</v>
      </c>
      <c r="AI1034" s="410">
        <f t="shared" ref="AI1034" si="3110">AI1033</f>
        <v>0</v>
      </c>
      <c r="AJ1034" s="410">
        <f t="shared" ref="AJ1034" si="3111">AJ1033</f>
        <v>0</v>
      </c>
      <c r="AK1034" s="410">
        <f t="shared" ref="AK1034" si="3112">AK1033</f>
        <v>0</v>
      </c>
      <c r="AL1034" s="410">
        <f t="shared" ref="AL1034" si="3113">AL1033</f>
        <v>0</v>
      </c>
      <c r="AM1034" s="305"/>
    </row>
    <row r="1035" spans="1:39" ht="15" customHeight="1" outlineLevel="1">
      <c r="A1035" s="530"/>
      <c r="B1035" s="293"/>
      <c r="C1035" s="290"/>
      <c r="D1035" s="290"/>
      <c r="E1035" s="290"/>
      <c r="F1035" s="290"/>
      <c r="G1035" s="290"/>
      <c r="H1035" s="290"/>
      <c r="I1035" s="290"/>
      <c r="J1035" s="290"/>
      <c r="K1035" s="290"/>
      <c r="L1035" s="290"/>
      <c r="M1035" s="290"/>
      <c r="N1035" s="290"/>
      <c r="O1035" s="290"/>
      <c r="P1035" s="290"/>
      <c r="Q1035" s="290"/>
      <c r="R1035" s="290"/>
      <c r="S1035" s="290"/>
      <c r="T1035" s="290"/>
      <c r="U1035" s="290"/>
      <c r="V1035" s="290"/>
      <c r="W1035" s="290"/>
      <c r="X1035" s="290"/>
      <c r="Y1035" s="411"/>
      <c r="Z1035" s="424"/>
      <c r="AA1035" s="424"/>
      <c r="AB1035" s="424"/>
      <c r="AC1035" s="424"/>
      <c r="AD1035" s="424"/>
      <c r="AE1035" s="424"/>
      <c r="AF1035" s="424"/>
      <c r="AG1035" s="424"/>
      <c r="AH1035" s="424"/>
      <c r="AI1035" s="424"/>
      <c r="AJ1035" s="424"/>
      <c r="AK1035" s="424"/>
      <c r="AL1035" s="424"/>
      <c r="AM1035" s="305"/>
    </row>
    <row r="1036" spans="1:39" ht="15" customHeight="1" outlineLevel="1">
      <c r="A1036" s="530">
        <v>26</v>
      </c>
      <c r="B1036" s="427" t="s">
        <v>119</v>
      </c>
      <c r="C1036" s="290" t="s">
        <v>25</v>
      </c>
      <c r="D1036" s="294"/>
      <c r="E1036" s="294"/>
      <c r="F1036" s="294"/>
      <c r="G1036" s="294"/>
      <c r="H1036" s="294"/>
      <c r="I1036" s="294"/>
      <c r="J1036" s="294"/>
      <c r="K1036" s="294"/>
      <c r="L1036" s="294"/>
      <c r="M1036" s="294"/>
      <c r="N1036" s="294">
        <v>12</v>
      </c>
      <c r="O1036" s="294"/>
      <c r="P1036" s="294"/>
      <c r="Q1036" s="294"/>
      <c r="R1036" s="294"/>
      <c r="S1036" s="294"/>
      <c r="T1036" s="294"/>
      <c r="U1036" s="294"/>
      <c r="V1036" s="294"/>
      <c r="W1036" s="294"/>
      <c r="X1036" s="294"/>
      <c r="Y1036" s="425"/>
      <c r="Z1036" s="414"/>
      <c r="AA1036" s="414"/>
      <c r="AB1036" s="414"/>
      <c r="AC1036" s="414"/>
      <c r="AD1036" s="414"/>
      <c r="AE1036" s="414"/>
      <c r="AF1036" s="414"/>
      <c r="AG1036" s="414"/>
      <c r="AH1036" s="414"/>
      <c r="AI1036" s="414"/>
      <c r="AJ1036" s="414"/>
      <c r="AK1036" s="414"/>
      <c r="AL1036" s="414"/>
      <c r="AM1036" s="295">
        <f>SUM(Y1036:AL1036)</f>
        <v>0</v>
      </c>
    </row>
    <row r="1037" spans="1:39" ht="15" customHeight="1" outlineLevel="1">
      <c r="A1037" s="530"/>
      <c r="B1037" s="293" t="s">
        <v>347</v>
      </c>
      <c r="C1037" s="290" t="s">
        <v>164</v>
      </c>
      <c r="D1037" s="294"/>
      <c r="E1037" s="294"/>
      <c r="F1037" s="294"/>
      <c r="G1037" s="294"/>
      <c r="H1037" s="294"/>
      <c r="I1037" s="294"/>
      <c r="J1037" s="294"/>
      <c r="K1037" s="294"/>
      <c r="L1037" s="294"/>
      <c r="M1037" s="294"/>
      <c r="N1037" s="294">
        <f>N1036</f>
        <v>12</v>
      </c>
      <c r="O1037" s="294"/>
      <c r="P1037" s="294"/>
      <c r="Q1037" s="294"/>
      <c r="R1037" s="294"/>
      <c r="S1037" s="294"/>
      <c r="T1037" s="294"/>
      <c r="U1037" s="294"/>
      <c r="V1037" s="294"/>
      <c r="W1037" s="294"/>
      <c r="X1037" s="294"/>
      <c r="Y1037" s="410">
        <f>Y1036</f>
        <v>0</v>
      </c>
      <c r="Z1037" s="410">
        <f t="shared" ref="Z1037" si="3114">Z1036</f>
        <v>0</v>
      </c>
      <c r="AA1037" s="410">
        <f t="shared" ref="AA1037" si="3115">AA1036</f>
        <v>0</v>
      </c>
      <c r="AB1037" s="410">
        <f t="shared" ref="AB1037" si="3116">AB1036</f>
        <v>0</v>
      </c>
      <c r="AC1037" s="410">
        <f t="shared" ref="AC1037" si="3117">AC1036</f>
        <v>0</v>
      </c>
      <c r="AD1037" s="410">
        <f t="shared" ref="AD1037" si="3118">AD1036</f>
        <v>0</v>
      </c>
      <c r="AE1037" s="410">
        <f t="shared" ref="AE1037" si="3119">AE1036</f>
        <v>0</v>
      </c>
      <c r="AF1037" s="410">
        <f t="shared" ref="AF1037" si="3120">AF1036</f>
        <v>0</v>
      </c>
      <c r="AG1037" s="410">
        <f t="shared" ref="AG1037" si="3121">AG1036</f>
        <v>0</v>
      </c>
      <c r="AH1037" s="410">
        <f t="shared" ref="AH1037" si="3122">AH1036</f>
        <v>0</v>
      </c>
      <c r="AI1037" s="410">
        <f t="shared" ref="AI1037" si="3123">AI1036</f>
        <v>0</v>
      </c>
      <c r="AJ1037" s="410">
        <f t="shared" ref="AJ1037" si="3124">AJ1036</f>
        <v>0</v>
      </c>
      <c r="AK1037" s="410">
        <f t="shared" ref="AK1037" si="3125">AK1036</f>
        <v>0</v>
      </c>
      <c r="AL1037" s="410">
        <f t="shared" ref="AL1037" si="3126">AL1036</f>
        <v>0</v>
      </c>
      <c r="AM1037" s="305"/>
    </row>
    <row r="1038" spans="1:39" ht="15" customHeight="1" outlineLevel="1">
      <c r="A1038" s="530"/>
      <c r="B1038" s="293"/>
      <c r="C1038" s="290"/>
      <c r="D1038" s="290"/>
      <c r="E1038" s="290"/>
      <c r="F1038" s="290"/>
      <c r="G1038" s="290"/>
      <c r="H1038" s="290"/>
      <c r="I1038" s="290"/>
      <c r="J1038" s="290"/>
      <c r="K1038" s="290"/>
      <c r="L1038" s="290"/>
      <c r="M1038" s="290"/>
      <c r="N1038" s="290"/>
      <c r="O1038" s="290"/>
      <c r="P1038" s="290"/>
      <c r="Q1038" s="290"/>
      <c r="R1038" s="290"/>
      <c r="S1038" s="290"/>
      <c r="T1038" s="290"/>
      <c r="U1038" s="290"/>
      <c r="V1038" s="290"/>
      <c r="W1038" s="290"/>
      <c r="X1038" s="290"/>
      <c r="Y1038" s="411"/>
      <c r="Z1038" s="424"/>
      <c r="AA1038" s="424"/>
      <c r="AB1038" s="424"/>
      <c r="AC1038" s="424"/>
      <c r="AD1038" s="424"/>
      <c r="AE1038" s="424"/>
      <c r="AF1038" s="424"/>
      <c r="AG1038" s="424"/>
      <c r="AH1038" s="424"/>
      <c r="AI1038" s="424"/>
      <c r="AJ1038" s="424"/>
      <c r="AK1038" s="424"/>
      <c r="AL1038" s="424"/>
      <c r="AM1038" s="305"/>
    </row>
    <row r="1039" spans="1:39" ht="15" customHeight="1" outlineLevel="1">
      <c r="A1039" s="530">
        <v>27</v>
      </c>
      <c r="B1039" s="427" t="s">
        <v>120</v>
      </c>
      <c r="C1039" s="290" t="s">
        <v>25</v>
      </c>
      <c r="D1039" s="294"/>
      <c r="E1039" s="294"/>
      <c r="F1039" s="294"/>
      <c r="G1039" s="294"/>
      <c r="H1039" s="294"/>
      <c r="I1039" s="294"/>
      <c r="J1039" s="294"/>
      <c r="K1039" s="294"/>
      <c r="L1039" s="294"/>
      <c r="M1039" s="294"/>
      <c r="N1039" s="294">
        <v>12</v>
      </c>
      <c r="O1039" s="294"/>
      <c r="P1039" s="294"/>
      <c r="Q1039" s="294"/>
      <c r="R1039" s="294"/>
      <c r="S1039" s="294"/>
      <c r="T1039" s="294"/>
      <c r="U1039" s="294"/>
      <c r="V1039" s="294"/>
      <c r="W1039" s="294"/>
      <c r="X1039" s="294"/>
      <c r="Y1039" s="425"/>
      <c r="Z1039" s="414"/>
      <c r="AA1039" s="414"/>
      <c r="AB1039" s="414"/>
      <c r="AC1039" s="414"/>
      <c r="AD1039" s="414"/>
      <c r="AE1039" s="414"/>
      <c r="AF1039" s="414"/>
      <c r="AG1039" s="414"/>
      <c r="AH1039" s="414"/>
      <c r="AI1039" s="414"/>
      <c r="AJ1039" s="414"/>
      <c r="AK1039" s="414"/>
      <c r="AL1039" s="414"/>
      <c r="AM1039" s="295">
        <f>SUM(Y1039:AL1039)</f>
        <v>0</v>
      </c>
    </row>
    <row r="1040" spans="1:39" ht="15" customHeight="1" outlineLevel="1">
      <c r="A1040" s="530"/>
      <c r="B1040" s="293" t="s">
        <v>347</v>
      </c>
      <c r="C1040" s="290" t="s">
        <v>164</v>
      </c>
      <c r="D1040" s="294"/>
      <c r="E1040" s="294"/>
      <c r="F1040" s="294"/>
      <c r="G1040" s="294"/>
      <c r="H1040" s="294"/>
      <c r="I1040" s="294"/>
      <c r="J1040" s="294"/>
      <c r="K1040" s="294"/>
      <c r="L1040" s="294"/>
      <c r="M1040" s="294"/>
      <c r="N1040" s="294">
        <f>N1039</f>
        <v>12</v>
      </c>
      <c r="O1040" s="294"/>
      <c r="P1040" s="294"/>
      <c r="Q1040" s="294"/>
      <c r="R1040" s="294"/>
      <c r="S1040" s="294"/>
      <c r="T1040" s="294"/>
      <c r="U1040" s="294"/>
      <c r="V1040" s="294"/>
      <c r="W1040" s="294"/>
      <c r="X1040" s="294"/>
      <c r="Y1040" s="410">
        <f>Y1039</f>
        <v>0</v>
      </c>
      <c r="Z1040" s="410">
        <f t="shared" ref="Z1040" si="3127">Z1039</f>
        <v>0</v>
      </c>
      <c r="AA1040" s="410">
        <f t="shared" ref="AA1040" si="3128">AA1039</f>
        <v>0</v>
      </c>
      <c r="AB1040" s="410">
        <f t="shared" ref="AB1040" si="3129">AB1039</f>
        <v>0</v>
      </c>
      <c r="AC1040" s="410">
        <f t="shared" ref="AC1040" si="3130">AC1039</f>
        <v>0</v>
      </c>
      <c r="AD1040" s="410">
        <f t="shared" ref="AD1040" si="3131">AD1039</f>
        <v>0</v>
      </c>
      <c r="AE1040" s="410">
        <f t="shared" ref="AE1040" si="3132">AE1039</f>
        <v>0</v>
      </c>
      <c r="AF1040" s="410">
        <f t="shared" ref="AF1040" si="3133">AF1039</f>
        <v>0</v>
      </c>
      <c r="AG1040" s="410">
        <f t="shared" ref="AG1040" si="3134">AG1039</f>
        <v>0</v>
      </c>
      <c r="AH1040" s="410">
        <f t="shared" ref="AH1040" si="3135">AH1039</f>
        <v>0</v>
      </c>
      <c r="AI1040" s="410">
        <f t="shared" ref="AI1040" si="3136">AI1039</f>
        <v>0</v>
      </c>
      <c r="AJ1040" s="410">
        <f t="shared" ref="AJ1040" si="3137">AJ1039</f>
        <v>0</v>
      </c>
      <c r="AK1040" s="410">
        <f t="shared" ref="AK1040" si="3138">AK1039</f>
        <v>0</v>
      </c>
      <c r="AL1040" s="410">
        <f t="shared" ref="AL1040" si="3139">AL1039</f>
        <v>0</v>
      </c>
      <c r="AM1040" s="305"/>
    </row>
    <row r="1041" spans="1:39" ht="15" customHeight="1" outlineLevel="1">
      <c r="A1041" s="530"/>
      <c r="B1041" s="293"/>
      <c r="C1041" s="290"/>
      <c r="D1041" s="290"/>
      <c r="E1041" s="290"/>
      <c r="F1041" s="290"/>
      <c r="G1041" s="290"/>
      <c r="H1041" s="290"/>
      <c r="I1041" s="290"/>
      <c r="J1041" s="290"/>
      <c r="K1041" s="290"/>
      <c r="L1041" s="290"/>
      <c r="M1041" s="290"/>
      <c r="N1041" s="290"/>
      <c r="O1041" s="290"/>
      <c r="P1041" s="290"/>
      <c r="Q1041" s="290"/>
      <c r="R1041" s="290"/>
      <c r="S1041" s="290"/>
      <c r="T1041" s="290"/>
      <c r="U1041" s="290"/>
      <c r="V1041" s="290"/>
      <c r="W1041" s="290"/>
      <c r="X1041" s="290"/>
      <c r="Y1041" s="411"/>
      <c r="Z1041" s="424"/>
      <c r="AA1041" s="424"/>
      <c r="AB1041" s="424"/>
      <c r="AC1041" s="424"/>
      <c r="AD1041" s="424"/>
      <c r="AE1041" s="424"/>
      <c r="AF1041" s="424"/>
      <c r="AG1041" s="424"/>
      <c r="AH1041" s="424"/>
      <c r="AI1041" s="424"/>
      <c r="AJ1041" s="424"/>
      <c r="AK1041" s="424"/>
      <c r="AL1041" s="424"/>
      <c r="AM1041" s="305"/>
    </row>
    <row r="1042" spans="1:39" ht="15" customHeight="1" outlineLevel="1">
      <c r="A1042" s="530">
        <v>28</v>
      </c>
      <c r="B1042" s="427" t="s">
        <v>121</v>
      </c>
      <c r="C1042" s="290" t="s">
        <v>25</v>
      </c>
      <c r="D1042" s="294"/>
      <c r="E1042" s="294"/>
      <c r="F1042" s="294"/>
      <c r="G1042" s="294"/>
      <c r="H1042" s="294"/>
      <c r="I1042" s="294"/>
      <c r="J1042" s="294"/>
      <c r="K1042" s="294"/>
      <c r="L1042" s="294"/>
      <c r="M1042" s="294"/>
      <c r="N1042" s="294">
        <v>12</v>
      </c>
      <c r="O1042" s="294"/>
      <c r="P1042" s="294"/>
      <c r="Q1042" s="294"/>
      <c r="R1042" s="294"/>
      <c r="S1042" s="294"/>
      <c r="T1042" s="294"/>
      <c r="U1042" s="294"/>
      <c r="V1042" s="294"/>
      <c r="W1042" s="294"/>
      <c r="X1042" s="294"/>
      <c r="Y1042" s="425"/>
      <c r="Z1042" s="414"/>
      <c r="AA1042" s="414"/>
      <c r="AB1042" s="414"/>
      <c r="AC1042" s="414"/>
      <c r="AD1042" s="414"/>
      <c r="AE1042" s="414"/>
      <c r="AF1042" s="414"/>
      <c r="AG1042" s="414"/>
      <c r="AH1042" s="414"/>
      <c r="AI1042" s="414"/>
      <c r="AJ1042" s="414"/>
      <c r="AK1042" s="414"/>
      <c r="AL1042" s="414"/>
      <c r="AM1042" s="295">
        <f>SUM(Y1042:AL1042)</f>
        <v>0</v>
      </c>
    </row>
    <row r="1043" spans="1:39" ht="15" customHeight="1" outlineLevel="1">
      <c r="A1043" s="530"/>
      <c r="B1043" s="293" t="s">
        <v>347</v>
      </c>
      <c r="C1043" s="290" t="s">
        <v>164</v>
      </c>
      <c r="D1043" s="294"/>
      <c r="E1043" s="294"/>
      <c r="F1043" s="294"/>
      <c r="G1043" s="294"/>
      <c r="H1043" s="294"/>
      <c r="I1043" s="294"/>
      <c r="J1043" s="294"/>
      <c r="K1043" s="294"/>
      <c r="L1043" s="294"/>
      <c r="M1043" s="294"/>
      <c r="N1043" s="294">
        <f>N1042</f>
        <v>12</v>
      </c>
      <c r="O1043" s="294"/>
      <c r="P1043" s="294"/>
      <c r="Q1043" s="294"/>
      <c r="R1043" s="294"/>
      <c r="S1043" s="294"/>
      <c r="T1043" s="294"/>
      <c r="U1043" s="294"/>
      <c r="V1043" s="294"/>
      <c r="W1043" s="294"/>
      <c r="X1043" s="294"/>
      <c r="Y1043" s="410">
        <f>Y1042</f>
        <v>0</v>
      </c>
      <c r="Z1043" s="410">
        <f>Z1042</f>
        <v>0</v>
      </c>
      <c r="AA1043" s="410">
        <f t="shared" ref="AA1043" si="3140">AA1042</f>
        <v>0</v>
      </c>
      <c r="AB1043" s="410">
        <f t="shared" ref="AB1043" si="3141">AB1042</f>
        <v>0</v>
      </c>
      <c r="AC1043" s="410">
        <f t="shared" ref="AC1043" si="3142">AC1042</f>
        <v>0</v>
      </c>
      <c r="AD1043" s="410">
        <f t="shared" ref="AD1043" si="3143">AD1042</f>
        <v>0</v>
      </c>
      <c r="AE1043" s="410">
        <f>AE1042</f>
        <v>0</v>
      </c>
      <c r="AF1043" s="410">
        <f t="shared" ref="AF1043" si="3144">AF1042</f>
        <v>0</v>
      </c>
      <c r="AG1043" s="410">
        <f t="shared" ref="AG1043" si="3145">AG1042</f>
        <v>0</v>
      </c>
      <c r="AH1043" s="410">
        <f t="shared" ref="AH1043" si="3146">AH1042</f>
        <v>0</v>
      </c>
      <c r="AI1043" s="410">
        <f t="shared" ref="AI1043" si="3147">AI1042</f>
        <v>0</v>
      </c>
      <c r="AJ1043" s="410">
        <f t="shared" ref="AJ1043" si="3148">AJ1042</f>
        <v>0</v>
      </c>
      <c r="AK1043" s="410">
        <f t="shared" ref="AK1043" si="3149">AK1042</f>
        <v>0</v>
      </c>
      <c r="AL1043" s="410">
        <f t="shared" ref="AL1043" si="3150">AL1042</f>
        <v>0</v>
      </c>
      <c r="AM1043" s="305"/>
    </row>
    <row r="1044" spans="1:39" ht="15" customHeight="1" outlineLevel="1">
      <c r="A1044" s="530"/>
      <c r="B1044" s="293"/>
      <c r="C1044" s="290"/>
      <c r="D1044" s="290"/>
      <c r="E1044" s="290"/>
      <c r="F1044" s="290"/>
      <c r="G1044" s="290"/>
      <c r="H1044" s="290"/>
      <c r="I1044" s="290"/>
      <c r="J1044" s="290"/>
      <c r="K1044" s="290"/>
      <c r="L1044" s="290"/>
      <c r="M1044" s="290"/>
      <c r="N1044" s="290"/>
      <c r="O1044" s="290"/>
      <c r="P1044" s="290"/>
      <c r="Q1044" s="290"/>
      <c r="R1044" s="290"/>
      <c r="S1044" s="290"/>
      <c r="T1044" s="290"/>
      <c r="U1044" s="290"/>
      <c r="V1044" s="290"/>
      <c r="W1044" s="290"/>
      <c r="X1044" s="290"/>
      <c r="Y1044" s="411"/>
      <c r="Z1044" s="424"/>
      <c r="AA1044" s="424"/>
      <c r="AB1044" s="424"/>
      <c r="AC1044" s="424"/>
      <c r="AD1044" s="424"/>
      <c r="AE1044" s="424"/>
      <c r="AF1044" s="424"/>
      <c r="AG1044" s="424"/>
      <c r="AH1044" s="424"/>
      <c r="AI1044" s="424"/>
      <c r="AJ1044" s="424"/>
      <c r="AK1044" s="424"/>
      <c r="AL1044" s="424"/>
      <c r="AM1044" s="305"/>
    </row>
    <row r="1045" spans="1:39" ht="15" customHeight="1" outlineLevel="1">
      <c r="A1045" s="530">
        <v>29</v>
      </c>
      <c r="B1045" s="427" t="s">
        <v>122</v>
      </c>
      <c r="C1045" s="290" t="s">
        <v>25</v>
      </c>
      <c r="D1045" s="294"/>
      <c r="E1045" s="294"/>
      <c r="F1045" s="294"/>
      <c r="G1045" s="294"/>
      <c r="H1045" s="294"/>
      <c r="I1045" s="294"/>
      <c r="J1045" s="294"/>
      <c r="K1045" s="294"/>
      <c r="L1045" s="294"/>
      <c r="M1045" s="294"/>
      <c r="N1045" s="294">
        <v>3</v>
      </c>
      <c r="O1045" s="294"/>
      <c r="P1045" s="294"/>
      <c r="Q1045" s="294"/>
      <c r="R1045" s="294"/>
      <c r="S1045" s="294"/>
      <c r="T1045" s="294"/>
      <c r="U1045" s="294"/>
      <c r="V1045" s="294"/>
      <c r="W1045" s="294"/>
      <c r="X1045" s="294"/>
      <c r="Y1045" s="425"/>
      <c r="Z1045" s="414"/>
      <c r="AA1045" s="414"/>
      <c r="AB1045" s="414"/>
      <c r="AC1045" s="414"/>
      <c r="AD1045" s="414"/>
      <c r="AE1045" s="414"/>
      <c r="AF1045" s="414"/>
      <c r="AG1045" s="414"/>
      <c r="AH1045" s="414"/>
      <c r="AI1045" s="414"/>
      <c r="AJ1045" s="414"/>
      <c r="AK1045" s="414"/>
      <c r="AL1045" s="414"/>
      <c r="AM1045" s="295">
        <f>SUM(Y1045:AL1045)</f>
        <v>0</v>
      </c>
    </row>
    <row r="1046" spans="1:39" ht="15" customHeight="1" outlineLevel="1">
      <c r="A1046" s="530"/>
      <c r="B1046" s="293" t="s">
        <v>347</v>
      </c>
      <c r="C1046" s="290" t="s">
        <v>164</v>
      </c>
      <c r="D1046" s="294"/>
      <c r="E1046" s="294"/>
      <c r="F1046" s="294"/>
      <c r="G1046" s="294"/>
      <c r="H1046" s="294"/>
      <c r="I1046" s="294"/>
      <c r="J1046" s="294"/>
      <c r="K1046" s="294"/>
      <c r="L1046" s="294"/>
      <c r="M1046" s="294"/>
      <c r="N1046" s="294">
        <f>N1045</f>
        <v>3</v>
      </c>
      <c r="O1046" s="294"/>
      <c r="P1046" s="294"/>
      <c r="Q1046" s="294"/>
      <c r="R1046" s="294"/>
      <c r="S1046" s="294"/>
      <c r="T1046" s="294"/>
      <c r="U1046" s="294"/>
      <c r="V1046" s="294"/>
      <c r="W1046" s="294"/>
      <c r="X1046" s="294"/>
      <c r="Y1046" s="410">
        <f>Y1045</f>
        <v>0</v>
      </c>
      <c r="Z1046" s="410">
        <f t="shared" ref="Z1046" si="3151">Z1045</f>
        <v>0</v>
      </c>
      <c r="AA1046" s="410">
        <f t="shared" ref="AA1046" si="3152">AA1045</f>
        <v>0</v>
      </c>
      <c r="AB1046" s="410">
        <f t="shared" ref="AB1046" si="3153">AB1045</f>
        <v>0</v>
      </c>
      <c r="AC1046" s="410">
        <f t="shared" ref="AC1046" si="3154">AC1045</f>
        <v>0</v>
      </c>
      <c r="AD1046" s="410">
        <f t="shared" ref="AD1046" si="3155">AD1045</f>
        <v>0</v>
      </c>
      <c r="AE1046" s="410">
        <f t="shared" ref="AE1046" si="3156">AE1045</f>
        <v>0</v>
      </c>
      <c r="AF1046" s="410">
        <f t="shared" ref="AF1046" si="3157">AF1045</f>
        <v>0</v>
      </c>
      <c r="AG1046" s="410">
        <f t="shared" ref="AG1046" si="3158">AG1045</f>
        <v>0</v>
      </c>
      <c r="AH1046" s="410">
        <f t="shared" ref="AH1046" si="3159">AH1045</f>
        <v>0</v>
      </c>
      <c r="AI1046" s="410">
        <f t="shared" ref="AI1046" si="3160">AI1045</f>
        <v>0</v>
      </c>
      <c r="AJ1046" s="410">
        <f t="shared" ref="AJ1046" si="3161">AJ1045</f>
        <v>0</v>
      </c>
      <c r="AK1046" s="410">
        <f t="shared" ref="AK1046" si="3162">AK1045</f>
        <v>0</v>
      </c>
      <c r="AL1046" s="410">
        <f t="shared" ref="AL1046" si="3163">AL1045</f>
        <v>0</v>
      </c>
      <c r="AM1046" s="305"/>
    </row>
    <row r="1047" spans="1:39" ht="15" customHeight="1" outlineLevel="1">
      <c r="A1047" s="530"/>
      <c r="B1047" s="293"/>
      <c r="C1047" s="290"/>
      <c r="D1047" s="290"/>
      <c r="E1047" s="290"/>
      <c r="F1047" s="290"/>
      <c r="G1047" s="290"/>
      <c r="H1047" s="290"/>
      <c r="I1047" s="290"/>
      <c r="J1047" s="290"/>
      <c r="K1047" s="290"/>
      <c r="L1047" s="290"/>
      <c r="M1047" s="290"/>
      <c r="N1047" s="290"/>
      <c r="O1047" s="290"/>
      <c r="P1047" s="290"/>
      <c r="Q1047" s="290"/>
      <c r="R1047" s="290"/>
      <c r="S1047" s="290"/>
      <c r="T1047" s="290"/>
      <c r="U1047" s="290"/>
      <c r="V1047" s="290"/>
      <c r="W1047" s="290"/>
      <c r="X1047" s="290"/>
      <c r="Y1047" s="411"/>
      <c r="Z1047" s="424"/>
      <c r="AA1047" s="424"/>
      <c r="AB1047" s="424"/>
      <c r="AC1047" s="424"/>
      <c r="AD1047" s="424"/>
      <c r="AE1047" s="424"/>
      <c r="AF1047" s="424"/>
      <c r="AG1047" s="424"/>
      <c r="AH1047" s="424"/>
      <c r="AI1047" s="424"/>
      <c r="AJ1047" s="424"/>
      <c r="AK1047" s="424"/>
      <c r="AL1047" s="424"/>
      <c r="AM1047" s="305"/>
    </row>
    <row r="1048" spans="1:39" ht="15" customHeight="1" outlineLevel="1">
      <c r="A1048" s="530">
        <v>30</v>
      </c>
      <c r="B1048" s="427" t="s">
        <v>123</v>
      </c>
      <c r="C1048" s="290" t="s">
        <v>25</v>
      </c>
      <c r="D1048" s="294"/>
      <c r="E1048" s="294"/>
      <c r="F1048" s="294"/>
      <c r="G1048" s="294"/>
      <c r="H1048" s="294"/>
      <c r="I1048" s="294"/>
      <c r="J1048" s="294"/>
      <c r="K1048" s="294"/>
      <c r="L1048" s="294"/>
      <c r="M1048" s="294"/>
      <c r="N1048" s="294">
        <v>12</v>
      </c>
      <c r="O1048" s="294"/>
      <c r="P1048" s="294"/>
      <c r="Q1048" s="294"/>
      <c r="R1048" s="294"/>
      <c r="S1048" s="294"/>
      <c r="T1048" s="294"/>
      <c r="U1048" s="294"/>
      <c r="V1048" s="294"/>
      <c r="W1048" s="294"/>
      <c r="X1048" s="294"/>
      <c r="Y1048" s="425"/>
      <c r="Z1048" s="414"/>
      <c r="AA1048" s="414"/>
      <c r="AB1048" s="414"/>
      <c r="AC1048" s="414"/>
      <c r="AD1048" s="414"/>
      <c r="AE1048" s="414"/>
      <c r="AF1048" s="414"/>
      <c r="AG1048" s="414"/>
      <c r="AH1048" s="414"/>
      <c r="AI1048" s="414"/>
      <c r="AJ1048" s="414"/>
      <c r="AK1048" s="414"/>
      <c r="AL1048" s="414"/>
      <c r="AM1048" s="295">
        <f>SUM(Y1048:AL1048)</f>
        <v>0</v>
      </c>
    </row>
    <row r="1049" spans="1:39" ht="15" customHeight="1" outlineLevel="1">
      <c r="A1049" s="530"/>
      <c r="B1049" s="293" t="s">
        <v>347</v>
      </c>
      <c r="C1049" s="290" t="s">
        <v>164</v>
      </c>
      <c r="D1049" s="294"/>
      <c r="E1049" s="294"/>
      <c r="F1049" s="294"/>
      <c r="G1049" s="294"/>
      <c r="H1049" s="294"/>
      <c r="I1049" s="294"/>
      <c r="J1049" s="294"/>
      <c r="K1049" s="294"/>
      <c r="L1049" s="294"/>
      <c r="M1049" s="294"/>
      <c r="N1049" s="294">
        <f>N1048</f>
        <v>12</v>
      </c>
      <c r="O1049" s="294"/>
      <c r="P1049" s="294"/>
      <c r="Q1049" s="294"/>
      <c r="R1049" s="294"/>
      <c r="S1049" s="294"/>
      <c r="T1049" s="294"/>
      <c r="U1049" s="294"/>
      <c r="V1049" s="294"/>
      <c r="W1049" s="294"/>
      <c r="X1049" s="294"/>
      <c r="Y1049" s="410">
        <f>Y1048</f>
        <v>0</v>
      </c>
      <c r="Z1049" s="410">
        <f t="shared" ref="Z1049" si="3164">Z1048</f>
        <v>0</v>
      </c>
      <c r="AA1049" s="410">
        <f t="shared" ref="AA1049" si="3165">AA1048</f>
        <v>0</v>
      </c>
      <c r="AB1049" s="410">
        <f t="shared" ref="AB1049" si="3166">AB1048</f>
        <v>0</v>
      </c>
      <c r="AC1049" s="410">
        <f t="shared" ref="AC1049" si="3167">AC1048</f>
        <v>0</v>
      </c>
      <c r="AD1049" s="410">
        <f t="shared" ref="AD1049" si="3168">AD1048</f>
        <v>0</v>
      </c>
      <c r="AE1049" s="410">
        <f t="shared" ref="AE1049" si="3169">AE1048</f>
        <v>0</v>
      </c>
      <c r="AF1049" s="410">
        <f t="shared" ref="AF1049" si="3170">AF1048</f>
        <v>0</v>
      </c>
      <c r="AG1049" s="410">
        <f t="shared" ref="AG1049" si="3171">AG1048</f>
        <v>0</v>
      </c>
      <c r="AH1049" s="410">
        <f t="shared" ref="AH1049" si="3172">AH1048</f>
        <v>0</v>
      </c>
      <c r="AI1049" s="410">
        <f t="shared" ref="AI1049" si="3173">AI1048</f>
        <v>0</v>
      </c>
      <c r="AJ1049" s="410">
        <f t="shared" ref="AJ1049" si="3174">AJ1048</f>
        <v>0</v>
      </c>
      <c r="AK1049" s="410">
        <f t="shared" ref="AK1049" si="3175">AK1048</f>
        <v>0</v>
      </c>
      <c r="AL1049" s="410">
        <f t="shared" ref="AL1049" si="3176">AL1048</f>
        <v>0</v>
      </c>
      <c r="AM1049" s="305"/>
    </row>
    <row r="1050" spans="1:39" ht="15" customHeight="1" outlineLevel="1">
      <c r="A1050" s="530"/>
      <c r="B1050" s="293"/>
      <c r="C1050" s="290"/>
      <c r="D1050" s="290"/>
      <c r="E1050" s="290"/>
      <c r="F1050" s="290"/>
      <c r="G1050" s="290"/>
      <c r="H1050" s="290"/>
      <c r="I1050" s="290"/>
      <c r="J1050" s="290"/>
      <c r="K1050" s="290"/>
      <c r="L1050" s="290"/>
      <c r="M1050" s="290"/>
      <c r="N1050" s="290"/>
      <c r="O1050" s="290"/>
      <c r="P1050" s="290"/>
      <c r="Q1050" s="290"/>
      <c r="R1050" s="290"/>
      <c r="S1050" s="290"/>
      <c r="T1050" s="290"/>
      <c r="U1050" s="290"/>
      <c r="V1050" s="290"/>
      <c r="W1050" s="290"/>
      <c r="X1050" s="290"/>
      <c r="Y1050" s="411"/>
      <c r="Z1050" s="424"/>
      <c r="AA1050" s="424"/>
      <c r="AB1050" s="424"/>
      <c r="AC1050" s="424"/>
      <c r="AD1050" s="424"/>
      <c r="AE1050" s="424"/>
      <c r="AF1050" s="424"/>
      <c r="AG1050" s="424"/>
      <c r="AH1050" s="424"/>
      <c r="AI1050" s="424"/>
      <c r="AJ1050" s="424"/>
      <c r="AK1050" s="424"/>
      <c r="AL1050" s="424"/>
      <c r="AM1050" s="305"/>
    </row>
    <row r="1051" spans="1:39" ht="15" customHeight="1" outlineLevel="1">
      <c r="A1051" s="530">
        <v>31</v>
      </c>
      <c r="B1051" s="427" t="s">
        <v>124</v>
      </c>
      <c r="C1051" s="290" t="s">
        <v>25</v>
      </c>
      <c r="D1051" s="294"/>
      <c r="E1051" s="294"/>
      <c r="F1051" s="294"/>
      <c r="G1051" s="294"/>
      <c r="H1051" s="294"/>
      <c r="I1051" s="294"/>
      <c r="J1051" s="294"/>
      <c r="K1051" s="294"/>
      <c r="L1051" s="294"/>
      <c r="M1051" s="294"/>
      <c r="N1051" s="294">
        <v>12</v>
      </c>
      <c r="O1051" s="294"/>
      <c r="P1051" s="294"/>
      <c r="Q1051" s="294"/>
      <c r="R1051" s="294"/>
      <c r="S1051" s="294"/>
      <c r="T1051" s="294"/>
      <c r="U1051" s="294"/>
      <c r="V1051" s="294"/>
      <c r="W1051" s="294"/>
      <c r="X1051" s="294"/>
      <c r="Y1051" s="425"/>
      <c r="Z1051" s="414"/>
      <c r="AA1051" s="414"/>
      <c r="AB1051" s="414"/>
      <c r="AC1051" s="414"/>
      <c r="AD1051" s="414"/>
      <c r="AE1051" s="414"/>
      <c r="AF1051" s="414"/>
      <c r="AG1051" s="414"/>
      <c r="AH1051" s="414"/>
      <c r="AI1051" s="414"/>
      <c r="AJ1051" s="414"/>
      <c r="AK1051" s="414"/>
      <c r="AL1051" s="414"/>
      <c r="AM1051" s="295">
        <f>SUM(Y1051:AL1051)</f>
        <v>0</v>
      </c>
    </row>
    <row r="1052" spans="1:39" ht="15" customHeight="1" outlineLevel="1">
      <c r="A1052" s="530"/>
      <c r="B1052" s="293" t="s">
        <v>347</v>
      </c>
      <c r="C1052" s="290" t="s">
        <v>164</v>
      </c>
      <c r="D1052" s="294"/>
      <c r="E1052" s="294"/>
      <c r="F1052" s="294"/>
      <c r="G1052" s="294"/>
      <c r="H1052" s="294"/>
      <c r="I1052" s="294"/>
      <c r="J1052" s="294"/>
      <c r="K1052" s="294"/>
      <c r="L1052" s="294"/>
      <c r="M1052" s="294"/>
      <c r="N1052" s="294">
        <f>N1051</f>
        <v>12</v>
      </c>
      <c r="O1052" s="294"/>
      <c r="P1052" s="294"/>
      <c r="Q1052" s="294"/>
      <c r="R1052" s="294"/>
      <c r="S1052" s="294"/>
      <c r="T1052" s="294"/>
      <c r="U1052" s="294"/>
      <c r="V1052" s="294"/>
      <c r="W1052" s="294"/>
      <c r="X1052" s="294"/>
      <c r="Y1052" s="410">
        <f>Y1051</f>
        <v>0</v>
      </c>
      <c r="Z1052" s="410">
        <f t="shared" ref="Z1052" si="3177">Z1051</f>
        <v>0</v>
      </c>
      <c r="AA1052" s="410">
        <f t="shared" ref="AA1052" si="3178">AA1051</f>
        <v>0</v>
      </c>
      <c r="AB1052" s="410">
        <f t="shared" ref="AB1052" si="3179">AB1051</f>
        <v>0</v>
      </c>
      <c r="AC1052" s="410">
        <f t="shared" ref="AC1052" si="3180">AC1051</f>
        <v>0</v>
      </c>
      <c r="AD1052" s="410">
        <f t="shared" ref="AD1052" si="3181">AD1051</f>
        <v>0</v>
      </c>
      <c r="AE1052" s="410">
        <f t="shared" ref="AE1052" si="3182">AE1051</f>
        <v>0</v>
      </c>
      <c r="AF1052" s="410">
        <f t="shared" ref="AF1052" si="3183">AF1051</f>
        <v>0</v>
      </c>
      <c r="AG1052" s="410">
        <f t="shared" ref="AG1052" si="3184">AG1051</f>
        <v>0</v>
      </c>
      <c r="AH1052" s="410">
        <f t="shared" ref="AH1052" si="3185">AH1051</f>
        <v>0</v>
      </c>
      <c r="AI1052" s="410">
        <f t="shared" ref="AI1052" si="3186">AI1051</f>
        <v>0</v>
      </c>
      <c r="AJ1052" s="410">
        <f t="shared" ref="AJ1052" si="3187">AJ1051</f>
        <v>0</v>
      </c>
      <c r="AK1052" s="410">
        <f t="shared" ref="AK1052" si="3188">AK1051</f>
        <v>0</v>
      </c>
      <c r="AL1052" s="410">
        <f t="shared" ref="AL1052" si="3189">AL1051</f>
        <v>0</v>
      </c>
      <c r="AM1052" s="305"/>
    </row>
    <row r="1053" spans="1:39" ht="15" customHeight="1" outlineLevel="1">
      <c r="A1053" s="530"/>
      <c r="B1053" s="427"/>
      <c r="C1053" s="290"/>
      <c r="D1053" s="290"/>
      <c r="E1053" s="290"/>
      <c r="F1053" s="290"/>
      <c r="G1053" s="290"/>
      <c r="H1053" s="290"/>
      <c r="I1053" s="290"/>
      <c r="J1053" s="290"/>
      <c r="K1053" s="290"/>
      <c r="L1053" s="290"/>
      <c r="M1053" s="290"/>
      <c r="N1053" s="290"/>
      <c r="O1053" s="290"/>
      <c r="P1053" s="290"/>
      <c r="Q1053" s="290"/>
      <c r="R1053" s="290"/>
      <c r="S1053" s="290"/>
      <c r="T1053" s="290"/>
      <c r="U1053" s="290"/>
      <c r="V1053" s="290"/>
      <c r="W1053" s="290"/>
      <c r="X1053" s="290"/>
      <c r="Y1053" s="411"/>
      <c r="Z1053" s="424"/>
      <c r="AA1053" s="424"/>
      <c r="AB1053" s="424"/>
      <c r="AC1053" s="424"/>
      <c r="AD1053" s="424"/>
      <c r="AE1053" s="424"/>
      <c r="AF1053" s="424"/>
      <c r="AG1053" s="424"/>
      <c r="AH1053" s="424"/>
      <c r="AI1053" s="424"/>
      <c r="AJ1053" s="424"/>
      <c r="AK1053" s="424"/>
      <c r="AL1053" s="424"/>
      <c r="AM1053" s="305"/>
    </row>
    <row r="1054" spans="1:39" ht="15" customHeight="1" outlineLevel="1">
      <c r="A1054" s="530">
        <v>32</v>
      </c>
      <c r="B1054" s="427" t="s">
        <v>125</v>
      </c>
      <c r="C1054" s="290" t="s">
        <v>25</v>
      </c>
      <c r="D1054" s="294"/>
      <c r="E1054" s="294"/>
      <c r="F1054" s="294"/>
      <c r="G1054" s="294"/>
      <c r="H1054" s="294"/>
      <c r="I1054" s="294"/>
      <c r="J1054" s="294"/>
      <c r="K1054" s="294"/>
      <c r="L1054" s="294"/>
      <c r="M1054" s="294"/>
      <c r="N1054" s="294">
        <v>12</v>
      </c>
      <c r="O1054" s="294"/>
      <c r="P1054" s="294"/>
      <c r="Q1054" s="294"/>
      <c r="R1054" s="294"/>
      <c r="S1054" s="294"/>
      <c r="T1054" s="294"/>
      <c r="U1054" s="294"/>
      <c r="V1054" s="294"/>
      <c r="W1054" s="294"/>
      <c r="X1054" s="294"/>
      <c r="Y1054" s="425"/>
      <c r="Z1054" s="414"/>
      <c r="AA1054" s="414"/>
      <c r="AB1054" s="414"/>
      <c r="AC1054" s="414"/>
      <c r="AD1054" s="414"/>
      <c r="AE1054" s="414"/>
      <c r="AF1054" s="414"/>
      <c r="AG1054" s="414"/>
      <c r="AH1054" s="414"/>
      <c r="AI1054" s="414"/>
      <c r="AJ1054" s="414"/>
      <c r="AK1054" s="414"/>
      <c r="AL1054" s="414"/>
      <c r="AM1054" s="295">
        <f>SUM(Y1054:AL1054)</f>
        <v>0</v>
      </c>
    </row>
    <row r="1055" spans="1:39" ht="15" customHeight="1" outlineLevel="1">
      <c r="A1055" s="530"/>
      <c r="B1055" s="293" t="s">
        <v>347</v>
      </c>
      <c r="C1055" s="290" t="s">
        <v>164</v>
      </c>
      <c r="D1055" s="294"/>
      <c r="E1055" s="294"/>
      <c r="F1055" s="294"/>
      <c r="G1055" s="294"/>
      <c r="H1055" s="294"/>
      <c r="I1055" s="294"/>
      <c r="J1055" s="294"/>
      <c r="K1055" s="294"/>
      <c r="L1055" s="294"/>
      <c r="M1055" s="294"/>
      <c r="N1055" s="294">
        <f>N1054</f>
        <v>12</v>
      </c>
      <c r="O1055" s="294"/>
      <c r="P1055" s="294"/>
      <c r="Q1055" s="294"/>
      <c r="R1055" s="294"/>
      <c r="S1055" s="294"/>
      <c r="T1055" s="294"/>
      <c r="U1055" s="294"/>
      <c r="V1055" s="294"/>
      <c r="W1055" s="294"/>
      <c r="X1055" s="294"/>
      <c r="Y1055" s="410">
        <f>Y1054</f>
        <v>0</v>
      </c>
      <c r="Z1055" s="410">
        <f t="shared" ref="Z1055" si="3190">Z1054</f>
        <v>0</v>
      </c>
      <c r="AA1055" s="410">
        <f t="shared" ref="AA1055" si="3191">AA1054</f>
        <v>0</v>
      </c>
      <c r="AB1055" s="410">
        <f t="shared" ref="AB1055" si="3192">AB1054</f>
        <v>0</v>
      </c>
      <c r="AC1055" s="410">
        <f t="shared" ref="AC1055" si="3193">AC1054</f>
        <v>0</v>
      </c>
      <c r="AD1055" s="410">
        <f t="shared" ref="AD1055" si="3194">AD1054</f>
        <v>0</v>
      </c>
      <c r="AE1055" s="410">
        <f t="shared" ref="AE1055" si="3195">AE1054</f>
        <v>0</v>
      </c>
      <c r="AF1055" s="410">
        <f t="shared" ref="AF1055" si="3196">AF1054</f>
        <v>0</v>
      </c>
      <c r="AG1055" s="410">
        <f t="shared" ref="AG1055" si="3197">AG1054</f>
        <v>0</v>
      </c>
      <c r="AH1055" s="410">
        <f t="shared" ref="AH1055" si="3198">AH1054</f>
        <v>0</v>
      </c>
      <c r="AI1055" s="410">
        <f t="shared" ref="AI1055" si="3199">AI1054</f>
        <v>0</v>
      </c>
      <c r="AJ1055" s="410">
        <f t="shared" ref="AJ1055" si="3200">AJ1054</f>
        <v>0</v>
      </c>
      <c r="AK1055" s="410">
        <f t="shared" ref="AK1055" si="3201">AK1054</f>
        <v>0</v>
      </c>
      <c r="AL1055" s="410">
        <f t="shared" ref="AL1055" si="3202">AL1054</f>
        <v>0</v>
      </c>
      <c r="AM1055" s="305"/>
    </row>
    <row r="1056" spans="1:39" ht="15" customHeight="1" outlineLevel="1">
      <c r="A1056" s="530"/>
      <c r="B1056" s="427"/>
      <c r="C1056" s="290"/>
      <c r="D1056" s="290"/>
      <c r="E1056" s="290"/>
      <c r="F1056" s="290"/>
      <c r="G1056" s="290"/>
      <c r="H1056" s="290"/>
      <c r="I1056" s="290"/>
      <c r="J1056" s="290"/>
      <c r="K1056" s="290"/>
      <c r="L1056" s="290"/>
      <c r="M1056" s="290"/>
      <c r="N1056" s="290"/>
      <c r="O1056" s="290"/>
      <c r="P1056" s="290"/>
      <c r="Q1056" s="290"/>
      <c r="R1056" s="290"/>
      <c r="S1056" s="290"/>
      <c r="T1056" s="290"/>
      <c r="U1056" s="290"/>
      <c r="V1056" s="290"/>
      <c r="W1056" s="290"/>
      <c r="X1056" s="290"/>
      <c r="Y1056" s="411"/>
      <c r="Z1056" s="424"/>
      <c r="AA1056" s="424"/>
      <c r="AB1056" s="424"/>
      <c r="AC1056" s="424"/>
      <c r="AD1056" s="424"/>
      <c r="AE1056" s="424"/>
      <c r="AF1056" s="424"/>
      <c r="AG1056" s="424"/>
      <c r="AH1056" s="424"/>
      <c r="AI1056" s="424"/>
      <c r="AJ1056" s="424"/>
      <c r="AK1056" s="424"/>
      <c r="AL1056" s="424"/>
      <c r="AM1056" s="305"/>
    </row>
    <row r="1057" spans="1:39" ht="15" customHeight="1" outlineLevel="1">
      <c r="A1057" s="530"/>
      <c r="B1057" s="287" t="s">
        <v>502</v>
      </c>
      <c r="C1057" s="290"/>
      <c r="D1057" s="290"/>
      <c r="E1057" s="290"/>
      <c r="F1057" s="290"/>
      <c r="G1057" s="290"/>
      <c r="H1057" s="290"/>
      <c r="I1057" s="290"/>
      <c r="J1057" s="290"/>
      <c r="K1057" s="290"/>
      <c r="L1057" s="290"/>
      <c r="M1057" s="290"/>
      <c r="N1057" s="290"/>
      <c r="O1057" s="290"/>
      <c r="P1057" s="290"/>
      <c r="Q1057" s="290"/>
      <c r="R1057" s="290"/>
      <c r="S1057" s="290"/>
      <c r="T1057" s="290"/>
      <c r="U1057" s="290"/>
      <c r="V1057" s="290"/>
      <c r="W1057" s="290"/>
      <c r="X1057" s="290"/>
      <c r="Y1057" s="411"/>
      <c r="Z1057" s="424"/>
      <c r="AA1057" s="424"/>
      <c r="AB1057" s="424"/>
      <c r="AC1057" s="424"/>
      <c r="AD1057" s="424"/>
      <c r="AE1057" s="424"/>
      <c r="AF1057" s="424"/>
      <c r="AG1057" s="424"/>
      <c r="AH1057" s="424"/>
      <c r="AI1057" s="424"/>
      <c r="AJ1057" s="424"/>
      <c r="AK1057" s="424"/>
      <c r="AL1057" s="424"/>
      <c r="AM1057" s="305"/>
    </row>
    <row r="1058" spans="1:39" ht="15" customHeight="1" outlineLevel="1">
      <c r="A1058" s="530">
        <v>33</v>
      </c>
      <c r="B1058" s="427" t="s">
        <v>126</v>
      </c>
      <c r="C1058" s="290" t="s">
        <v>25</v>
      </c>
      <c r="D1058" s="294"/>
      <c r="E1058" s="294"/>
      <c r="F1058" s="294"/>
      <c r="G1058" s="294"/>
      <c r="H1058" s="294"/>
      <c r="I1058" s="294"/>
      <c r="J1058" s="294"/>
      <c r="K1058" s="294"/>
      <c r="L1058" s="294"/>
      <c r="M1058" s="294"/>
      <c r="N1058" s="294">
        <v>0</v>
      </c>
      <c r="O1058" s="294"/>
      <c r="P1058" s="294"/>
      <c r="Q1058" s="294"/>
      <c r="R1058" s="294"/>
      <c r="S1058" s="294"/>
      <c r="T1058" s="294"/>
      <c r="U1058" s="294"/>
      <c r="V1058" s="294"/>
      <c r="W1058" s="294"/>
      <c r="X1058" s="294"/>
      <c r="Y1058" s="425"/>
      <c r="Z1058" s="414"/>
      <c r="AA1058" s="414"/>
      <c r="AB1058" s="414"/>
      <c r="AC1058" s="414"/>
      <c r="AD1058" s="414"/>
      <c r="AE1058" s="414"/>
      <c r="AF1058" s="414"/>
      <c r="AG1058" s="414"/>
      <c r="AH1058" s="414"/>
      <c r="AI1058" s="414"/>
      <c r="AJ1058" s="414"/>
      <c r="AK1058" s="414"/>
      <c r="AL1058" s="414"/>
      <c r="AM1058" s="295">
        <f>SUM(Y1058:AL1058)</f>
        <v>0</v>
      </c>
    </row>
    <row r="1059" spans="1:39" ht="15" customHeight="1" outlineLevel="1">
      <c r="A1059" s="530"/>
      <c r="B1059" s="293" t="s">
        <v>347</v>
      </c>
      <c r="C1059" s="290" t="s">
        <v>164</v>
      </c>
      <c r="D1059" s="294"/>
      <c r="E1059" s="294"/>
      <c r="F1059" s="294"/>
      <c r="G1059" s="294"/>
      <c r="H1059" s="294"/>
      <c r="I1059" s="294"/>
      <c r="J1059" s="294"/>
      <c r="K1059" s="294"/>
      <c r="L1059" s="294"/>
      <c r="M1059" s="294"/>
      <c r="N1059" s="294">
        <f>N1058</f>
        <v>0</v>
      </c>
      <c r="O1059" s="294"/>
      <c r="P1059" s="294"/>
      <c r="Q1059" s="294"/>
      <c r="R1059" s="294"/>
      <c r="S1059" s="294"/>
      <c r="T1059" s="294"/>
      <c r="U1059" s="294"/>
      <c r="V1059" s="294"/>
      <c r="W1059" s="294"/>
      <c r="X1059" s="294"/>
      <c r="Y1059" s="410">
        <f>Y1058</f>
        <v>0</v>
      </c>
      <c r="Z1059" s="410">
        <f t="shared" ref="Z1059" si="3203">Z1058</f>
        <v>0</v>
      </c>
      <c r="AA1059" s="410">
        <f t="shared" ref="AA1059" si="3204">AA1058</f>
        <v>0</v>
      </c>
      <c r="AB1059" s="410">
        <f t="shared" ref="AB1059" si="3205">AB1058</f>
        <v>0</v>
      </c>
      <c r="AC1059" s="410">
        <f t="shared" ref="AC1059" si="3206">AC1058</f>
        <v>0</v>
      </c>
      <c r="AD1059" s="410">
        <f t="shared" ref="AD1059" si="3207">AD1058</f>
        <v>0</v>
      </c>
      <c r="AE1059" s="410">
        <f t="shared" ref="AE1059" si="3208">AE1058</f>
        <v>0</v>
      </c>
      <c r="AF1059" s="410">
        <f t="shared" ref="AF1059" si="3209">AF1058</f>
        <v>0</v>
      </c>
      <c r="AG1059" s="410">
        <f t="shared" ref="AG1059" si="3210">AG1058</f>
        <v>0</v>
      </c>
      <c r="AH1059" s="410">
        <f t="shared" ref="AH1059" si="3211">AH1058</f>
        <v>0</v>
      </c>
      <c r="AI1059" s="410">
        <f t="shared" ref="AI1059" si="3212">AI1058</f>
        <v>0</v>
      </c>
      <c r="AJ1059" s="410">
        <f t="shared" ref="AJ1059" si="3213">AJ1058</f>
        <v>0</v>
      </c>
      <c r="AK1059" s="410">
        <f t="shared" ref="AK1059" si="3214">AK1058</f>
        <v>0</v>
      </c>
      <c r="AL1059" s="410">
        <f t="shared" ref="AL1059" si="3215">AL1058</f>
        <v>0</v>
      </c>
      <c r="AM1059" s="305"/>
    </row>
    <row r="1060" spans="1:39" ht="15" customHeight="1" outlineLevel="1">
      <c r="A1060" s="530"/>
      <c r="B1060" s="427"/>
      <c r="C1060" s="290"/>
      <c r="D1060" s="290"/>
      <c r="E1060" s="290"/>
      <c r="F1060" s="290"/>
      <c r="G1060" s="290"/>
      <c r="H1060" s="290"/>
      <c r="I1060" s="290"/>
      <c r="J1060" s="290"/>
      <c r="K1060" s="290"/>
      <c r="L1060" s="290"/>
      <c r="M1060" s="290"/>
      <c r="N1060" s="290"/>
      <c r="O1060" s="290"/>
      <c r="P1060" s="290"/>
      <c r="Q1060" s="290"/>
      <c r="R1060" s="290"/>
      <c r="S1060" s="290"/>
      <c r="T1060" s="290"/>
      <c r="U1060" s="290"/>
      <c r="V1060" s="290"/>
      <c r="W1060" s="290"/>
      <c r="X1060" s="290"/>
      <c r="Y1060" s="411"/>
      <c r="Z1060" s="424"/>
      <c r="AA1060" s="424"/>
      <c r="AB1060" s="424"/>
      <c r="AC1060" s="424"/>
      <c r="AD1060" s="424"/>
      <c r="AE1060" s="424"/>
      <c r="AF1060" s="424"/>
      <c r="AG1060" s="424"/>
      <c r="AH1060" s="424"/>
      <c r="AI1060" s="424"/>
      <c r="AJ1060" s="424"/>
      <c r="AK1060" s="424"/>
      <c r="AL1060" s="424"/>
      <c r="AM1060" s="305"/>
    </row>
    <row r="1061" spans="1:39" ht="15" customHeight="1" outlineLevel="1">
      <c r="A1061" s="530">
        <v>34</v>
      </c>
      <c r="B1061" s="427" t="s">
        <v>127</v>
      </c>
      <c r="C1061" s="290" t="s">
        <v>25</v>
      </c>
      <c r="D1061" s="294"/>
      <c r="E1061" s="294"/>
      <c r="F1061" s="294"/>
      <c r="G1061" s="294"/>
      <c r="H1061" s="294"/>
      <c r="I1061" s="294"/>
      <c r="J1061" s="294"/>
      <c r="K1061" s="294"/>
      <c r="L1061" s="294"/>
      <c r="M1061" s="294"/>
      <c r="N1061" s="294">
        <v>0</v>
      </c>
      <c r="O1061" s="294"/>
      <c r="P1061" s="294"/>
      <c r="Q1061" s="294"/>
      <c r="R1061" s="294"/>
      <c r="S1061" s="294"/>
      <c r="T1061" s="294"/>
      <c r="U1061" s="294"/>
      <c r="V1061" s="294"/>
      <c r="W1061" s="294"/>
      <c r="X1061" s="294"/>
      <c r="Y1061" s="425"/>
      <c r="Z1061" s="414"/>
      <c r="AA1061" s="414"/>
      <c r="AB1061" s="414"/>
      <c r="AC1061" s="414"/>
      <c r="AD1061" s="414"/>
      <c r="AE1061" s="414"/>
      <c r="AF1061" s="414"/>
      <c r="AG1061" s="414"/>
      <c r="AH1061" s="414"/>
      <c r="AI1061" s="414"/>
      <c r="AJ1061" s="414"/>
      <c r="AK1061" s="414"/>
      <c r="AL1061" s="414"/>
      <c r="AM1061" s="295">
        <f>SUM(Y1061:AL1061)</f>
        <v>0</v>
      </c>
    </row>
    <row r="1062" spans="1:39" ht="15" customHeight="1" outlineLevel="1">
      <c r="A1062" s="530"/>
      <c r="B1062" s="293" t="s">
        <v>347</v>
      </c>
      <c r="C1062" s="290" t="s">
        <v>164</v>
      </c>
      <c r="D1062" s="294"/>
      <c r="E1062" s="294"/>
      <c r="F1062" s="294"/>
      <c r="G1062" s="294"/>
      <c r="H1062" s="294"/>
      <c r="I1062" s="294"/>
      <c r="J1062" s="294"/>
      <c r="K1062" s="294"/>
      <c r="L1062" s="294"/>
      <c r="M1062" s="294"/>
      <c r="N1062" s="294">
        <f>N1061</f>
        <v>0</v>
      </c>
      <c r="O1062" s="294"/>
      <c r="P1062" s="294"/>
      <c r="Q1062" s="294"/>
      <c r="R1062" s="294"/>
      <c r="S1062" s="294"/>
      <c r="T1062" s="294"/>
      <c r="U1062" s="294"/>
      <c r="V1062" s="294"/>
      <c r="W1062" s="294"/>
      <c r="X1062" s="294"/>
      <c r="Y1062" s="410">
        <f>Y1061</f>
        <v>0</v>
      </c>
      <c r="Z1062" s="410">
        <f t="shared" ref="Z1062" si="3216">Z1061</f>
        <v>0</v>
      </c>
      <c r="AA1062" s="410">
        <f t="shared" ref="AA1062" si="3217">AA1061</f>
        <v>0</v>
      </c>
      <c r="AB1062" s="410">
        <f t="shared" ref="AB1062" si="3218">AB1061</f>
        <v>0</v>
      </c>
      <c r="AC1062" s="410">
        <f t="shared" ref="AC1062" si="3219">AC1061</f>
        <v>0</v>
      </c>
      <c r="AD1062" s="410">
        <f t="shared" ref="AD1062" si="3220">AD1061</f>
        <v>0</v>
      </c>
      <c r="AE1062" s="410">
        <f t="shared" ref="AE1062" si="3221">AE1061</f>
        <v>0</v>
      </c>
      <c r="AF1062" s="410">
        <f t="shared" ref="AF1062" si="3222">AF1061</f>
        <v>0</v>
      </c>
      <c r="AG1062" s="410">
        <f t="shared" ref="AG1062" si="3223">AG1061</f>
        <v>0</v>
      </c>
      <c r="AH1062" s="410">
        <f t="shared" ref="AH1062" si="3224">AH1061</f>
        <v>0</v>
      </c>
      <c r="AI1062" s="410">
        <f t="shared" ref="AI1062" si="3225">AI1061</f>
        <v>0</v>
      </c>
      <c r="AJ1062" s="410">
        <f t="shared" ref="AJ1062" si="3226">AJ1061</f>
        <v>0</v>
      </c>
      <c r="AK1062" s="410">
        <f t="shared" ref="AK1062" si="3227">AK1061</f>
        <v>0</v>
      </c>
      <c r="AL1062" s="410">
        <f t="shared" ref="AL1062" si="3228">AL1061</f>
        <v>0</v>
      </c>
      <c r="AM1062" s="305"/>
    </row>
    <row r="1063" spans="1:39" ht="15" customHeight="1" outlineLevel="1">
      <c r="A1063" s="530"/>
      <c r="B1063" s="427"/>
      <c r="C1063" s="290"/>
      <c r="D1063" s="290"/>
      <c r="E1063" s="290"/>
      <c r="F1063" s="290"/>
      <c r="G1063" s="290"/>
      <c r="H1063" s="290"/>
      <c r="I1063" s="290"/>
      <c r="J1063" s="290"/>
      <c r="K1063" s="290"/>
      <c r="L1063" s="290"/>
      <c r="M1063" s="290"/>
      <c r="N1063" s="290"/>
      <c r="O1063" s="290"/>
      <c r="P1063" s="290"/>
      <c r="Q1063" s="290"/>
      <c r="R1063" s="290"/>
      <c r="S1063" s="290"/>
      <c r="T1063" s="290"/>
      <c r="U1063" s="290"/>
      <c r="V1063" s="290"/>
      <c r="W1063" s="290"/>
      <c r="X1063" s="290"/>
      <c r="Y1063" s="411"/>
      <c r="Z1063" s="424"/>
      <c r="AA1063" s="424"/>
      <c r="AB1063" s="424"/>
      <c r="AC1063" s="424"/>
      <c r="AD1063" s="424"/>
      <c r="AE1063" s="424"/>
      <c r="AF1063" s="424"/>
      <c r="AG1063" s="424"/>
      <c r="AH1063" s="424"/>
      <c r="AI1063" s="424"/>
      <c r="AJ1063" s="424"/>
      <c r="AK1063" s="424"/>
      <c r="AL1063" s="424"/>
      <c r="AM1063" s="305"/>
    </row>
    <row r="1064" spans="1:39" ht="15" customHeight="1" outlineLevel="1">
      <c r="A1064" s="530">
        <v>35</v>
      </c>
      <c r="B1064" s="427" t="s">
        <v>128</v>
      </c>
      <c r="C1064" s="290" t="s">
        <v>25</v>
      </c>
      <c r="D1064" s="294"/>
      <c r="E1064" s="294"/>
      <c r="F1064" s="294"/>
      <c r="G1064" s="294"/>
      <c r="H1064" s="294"/>
      <c r="I1064" s="294"/>
      <c r="J1064" s="294"/>
      <c r="K1064" s="294"/>
      <c r="L1064" s="294"/>
      <c r="M1064" s="294"/>
      <c r="N1064" s="294">
        <v>0</v>
      </c>
      <c r="O1064" s="294"/>
      <c r="P1064" s="294"/>
      <c r="Q1064" s="294"/>
      <c r="R1064" s="294"/>
      <c r="S1064" s="294"/>
      <c r="T1064" s="294"/>
      <c r="U1064" s="294"/>
      <c r="V1064" s="294"/>
      <c r="W1064" s="294"/>
      <c r="X1064" s="294"/>
      <c r="Y1064" s="425"/>
      <c r="Z1064" s="414"/>
      <c r="AA1064" s="414"/>
      <c r="AB1064" s="414"/>
      <c r="AC1064" s="414"/>
      <c r="AD1064" s="414"/>
      <c r="AE1064" s="414"/>
      <c r="AF1064" s="414"/>
      <c r="AG1064" s="414"/>
      <c r="AH1064" s="414"/>
      <c r="AI1064" s="414"/>
      <c r="AJ1064" s="414"/>
      <c r="AK1064" s="414"/>
      <c r="AL1064" s="414"/>
      <c r="AM1064" s="295">
        <f>SUM(Y1064:AL1064)</f>
        <v>0</v>
      </c>
    </row>
    <row r="1065" spans="1:39" ht="15" customHeight="1" outlineLevel="1">
      <c r="A1065" s="530"/>
      <c r="B1065" s="293" t="s">
        <v>347</v>
      </c>
      <c r="C1065" s="290" t="s">
        <v>164</v>
      </c>
      <c r="D1065" s="294"/>
      <c r="E1065" s="294"/>
      <c r="F1065" s="294"/>
      <c r="G1065" s="294"/>
      <c r="H1065" s="294"/>
      <c r="I1065" s="294"/>
      <c r="J1065" s="294"/>
      <c r="K1065" s="294"/>
      <c r="L1065" s="294"/>
      <c r="M1065" s="294"/>
      <c r="N1065" s="294">
        <f>N1064</f>
        <v>0</v>
      </c>
      <c r="O1065" s="294"/>
      <c r="P1065" s="294"/>
      <c r="Q1065" s="294"/>
      <c r="R1065" s="294"/>
      <c r="S1065" s="294"/>
      <c r="T1065" s="294"/>
      <c r="U1065" s="294"/>
      <c r="V1065" s="294"/>
      <c r="W1065" s="294"/>
      <c r="X1065" s="294"/>
      <c r="Y1065" s="410">
        <f>Y1064</f>
        <v>0</v>
      </c>
      <c r="Z1065" s="410">
        <f t="shared" ref="Z1065" si="3229">Z1064</f>
        <v>0</v>
      </c>
      <c r="AA1065" s="410">
        <f t="shared" ref="AA1065" si="3230">AA1064</f>
        <v>0</v>
      </c>
      <c r="AB1065" s="410">
        <f t="shared" ref="AB1065" si="3231">AB1064</f>
        <v>0</v>
      </c>
      <c r="AC1065" s="410">
        <f t="shared" ref="AC1065" si="3232">AC1064</f>
        <v>0</v>
      </c>
      <c r="AD1065" s="410">
        <f t="shared" ref="AD1065" si="3233">AD1064</f>
        <v>0</v>
      </c>
      <c r="AE1065" s="410">
        <f t="shared" ref="AE1065" si="3234">AE1064</f>
        <v>0</v>
      </c>
      <c r="AF1065" s="410">
        <f t="shared" ref="AF1065" si="3235">AF1064</f>
        <v>0</v>
      </c>
      <c r="AG1065" s="410">
        <f t="shared" ref="AG1065" si="3236">AG1064</f>
        <v>0</v>
      </c>
      <c r="AH1065" s="410">
        <f t="shared" ref="AH1065" si="3237">AH1064</f>
        <v>0</v>
      </c>
      <c r="AI1065" s="410">
        <f t="shared" ref="AI1065" si="3238">AI1064</f>
        <v>0</v>
      </c>
      <c r="AJ1065" s="410">
        <f t="shared" ref="AJ1065" si="3239">AJ1064</f>
        <v>0</v>
      </c>
      <c r="AK1065" s="410">
        <f t="shared" ref="AK1065" si="3240">AK1064</f>
        <v>0</v>
      </c>
      <c r="AL1065" s="410">
        <f t="shared" ref="AL1065" si="3241">AL1064</f>
        <v>0</v>
      </c>
      <c r="AM1065" s="305"/>
    </row>
    <row r="1066" spans="1:39" ht="15" customHeight="1" outlineLevel="1">
      <c r="A1066" s="530"/>
      <c r="B1066" s="430"/>
      <c r="C1066" s="290"/>
      <c r="D1066" s="290"/>
      <c r="E1066" s="290"/>
      <c r="F1066" s="290"/>
      <c r="G1066" s="290"/>
      <c r="H1066" s="290"/>
      <c r="I1066" s="290"/>
      <c r="J1066" s="290"/>
      <c r="K1066" s="290"/>
      <c r="L1066" s="290"/>
      <c r="M1066" s="290"/>
      <c r="N1066" s="290"/>
      <c r="O1066" s="290"/>
      <c r="P1066" s="290"/>
      <c r="Q1066" s="290"/>
      <c r="R1066" s="290"/>
      <c r="S1066" s="290"/>
      <c r="T1066" s="290"/>
      <c r="U1066" s="290"/>
      <c r="V1066" s="290"/>
      <c r="W1066" s="290"/>
      <c r="X1066" s="290"/>
      <c r="Y1066" s="411"/>
      <c r="Z1066" s="424"/>
      <c r="AA1066" s="424"/>
      <c r="AB1066" s="424"/>
      <c r="AC1066" s="424"/>
      <c r="AD1066" s="424"/>
      <c r="AE1066" s="424"/>
      <c r="AF1066" s="424"/>
      <c r="AG1066" s="424"/>
      <c r="AH1066" s="424"/>
      <c r="AI1066" s="424"/>
      <c r="AJ1066" s="424"/>
      <c r="AK1066" s="424"/>
      <c r="AL1066" s="424"/>
      <c r="AM1066" s="305"/>
    </row>
    <row r="1067" spans="1:39" ht="15" customHeight="1" outlineLevel="1">
      <c r="A1067" s="530"/>
      <c r="B1067" s="287" t="s">
        <v>503</v>
      </c>
      <c r="C1067" s="290"/>
      <c r="D1067" s="290"/>
      <c r="E1067" s="290"/>
      <c r="F1067" s="290"/>
      <c r="G1067" s="290"/>
      <c r="H1067" s="290"/>
      <c r="I1067" s="290"/>
      <c r="J1067" s="290"/>
      <c r="K1067" s="290"/>
      <c r="L1067" s="290"/>
      <c r="M1067" s="290"/>
      <c r="N1067" s="290"/>
      <c r="O1067" s="290"/>
      <c r="P1067" s="290"/>
      <c r="Q1067" s="290"/>
      <c r="R1067" s="290"/>
      <c r="S1067" s="290"/>
      <c r="T1067" s="290"/>
      <c r="U1067" s="290"/>
      <c r="V1067" s="290"/>
      <c r="W1067" s="290"/>
      <c r="X1067" s="290"/>
      <c r="Y1067" s="411"/>
      <c r="Z1067" s="424"/>
      <c r="AA1067" s="424"/>
      <c r="AB1067" s="424"/>
      <c r="AC1067" s="424"/>
      <c r="AD1067" s="424"/>
      <c r="AE1067" s="424"/>
      <c r="AF1067" s="424"/>
      <c r="AG1067" s="424"/>
      <c r="AH1067" s="424"/>
      <c r="AI1067" s="424"/>
      <c r="AJ1067" s="424"/>
      <c r="AK1067" s="424"/>
      <c r="AL1067" s="424"/>
      <c r="AM1067" s="305"/>
    </row>
    <row r="1068" spans="1:39" ht="28.5" customHeight="1" outlineLevel="1">
      <c r="A1068" s="530">
        <v>36</v>
      </c>
      <c r="B1068" s="427" t="s">
        <v>129</v>
      </c>
      <c r="C1068" s="290" t="s">
        <v>25</v>
      </c>
      <c r="D1068" s="294"/>
      <c r="E1068" s="294"/>
      <c r="F1068" s="294"/>
      <c r="G1068" s="294"/>
      <c r="H1068" s="294"/>
      <c r="I1068" s="294"/>
      <c r="J1068" s="294"/>
      <c r="K1068" s="294"/>
      <c r="L1068" s="294"/>
      <c r="M1068" s="294"/>
      <c r="N1068" s="294">
        <v>0</v>
      </c>
      <c r="O1068" s="294"/>
      <c r="P1068" s="294"/>
      <c r="Q1068" s="294"/>
      <c r="R1068" s="294"/>
      <c r="S1068" s="294"/>
      <c r="T1068" s="294"/>
      <c r="U1068" s="294"/>
      <c r="V1068" s="294"/>
      <c r="W1068" s="294"/>
      <c r="X1068" s="294"/>
      <c r="Y1068" s="425"/>
      <c r="Z1068" s="414"/>
      <c r="AA1068" s="414"/>
      <c r="AB1068" s="414"/>
      <c r="AC1068" s="414"/>
      <c r="AD1068" s="414"/>
      <c r="AE1068" s="414"/>
      <c r="AF1068" s="414"/>
      <c r="AG1068" s="414"/>
      <c r="AH1068" s="414"/>
      <c r="AI1068" s="414"/>
      <c r="AJ1068" s="414"/>
      <c r="AK1068" s="414"/>
      <c r="AL1068" s="414"/>
      <c r="AM1068" s="295">
        <f>SUM(Y1068:AL1068)</f>
        <v>0</v>
      </c>
    </row>
    <row r="1069" spans="1:39" ht="15" customHeight="1" outlineLevel="1">
      <c r="A1069" s="530"/>
      <c r="B1069" s="293" t="s">
        <v>347</v>
      </c>
      <c r="C1069" s="290" t="s">
        <v>164</v>
      </c>
      <c r="D1069" s="294"/>
      <c r="E1069" s="294"/>
      <c r="F1069" s="294"/>
      <c r="G1069" s="294"/>
      <c r="H1069" s="294"/>
      <c r="I1069" s="294"/>
      <c r="J1069" s="294"/>
      <c r="K1069" s="294"/>
      <c r="L1069" s="294"/>
      <c r="M1069" s="294"/>
      <c r="N1069" s="294">
        <f>N1068</f>
        <v>0</v>
      </c>
      <c r="O1069" s="294"/>
      <c r="P1069" s="294"/>
      <c r="Q1069" s="294"/>
      <c r="R1069" s="294"/>
      <c r="S1069" s="294"/>
      <c r="T1069" s="294"/>
      <c r="U1069" s="294"/>
      <c r="V1069" s="294"/>
      <c r="W1069" s="294"/>
      <c r="X1069" s="294"/>
      <c r="Y1069" s="410">
        <f>Y1068</f>
        <v>0</v>
      </c>
      <c r="Z1069" s="410">
        <f t="shared" ref="Z1069" si="3242">Z1068</f>
        <v>0</v>
      </c>
      <c r="AA1069" s="410">
        <f t="shared" ref="AA1069" si="3243">AA1068</f>
        <v>0</v>
      </c>
      <c r="AB1069" s="410">
        <f t="shared" ref="AB1069" si="3244">AB1068</f>
        <v>0</v>
      </c>
      <c r="AC1069" s="410">
        <f t="shared" ref="AC1069" si="3245">AC1068</f>
        <v>0</v>
      </c>
      <c r="AD1069" s="410">
        <f t="shared" ref="AD1069" si="3246">AD1068</f>
        <v>0</v>
      </c>
      <c r="AE1069" s="410">
        <f t="shared" ref="AE1069" si="3247">AE1068</f>
        <v>0</v>
      </c>
      <c r="AF1069" s="410">
        <f t="shared" ref="AF1069" si="3248">AF1068</f>
        <v>0</v>
      </c>
      <c r="AG1069" s="410">
        <f t="shared" ref="AG1069" si="3249">AG1068</f>
        <v>0</v>
      </c>
      <c r="AH1069" s="410">
        <f t="shared" ref="AH1069" si="3250">AH1068</f>
        <v>0</v>
      </c>
      <c r="AI1069" s="410">
        <f t="shared" ref="AI1069" si="3251">AI1068</f>
        <v>0</v>
      </c>
      <c r="AJ1069" s="410">
        <f t="shared" ref="AJ1069" si="3252">AJ1068</f>
        <v>0</v>
      </c>
      <c r="AK1069" s="410">
        <f t="shared" ref="AK1069" si="3253">AK1068</f>
        <v>0</v>
      </c>
      <c r="AL1069" s="410">
        <f t="shared" ref="AL1069" si="3254">AL1068</f>
        <v>0</v>
      </c>
      <c r="AM1069" s="305"/>
    </row>
    <row r="1070" spans="1:39" ht="15" customHeight="1" outlineLevel="1">
      <c r="A1070" s="530"/>
      <c r="B1070" s="427"/>
      <c r="C1070" s="290"/>
      <c r="D1070" s="290"/>
      <c r="E1070" s="290"/>
      <c r="F1070" s="290"/>
      <c r="G1070" s="290"/>
      <c r="H1070" s="290"/>
      <c r="I1070" s="290"/>
      <c r="J1070" s="290"/>
      <c r="K1070" s="290"/>
      <c r="L1070" s="290"/>
      <c r="M1070" s="290"/>
      <c r="N1070" s="290"/>
      <c r="O1070" s="290"/>
      <c r="P1070" s="290"/>
      <c r="Q1070" s="290"/>
      <c r="R1070" s="290"/>
      <c r="S1070" s="290"/>
      <c r="T1070" s="290"/>
      <c r="U1070" s="290"/>
      <c r="V1070" s="290"/>
      <c r="W1070" s="290"/>
      <c r="X1070" s="290"/>
      <c r="Y1070" s="411"/>
      <c r="Z1070" s="424"/>
      <c r="AA1070" s="424"/>
      <c r="AB1070" s="424"/>
      <c r="AC1070" s="424"/>
      <c r="AD1070" s="424"/>
      <c r="AE1070" s="424"/>
      <c r="AF1070" s="424"/>
      <c r="AG1070" s="424"/>
      <c r="AH1070" s="424"/>
      <c r="AI1070" s="424"/>
      <c r="AJ1070" s="424"/>
      <c r="AK1070" s="424"/>
      <c r="AL1070" s="424"/>
      <c r="AM1070" s="305"/>
    </row>
    <row r="1071" spans="1:39" ht="15" customHeight="1" outlineLevel="1">
      <c r="A1071" s="530">
        <v>37</v>
      </c>
      <c r="B1071" s="427" t="s">
        <v>130</v>
      </c>
      <c r="C1071" s="290" t="s">
        <v>25</v>
      </c>
      <c r="D1071" s="294"/>
      <c r="E1071" s="294"/>
      <c r="F1071" s="294"/>
      <c r="G1071" s="294"/>
      <c r="H1071" s="294"/>
      <c r="I1071" s="294"/>
      <c r="J1071" s="294"/>
      <c r="K1071" s="294"/>
      <c r="L1071" s="294"/>
      <c r="M1071" s="294"/>
      <c r="N1071" s="294">
        <v>0</v>
      </c>
      <c r="O1071" s="294"/>
      <c r="P1071" s="294"/>
      <c r="Q1071" s="294"/>
      <c r="R1071" s="294"/>
      <c r="S1071" s="294"/>
      <c r="T1071" s="294"/>
      <c r="U1071" s="294"/>
      <c r="V1071" s="294"/>
      <c r="W1071" s="294"/>
      <c r="X1071" s="294"/>
      <c r="Y1071" s="425"/>
      <c r="Z1071" s="414"/>
      <c r="AA1071" s="414"/>
      <c r="AB1071" s="414"/>
      <c r="AC1071" s="414"/>
      <c r="AD1071" s="414"/>
      <c r="AE1071" s="414"/>
      <c r="AF1071" s="414"/>
      <c r="AG1071" s="414"/>
      <c r="AH1071" s="414"/>
      <c r="AI1071" s="414"/>
      <c r="AJ1071" s="414"/>
      <c r="AK1071" s="414"/>
      <c r="AL1071" s="414"/>
      <c r="AM1071" s="295">
        <f>SUM(Y1071:AL1071)</f>
        <v>0</v>
      </c>
    </row>
    <row r="1072" spans="1:39" ht="15" customHeight="1" outlineLevel="1">
      <c r="A1072" s="530"/>
      <c r="B1072" s="293" t="s">
        <v>347</v>
      </c>
      <c r="C1072" s="290" t="s">
        <v>164</v>
      </c>
      <c r="D1072" s="294"/>
      <c r="E1072" s="294"/>
      <c r="F1072" s="294"/>
      <c r="G1072" s="294"/>
      <c r="H1072" s="294"/>
      <c r="I1072" s="294"/>
      <c r="J1072" s="294"/>
      <c r="K1072" s="294"/>
      <c r="L1072" s="294"/>
      <c r="M1072" s="294"/>
      <c r="N1072" s="294">
        <f>N1071</f>
        <v>0</v>
      </c>
      <c r="O1072" s="294"/>
      <c r="P1072" s="294"/>
      <c r="Q1072" s="294"/>
      <c r="R1072" s="294"/>
      <c r="S1072" s="294"/>
      <c r="T1072" s="294"/>
      <c r="U1072" s="294"/>
      <c r="V1072" s="294"/>
      <c r="W1072" s="294"/>
      <c r="X1072" s="294"/>
      <c r="Y1072" s="410">
        <f>Y1071</f>
        <v>0</v>
      </c>
      <c r="Z1072" s="410">
        <f t="shared" ref="Z1072" si="3255">Z1071</f>
        <v>0</v>
      </c>
      <c r="AA1072" s="410">
        <f t="shared" ref="AA1072" si="3256">AA1071</f>
        <v>0</v>
      </c>
      <c r="AB1072" s="410">
        <f t="shared" ref="AB1072" si="3257">AB1071</f>
        <v>0</v>
      </c>
      <c r="AC1072" s="410">
        <f t="shared" ref="AC1072" si="3258">AC1071</f>
        <v>0</v>
      </c>
      <c r="AD1072" s="410">
        <f t="shared" ref="AD1072" si="3259">AD1071</f>
        <v>0</v>
      </c>
      <c r="AE1072" s="410">
        <f t="shared" ref="AE1072" si="3260">AE1071</f>
        <v>0</v>
      </c>
      <c r="AF1072" s="410">
        <f t="shared" ref="AF1072" si="3261">AF1071</f>
        <v>0</v>
      </c>
      <c r="AG1072" s="410">
        <f t="shared" ref="AG1072" si="3262">AG1071</f>
        <v>0</v>
      </c>
      <c r="AH1072" s="410">
        <f t="shared" ref="AH1072" si="3263">AH1071</f>
        <v>0</v>
      </c>
      <c r="AI1072" s="410">
        <f t="shared" ref="AI1072" si="3264">AI1071</f>
        <v>0</v>
      </c>
      <c r="AJ1072" s="410">
        <f t="shared" ref="AJ1072" si="3265">AJ1071</f>
        <v>0</v>
      </c>
      <c r="AK1072" s="410">
        <f t="shared" ref="AK1072" si="3266">AK1071</f>
        <v>0</v>
      </c>
      <c r="AL1072" s="410">
        <f t="shared" ref="AL1072" si="3267">AL1071</f>
        <v>0</v>
      </c>
      <c r="AM1072" s="305"/>
    </row>
    <row r="1073" spans="1:39" ht="15" customHeight="1" outlineLevel="1">
      <c r="A1073" s="530"/>
      <c r="B1073" s="427"/>
      <c r="C1073" s="290"/>
      <c r="D1073" s="290"/>
      <c r="E1073" s="290"/>
      <c r="F1073" s="290"/>
      <c r="G1073" s="290"/>
      <c r="H1073" s="290"/>
      <c r="I1073" s="290"/>
      <c r="J1073" s="290"/>
      <c r="K1073" s="290"/>
      <c r="L1073" s="290"/>
      <c r="M1073" s="290"/>
      <c r="N1073" s="290"/>
      <c r="O1073" s="290"/>
      <c r="P1073" s="290"/>
      <c r="Q1073" s="290"/>
      <c r="R1073" s="290"/>
      <c r="S1073" s="290"/>
      <c r="T1073" s="290"/>
      <c r="U1073" s="290"/>
      <c r="V1073" s="290"/>
      <c r="W1073" s="290"/>
      <c r="X1073" s="290"/>
      <c r="Y1073" s="411"/>
      <c r="Z1073" s="424"/>
      <c r="AA1073" s="424"/>
      <c r="AB1073" s="424"/>
      <c r="AC1073" s="424"/>
      <c r="AD1073" s="424"/>
      <c r="AE1073" s="424"/>
      <c r="AF1073" s="424"/>
      <c r="AG1073" s="424"/>
      <c r="AH1073" s="424"/>
      <c r="AI1073" s="424"/>
      <c r="AJ1073" s="424"/>
      <c r="AK1073" s="424"/>
      <c r="AL1073" s="424"/>
      <c r="AM1073" s="305"/>
    </row>
    <row r="1074" spans="1:39" ht="15" customHeight="1" outlineLevel="1">
      <c r="A1074" s="530">
        <v>38</v>
      </c>
      <c r="B1074" s="427" t="s">
        <v>131</v>
      </c>
      <c r="C1074" s="290" t="s">
        <v>25</v>
      </c>
      <c r="D1074" s="294"/>
      <c r="E1074" s="294"/>
      <c r="F1074" s="294"/>
      <c r="G1074" s="294"/>
      <c r="H1074" s="294"/>
      <c r="I1074" s="294"/>
      <c r="J1074" s="294"/>
      <c r="K1074" s="294"/>
      <c r="L1074" s="294"/>
      <c r="M1074" s="294"/>
      <c r="N1074" s="294">
        <v>0</v>
      </c>
      <c r="O1074" s="294"/>
      <c r="P1074" s="294"/>
      <c r="Q1074" s="294"/>
      <c r="R1074" s="294"/>
      <c r="S1074" s="294"/>
      <c r="T1074" s="294"/>
      <c r="U1074" s="294"/>
      <c r="V1074" s="294"/>
      <c r="W1074" s="294"/>
      <c r="X1074" s="294"/>
      <c r="Y1074" s="425"/>
      <c r="Z1074" s="414"/>
      <c r="AA1074" s="414"/>
      <c r="AB1074" s="414"/>
      <c r="AC1074" s="414"/>
      <c r="AD1074" s="414"/>
      <c r="AE1074" s="414"/>
      <c r="AF1074" s="414"/>
      <c r="AG1074" s="414"/>
      <c r="AH1074" s="414"/>
      <c r="AI1074" s="414"/>
      <c r="AJ1074" s="414"/>
      <c r="AK1074" s="414"/>
      <c r="AL1074" s="414"/>
      <c r="AM1074" s="295">
        <f>SUM(Y1074:AL1074)</f>
        <v>0</v>
      </c>
    </row>
    <row r="1075" spans="1:39" ht="15" customHeight="1" outlineLevel="1">
      <c r="A1075" s="530"/>
      <c r="B1075" s="293" t="s">
        <v>347</v>
      </c>
      <c r="C1075" s="290" t="s">
        <v>164</v>
      </c>
      <c r="D1075" s="294"/>
      <c r="E1075" s="294"/>
      <c r="F1075" s="294"/>
      <c r="G1075" s="294"/>
      <c r="H1075" s="294"/>
      <c r="I1075" s="294"/>
      <c r="J1075" s="294"/>
      <c r="K1075" s="294"/>
      <c r="L1075" s="294"/>
      <c r="M1075" s="294"/>
      <c r="N1075" s="294">
        <f>N1074</f>
        <v>0</v>
      </c>
      <c r="O1075" s="294"/>
      <c r="P1075" s="294"/>
      <c r="Q1075" s="294"/>
      <c r="R1075" s="294"/>
      <c r="S1075" s="294"/>
      <c r="T1075" s="294"/>
      <c r="U1075" s="294"/>
      <c r="V1075" s="294"/>
      <c r="W1075" s="294"/>
      <c r="X1075" s="294"/>
      <c r="Y1075" s="410">
        <f>Y1074</f>
        <v>0</v>
      </c>
      <c r="Z1075" s="410">
        <f t="shared" ref="Z1075" si="3268">Z1074</f>
        <v>0</v>
      </c>
      <c r="AA1075" s="410">
        <f t="shared" ref="AA1075" si="3269">AA1074</f>
        <v>0</v>
      </c>
      <c r="AB1075" s="410">
        <f t="shared" ref="AB1075" si="3270">AB1074</f>
        <v>0</v>
      </c>
      <c r="AC1075" s="410">
        <f t="shared" ref="AC1075" si="3271">AC1074</f>
        <v>0</v>
      </c>
      <c r="AD1075" s="410">
        <f t="shared" ref="AD1075" si="3272">AD1074</f>
        <v>0</v>
      </c>
      <c r="AE1075" s="410">
        <f t="shared" ref="AE1075" si="3273">AE1074</f>
        <v>0</v>
      </c>
      <c r="AF1075" s="410">
        <f t="shared" ref="AF1075" si="3274">AF1074</f>
        <v>0</v>
      </c>
      <c r="AG1075" s="410">
        <f t="shared" ref="AG1075" si="3275">AG1074</f>
        <v>0</v>
      </c>
      <c r="AH1075" s="410">
        <f t="shared" ref="AH1075" si="3276">AH1074</f>
        <v>0</v>
      </c>
      <c r="AI1075" s="410">
        <f t="shared" ref="AI1075" si="3277">AI1074</f>
        <v>0</v>
      </c>
      <c r="AJ1075" s="410">
        <f t="shared" ref="AJ1075" si="3278">AJ1074</f>
        <v>0</v>
      </c>
      <c r="AK1075" s="410">
        <f t="shared" ref="AK1075" si="3279">AK1074</f>
        <v>0</v>
      </c>
      <c r="AL1075" s="410">
        <f t="shared" ref="AL1075" si="3280">AL1074</f>
        <v>0</v>
      </c>
      <c r="AM1075" s="305"/>
    </row>
    <row r="1076" spans="1:39" ht="15" customHeight="1" outlineLevel="1">
      <c r="A1076" s="530"/>
      <c r="B1076" s="427"/>
      <c r="C1076" s="290"/>
      <c r="D1076" s="290"/>
      <c r="E1076" s="290"/>
      <c r="F1076" s="290"/>
      <c r="G1076" s="290"/>
      <c r="H1076" s="290"/>
      <c r="I1076" s="290"/>
      <c r="J1076" s="290"/>
      <c r="K1076" s="290"/>
      <c r="L1076" s="290"/>
      <c r="M1076" s="290"/>
      <c r="N1076" s="290"/>
      <c r="O1076" s="290"/>
      <c r="P1076" s="290"/>
      <c r="Q1076" s="290"/>
      <c r="R1076" s="290"/>
      <c r="S1076" s="290"/>
      <c r="T1076" s="290"/>
      <c r="U1076" s="290"/>
      <c r="V1076" s="290"/>
      <c r="W1076" s="290"/>
      <c r="X1076" s="290"/>
      <c r="Y1076" s="411"/>
      <c r="Z1076" s="424"/>
      <c r="AA1076" s="424"/>
      <c r="AB1076" s="424"/>
      <c r="AC1076" s="424"/>
      <c r="AD1076" s="424"/>
      <c r="AE1076" s="424"/>
      <c r="AF1076" s="424"/>
      <c r="AG1076" s="424"/>
      <c r="AH1076" s="424"/>
      <c r="AI1076" s="424"/>
      <c r="AJ1076" s="424"/>
      <c r="AK1076" s="424"/>
      <c r="AL1076" s="424"/>
      <c r="AM1076" s="305"/>
    </row>
    <row r="1077" spans="1:39" ht="15" customHeight="1" outlineLevel="1">
      <c r="A1077" s="530">
        <v>39</v>
      </c>
      <c r="B1077" s="427" t="s">
        <v>132</v>
      </c>
      <c r="C1077" s="290" t="s">
        <v>25</v>
      </c>
      <c r="D1077" s="294"/>
      <c r="E1077" s="294"/>
      <c r="F1077" s="294"/>
      <c r="G1077" s="294"/>
      <c r="H1077" s="294"/>
      <c r="I1077" s="294"/>
      <c r="J1077" s="294"/>
      <c r="K1077" s="294"/>
      <c r="L1077" s="294"/>
      <c r="M1077" s="294"/>
      <c r="N1077" s="294">
        <v>0</v>
      </c>
      <c r="O1077" s="294"/>
      <c r="P1077" s="294"/>
      <c r="Q1077" s="294"/>
      <c r="R1077" s="294"/>
      <c r="S1077" s="294"/>
      <c r="T1077" s="294"/>
      <c r="U1077" s="294"/>
      <c r="V1077" s="294"/>
      <c r="W1077" s="294"/>
      <c r="X1077" s="294"/>
      <c r="Y1077" s="425"/>
      <c r="Z1077" s="414"/>
      <c r="AA1077" s="414"/>
      <c r="AB1077" s="414"/>
      <c r="AC1077" s="414"/>
      <c r="AD1077" s="414"/>
      <c r="AE1077" s="414"/>
      <c r="AF1077" s="414"/>
      <c r="AG1077" s="414"/>
      <c r="AH1077" s="414"/>
      <c r="AI1077" s="414"/>
      <c r="AJ1077" s="414"/>
      <c r="AK1077" s="414"/>
      <c r="AL1077" s="414"/>
      <c r="AM1077" s="295">
        <f>SUM(Y1077:AL1077)</f>
        <v>0</v>
      </c>
    </row>
    <row r="1078" spans="1:39" ht="15" customHeight="1" outlineLevel="1">
      <c r="A1078" s="530"/>
      <c r="B1078" s="293" t="s">
        <v>347</v>
      </c>
      <c r="C1078" s="290" t="s">
        <v>164</v>
      </c>
      <c r="D1078" s="294"/>
      <c r="E1078" s="294"/>
      <c r="F1078" s="294"/>
      <c r="G1078" s="294"/>
      <c r="H1078" s="294"/>
      <c r="I1078" s="294"/>
      <c r="J1078" s="294"/>
      <c r="K1078" s="294"/>
      <c r="L1078" s="294"/>
      <c r="M1078" s="294"/>
      <c r="N1078" s="294">
        <f>N1077</f>
        <v>0</v>
      </c>
      <c r="O1078" s="294"/>
      <c r="P1078" s="294"/>
      <c r="Q1078" s="294"/>
      <c r="R1078" s="294"/>
      <c r="S1078" s="294"/>
      <c r="T1078" s="294"/>
      <c r="U1078" s="294"/>
      <c r="V1078" s="294"/>
      <c r="W1078" s="294"/>
      <c r="X1078" s="294"/>
      <c r="Y1078" s="410">
        <f>Y1077</f>
        <v>0</v>
      </c>
      <c r="Z1078" s="410">
        <f t="shared" ref="Z1078" si="3281">Z1077</f>
        <v>0</v>
      </c>
      <c r="AA1078" s="410">
        <f t="shared" ref="AA1078" si="3282">AA1077</f>
        <v>0</v>
      </c>
      <c r="AB1078" s="410">
        <f t="shared" ref="AB1078" si="3283">AB1077</f>
        <v>0</v>
      </c>
      <c r="AC1078" s="410">
        <f t="shared" ref="AC1078" si="3284">AC1077</f>
        <v>0</v>
      </c>
      <c r="AD1078" s="410">
        <f t="shared" ref="AD1078" si="3285">AD1077</f>
        <v>0</v>
      </c>
      <c r="AE1078" s="410">
        <f t="shared" ref="AE1078" si="3286">AE1077</f>
        <v>0</v>
      </c>
      <c r="AF1078" s="410">
        <f t="shared" ref="AF1078" si="3287">AF1077</f>
        <v>0</v>
      </c>
      <c r="AG1078" s="410">
        <f t="shared" ref="AG1078" si="3288">AG1077</f>
        <v>0</v>
      </c>
      <c r="AH1078" s="410">
        <f t="shared" ref="AH1078" si="3289">AH1077</f>
        <v>0</v>
      </c>
      <c r="AI1078" s="410">
        <f t="shared" ref="AI1078" si="3290">AI1077</f>
        <v>0</v>
      </c>
      <c r="AJ1078" s="410">
        <f t="shared" ref="AJ1078" si="3291">AJ1077</f>
        <v>0</v>
      </c>
      <c r="AK1078" s="410">
        <f t="shared" ref="AK1078" si="3292">AK1077</f>
        <v>0</v>
      </c>
      <c r="AL1078" s="410">
        <f t="shared" ref="AL1078" si="3293">AL1077</f>
        <v>0</v>
      </c>
      <c r="AM1078" s="305"/>
    </row>
    <row r="1079" spans="1:39" ht="15" customHeight="1" outlineLevel="1">
      <c r="A1079" s="530"/>
      <c r="B1079" s="427"/>
      <c r="C1079" s="290"/>
      <c r="D1079" s="290"/>
      <c r="E1079" s="290"/>
      <c r="F1079" s="290"/>
      <c r="G1079" s="290"/>
      <c r="H1079" s="290"/>
      <c r="I1079" s="290"/>
      <c r="J1079" s="290"/>
      <c r="K1079" s="290"/>
      <c r="L1079" s="290"/>
      <c r="M1079" s="290"/>
      <c r="N1079" s="290"/>
      <c r="O1079" s="290"/>
      <c r="P1079" s="290"/>
      <c r="Q1079" s="290"/>
      <c r="R1079" s="290"/>
      <c r="S1079" s="290"/>
      <c r="T1079" s="290"/>
      <c r="U1079" s="290"/>
      <c r="V1079" s="290"/>
      <c r="W1079" s="290"/>
      <c r="X1079" s="290"/>
      <c r="Y1079" s="411"/>
      <c r="Z1079" s="424"/>
      <c r="AA1079" s="424"/>
      <c r="AB1079" s="424"/>
      <c r="AC1079" s="424"/>
      <c r="AD1079" s="424"/>
      <c r="AE1079" s="424"/>
      <c r="AF1079" s="424"/>
      <c r="AG1079" s="424"/>
      <c r="AH1079" s="424"/>
      <c r="AI1079" s="424"/>
      <c r="AJ1079" s="424"/>
      <c r="AK1079" s="424"/>
      <c r="AL1079" s="424"/>
      <c r="AM1079" s="305"/>
    </row>
    <row r="1080" spans="1:39" ht="15" customHeight="1" outlineLevel="1">
      <c r="A1080" s="530">
        <v>40</v>
      </c>
      <c r="B1080" s="427" t="s">
        <v>133</v>
      </c>
      <c r="C1080" s="290" t="s">
        <v>25</v>
      </c>
      <c r="D1080" s="294"/>
      <c r="E1080" s="294"/>
      <c r="F1080" s="294"/>
      <c r="G1080" s="294"/>
      <c r="H1080" s="294"/>
      <c r="I1080" s="294"/>
      <c r="J1080" s="294"/>
      <c r="K1080" s="294"/>
      <c r="L1080" s="294"/>
      <c r="M1080" s="294"/>
      <c r="N1080" s="294">
        <v>0</v>
      </c>
      <c r="O1080" s="294"/>
      <c r="P1080" s="294"/>
      <c r="Q1080" s="294"/>
      <c r="R1080" s="294"/>
      <c r="S1080" s="294"/>
      <c r="T1080" s="294"/>
      <c r="U1080" s="294"/>
      <c r="V1080" s="294"/>
      <c r="W1080" s="294"/>
      <c r="X1080" s="294"/>
      <c r="Y1080" s="425"/>
      <c r="Z1080" s="414"/>
      <c r="AA1080" s="414"/>
      <c r="AB1080" s="414"/>
      <c r="AC1080" s="414"/>
      <c r="AD1080" s="414"/>
      <c r="AE1080" s="414"/>
      <c r="AF1080" s="414"/>
      <c r="AG1080" s="414"/>
      <c r="AH1080" s="414"/>
      <c r="AI1080" s="414"/>
      <c r="AJ1080" s="414"/>
      <c r="AK1080" s="414"/>
      <c r="AL1080" s="414"/>
      <c r="AM1080" s="295">
        <f>SUM(Y1080:AL1080)</f>
        <v>0</v>
      </c>
    </row>
    <row r="1081" spans="1:39" ht="15" customHeight="1" outlineLevel="1">
      <c r="A1081" s="530"/>
      <c r="B1081" s="293" t="s">
        <v>347</v>
      </c>
      <c r="C1081" s="290" t="s">
        <v>164</v>
      </c>
      <c r="D1081" s="294"/>
      <c r="E1081" s="294"/>
      <c r="F1081" s="294"/>
      <c r="G1081" s="294"/>
      <c r="H1081" s="294"/>
      <c r="I1081" s="294"/>
      <c r="J1081" s="294"/>
      <c r="K1081" s="294"/>
      <c r="L1081" s="294"/>
      <c r="M1081" s="294"/>
      <c r="N1081" s="294">
        <f>N1080</f>
        <v>0</v>
      </c>
      <c r="O1081" s="294"/>
      <c r="P1081" s="294"/>
      <c r="Q1081" s="294"/>
      <c r="R1081" s="294"/>
      <c r="S1081" s="294"/>
      <c r="T1081" s="294"/>
      <c r="U1081" s="294"/>
      <c r="V1081" s="294"/>
      <c r="W1081" s="294"/>
      <c r="X1081" s="294"/>
      <c r="Y1081" s="410">
        <f>Y1080</f>
        <v>0</v>
      </c>
      <c r="Z1081" s="410">
        <f t="shared" ref="Z1081" si="3294">Z1080</f>
        <v>0</v>
      </c>
      <c r="AA1081" s="410">
        <f t="shared" ref="AA1081" si="3295">AA1080</f>
        <v>0</v>
      </c>
      <c r="AB1081" s="410">
        <f t="shared" ref="AB1081" si="3296">AB1080</f>
        <v>0</v>
      </c>
      <c r="AC1081" s="410">
        <f t="shared" ref="AC1081" si="3297">AC1080</f>
        <v>0</v>
      </c>
      <c r="AD1081" s="410">
        <f t="shared" ref="AD1081" si="3298">AD1080</f>
        <v>0</v>
      </c>
      <c r="AE1081" s="410">
        <f t="shared" ref="AE1081" si="3299">AE1080</f>
        <v>0</v>
      </c>
      <c r="AF1081" s="410">
        <f t="shared" ref="AF1081" si="3300">AF1080</f>
        <v>0</v>
      </c>
      <c r="AG1081" s="410">
        <f t="shared" ref="AG1081" si="3301">AG1080</f>
        <v>0</v>
      </c>
      <c r="AH1081" s="410">
        <f t="shared" ref="AH1081" si="3302">AH1080</f>
        <v>0</v>
      </c>
      <c r="AI1081" s="410">
        <f t="shared" ref="AI1081" si="3303">AI1080</f>
        <v>0</v>
      </c>
      <c r="AJ1081" s="410">
        <f t="shared" ref="AJ1081" si="3304">AJ1080</f>
        <v>0</v>
      </c>
      <c r="AK1081" s="410">
        <f t="shared" ref="AK1081" si="3305">AK1080</f>
        <v>0</v>
      </c>
      <c r="AL1081" s="410">
        <f t="shared" ref="AL1081" si="3306">AL1080</f>
        <v>0</v>
      </c>
      <c r="AM1081" s="305"/>
    </row>
    <row r="1082" spans="1:39" ht="15" customHeight="1" outlineLevel="1">
      <c r="A1082" s="530"/>
      <c r="B1082" s="427"/>
      <c r="C1082" s="290"/>
      <c r="D1082" s="290"/>
      <c r="E1082" s="290"/>
      <c r="F1082" s="290"/>
      <c r="G1082" s="290"/>
      <c r="H1082" s="290"/>
      <c r="I1082" s="290"/>
      <c r="J1082" s="290"/>
      <c r="K1082" s="290"/>
      <c r="L1082" s="290"/>
      <c r="M1082" s="290"/>
      <c r="N1082" s="290"/>
      <c r="O1082" s="290"/>
      <c r="P1082" s="290"/>
      <c r="Q1082" s="290"/>
      <c r="R1082" s="290"/>
      <c r="S1082" s="290"/>
      <c r="T1082" s="290"/>
      <c r="U1082" s="290"/>
      <c r="V1082" s="290"/>
      <c r="W1082" s="290"/>
      <c r="X1082" s="290"/>
      <c r="Y1082" s="411"/>
      <c r="Z1082" s="424"/>
      <c r="AA1082" s="424"/>
      <c r="AB1082" s="424"/>
      <c r="AC1082" s="424"/>
      <c r="AD1082" s="424"/>
      <c r="AE1082" s="424"/>
      <c r="AF1082" s="424"/>
      <c r="AG1082" s="424"/>
      <c r="AH1082" s="424"/>
      <c r="AI1082" s="424"/>
      <c r="AJ1082" s="424"/>
      <c r="AK1082" s="424"/>
      <c r="AL1082" s="424"/>
      <c r="AM1082" s="305"/>
    </row>
    <row r="1083" spans="1:39" ht="28.5" customHeight="1" outlineLevel="1">
      <c r="A1083" s="530">
        <v>41</v>
      </c>
      <c r="B1083" s="427" t="s">
        <v>134</v>
      </c>
      <c r="C1083" s="290" t="s">
        <v>25</v>
      </c>
      <c r="D1083" s="294"/>
      <c r="E1083" s="294"/>
      <c r="F1083" s="294"/>
      <c r="G1083" s="294"/>
      <c r="H1083" s="294"/>
      <c r="I1083" s="294"/>
      <c r="J1083" s="294"/>
      <c r="K1083" s="294"/>
      <c r="L1083" s="294"/>
      <c r="M1083" s="294"/>
      <c r="N1083" s="294">
        <v>0</v>
      </c>
      <c r="O1083" s="294"/>
      <c r="P1083" s="294"/>
      <c r="Q1083" s="294"/>
      <c r="R1083" s="294"/>
      <c r="S1083" s="294"/>
      <c r="T1083" s="294"/>
      <c r="U1083" s="294"/>
      <c r="V1083" s="294"/>
      <c r="W1083" s="294"/>
      <c r="X1083" s="294"/>
      <c r="Y1083" s="425"/>
      <c r="Z1083" s="414"/>
      <c r="AA1083" s="414"/>
      <c r="AB1083" s="414"/>
      <c r="AC1083" s="414"/>
      <c r="AD1083" s="414"/>
      <c r="AE1083" s="414"/>
      <c r="AF1083" s="414"/>
      <c r="AG1083" s="414"/>
      <c r="AH1083" s="414"/>
      <c r="AI1083" s="414"/>
      <c r="AJ1083" s="414"/>
      <c r="AK1083" s="414"/>
      <c r="AL1083" s="414"/>
      <c r="AM1083" s="295">
        <f>SUM(Y1083:AL1083)</f>
        <v>0</v>
      </c>
    </row>
    <row r="1084" spans="1:39" ht="15" customHeight="1" outlineLevel="1">
      <c r="A1084" s="530"/>
      <c r="B1084" s="293" t="s">
        <v>347</v>
      </c>
      <c r="C1084" s="290" t="s">
        <v>164</v>
      </c>
      <c r="D1084" s="294"/>
      <c r="E1084" s="294"/>
      <c r="F1084" s="294"/>
      <c r="G1084" s="294"/>
      <c r="H1084" s="294"/>
      <c r="I1084" s="294"/>
      <c r="J1084" s="294"/>
      <c r="K1084" s="294"/>
      <c r="L1084" s="294"/>
      <c r="M1084" s="294"/>
      <c r="N1084" s="294">
        <f>N1083</f>
        <v>0</v>
      </c>
      <c r="O1084" s="294"/>
      <c r="P1084" s="294"/>
      <c r="Q1084" s="294"/>
      <c r="R1084" s="294"/>
      <c r="S1084" s="294"/>
      <c r="T1084" s="294"/>
      <c r="U1084" s="294"/>
      <c r="V1084" s="294"/>
      <c r="W1084" s="294"/>
      <c r="X1084" s="294"/>
      <c r="Y1084" s="410">
        <f>Y1083</f>
        <v>0</v>
      </c>
      <c r="Z1084" s="410">
        <f t="shared" ref="Z1084" si="3307">Z1083</f>
        <v>0</v>
      </c>
      <c r="AA1084" s="410">
        <f t="shared" ref="AA1084" si="3308">AA1083</f>
        <v>0</v>
      </c>
      <c r="AB1084" s="410">
        <f t="shared" ref="AB1084" si="3309">AB1083</f>
        <v>0</v>
      </c>
      <c r="AC1084" s="410">
        <f t="shared" ref="AC1084" si="3310">AC1083</f>
        <v>0</v>
      </c>
      <c r="AD1084" s="410">
        <f t="shared" ref="AD1084" si="3311">AD1083</f>
        <v>0</v>
      </c>
      <c r="AE1084" s="410">
        <f t="shared" ref="AE1084" si="3312">AE1083</f>
        <v>0</v>
      </c>
      <c r="AF1084" s="410">
        <f t="shared" ref="AF1084" si="3313">AF1083</f>
        <v>0</v>
      </c>
      <c r="AG1084" s="410">
        <f t="shared" ref="AG1084" si="3314">AG1083</f>
        <v>0</v>
      </c>
      <c r="AH1084" s="410">
        <f t="shared" ref="AH1084" si="3315">AH1083</f>
        <v>0</v>
      </c>
      <c r="AI1084" s="410">
        <f t="shared" ref="AI1084" si="3316">AI1083</f>
        <v>0</v>
      </c>
      <c r="AJ1084" s="410">
        <f t="shared" ref="AJ1084" si="3317">AJ1083</f>
        <v>0</v>
      </c>
      <c r="AK1084" s="410">
        <f t="shared" ref="AK1084" si="3318">AK1083</f>
        <v>0</v>
      </c>
      <c r="AL1084" s="410">
        <f t="shared" ref="AL1084" si="3319">AL1083</f>
        <v>0</v>
      </c>
      <c r="AM1084" s="305"/>
    </row>
    <row r="1085" spans="1:39" ht="15" customHeight="1" outlineLevel="1">
      <c r="A1085" s="530"/>
      <c r="B1085" s="427"/>
      <c r="C1085" s="290"/>
      <c r="D1085" s="290"/>
      <c r="E1085" s="290"/>
      <c r="F1085" s="290"/>
      <c r="G1085" s="290"/>
      <c r="H1085" s="290"/>
      <c r="I1085" s="290"/>
      <c r="J1085" s="290"/>
      <c r="K1085" s="290"/>
      <c r="L1085" s="290"/>
      <c r="M1085" s="290"/>
      <c r="N1085" s="290"/>
      <c r="O1085" s="290"/>
      <c r="P1085" s="290"/>
      <c r="Q1085" s="290"/>
      <c r="R1085" s="290"/>
      <c r="S1085" s="290"/>
      <c r="T1085" s="290"/>
      <c r="U1085" s="290"/>
      <c r="V1085" s="290"/>
      <c r="W1085" s="290"/>
      <c r="X1085" s="290"/>
      <c r="Y1085" s="411"/>
      <c r="Z1085" s="424"/>
      <c r="AA1085" s="424"/>
      <c r="AB1085" s="424"/>
      <c r="AC1085" s="424"/>
      <c r="AD1085" s="424"/>
      <c r="AE1085" s="424"/>
      <c r="AF1085" s="424"/>
      <c r="AG1085" s="424"/>
      <c r="AH1085" s="424"/>
      <c r="AI1085" s="424"/>
      <c r="AJ1085" s="424"/>
      <c r="AK1085" s="424"/>
      <c r="AL1085" s="424"/>
      <c r="AM1085" s="305"/>
    </row>
    <row r="1086" spans="1:39" ht="28.5" customHeight="1" outlineLevel="1">
      <c r="A1086" s="530">
        <v>42</v>
      </c>
      <c r="B1086" s="427" t="s">
        <v>135</v>
      </c>
      <c r="C1086" s="290" t="s">
        <v>25</v>
      </c>
      <c r="D1086" s="294"/>
      <c r="E1086" s="294"/>
      <c r="F1086" s="294"/>
      <c r="G1086" s="294"/>
      <c r="H1086" s="294"/>
      <c r="I1086" s="294"/>
      <c r="J1086" s="294"/>
      <c r="K1086" s="294"/>
      <c r="L1086" s="294"/>
      <c r="M1086" s="294"/>
      <c r="N1086" s="290"/>
      <c r="O1086" s="294"/>
      <c r="P1086" s="294"/>
      <c r="Q1086" s="294"/>
      <c r="R1086" s="294"/>
      <c r="S1086" s="294"/>
      <c r="T1086" s="294"/>
      <c r="U1086" s="294"/>
      <c r="V1086" s="294"/>
      <c r="W1086" s="294"/>
      <c r="X1086" s="294"/>
      <c r="Y1086" s="425"/>
      <c r="Z1086" s="414"/>
      <c r="AA1086" s="414"/>
      <c r="AB1086" s="414"/>
      <c r="AC1086" s="414"/>
      <c r="AD1086" s="414"/>
      <c r="AE1086" s="414"/>
      <c r="AF1086" s="414"/>
      <c r="AG1086" s="414"/>
      <c r="AH1086" s="414"/>
      <c r="AI1086" s="414"/>
      <c r="AJ1086" s="414"/>
      <c r="AK1086" s="414"/>
      <c r="AL1086" s="414"/>
      <c r="AM1086" s="295">
        <f>SUM(Y1086:AL1086)</f>
        <v>0</v>
      </c>
    </row>
    <row r="1087" spans="1:39" ht="15" customHeight="1" outlineLevel="1">
      <c r="A1087" s="530"/>
      <c r="B1087" s="293" t="s">
        <v>347</v>
      </c>
      <c r="C1087" s="290" t="s">
        <v>164</v>
      </c>
      <c r="D1087" s="294"/>
      <c r="E1087" s="294"/>
      <c r="F1087" s="294"/>
      <c r="G1087" s="294"/>
      <c r="H1087" s="294"/>
      <c r="I1087" s="294"/>
      <c r="J1087" s="294"/>
      <c r="K1087" s="294"/>
      <c r="L1087" s="294"/>
      <c r="M1087" s="294"/>
      <c r="N1087" s="466"/>
      <c r="O1087" s="294"/>
      <c r="P1087" s="294"/>
      <c r="Q1087" s="294"/>
      <c r="R1087" s="294"/>
      <c r="S1087" s="294"/>
      <c r="T1087" s="294"/>
      <c r="U1087" s="294"/>
      <c r="V1087" s="294"/>
      <c r="W1087" s="294"/>
      <c r="X1087" s="294"/>
      <c r="Y1087" s="410">
        <f>Y1086</f>
        <v>0</v>
      </c>
      <c r="Z1087" s="410">
        <f t="shared" ref="Z1087" si="3320">Z1086</f>
        <v>0</v>
      </c>
      <c r="AA1087" s="410">
        <f t="shared" ref="AA1087" si="3321">AA1086</f>
        <v>0</v>
      </c>
      <c r="AB1087" s="410">
        <f t="shared" ref="AB1087" si="3322">AB1086</f>
        <v>0</v>
      </c>
      <c r="AC1087" s="410">
        <f t="shared" ref="AC1087" si="3323">AC1086</f>
        <v>0</v>
      </c>
      <c r="AD1087" s="410">
        <f t="shared" ref="AD1087" si="3324">AD1086</f>
        <v>0</v>
      </c>
      <c r="AE1087" s="410">
        <f t="shared" ref="AE1087" si="3325">AE1086</f>
        <v>0</v>
      </c>
      <c r="AF1087" s="410">
        <f t="shared" ref="AF1087" si="3326">AF1086</f>
        <v>0</v>
      </c>
      <c r="AG1087" s="410">
        <f t="shared" ref="AG1087" si="3327">AG1086</f>
        <v>0</v>
      </c>
      <c r="AH1087" s="410">
        <f t="shared" ref="AH1087" si="3328">AH1086</f>
        <v>0</v>
      </c>
      <c r="AI1087" s="410">
        <f t="shared" ref="AI1087" si="3329">AI1086</f>
        <v>0</v>
      </c>
      <c r="AJ1087" s="410">
        <f t="shared" ref="AJ1087" si="3330">AJ1086</f>
        <v>0</v>
      </c>
      <c r="AK1087" s="410">
        <f t="shared" ref="AK1087" si="3331">AK1086</f>
        <v>0</v>
      </c>
      <c r="AL1087" s="410">
        <f t="shared" ref="AL1087" si="3332">AL1086</f>
        <v>0</v>
      </c>
      <c r="AM1087" s="305"/>
    </row>
    <row r="1088" spans="1:39" ht="15" customHeight="1" outlineLevel="1">
      <c r="A1088" s="530"/>
      <c r="B1088" s="427"/>
      <c r="C1088" s="290"/>
      <c r="D1088" s="290"/>
      <c r="E1088" s="290"/>
      <c r="F1088" s="290"/>
      <c r="G1088" s="290"/>
      <c r="H1088" s="290"/>
      <c r="I1088" s="290"/>
      <c r="J1088" s="290"/>
      <c r="K1088" s="290"/>
      <c r="L1088" s="290"/>
      <c r="M1088" s="290"/>
      <c r="N1088" s="290"/>
      <c r="O1088" s="290"/>
      <c r="P1088" s="290"/>
      <c r="Q1088" s="290"/>
      <c r="R1088" s="290"/>
      <c r="S1088" s="290"/>
      <c r="T1088" s="290"/>
      <c r="U1088" s="290"/>
      <c r="V1088" s="290"/>
      <c r="W1088" s="290"/>
      <c r="X1088" s="290"/>
      <c r="Y1088" s="411"/>
      <c r="Z1088" s="424"/>
      <c r="AA1088" s="424"/>
      <c r="AB1088" s="424"/>
      <c r="AC1088" s="424"/>
      <c r="AD1088" s="424"/>
      <c r="AE1088" s="424"/>
      <c r="AF1088" s="424"/>
      <c r="AG1088" s="424"/>
      <c r="AH1088" s="424"/>
      <c r="AI1088" s="424"/>
      <c r="AJ1088" s="424"/>
      <c r="AK1088" s="424"/>
      <c r="AL1088" s="424"/>
      <c r="AM1088" s="305"/>
    </row>
    <row r="1089" spans="1:39" ht="15" customHeight="1" outlineLevel="1">
      <c r="A1089" s="530">
        <v>43</v>
      </c>
      <c r="B1089" s="427" t="s">
        <v>136</v>
      </c>
      <c r="C1089" s="290" t="s">
        <v>25</v>
      </c>
      <c r="D1089" s="294"/>
      <c r="E1089" s="294"/>
      <c r="F1089" s="294"/>
      <c r="G1089" s="294"/>
      <c r="H1089" s="294"/>
      <c r="I1089" s="294"/>
      <c r="J1089" s="294"/>
      <c r="K1089" s="294"/>
      <c r="L1089" s="294"/>
      <c r="M1089" s="294"/>
      <c r="N1089" s="294">
        <v>0</v>
      </c>
      <c r="O1089" s="294"/>
      <c r="P1089" s="294"/>
      <c r="Q1089" s="294"/>
      <c r="R1089" s="294"/>
      <c r="S1089" s="294"/>
      <c r="T1089" s="294"/>
      <c r="U1089" s="294"/>
      <c r="V1089" s="294"/>
      <c r="W1089" s="294"/>
      <c r="X1089" s="294"/>
      <c r="Y1089" s="425"/>
      <c r="Z1089" s="414"/>
      <c r="AA1089" s="414"/>
      <c r="AB1089" s="414"/>
      <c r="AC1089" s="414"/>
      <c r="AD1089" s="414"/>
      <c r="AE1089" s="414"/>
      <c r="AF1089" s="414"/>
      <c r="AG1089" s="414"/>
      <c r="AH1089" s="414"/>
      <c r="AI1089" s="414"/>
      <c r="AJ1089" s="414"/>
      <c r="AK1089" s="414"/>
      <c r="AL1089" s="414"/>
      <c r="AM1089" s="295">
        <f>SUM(Y1089:AL1089)</f>
        <v>0</v>
      </c>
    </row>
    <row r="1090" spans="1:39" ht="15" customHeight="1" outlineLevel="1">
      <c r="A1090" s="530"/>
      <c r="B1090" s="293" t="s">
        <v>347</v>
      </c>
      <c r="C1090" s="290" t="s">
        <v>164</v>
      </c>
      <c r="D1090" s="294"/>
      <c r="E1090" s="294"/>
      <c r="F1090" s="294"/>
      <c r="G1090" s="294"/>
      <c r="H1090" s="294"/>
      <c r="I1090" s="294"/>
      <c r="J1090" s="294"/>
      <c r="K1090" s="294"/>
      <c r="L1090" s="294"/>
      <c r="M1090" s="294"/>
      <c r="N1090" s="294">
        <f>N1089</f>
        <v>0</v>
      </c>
      <c r="O1090" s="294"/>
      <c r="P1090" s="294"/>
      <c r="Q1090" s="294"/>
      <c r="R1090" s="294"/>
      <c r="S1090" s="294"/>
      <c r="T1090" s="294"/>
      <c r="U1090" s="294"/>
      <c r="V1090" s="294"/>
      <c r="W1090" s="294"/>
      <c r="X1090" s="294"/>
      <c r="Y1090" s="410">
        <f>Y1089</f>
        <v>0</v>
      </c>
      <c r="Z1090" s="410">
        <f t="shared" ref="Z1090" si="3333">Z1089</f>
        <v>0</v>
      </c>
      <c r="AA1090" s="410">
        <f t="shared" ref="AA1090" si="3334">AA1089</f>
        <v>0</v>
      </c>
      <c r="AB1090" s="410">
        <f t="shared" ref="AB1090" si="3335">AB1089</f>
        <v>0</v>
      </c>
      <c r="AC1090" s="410">
        <f t="shared" ref="AC1090" si="3336">AC1089</f>
        <v>0</v>
      </c>
      <c r="AD1090" s="410">
        <f t="shared" ref="AD1090" si="3337">AD1089</f>
        <v>0</v>
      </c>
      <c r="AE1090" s="410">
        <f t="shared" ref="AE1090" si="3338">AE1089</f>
        <v>0</v>
      </c>
      <c r="AF1090" s="410">
        <f t="shared" ref="AF1090" si="3339">AF1089</f>
        <v>0</v>
      </c>
      <c r="AG1090" s="410">
        <f t="shared" ref="AG1090" si="3340">AG1089</f>
        <v>0</v>
      </c>
      <c r="AH1090" s="410">
        <f t="shared" ref="AH1090" si="3341">AH1089</f>
        <v>0</v>
      </c>
      <c r="AI1090" s="410">
        <f t="shared" ref="AI1090" si="3342">AI1089</f>
        <v>0</v>
      </c>
      <c r="AJ1090" s="410">
        <f t="shared" ref="AJ1090" si="3343">AJ1089</f>
        <v>0</v>
      </c>
      <c r="AK1090" s="410">
        <f t="shared" ref="AK1090" si="3344">AK1089</f>
        <v>0</v>
      </c>
      <c r="AL1090" s="410">
        <f t="shared" ref="AL1090" si="3345">AL1089</f>
        <v>0</v>
      </c>
      <c r="AM1090" s="305"/>
    </row>
    <row r="1091" spans="1:39" ht="15" customHeight="1" outlineLevel="1">
      <c r="A1091" s="530"/>
      <c r="B1091" s="427"/>
      <c r="C1091" s="290"/>
      <c r="D1091" s="290"/>
      <c r="E1091" s="290"/>
      <c r="F1091" s="290"/>
      <c r="G1091" s="290"/>
      <c r="H1091" s="290"/>
      <c r="I1091" s="290"/>
      <c r="J1091" s="290"/>
      <c r="K1091" s="290"/>
      <c r="L1091" s="290"/>
      <c r="M1091" s="290"/>
      <c r="N1091" s="290"/>
      <c r="O1091" s="290"/>
      <c r="P1091" s="290"/>
      <c r="Q1091" s="290"/>
      <c r="R1091" s="290"/>
      <c r="S1091" s="290"/>
      <c r="T1091" s="290"/>
      <c r="U1091" s="290"/>
      <c r="V1091" s="290"/>
      <c r="W1091" s="290"/>
      <c r="X1091" s="290"/>
      <c r="Y1091" s="411"/>
      <c r="Z1091" s="424"/>
      <c r="AA1091" s="424"/>
      <c r="AB1091" s="424"/>
      <c r="AC1091" s="424"/>
      <c r="AD1091" s="424"/>
      <c r="AE1091" s="424"/>
      <c r="AF1091" s="424"/>
      <c r="AG1091" s="424"/>
      <c r="AH1091" s="424"/>
      <c r="AI1091" s="424"/>
      <c r="AJ1091" s="424"/>
      <c r="AK1091" s="424"/>
      <c r="AL1091" s="424"/>
      <c r="AM1091" s="305"/>
    </row>
    <row r="1092" spans="1:39" ht="28.5" customHeight="1" outlineLevel="1">
      <c r="A1092" s="530">
        <v>44</v>
      </c>
      <c r="B1092" s="427" t="s">
        <v>137</v>
      </c>
      <c r="C1092" s="290" t="s">
        <v>25</v>
      </c>
      <c r="D1092" s="294"/>
      <c r="E1092" s="294"/>
      <c r="F1092" s="294"/>
      <c r="G1092" s="294"/>
      <c r="H1092" s="294"/>
      <c r="I1092" s="294"/>
      <c r="J1092" s="294"/>
      <c r="K1092" s="294"/>
      <c r="L1092" s="294"/>
      <c r="M1092" s="294"/>
      <c r="N1092" s="294">
        <v>0</v>
      </c>
      <c r="O1092" s="294"/>
      <c r="P1092" s="294"/>
      <c r="Q1092" s="294"/>
      <c r="R1092" s="294"/>
      <c r="S1092" s="294"/>
      <c r="T1092" s="294"/>
      <c r="U1092" s="294"/>
      <c r="V1092" s="294"/>
      <c r="W1092" s="294"/>
      <c r="X1092" s="294"/>
      <c r="Y1092" s="425"/>
      <c r="Z1092" s="414"/>
      <c r="AA1092" s="414"/>
      <c r="AB1092" s="414"/>
      <c r="AC1092" s="414"/>
      <c r="AD1092" s="414"/>
      <c r="AE1092" s="414"/>
      <c r="AF1092" s="414"/>
      <c r="AG1092" s="414"/>
      <c r="AH1092" s="414"/>
      <c r="AI1092" s="414"/>
      <c r="AJ1092" s="414"/>
      <c r="AK1092" s="414"/>
      <c r="AL1092" s="414"/>
      <c r="AM1092" s="295">
        <f>SUM(Y1092:AL1092)</f>
        <v>0</v>
      </c>
    </row>
    <row r="1093" spans="1:39" ht="15" customHeight="1" outlineLevel="1">
      <c r="A1093" s="530"/>
      <c r="B1093" s="293" t="s">
        <v>347</v>
      </c>
      <c r="C1093" s="290" t="s">
        <v>164</v>
      </c>
      <c r="D1093" s="294"/>
      <c r="E1093" s="294"/>
      <c r="F1093" s="294"/>
      <c r="G1093" s="294"/>
      <c r="H1093" s="294"/>
      <c r="I1093" s="294"/>
      <c r="J1093" s="294"/>
      <c r="K1093" s="294"/>
      <c r="L1093" s="294"/>
      <c r="M1093" s="294"/>
      <c r="N1093" s="294">
        <f>N1092</f>
        <v>0</v>
      </c>
      <c r="O1093" s="294"/>
      <c r="P1093" s="294"/>
      <c r="Q1093" s="294"/>
      <c r="R1093" s="294"/>
      <c r="S1093" s="294"/>
      <c r="T1093" s="294"/>
      <c r="U1093" s="294"/>
      <c r="V1093" s="294"/>
      <c r="W1093" s="294"/>
      <c r="X1093" s="294"/>
      <c r="Y1093" s="410">
        <f>Y1092</f>
        <v>0</v>
      </c>
      <c r="Z1093" s="410">
        <f t="shared" ref="Z1093" si="3346">Z1092</f>
        <v>0</v>
      </c>
      <c r="AA1093" s="410">
        <f t="shared" ref="AA1093" si="3347">AA1092</f>
        <v>0</v>
      </c>
      <c r="AB1093" s="410">
        <f t="shared" ref="AB1093" si="3348">AB1092</f>
        <v>0</v>
      </c>
      <c r="AC1093" s="410">
        <f t="shared" ref="AC1093" si="3349">AC1092</f>
        <v>0</v>
      </c>
      <c r="AD1093" s="410">
        <f t="shared" ref="AD1093" si="3350">AD1092</f>
        <v>0</v>
      </c>
      <c r="AE1093" s="410">
        <f t="shared" ref="AE1093" si="3351">AE1092</f>
        <v>0</v>
      </c>
      <c r="AF1093" s="410">
        <f t="shared" ref="AF1093" si="3352">AF1092</f>
        <v>0</v>
      </c>
      <c r="AG1093" s="410">
        <f t="shared" ref="AG1093" si="3353">AG1092</f>
        <v>0</v>
      </c>
      <c r="AH1093" s="410">
        <f t="shared" ref="AH1093" si="3354">AH1092</f>
        <v>0</v>
      </c>
      <c r="AI1093" s="410">
        <f t="shared" ref="AI1093" si="3355">AI1092</f>
        <v>0</v>
      </c>
      <c r="AJ1093" s="410">
        <f t="shared" ref="AJ1093" si="3356">AJ1092</f>
        <v>0</v>
      </c>
      <c r="AK1093" s="410">
        <f t="shared" ref="AK1093" si="3357">AK1092</f>
        <v>0</v>
      </c>
      <c r="AL1093" s="410">
        <f t="shared" ref="AL1093" si="3358">AL1092</f>
        <v>0</v>
      </c>
      <c r="AM1093" s="305"/>
    </row>
    <row r="1094" spans="1:39" ht="15" customHeight="1" outlineLevel="1">
      <c r="A1094" s="530"/>
      <c r="B1094" s="427"/>
      <c r="C1094" s="290"/>
      <c r="D1094" s="290"/>
      <c r="E1094" s="290"/>
      <c r="F1094" s="290"/>
      <c r="G1094" s="290"/>
      <c r="H1094" s="290"/>
      <c r="I1094" s="290"/>
      <c r="J1094" s="290"/>
      <c r="K1094" s="290"/>
      <c r="L1094" s="290"/>
      <c r="M1094" s="290"/>
      <c r="N1094" s="290"/>
      <c r="O1094" s="290"/>
      <c r="P1094" s="290"/>
      <c r="Q1094" s="290"/>
      <c r="R1094" s="290"/>
      <c r="S1094" s="290"/>
      <c r="T1094" s="290"/>
      <c r="U1094" s="290"/>
      <c r="V1094" s="290"/>
      <c r="W1094" s="290"/>
      <c r="X1094" s="290"/>
      <c r="Y1094" s="411"/>
      <c r="Z1094" s="424"/>
      <c r="AA1094" s="424"/>
      <c r="AB1094" s="424"/>
      <c r="AC1094" s="424"/>
      <c r="AD1094" s="424"/>
      <c r="AE1094" s="424"/>
      <c r="AF1094" s="424"/>
      <c r="AG1094" s="424"/>
      <c r="AH1094" s="424"/>
      <c r="AI1094" s="424"/>
      <c r="AJ1094" s="424"/>
      <c r="AK1094" s="424"/>
      <c r="AL1094" s="424"/>
      <c r="AM1094" s="305"/>
    </row>
    <row r="1095" spans="1:39" ht="15" customHeight="1" outlineLevel="1">
      <c r="A1095" s="530">
        <v>45</v>
      </c>
      <c r="B1095" s="427" t="s">
        <v>138</v>
      </c>
      <c r="C1095" s="290" t="s">
        <v>25</v>
      </c>
      <c r="D1095" s="294"/>
      <c r="E1095" s="294"/>
      <c r="F1095" s="294"/>
      <c r="G1095" s="294"/>
      <c r="H1095" s="294"/>
      <c r="I1095" s="294"/>
      <c r="J1095" s="294"/>
      <c r="K1095" s="294"/>
      <c r="L1095" s="294"/>
      <c r="M1095" s="294"/>
      <c r="N1095" s="294">
        <v>0</v>
      </c>
      <c r="O1095" s="294"/>
      <c r="P1095" s="294"/>
      <c r="Q1095" s="294"/>
      <c r="R1095" s="294"/>
      <c r="S1095" s="294"/>
      <c r="T1095" s="294"/>
      <c r="U1095" s="294"/>
      <c r="V1095" s="294"/>
      <c r="W1095" s="294"/>
      <c r="X1095" s="294"/>
      <c r="Y1095" s="425"/>
      <c r="Z1095" s="414"/>
      <c r="AA1095" s="414"/>
      <c r="AB1095" s="414"/>
      <c r="AC1095" s="414"/>
      <c r="AD1095" s="414"/>
      <c r="AE1095" s="414"/>
      <c r="AF1095" s="414"/>
      <c r="AG1095" s="414"/>
      <c r="AH1095" s="414"/>
      <c r="AI1095" s="414"/>
      <c r="AJ1095" s="414"/>
      <c r="AK1095" s="414"/>
      <c r="AL1095" s="414"/>
      <c r="AM1095" s="295">
        <f>SUM(Y1095:AL1095)</f>
        <v>0</v>
      </c>
    </row>
    <row r="1096" spans="1:39" ht="15" customHeight="1" outlineLevel="1">
      <c r="A1096" s="530"/>
      <c r="B1096" s="293" t="s">
        <v>347</v>
      </c>
      <c r="C1096" s="290" t="s">
        <v>164</v>
      </c>
      <c r="D1096" s="294"/>
      <c r="E1096" s="294"/>
      <c r="F1096" s="294"/>
      <c r="G1096" s="294"/>
      <c r="H1096" s="294"/>
      <c r="I1096" s="294"/>
      <c r="J1096" s="294"/>
      <c r="K1096" s="294"/>
      <c r="L1096" s="294"/>
      <c r="M1096" s="294"/>
      <c r="N1096" s="294">
        <f>N1095</f>
        <v>0</v>
      </c>
      <c r="O1096" s="294"/>
      <c r="P1096" s="294"/>
      <c r="Q1096" s="294"/>
      <c r="R1096" s="294"/>
      <c r="S1096" s="294"/>
      <c r="T1096" s="294"/>
      <c r="U1096" s="294"/>
      <c r="V1096" s="294"/>
      <c r="W1096" s="294"/>
      <c r="X1096" s="294"/>
      <c r="Y1096" s="410">
        <f>Y1095</f>
        <v>0</v>
      </c>
      <c r="Z1096" s="410">
        <f t="shared" ref="Z1096" si="3359">Z1095</f>
        <v>0</v>
      </c>
      <c r="AA1096" s="410">
        <f t="shared" ref="AA1096" si="3360">AA1095</f>
        <v>0</v>
      </c>
      <c r="AB1096" s="410">
        <f t="shared" ref="AB1096" si="3361">AB1095</f>
        <v>0</v>
      </c>
      <c r="AC1096" s="410">
        <f t="shared" ref="AC1096" si="3362">AC1095</f>
        <v>0</v>
      </c>
      <c r="AD1096" s="410">
        <f t="shared" ref="AD1096" si="3363">AD1095</f>
        <v>0</v>
      </c>
      <c r="AE1096" s="410">
        <f t="shared" ref="AE1096" si="3364">AE1095</f>
        <v>0</v>
      </c>
      <c r="AF1096" s="410">
        <f t="shared" ref="AF1096" si="3365">AF1095</f>
        <v>0</v>
      </c>
      <c r="AG1096" s="410">
        <f t="shared" ref="AG1096" si="3366">AG1095</f>
        <v>0</v>
      </c>
      <c r="AH1096" s="410">
        <f t="shared" ref="AH1096" si="3367">AH1095</f>
        <v>0</v>
      </c>
      <c r="AI1096" s="410">
        <f t="shared" ref="AI1096" si="3368">AI1095</f>
        <v>0</v>
      </c>
      <c r="AJ1096" s="410">
        <f t="shared" ref="AJ1096" si="3369">AJ1095</f>
        <v>0</v>
      </c>
      <c r="AK1096" s="410">
        <f t="shared" ref="AK1096" si="3370">AK1095</f>
        <v>0</v>
      </c>
      <c r="AL1096" s="410">
        <f t="shared" ref="AL1096" si="3371">AL1095</f>
        <v>0</v>
      </c>
      <c r="AM1096" s="305"/>
    </row>
    <row r="1097" spans="1:39" ht="15" customHeight="1" outlineLevel="1">
      <c r="A1097" s="530"/>
      <c r="B1097" s="427"/>
      <c r="C1097" s="290"/>
      <c r="D1097" s="290"/>
      <c r="E1097" s="290"/>
      <c r="F1097" s="290"/>
      <c r="G1097" s="290"/>
      <c r="H1097" s="290"/>
      <c r="I1097" s="290"/>
      <c r="J1097" s="290"/>
      <c r="K1097" s="290"/>
      <c r="L1097" s="290"/>
      <c r="M1097" s="290"/>
      <c r="N1097" s="290"/>
      <c r="O1097" s="290"/>
      <c r="P1097" s="290"/>
      <c r="Q1097" s="290"/>
      <c r="R1097" s="290"/>
      <c r="S1097" s="290"/>
      <c r="T1097" s="290"/>
      <c r="U1097" s="290"/>
      <c r="V1097" s="290"/>
      <c r="W1097" s="290"/>
      <c r="X1097" s="290"/>
      <c r="Y1097" s="411"/>
      <c r="Z1097" s="424"/>
      <c r="AA1097" s="424"/>
      <c r="AB1097" s="424"/>
      <c r="AC1097" s="424"/>
      <c r="AD1097" s="424"/>
      <c r="AE1097" s="424"/>
      <c r="AF1097" s="424"/>
      <c r="AG1097" s="424"/>
      <c r="AH1097" s="424"/>
      <c r="AI1097" s="424"/>
      <c r="AJ1097" s="424"/>
      <c r="AK1097" s="424"/>
      <c r="AL1097" s="424"/>
      <c r="AM1097" s="305"/>
    </row>
    <row r="1098" spans="1:39" ht="15" customHeight="1" outlineLevel="1">
      <c r="A1098" s="530">
        <v>46</v>
      </c>
      <c r="B1098" s="427" t="s">
        <v>139</v>
      </c>
      <c r="C1098" s="290" t="s">
        <v>25</v>
      </c>
      <c r="D1098" s="294"/>
      <c r="E1098" s="294"/>
      <c r="F1098" s="294"/>
      <c r="G1098" s="294"/>
      <c r="H1098" s="294"/>
      <c r="I1098" s="294"/>
      <c r="J1098" s="294"/>
      <c r="K1098" s="294"/>
      <c r="L1098" s="294"/>
      <c r="M1098" s="294"/>
      <c r="N1098" s="294">
        <v>0</v>
      </c>
      <c r="O1098" s="294"/>
      <c r="P1098" s="294"/>
      <c r="Q1098" s="294"/>
      <c r="R1098" s="294"/>
      <c r="S1098" s="294"/>
      <c r="T1098" s="294"/>
      <c r="U1098" s="294"/>
      <c r="V1098" s="294"/>
      <c r="W1098" s="294"/>
      <c r="X1098" s="294"/>
      <c r="Y1098" s="425"/>
      <c r="Z1098" s="414"/>
      <c r="AA1098" s="414"/>
      <c r="AB1098" s="414"/>
      <c r="AC1098" s="414"/>
      <c r="AD1098" s="414"/>
      <c r="AE1098" s="414"/>
      <c r="AF1098" s="414"/>
      <c r="AG1098" s="414"/>
      <c r="AH1098" s="414"/>
      <c r="AI1098" s="414">
        <v>0.1</v>
      </c>
      <c r="AJ1098" s="414"/>
      <c r="AK1098" s="414"/>
      <c r="AL1098" s="414"/>
      <c r="AM1098" s="295">
        <f>SUM(Y1098:AL1098)</f>
        <v>0.1</v>
      </c>
    </row>
    <row r="1099" spans="1:39" ht="15" customHeight="1" outlineLevel="1">
      <c r="A1099" s="530"/>
      <c r="B1099" s="293" t="s">
        <v>347</v>
      </c>
      <c r="C1099" s="290" t="s">
        <v>164</v>
      </c>
      <c r="D1099" s="294"/>
      <c r="E1099" s="294"/>
      <c r="F1099" s="294"/>
      <c r="G1099" s="294"/>
      <c r="H1099" s="294"/>
      <c r="I1099" s="294"/>
      <c r="J1099" s="294"/>
      <c r="K1099" s="294"/>
      <c r="L1099" s="294"/>
      <c r="M1099" s="294"/>
      <c r="N1099" s="294">
        <f>N1098</f>
        <v>0</v>
      </c>
      <c r="O1099" s="294"/>
      <c r="P1099" s="294"/>
      <c r="Q1099" s="294"/>
      <c r="R1099" s="294"/>
      <c r="S1099" s="294"/>
      <c r="T1099" s="294"/>
      <c r="U1099" s="294"/>
      <c r="V1099" s="294"/>
      <c r="W1099" s="294"/>
      <c r="X1099" s="294"/>
      <c r="Y1099" s="410">
        <f>Y1098</f>
        <v>0</v>
      </c>
      <c r="Z1099" s="410">
        <f t="shared" ref="Z1099" si="3372">Z1098</f>
        <v>0</v>
      </c>
      <c r="AA1099" s="410">
        <f t="shared" ref="AA1099" si="3373">AA1098</f>
        <v>0</v>
      </c>
      <c r="AB1099" s="410">
        <f t="shared" ref="AB1099" si="3374">AB1098</f>
        <v>0</v>
      </c>
      <c r="AC1099" s="410">
        <f t="shared" ref="AC1099" si="3375">AC1098</f>
        <v>0</v>
      </c>
      <c r="AD1099" s="410">
        <f t="shared" ref="AD1099" si="3376">AD1098</f>
        <v>0</v>
      </c>
      <c r="AE1099" s="410">
        <f t="shared" ref="AE1099" si="3377">AE1098</f>
        <v>0</v>
      </c>
      <c r="AF1099" s="410">
        <f t="shared" ref="AF1099" si="3378">AF1098</f>
        <v>0</v>
      </c>
      <c r="AG1099" s="410">
        <f t="shared" ref="AG1099" si="3379">AG1098</f>
        <v>0</v>
      </c>
      <c r="AH1099" s="410">
        <f t="shared" ref="AH1099" si="3380">AH1098</f>
        <v>0</v>
      </c>
      <c r="AI1099" s="410">
        <f t="shared" ref="AI1099" si="3381">AI1098</f>
        <v>0.1</v>
      </c>
      <c r="AJ1099" s="410">
        <f t="shared" ref="AJ1099" si="3382">AJ1098</f>
        <v>0</v>
      </c>
      <c r="AK1099" s="410">
        <f t="shared" ref="AK1099" si="3383">AK1098</f>
        <v>0</v>
      </c>
      <c r="AL1099" s="410">
        <f t="shared" ref="AL1099" si="3384">AL1098</f>
        <v>0</v>
      </c>
      <c r="AM1099" s="305"/>
    </row>
    <row r="1100" spans="1:39" ht="15" customHeight="1" outlineLevel="1">
      <c r="A1100" s="530"/>
      <c r="B1100" s="427"/>
      <c r="C1100" s="290"/>
      <c r="D1100" s="290"/>
      <c r="E1100" s="290"/>
      <c r="F1100" s="290"/>
      <c r="G1100" s="290"/>
      <c r="H1100" s="290"/>
      <c r="I1100" s="290"/>
      <c r="J1100" s="290"/>
      <c r="K1100" s="290"/>
      <c r="L1100" s="290"/>
      <c r="M1100" s="290"/>
      <c r="N1100" s="290"/>
      <c r="O1100" s="290"/>
      <c r="P1100" s="290"/>
      <c r="Q1100" s="290"/>
      <c r="R1100" s="290"/>
      <c r="S1100" s="290"/>
      <c r="T1100" s="290"/>
      <c r="U1100" s="290"/>
      <c r="V1100" s="290"/>
      <c r="W1100" s="290"/>
      <c r="X1100" s="290"/>
      <c r="Y1100" s="411"/>
      <c r="Z1100" s="424"/>
      <c r="AA1100" s="424"/>
      <c r="AB1100" s="424"/>
      <c r="AC1100" s="424"/>
      <c r="AD1100" s="424"/>
      <c r="AE1100" s="424"/>
      <c r="AF1100" s="424"/>
      <c r="AG1100" s="424"/>
      <c r="AH1100" s="424"/>
      <c r="AI1100" s="424"/>
      <c r="AJ1100" s="424"/>
      <c r="AK1100" s="424"/>
      <c r="AL1100" s="424"/>
      <c r="AM1100" s="305"/>
    </row>
    <row r="1101" spans="1:39" ht="28.5" customHeight="1" outlineLevel="1">
      <c r="A1101" s="530">
        <v>47</v>
      </c>
      <c r="B1101" s="427" t="s">
        <v>140</v>
      </c>
      <c r="C1101" s="290" t="s">
        <v>25</v>
      </c>
      <c r="D1101" s="294"/>
      <c r="E1101" s="294"/>
      <c r="F1101" s="294"/>
      <c r="G1101" s="294"/>
      <c r="H1101" s="294"/>
      <c r="I1101" s="294"/>
      <c r="J1101" s="294"/>
      <c r="K1101" s="294"/>
      <c r="L1101" s="294"/>
      <c r="M1101" s="294"/>
      <c r="N1101" s="294">
        <v>0</v>
      </c>
      <c r="O1101" s="294"/>
      <c r="P1101" s="294"/>
      <c r="Q1101" s="294"/>
      <c r="R1101" s="294"/>
      <c r="S1101" s="294"/>
      <c r="T1101" s="294"/>
      <c r="U1101" s="294"/>
      <c r="V1101" s="294"/>
      <c r="W1101" s="294"/>
      <c r="X1101" s="294"/>
      <c r="Y1101" s="425"/>
      <c r="Z1101" s="414"/>
      <c r="AA1101" s="414"/>
      <c r="AB1101" s="414"/>
      <c r="AC1101" s="414"/>
      <c r="AD1101" s="414"/>
      <c r="AE1101" s="414"/>
      <c r="AF1101" s="414"/>
      <c r="AG1101" s="414"/>
      <c r="AH1101" s="414"/>
      <c r="AI1101" s="414"/>
      <c r="AJ1101" s="414"/>
      <c r="AK1101" s="414"/>
      <c r="AL1101" s="414"/>
      <c r="AM1101" s="295">
        <f>SUM(Y1101:AL1101)</f>
        <v>0</v>
      </c>
    </row>
    <row r="1102" spans="1:39" ht="15" customHeight="1" outlineLevel="1">
      <c r="A1102" s="530"/>
      <c r="B1102" s="293" t="s">
        <v>347</v>
      </c>
      <c r="C1102" s="290" t="s">
        <v>164</v>
      </c>
      <c r="D1102" s="294"/>
      <c r="E1102" s="294"/>
      <c r="F1102" s="294"/>
      <c r="G1102" s="294"/>
      <c r="H1102" s="294"/>
      <c r="I1102" s="294"/>
      <c r="J1102" s="294"/>
      <c r="K1102" s="294"/>
      <c r="L1102" s="294"/>
      <c r="M1102" s="294"/>
      <c r="N1102" s="294">
        <f>N1101</f>
        <v>0</v>
      </c>
      <c r="O1102" s="294"/>
      <c r="P1102" s="294"/>
      <c r="Q1102" s="294"/>
      <c r="R1102" s="294"/>
      <c r="S1102" s="294"/>
      <c r="T1102" s="294"/>
      <c r="U1102" s="294"/>
      <c r="V1102" s="294"/>
      <c r="W1102" s="294"/>
      <c r="X1102" s="294"/>
      <c r="Y1102" s="410">
        <f>Y1101</f>
        <v>0</v>
      </c>
      <c r="Z1102" s="410">
        <f t="shared" ref="Z1102" si="3385">Z1101</f>
        <v>0</v>
      </c>
      <c r="AA1102" s="410">
        <f t="shared" ref="AA1102" si="3386">AA1101</f>
        <v>0</v>
      </c>
      <c r="AB1102" s="410">
        <f t="shared" ref="AB1102" si="3387">AB1101</f>
        <v>0</v>
      </c>
      <c r="AC1102" s="410">
        <f t="shared" ref="AC1102" si="3388">AC1101</f>
        <v>0</v>
      </c>
      <c r="AD1102" s="410">
        <f t="shared" ref="AD1102" si="3389">AD1101</f>
        <v>0</v>
      </c>
      <c r="AE1102" s="410">
        <f t="shared" ref="AE1102" si="3390">AE1101</f>
        <v>0</v>
      </c>
      <c r="AF1102" s="410">
        <f t="shared" ref="AF1102" si="3391">AF1101</f>
        <v>0</v>
      </c>
      <c r="AG1102" s="410">
        <f t="shared" ref="AG1102" si="3392">AG1101</f>
        <v>0</v>
      </c>
      <c r="AH1102" s="410">
        <f t="shared" ref="AH1102" si="3393">AH1101</f>
        <v>0</v>
      </c>
      <c r="AI1102" s="410">
        <f t="shared" ref="AI1102" si="3394">AI1101</f>
        <v>0</v>
      </c>
      <c r="AJ1102" s="410">
        <f t="shared" ref="AJ1102" si="3395">AJ1101</f>
        <v>0</v>
      </c>
      <c r="AK1102" s="410">
        <f t="shared" ref="AK1102" si="3396">AK1101</f>
        <v>0</v>
      </c>
      <c r="AL1102" s="410">
        <f t="shared" ref="AL1102" si="3397">AL1101</f>
        <v>0</v>
      </c>
      <c r="AM1102" s="305"/>
    </row>
    <row r="1103" spans="1:39" ht="15" customHeight="1" outlineLevel="1">
      <c r="A1103" s="530"/>
      <c r="B1103" s="427"/>
      <c r="C1103" s="290"/>
      <c r="D1103" s="290"/>
      <c r="E1103" s="290"/>
      <c r="F1103" s="290"/>
      <c r="G1103" s="290"/>
      <c r="H1103" s="290"/>
      <c r="I1103" s="290"/>
      <c r="J1103" s="290"/>
      <c r="K1103" s="290"/>
      <c r="L1103" s="290"/>
      <c r="M1103" s="290"/>
      <c r="N1103" s="290"/>
      <c r="O1103" s="290"/>
      <c r="P1103" s="290"/>
      <c r="Q1103" s="290"/>
      <c r="R1103" s="290"/>
      <c r="S1103" s="290"/>
      <c r="T1103" s="290"/>
      <c r="U1103" s="290"/>
      <c r="V1103" s="290"/>
      <c r="W1103" s="290"/>
      <c r="X1103" s="290"/>
      <c r="Y1103" s="411"/>
      <c r="Z1103" s="424"/>
      <c r="AA1103" s="424"/>
      <c r="AB1103" s="424"/>
      <c r="AC1103" s="424"/>
      <c r="AD1103" s="424"/>
      <c r="AE1103" s="424"/>
      <c r="AF1103" s="424"/>
      <c r="AG1103" s="424"/>
      <c r="AH1103" s="424"/>
      <c r="AI1103" s="424"/>
      <c r="AJ1103" s="424"/>
      <c r="AK1103" s="424"/>
      <c r="AL1103" s="424"/>
      <c r="AM1103" s="305"/>
    </row>
    <row r="1104" spans="1:39" ht="28.5" customHeight="1" outlineLevel="1">
      <c r="A1104" s="530">
        <v>48</v>
      </c>
      <c r="B1104" s="427" t="s">
        <v>141</v>
      </c>
      <c r="C1104" s="290" t="s">
        <v>25</v>
      </c>
      <c r="D1104" s="294"/>
      <c r="E1104" s="294"/>
      <c r="F1104" s="294"/>
      <c r="G1104" s="294"/>
      <c r="H1104" s="294"/>
      <c r="I1104" s="294"/>
      <c r="J1104" s="294"/>
      <c r="K1104" s="294"/>
      <c r="L1104" s="294"/>
      <c r="M1104" s="294"/>
      <c r="N1104" s="294">
        <v>0</v>
      </c>
      <c r="O1104" s="294"/>
      <c r="P1104" s="294"/>
      <c r="Q1104" s="294"/>
      <c r="R1104" s="294"/>
      <c r="S1104" s="294"/>
      <c r="T1104" s="294"/>
      <c r="U1104" s="294"/>
      <c r="V1104" s="294"/>
      <c r="W1104" s="294"/>
      <c r="X1104" s="294"/>
      <c r="Y1104" s="425"/>
      <c r="Z1104" s="414"/>
      <c r="AA1104" s="414"/>
      <c r="AB1104" s="414"/>
      <c r="AC1104" s="414"/>
      <c r="AD1104" s="414"/>
      <c r="AE1104" s="414"/>
      <c r="AF1104" s="414"/>
      <c r="AG1104" s="414"/>
      <c r="AH1104" s="414"/>
      <c r="AI1104" s="414"/>
      <c r="AJ1104" s="414"/>
      <c r="AK1104" s="414"/>
      <c r="AL1104" s="414"/>
      <c r="AM1104" s="295">
        <f>SUM(Y1104:AL1104)</f>
        <v>0</v>
      </c>
    </row>
    <row r="1105" spans="1:39" ht="15" customHeight="1" outlineLevel="1">
      <c r="A1105" s="530"/>
      <c r="B1105" s="293" t="s">
        <v>347</v>
      </c>
      <c r="C1105" s="290" t="s">
        <v>164</v>
      </c>
      <c r="D1105" s="294"/>
      <c r="E1105" s="294"/>
      <c r="F1105" s="294"/>
      <c r="G1105" s="294"/>
      <c r="H1105" s="294"/>
      <c r="I1105" s="294"/>
      <c r="J1105" s="294"/>
      <c r="K1105" s="294"/>
      <c r="L1105" s="294"/>
      <c r="M1105" s="294"/>
      <c r="N1105" s="294">
        <f>N1104</f>
        <v>0</v>
      </c>
      <c r="O1105" s="294"/>
      <c r="P1105" s="294"/>
      <c r="Q1105" s="294"/>
      <c r="R1105" s="294"/>
      <c r="S1105" s="294"/>
      <c r="T1105" s="294"/>
      <c r="U1105" s="294"/>
      <c r="V1105" s="294"/>
      <c r="W1105" s="294"/>
      <c r="X1105" s="294"/>
      <c r="Y1105" s="410">
        <f>Y1104</f>
        <v>0</v>
      </c>
      <c r="Z1105" s="410">
        <f t="shared" ref="Z1105" si="3398">Z1104</f>
        <v>0</v>
      </c>
      <c r="AA1105" s="410">
        <f t="shared" ref="AA1105" si="3399">AA1104</f>
        <v>0</v>
      </c>
      <c r="AB1105" s="410">
        <f t="shared" ref="AB1105" si="3400">AB1104</f>
        <v>0</v>
      </c>
      <c r="AC1105" s="410">
        <f t="shared" ref="AC1105" si="3401">AC1104</f>
        <v>0</v>
      </c>
      <c r="AD1105" s="410">
        <f t="shared" ref="AD1105" si="3402">AD1104</f>
        <v>0</v>
      </c>
      <c r="AE1105" s="410">
        <f t="shared" ref="AE1105" si="3403">AE1104</f>
        <v>0</v>
      </c>
      <c r="AF1105" s="410">
        <f t="shared" ref="AF1105" si="3404">AF1104</f>
        <v>0</v>
      </c>
      <c r="AG1105" s="410">
        <f t="shared" ref="AG1105" si="3405">AG1104</f>
        <v>0</v>
      </c>
      <c r="AH1105" s="410">
        <f t="shared" ref="AH1105" si="3406">AH1104</f>
        <v>0</v>
      </c>
      <c r="AI1105" s="410">
        <f t="shared" ref="AI1105" si="3407">AI1104</f>
        <v>0</v>
      </c>
      <c r="AJ1105" s="410">
        <f t="shared" ref="AJ1105" si="3408">AJ1104</f>
        <v>0</v>
      </c>
      <c r="AK1105" s="410">
        <f t="shared" ref="AK1105" si="3409">AK1104</f>
        <v>0</v>
      </c>
      <c r="AL1105" s="410">
        <f t="shared" ref="AL1105" si="3410">AL1104</f>
        <v>0</v>
      </c>
      <c r="AM1105" s="305"/>
    </row>
    <row r="1106" spans="1:39" ht="15" customHeight="1" outlineLevel="1">
      <c r="A1106" s="530"/>
      <c r="B1106" s="427"/>
      <c r="C1106" s="290"/>
      <c r="D1106" s="290"/>
      <c r="E1106" s="290"/>
      <c r="F1106" s="290"/>
      <c r="G1106" s="290"/>
      <c r="H1106" s="290"/>
      <c r="I1106" s="290"/>
      <c r="J1106" s="290"/>
      <c r="K1106" s="290"/>
      <c r="L1106" s="290"/>
      <c r="M1106" s="290"/>
      <c r="N1106" s="290"/>
      <c r="O1106" s="290"/>
      <c r="P1106" s="290"/>
      <c r="Q1106" s="290"/>
      <c r="R1106" s="290"/>
      <c r="S1106" s="290"/>
      <c r="T1106" s="290"/>
      <c r="U1106" s="290"/>
      <c r="V1106" s="290"/>
      <c r="W1106" s="290"/>
      <c r="X1106" s="290"/>
      <c r="Y1106" s="411"/>
      <c r="Z1106" s="424"/>
      <c r="AA1106" s="424"/>
      <c r="AB1106" s="424"/>
      <c r="AC1106" s="424"/>
      <c r="AD1106" s="424"/>
      <c r="AE1106" s="424"/>
      <c r="AF1106" s="424"/>
      <c r="AG1106" s="424"/>
      <c r="AH1106" s="424"/>
      <c r="AI1106" s="424"/>
      <c r="AJ1106" s="424"/>
      <c r="AK1106" s="424"/>
      <c r="AL1106" s="424"/>
      <c r="AM1106" s="305"/>
    </row>
    <row r="1107" spans="1:39" ht="15" customHeight="1" outlineLevel="1">
      <c r="A1107" s="530">
        <v>49</v>
      </c>
      <c r="B1107" s="427" t="s">
        <v>142</v>
      </c>
      <c r="C1107" s="290" t="s">
        <v>25</v>
      </c>
      <c r="D1107" s="294"/>
      <c r="E1107" s="294"/>
      <c r="F1107" s="294"/>
      <c r="G1107" s="294"/>
      <c r="H1107" s="294"/>
      <c r="I1107" s="294"/>
      <c r="J1107" s="294"/>
      <c r="K1107" s="294"/>
      <c r="L1107" s="294"/>
      <c r="M1107" s="294"/>
      <c r="N1107" s="294">
        <v>0</v>
      </c>
      <c r="O1107" s="294"/>
      <c r="P1107" s="294"/>
      <c r="Q1107" s="294"/>
      <c r="R1107" s="294"/>
      <c r="S1107" s="294"/>
      <c r="T1107" s="294"/>
      <c r="U1107" s="294"/>
      <c r="V1107" s="294"/>
      <c r="W1107" s="294"/>
      <c r="X1107" s="294"/>
      <c r="Y1107" s="425"/>
      <c r="Z1107" s="414"/>
      <c r="AA1107" s="414"/>
      <c r="AB1107" s="414"/>
      <c r="AC1107" s="414"/>
      <c r="AD1107" s="414"/>
      <c r="AE1107" s="414"/>
      <c r="AF1107" s="414"/>
      <c r="AG1107" s="414"/>
      <c r="AH1107" s="414"/>
      <c r="AI1107" s="414"/>
      <c r="AJ1107" s="414"/>
      <c r="AK1107" s="414"/>
      <c r="AL1107" s="414"/>
      <c r="AM1107" s="295">
        <f>SUM(Y1107:AL1107)</f>
        <v>0</v>
      </c>
    </row>
    <row r="1108" spans="1:39" ht="15" customHeight="1" outlineLevel="1">
      <c r="A1108" s="530"/>
      <c r="B1108" s="293" t="s">
        <v>347</v>
      </c>
      <c r="C1108" s="290" t="s">
        <v>164</v>
      </c>
      <c r="D1108" s="294"/>
      <c r="E1108" s="294"/>
      <c r="F1108" s="294"/>
      <c r="G1108" s="294"/>
      <c r="H1108" s="294"/>
      <c r="I1108" s="294"/>
      <c r="J1108" s="294"/>
      <c r="K1108" s="294"/>
      <c r="L1108" s="294"/>
      <c r="M1108" s="294"/>
      <c r="N1108" s="294">
        <f>N1107</f>
        <v>0</v>
      </c>
      <c r="O1108" s="294"/>
      <c r="P1108" s="294"/>
      <c r="Q1108" s="294"/>
      <c r="R1108" s="294"/>
      <c r="S1108" s="294"/>
      <c r="T1108" s="294"/>
      <c r="U1108" s="294"/>
      <c r="V1108" s="294"/>
      <c r="W1108" s="294"/>
      <c r="X1108" s="294"/>
      <c r="Y1108" s="410">
        <f>Y1107</f>
        <v>0</v>
      </c>
      <c r="Z1108" s="410">
        <f t="shared" ref="Z1108" si="3411">Z1107</f>
        <v>0</v>
      </c>
      <c r="AA1108" s="410">
        <f t="shared" ref="AA1108" si="3412">AA1107</f>
        <v>0</v>
      </c>
      <c r="AB1108" s="410">
        <f t="shared" ref="AB1108" si="3413">AB1107</f>
        <v>0</v>
      </c>
      <c r="AC1108" s="410">
        <f t="shared" ref="AC1108" si="3414">AC1107</f>
        <v>0</v>
      </c>
      <c r="AD1108" s="410">
        <f t="shared" ref="AD1108" si="3415">AD1107</f>
        <v>0</v>
      </c>
      <c r="AE1108" s="410">
        <f t="shared" ref="AE1108" si="3416">AE1107</f>
        <v>0</v>
      </c>
      <c r="AF1108" s="410">
        <f t="shared" ref="AF1108" si="3417">AF1107</f>
        <v>0</v>
      </c>
      <c r="AG1108" s="410">
        <f t="shared" ref="AG1108" si="3418">AG1107</f>
        <v>0</v>
      </c>
      <c r="AH1108" s="410">
        <f t="shared" ref="AH1108" si="3419">AH1107</f>
        <v>0</v>
      </c>
      <c r="AI1108" s="410">
        <f t="shared" ref="AI1108" si="3420">AI1107</f>
        <v>0</v>
      </c>
      <c r="AJ1108" s="410">
        <f t="shared" ref="AJ1108" si="3421">AJ1107</f>
        <v>0</v>
      </c>
      <c r="AK1108" s="410">
        <f t="shared" ref="AK1108" si="3422">AK1107</f>
        <v>0</v>
      </c>
      <c r="AL1108" s="410">
        <f t="shared" ref="AL1108" si="3423">AL1107</f>
        <v>0</v>
      </c>
      <c r="AM1108" s="305"/>
    </row>
    <row r="1109" spans="1:39" ht="15" customHeight="1" outlineLevel="1">
      <c r="A1109" s="530"/>
      <c r="B1109" s="293"/>
      <c r="C1109" s="304"/>
      <c r="D1109" s="290"/>
      <c r="E1109" s="290"/>
      <c r="F1109" s="290"/>
      <c r="G1109" s="290"/>
      <c r="H1109" s="290"/>
      <c r="I1109" s="290"/>
      <c r="J1109" s="290"/>
      <c r="K1109" s="290"/>
      <c r="L1109" s="290"/>
      <c r="M1109" s="290"/>
      <c r="N1109" s="290"/>
      <c r="O1109" s="290"/>
      <c r="P1109" s="290"/>
      <c r="Q1109" s="290"/>
      <c r="R1109" s="290"/>
      <c r="S1109" s="290"/>
      <c r="T1109" s="290"/>
      <c r="U1109" s="290"/>
      <c r="V1109" s="290"/>
      <c r="W1109" s="290"/>
      <c r="X1109" s="290"/>
      <c r="Y1109" s="300"/>
      <c r="Z1109" s="300"/>
      <c r="AA1109" s="300"/>
      <c r="AB1109" s="300"/>
      <c r="AC1109" s="300"/>
      <c r="AD1109" s="300"/>
      <c r="AE1109" s="300"/>
      <c r="AF1109" s="300"/>
      <c r="AG1109" s="300"/>
      <c r="AH1109" s="300"/>
      <c r="AI1109" s="300"/>
      <c r="AJ1109" s="300"/>
      <c r="AK1109" s="300"/>
      <c r="AL1109" s="300"/>
      <c r="AM1109" s="305"/>
    </row>
    <row r="1110" spans="1:39" ht="15.75">
      <c r="B1110" s="326" t="s">
        <v>348</v>
      </c>
      <c r="C1110" s="328"/>
      <c r="D1110" s="328">
        <f>SUM(D953:D1108)</f>
        <v>0</v>
      </c>
      <c r="E1110" s="328"/>
      <c r="F1110" s="328"/>
      <c r="G1110" s="328"/>
      <c r="H1110" s="328"/>
      <c r="I1110" s="328"/>
      <c r="J1110" s="328"/>
      <c r="K1110" s="328"/>
      <c r="L1110" s="328"/>
      <c r="M1110" s="328"/>
      <c r="N1110" s="328"/>
      <c r="O1110" s="328">
        <f>SUM(O953:O1108)</f>
        <v>0</v>
      </c>
      <c r="P1110" s="328"/>
      <c r="Q1110" s="328"/>
      <c r="R1110" s="328"/>
      <c r="S1110" s="328"/>
      <c r="T1110" s="328"/>
      <c r="U1110" s="328"/>
      <c r="V1110" s="328"/>
      <c r="W1110" s="328"/>
      <c r="X1110" s="328"/>
      <c r="Y1110" s="328">
        <f>IF(Y951="kWh",SUMPRODUCT(D953:D1108,Y953:Y1108))</f>
        <v>0</v>
      </c>
      <c r="Z1110" s="328">
        <f>IF(Z951="kWh",SUMPRODUCT(D953:D1108,Z953:Z1108))</f>
        <v>0</v>
      </c>
      <c r="AA1110" s="328">
        <f>IF(AA951="kw",SUMPRODUCT(N953:N1108,O953:O1108,AA953:AA1108),SUMPRODUCT(D953:D1108,AA953:AA1108))</f>
        <v>0</v>
      </c>
      <c r="AB1110" s="328">
        <f>IF(AB951="kw",SUMPRODUCT(N953:N1108,O953:O1108,AB953:AB1108),SUMPRODUCT(D953:D1108,AB953:AB1108))</f>
        <v>0</v>
      </c>
      <c r="AC1110" s="328">
        <f>IF(AC951="kw",SUMPRODUCT(N953:N1108,O953:O1108,AC953:AC1108),SUMPRODUCT(D953:D1108,AC953:AC1108))</f>
        <v>0</v>
      </c>
      <c r="AD1110" s="328">
        <f>IF(AD951="kw",SUMPRODUCT(N953:N1108,O953:O1108,AD953:AD1108),SUMPRODUCT(D953:D1108,AD953:AD1108))</f>
        <v>0</v>
      </c>
      <c r="AE1110" s="328">
        <f>IF(AE951="kw",SUMPRODUCT(N953:N1108,O953:O1108,AE953:AE1108),SUMPRODUCT(D953:D1108,AE953:AE1108))</f>
        <v>0</v>
      </c>
      <c r="AF1110" s="328">
        <f>IF(AF951="kw",SUMPRODUCT(N953:N1108,O953:O1108,AF953:AF1108),SUMPRODUCT(D953:D1108,AF953:AF1108))</f>
        <v>0</v>
      </c>
      <c r="AG1110" s="328">
        <f>IF(AG951="kw",SUMPRODUCT(N953:N1108,O953:O1108,AG953:AG1108),SUMPRODUCT(D953:D1108,AG953:AG1108))</f>
        <v>0</v>
      </c>
      <c r="AH1110" s="328">
        <f>IF(AH951="kw",SUMPRODUCT(N953:N1108,O953:O1108,AH953:AH1108),SUMPRODUCT(D953:D1108,AH953:AH1108))</f>
        <v>0</v>
      </c>
      <c r="AI1110" s="328">
        <f>IF(AI951="kw",SUMPRODUCT(N953:N1108,O953:O1108,AI953:AI1108),SUMPRODUCT(D953:D1108,AI953:AI1108))</f>
        <v>0</v>
      </c>
      <c r="AJ1110" s="328">
        <f>IF(AJ951="kw",SUMPRODUCT(N953:N1108,O953:O1108,AJ953:AJ1108),SUMPRODUCT(D953:D1108,AJ953:AJ1108))</f>
        <v>0</v>
      </c>
      <c r="AK1110" s="328">
        <f>IF(AK951="kw",SUMPRODUCT(N953:N1108,O953:O1108,AK953:AK1108),SUMPRODUCT(D953:D1108,AK953:AK1108))</f>
        <v>0</v>
      </c>
      <c r="AL1110" s="328">
        <f>IF(AL951="kw",SUMPRODUCT(N953:N1108,O953:O1108,AL953:AL1108),SUMPRODUCT(D953:D1108,AL953:AL1108))</f>
        <v>0</v>
      </c>
      <c r="AM1110" s="329"/>
    </row>
    <row r="1111" spans="1:39" ht="15.75">
      <c r="B1111" s="390" t="s">
        <v>349</v>
      </c>
      <c r="C1111" s="391"/>
      <c r="D1111" s="391"/>
      <c r="E1111" s="391"/>
      <c r="F1111" s="391"/>
      <c r="G1111" s="391"/>
      <c r="H1111" s="391"/>
      <c r="I1111" s="391"/>
      <c r="J1111" s="391"/>
      <c r="K1111" s="391"/>
      <c r="L1111" s="391"/>
      <c r="M1111" s="391"/>
      <c r="N1111" s="391"/>
      <c r="O1111" s="391"/>
      <c r="P1111" s="391"/>
      <c r="Q1111" s="391"/>
      <c r="R1111" s="391"/>
      <c r="S1111" s="391"/>
      <c r="T1111" s="391"/>
      <c r="U1111" s="391"/>
      <c r="V1111" s="391"/>
      <c r="W1111" s="391"/>
      <c r="X1111" s="391"/>
      <c r="Y1111" s="391">
        <f>HLOOKUP(Y767,'2. LRAMVA Threshold'!$B$42:$Q$53,12,FALSE)</f>
        <v>0</v>
      </c>
      <c r="Z1111" s="391">
        <f>HLOOKUP(Z767,'2. LRAMVA Threshold'!$B$42:$Q$53,12,FALSE)</f>
        <v>0</v>
      </c>
      <c r="AA1111" s="391">
        <f>HLOOKUP(AA767,'2. LRAMVA Threshold'!$B$42:$Q$53,12,FALSE)</f>
        <v>0</v>
      </c>
      <c r="AB1111" s="391">
        <f>HLOOKUP(AB767,'2. LRAMVA Threshold'!$B$42:$Q$53,12,FALSE)</f>
        <v>0</v>
      </c>
      <c r="AC1111" s="391">
        <f>HLOOKUP(AC767,'2. LRAMVA Threshold'!$B$42:$Q$53,12,FALSE)</f>
        <v>0</v>
      </c>
      <c r="AD1111" s="391">
        <f>HLOOKUP(AD767,'2. LRAMVA Threshold'!$B$42:$Q$53,12,FALSE)</f>
        <v>0</v>
      </c>
      <c r="AE1111" s="391">
        <f>HLOOKUP(AE767,'2. LRAMVA Threshold'!$B$42:$Q$53,12,FALSE)</f>
        <v>0</v>
      </c>
      <c r="AF1111" s="391">
        <f>HLOOKUP(AF767,'2. LRAMVA Threshold'!$B$42:$Q$53,12,FALSE)</f>
        <v>0</v>
      </c>
      <c r="AG1111" s="391">
        <f>HLOOKUP(AG767,'2. LRAMVA Threshold'!$B$42:$Q$53,12,FALSE)</f>
        <v>0</v>
      </c>
      <c r="AH1111" s="391">
        <f>HLOOKUP(AH767,'2. LRAMVA Threshold'!$B$42:$Q$53,12,FALSE)</f>
        <v>0</v>
      </c>
      <c r="AI1111" s="391">
        <f>HLOOKUP(AI767,'2. LRAMVA Threshold'!$B$42:$Q$53,12,FALSE)</f>
        <v>0</v>
      </c>
      <c r="AJ1111" s="391">
        <f>HLOOKUP(AJ767,'2. LRAMVA Threshold'!$B$42:$Q$53,12,FALSE)</f>
        <v>0</v>
      </c>
      <c r="AK1111" s="391">
        <f>HLOOKUP(AK767,'2. LRAMVA Threshold'!$B$42:$Q$53,12,FALSE)</f>
        <v>0</v>
      </c>
      <c r="AL1111" s="391">
        <f>HLOOKUP(AL767,'2. LRAMVA Threshold'!$B$42:$Q$53,12,FALSE)</f>
        <v>0</v>
      </c>
      <c r="AM1111" s="441"/>
    </row>
    <row r="1112" spans="1:39">
      <c r="B1112" s="393"/>
      <c r="C1112" s="431"/>
      <c r="D1112" s="432"/>
      <c r="E1112" s="432"/>
      <c r="F1112" s="432"/>
      <c r="G1112" s="432"/>
      <c r="H1112" s="432"/>
      <c r="I1112" s="432"/>
      <c r="J1112" s="432"/>
      <c r="K1112" s="432"/>
      <c r="L1112" s="432"/>
      <c r="M1112" s="432"/>
      <c r="N1112" s="432"/>
      <c r="O1112" s="433"/>
      <c r="P1112" s="432"/>
      <c r="Q1112" s="432"/>
      <c r="R1112" s="432"/>
      <c r="S1112" s="434"/>
      <c r="T1112" s="434"/>
      <c r="U1112" s="434"/>
      <c r="V1112" s="434"/>
      <c r="W1112" s="432"/>
      <c r="X1112" s="432"/>
      <c r="Y1112" s="435"/>
      <c r="Z1112" s="435"/>
      <c r="AA1112" s="435"/>
      <c r="AB1112" s="435"/>
      <c r="AC1112" s="435"/>
      <c r="AD1112" s="435"/>
      <c r="AE1112" s="435"/>
      <c r="AF1112" s="398"/>
      <c r="AG1112" s="398"/>
      <c r="AH1112" s="398"/>
      <c r="AI1112" s="398"/>
      <c r="AJ1112" s="398"/>
      <c r="AK1112" s="398"/>
      <c r="AL1112" s="398"/>
      <c r="AM1112" s="399"/>
    </row>
    <row r="1113" spans="1:39">
      <c r="B1113" s="323" t="s">
        <v>350</v>
      </c>
      <c r="C1113" s="337"/>
      <c r="D1113" s="337"/>
      <c r="E1113" s="375"/>
      <c r="F1113" s="375"/>
      <c r="G1113" s="375"/>
      <c r="H1113" s="375"/>
      <c r="I1113" s="375"/>
      <c r="J1113" s="375"/>
      <c r="K1113" s="375"/>
      <c r="L1113" s="375"/>
      <c r="M1113" s="375"/>
      <c r="N1113" s="375"/>
      <c r="O1113" s="290"/>
      <c r="P1113" s="339"/>
      <c r="Q1113" s="339"/>
      <c r="R1113" s="339"/>
      <c r="S1113" s="338"/>
      <c r="T1113" s="338"/>
      <c r="U1113" s="338"/>
      <c r="V1113" s="338"/>
      <c r="W1113" s="339"/>
      <c r="X1113" s="339"/>
      <c r="Y1113" s="340">
        <f>HLOOKUP(Y$35,'3.  Distribution Rates'!$C$122:$P$133,12,FALSE)</f>
        <v>0</v>
      </c>
      <c r="Z1113" s="340">
        <f>HLOOKUP(Z$35,'3.  Distribution Rates'!$C$122:$P$133,12,FALSE)</f>
        <v>0</v>
      </c>
      <c r="AA1113" s="340">
        <f>HLOOKUP(AA$35,'3.  Distribution Rates'!$C$122:$P$133,12,FALSE)</f>
        <v>0</v>
      </c>
      <c r="AB1113" s="340">
        <f>HLOOKUP(AB$35,'3.  Distribution Rates'!$C$122:$P$133,12,FALSE)</f>
        <v>0</v>
      </c>
      <c r="AC1113" s="340">
        <f>HLOOKUP(AC$35,'3.  Distribution Rates'!$C$122:$P$133,12,FALSE)</f>
        <v>0</v>
      </c>
      <c r="AD1113" s="340">
        <f>HLOOKUP(AD$35,'3.  Distribution Rates'!$C$122:$P$133,12,FALSE)</f>
        <v>0</v>
      </c>
      <c r="AE1113" s="340">
        <f>HLOOKUP(AE$35,'3.  Distribution Rates'!$C$122:$P$133,12,FALSE)</f>
        <v>0</v>
      </c>
      <c r="AF1113" s="340">
        <f>HLOOKUP(AF$35,'3.  Distribution Rates'!$C$122:$P$133,12,FALSE)</f>
        <v>0</v>
      </c>
      <c r="AG1113" s="340">
        <f>HLOOKUP(AG$35,'3.  Distribution Rates'!$C$122:$P$133,12,FALSE)</f>
        <v>0</v>
      </c>
      <c r="AH1113" s="340">
        <f>HLOOKUP(AH$35,'3.  Distribution Rates'!$C$122:$P$133,12,FALSE)</f>
        <v>0</v>
      </c>
      <c r="AI1113" s="340">
        <f>HLOOKUP(AI$35,'3.  Distribution Rates'!$C$122:$P$133,12,FALSE)</f>
        <v>0</v>
      </c>
      <c r="AJ1113" s="340">
        <f>HLOOKUP(AJ$35,'3.  Distribution Rates'!$C$122:$P$133,12,FALSE)</f>
        <v>0</v>
      </c>
      <c r="AK1113" s="340">
        <f>HLOOKUP(AK$35,'3.  Distribution Rates'!$C$122:$P$133,12,FALSE)</f>
        <v>0</v>
      </c>
      <c r="AL1113" s="340">
        <f>HLOOKUP(AL$35,'3.  Distribution Rates'!$C$122:$P$133,12,FALSE)</f>
        <v>0</v>
      </c>
      <c r="AM1113" s="443"/>
    </row>
    <row r="1114" spans="1:39">
      <c r="B1114" s="323" t="s">
        <v>354</v>
      </c>
      <c r="C1114" s="344"/>
      <c r="D1114" s="308"/>
      <c r="E1114" s="278"/>
      <c r="F1114" s="278"/>
      <c r="G1114" s="278"/>
      <c r="H1114" s="278"/>
      <c r="I1114" s="278"/>
      <c r="J1114" s="278"/>
      <c r="K1114" s="278"/>
      <c r="L1114" s="278"/>
      <c r="M1114" s="278"/>
      <c r="N1114" s="278"/>
      <c r="O1114" s="290"/>
      <c r="P1114" s="278"/>
      <c r="Q1114" s="278"/>
      <c r="R1114" s="278"/>
      <c r="S1114" s="308"/>
      <c r="T1114" s="308"/>
      <c r="U1114" s="308"/>
      <c r="V1114" s="308"/>
      <c r="W1114" s="278"/>
      <c r="X1114" s="278"/>
      <c r="Y1114" s="377">
        <f>'4.  2011-2014 LRAM'!Y143*Y1113</f>
        <v>0</v>
      </c>
      <c r="Z1114" s="377">
        <f>'4.  2011-2014 LRAM'!Z143*Z1113</f>
        <v>0</v>
      </c>
      <c r="AA1114" s="377">
        <f>'4.  2011-2014 LRAM'!AA143*AA1113</f>
        <v>0</v>
      </c>
      <c r="AB1114" s="377">
        <f>'4.  2011-2014 LRAM'!AB143*AB1113</f>
        <v>0</v>
      </c>
      <c r="AC1114" s="377">
        <f>'4.  2011-2014 LRAM'!AC143*AC1113</f>
        <v>0</v>
      </c>
      <c r="AD1114" s="377">
        <f>'4.  2011-2014 LRAM'!AD143*AD1113</f>
        <v>0</v>
      </c>
      <c r="AE1114" s="377">
        <f>'4.  2011-2014 LRAM'!AE143*AE1113</f>
        <v>0</v>
      </c>
      <c r="AF1114" s="377">
        <f>'4.  2011-2014 LRAM'!AF143*AF1113</f>
        <v>0</v>
      </c>
      <c r="AG1114" s="377">
        <f>'4.  2011-2014 LRAM'!AG143*AG1113</f>
        <v>0</v>
      </c>
      <c r="AH1114" s="377">
        <f>'4.  2011-2014 LRAM'!AH143*AH1113</f>
        <v>0</v>
      </c>
      <c r="AI1114" s="377">
        <f>'4.  2011-2014 LRAM'!AI143*AI1113</f>
        <v>0</v>
      </c>
      <c r="AJ1114" s="377">
        <f>'4.  2011-2014 LRAM'!AJ143*AJ1113</f>
        <v>0</v>
      </c>
      <c r="AK1114" s="377">
        <f>'4.  2011-2014 LRAM'!AK143*AK1113</f>
        <v>0</v>
      </c>
      <c r="AL1114" s="377">
        <f>'4.  2011-2014 LRAM'!AL143*AL1113</f>
        <v>0</v>
      </c>
      <c r="AM1114" s="627">
        <f t="shared" ref="AM1114:AM1123" si="3424">SUM(Y1114:AL1114)</f>
        <v>0</v>
      </c>
    </row>
    <row r="1115" spans="1:39">
      <c r="B1115" s="323" t="s">
        <v>355</v>
      </c>
      <c r="C1115" s="344"/>
      <c r="D1115" s="308"/>
      <c r="E1115" s="278"/>
      <c r="F1115" s="278"/>
      <c r="G1115" s="278"/>
      <c r="H1115" s="278"/>
      <c r="I1115" s="278"/>
      <c r="J1115" s="278"/>
      <c r="K1115" s="278"/>
      <c r="L1115" s="278"/>
      <c r="M1115" s="278"/>
      <c r="N1115" s="278"/>
      <c r="O1115" s="290"/>
      <c r="P1115" s="278"/>
      <c r="Q1115" s="278"/>
      <c r="R1115" s="278"/>
      <c r="S1115" s="308"/>
      <c r="T1115" s="308"/>
      <c r="U1115" s="308"/>
      <c r="V1115" s="308"/>
      <c r="W1115" s="278"/>
      <c r="X1115" s="278"/>
      <c r="Y1115" s="377">
        <f>'4.  2011-2014 LRAM'!Y272*Y1113</f>
        <v>0</v>
      </c>
      <c r="Z1115" s="377">
        <f>'4.  2011-2014 LRAM'!Z272*Z1113</f>
        <v>0</v>
      </c>
      <c r="AA1115" s="377">
        <f>'4.  2011-2014 LRAM'!AA272*AA1113</f>
        <v>0</v>
      </c>
      <c r="AB1115" s="377">
        <f>'4.  2011-2014 LRAM'!AB272*AB1113</f>
        <v>0</v>
      </c>
      <c r="AC1115" s="377">
        <f>'4.  2011-2014 LRAM'!AC272*AC1113</f>
        <v>0</v>
      </c>
      <c r="AD1115" s="377">
        <f>'4.  2011-2014 LRAM'!AD272*AD1113</f>
        <v>0</v>
      </c>
      <c r="AE1115" s="377">
        <f>'4.  2011-2014 LRAM'!AE272*AE1113</f>
        <v>0</v>
      </c>
      <c r="AF1115" s="377">
        <f>'4.  2011-2014 LRAM'!AF272*AF1113</f>
        <v>0</v>
      </c>
      <c r="AG1115" s="377">
        <f>'4.  2011-2014 LRAM'!AG272*AG1113</f>
        <v>0</v>
      </c>
      <c r="AH1115" s="377">
        <f>'4.  2011-2014 LRAM'!AH272*AH1113</f>
        <v>0</v>
      </c>
      <c r="AI1115" s="377">
        <f>'4.  2011-2014 LRAM'!AI272*AI1113</f>
        <v>0</v>
      </c>
      <c r="AJ1115" s="377">
        <f>'4.  2011-2014 LRAM'!AJ272*AJ1113</f>
        <v>0</v>
      </c>
      <c r="AK1115" s="377">
        <f>'4.  2011-2014 LRAM'!AK272*AK1113</f>
        <v>0</v>
      </c>
      <c r="AL1115" s="377">
        <f>'4.  2011-2014 LRAM'!AL272*AL1113</f>
        <v>0</v>
      </c>
      <c r="AM1115" s="627">
        <f t="shared" si="3424"/>
        <v>0</v>
      </c>
    </row>
    <row r="1116" spans="1:39">
      <c r="B1116" s="323" t="s">
        <v>356</v>
      </c>
      <c r="C1116" s="344"/>
      <c r="D1116" s="308"/>
      <c r="E1116" s="278"/>
      <c r="F1116" s="278"/>
      <c r="G1116" s="278"/>
      <c r="H1116" s="278"/>
      <c r="I1116" s="278"/>
      <c r="J1116" s="278"/>
      <c r="K1116" s="278"/>
      <c r="L1116" s="278"/>
      <c r="M1116" s="278"/>
      <c r="N1116" s="278"/>
      <c r="O1116" s="290"/>
      <c r="P1116" s="278"/>
      <c r="Q1116" s="278"/>
      <c r="R1116" s="278"/>
      <c r="S1116" s="308"/>
      <c r="T1116" s="308"/>
      <c r="U1116" s="308"/>
      <c r="V1116" s="308"/>
      <c r="W1116" s="278"/>
      <c r="X1116" s="278"/>
      <c r="Y1116" s="377">
        <f>'4.  2011-2014 LRAM'!Y401*Y1113</f>
        <v>0</v>
      </c>
      <c r="Z1116" s="377">
        <f>'4.  2011-2014 LRAM'!Z401*Z1113</f>
        <v>0</v>
      </c>
      <c r="AA1116" s="377">
        <f>'4.  2011-2014 LRAM'!AA401*AA1113</f>
        <v>0</v>
      </c>
      <c r="AB1116" s="377">
        <f>'4.  2011-2014 LRAM'!AB401*AB1113</f>
        <v>0</v>
      </c>
      <c r="AC1116" s="377">
        <f>'4.  2011-2014 LRAM'!AC401*AC1113</f>
        <v>0</v>
      </c>
      <c r="AD1116" s="377">
        <f>'4.  2011-2014 LRAM'!AD401*AD1113</f>
        <v>0</v>
      </c>
      <c r="AE1116" s="377">
        <f>'4.  2011-2014 LRAM'!AE401*AE1113</f>
        <v>0</v>
      </c>
      <c r="AF1116" s="377">
        <f>'4.  2011-2014 LRAM'!AF401*AF1113</f>
        <v>0</v>
      </c>
      <c r="AG1116" s="377">
        <f>'4.  2011-2014 LRAM'!AG401*AG1113</f>
        <v>0</v>
      </c>
      <c r="AH1116" s="377">
        <f>'4.  2011-2014 LRAM'!AH401*AH1113</f>
        <v>0</v>
      </c>
      <c r="AI1116" s="377">
        <f>'4.  2011-2014 LRAM'!AI401*AI1113</f>
        <v>0</v>
      </c>
      <c r="AJ1116" s="377">
        <f>'4.  2011-2014 LRAM'!AJ401*AJ1113</f>
        <v>0</v>
      </c>
      <c r="AK1116" s="377">
        <f>'4.  2011-2014 LRAM'!AK401*AK1113</f>
        <v>0</v>
      </c>
      <c r="AL1116" s="377">
        <f>'4.  2011-2014 LRAM'!AL401*AL1113</f>
        <v>0</v>
      </c>
      <c r="AM1116" s="627">
        <f t="shared" si="3424"/>
        <v>0</v>
      </c>
    </row>
    <row r="1117" spans="1:39">
      <c r="B1117" s="323" t="s">
        <v>357</v>
      </c>
      <c r="C1117" s="344"/>
      <c r="D1117" s="308"/>
      <c r="E1117" s="278"/>
      <c r="F1117" s="278"/>
      <c r="G1117" s="278"/>
      <c r="H1117" s="278"/>
      <c r="I1117" s="278"/>
      <c r="J1117" s="278"/>
      <c r="K1117" s="278"/>
      <c r="L1117" s="278"/>
      <c r="M1117" s="278"/>
      <c r="N1117" s="278"/>
      <c r="O1117" s="290"/>
      <c r="P1117" s="278"/>
      <c r="Q1117" s="278"/>
      <c r="R1117" s="278"/>
      <c r="S1117" s="308"/>
      <c r="T1117" s="308"/>
      <c r="U1117" s="308"/>
      <c r="V1117" s="308"/>
      <c r="W1117" s="278"/>
      <c r="X1117" s="278"/>
      <c r="Y1117" s="377">
        <f>'4.  2011-2014 LRAM'!Y531*Y1113</f>
        <v>0</v>
      </c>
      <c r="Z1117" s="377">
        <f>'4.  2011-2014 LRAM'!Z531*Z1113</f>
        <v>0</v>
      </c>
      <c r="AA1117" s="377">
        <f>'4.  2011-2014 LRAM'!AA531*AA1113</f>
        <v>0</v>
      </c>
      <c r="AB1117" s="377">
        <f>'4.  2011-2014 LRAM'!AB531*AB1113</f>
        <v>0</v>
      </c>
      <c r="AC1117" s="377">
        <f>'4.  2011-2014 LRAM'!AC531*AC1113</f>
        <v>0</v>
      </c>
      <c r="AD1117" s="377">
        <f>'4.  2011-2014 LRAM'!AD531*AD1113</f>
        <v>0</v>
      </c>
      <c r="AE1117" s="377">
        <f>'4.  2011-2014 LRAM'!AE531*AE1113</f>
        <v>0</v>
      </c>
      <c r="AF1117" s="377">
        <f>'4.  2011-2014 LRAM'!AF531*AF1113</f>
        <v>0</v>
      </c>
      <c r="AG1117" s="377">
        <f>'4.  2011-2014 LRAM'!AG531*AG1113</f>
        <v>0</v>
      </c>
      <c r="AH1117" s="377">
        <f>'4.  2011-2014 LRAM'!AH531*AH1113</f>
        <v>0</v>
      </c>
      <c r="AI1117" s="377">
        <f>'4.  2011-2014 LRAM'!AI531*AI1113</f>
        <v>0</v>
      </c>
      <c r="AJ1117" s="377">
        <f>'4.  2011-2014 LRAM'!AJ531*AJ1113</f>
        <v>0</v>
      </c>
      <c r="AK1117" s="377">
        <f>'4.  2011-2014 LRAM'!AK531*AK1113</f>
        <v>0</v>
      </c>
      <c r="AL1117" s="377">
        <f>'4.  2011-2014 LRAM'!AL531*AL1113</f>
        <v>0</v>
      </c>
      <c r="AM1117" s="627">
        <f t="shared" si="3424"/>
        <v>0</v>
      </c>
    </row>
    <row r="1118" spans="1:39">
      <c r="B1118" s="323" t="s">
        <v>358</v>
      </c>
      <c r="C1118" s="344"/>
      <c r="D1118" s="308"/>
      <c r="E1118" s="278"/>
      <c r="F1118" s="278"/>
      <c r="G1118" s="278"/>
      <c r="H1118" s="278"/>
      <c r="I1118" s="278"/>
      <c r="J1118" s="278"/>
      <c r="K1118" s="278"/>
      <c r="L1118" s="278"/>
      <c r="M1118" s="278"/>
      <c r="N1118" s="278"/>
      <c r="O1118" s="290"/>
      <c r="P1118" s="278"/>
      <c r="Q1118" s="278"/>
      <c r="R1118" s="278"/>
      <c r="S1118" s="308"/>
      <c r="T1118" s="308"/>
      <c r="U1118" s="308"/>
      <c r="V1118" s="308"/>
      <c r="W1118" s="278"/>
      <c r="X1118" s="278"/>
      <c r="Y1118" s="377">
        <f t="shared" ref="Y1118:AL1118" si="3425">Y212*Y1113</f>
        <v>0</v>
      </c>
      <c r="Z1118" s="377">
        <f t="shared" si="3425"/>
        <v>0</v>
      </c>
      <c r="AA1118" s="377">
        <f t="shared" si="3425"/>
        <v>0</v>
      </c>
      <c r="AB1118" s="377">
        <f t="shared" si="3425"/>
        <v>0</v>
      </c>
      <c r="AC1118" s="377">
        <f t="shared" si="3425"/>
        <v>0</v>
      </c>
      <c r="AD1118" s="377">
        <f t="shared" si="3425"/>
        <v>0</v>
      </c>
      <c r="AE1118" s="377">
        <f t="shared" si="3425"/>
        <v>0</v>
      </c>
      <c r="AF1118" s="377">
        <f t="shared" si="3425"/>
        <v>0</v>
      </c>
      <c r="AG1118" s="377">
        <f t="shared" si="3425"/>
        <v>0</v>
      </c>
      <c r="AH1118" s="377">
        <f t="shared" si="3425"/>
        <v>0</v>
      </c>
      <c r="AI1118" s="377">
        <f t="shared" si="3425"/>
        <v>0</v>
      </c>
      <c r="AJ1118" s="377">
        <f t="shared" si="3425"/>
        <v>0</v>
      </c>
      <c r="AK1118" s="377">
        <f t="shared" si="3425"/>
        <v>0</v>
      </c>
      <c r="AL1118" s="377">
        <f t="shared" si="3425"/>
        <v>0</v>
      </c>
      <c r="AM1118" s="627">
        <f t="shared" si="3424"/>
        <v>0</v>
      </c>
    </row>
    <row r="1119" spans="1:39">
      <c r="B1119" s="323" t="s">
        <v>359</v>
      </c>
      <c r="C1119" s="344"/>
      <c r="D1119" s="308"/>
      <c r="E1119" s="278"/>
      <c r="F1119" s="278"/>
      <c r="G1119" s="278"/>
      <c r="H1119" s="278"/>
      <c r="I1119" s="278"/>
      <c r="J1119" s="278"/>
      <c r="K1119" s="278"/>
      <c r="L1119" s="278"/>
      <c r="M1119" s="278"/>
      <c r="N1119" s="278"/>
      <c r="O1119" s="290"/>
      <c r="P1119" s="278"/>
      <c r="Q1119" s="278"/>
      <c r="R1119" s="278"/>
      <c r="S1119" s="308"/>
      <c r="T1119" s="308"/>
      <c r="U1119" s="308"/>
      <c r="V1119" s="308"/>
      <c r="W1119" s="278"/>
      <c r="X1119" s="278"/>
      <c r="Y1119" s="377">
        <f t="shared" ref="Y1119:AL1119" si="3426">Y395*Y1113</f>
        <v>0</v>
      </c>
      <c r="Z1119" s="377">
        <f t="shared" si="3426"/>
        <v>0</v>
      </c>
      <c r="AA1119" s="377">
        <f t="shared" si="3426"/>
        <v>0</v>
      </c>
      <c r="AB1119" s="377">
        <f t="shared" si="3426"/>
        <v>0</v>
      </c>
      <c r="AC1119" s="377">
        <f t="shared" si="3426"/>
        <v>0</v>
      </c>
      <c r="AD1119" s="377">
        <f t="shared" si="3426"/>
        <v>0</v>
      </c>
      <c r="AE1119" s="377">
        <f t="shared" si="3426"/>
        <v>0</v>
      </c>
      <c r="AF1119" s="377">
        <f t="shared" si="3426"/>
        <v>0</v>
      </c>
      <c r="AG1119" s="377">
        <f t="shared" si="3426"/>
        <v>0</v>
      </c>
      <c r="AH1119" s="377">
        <f t="shared" si="3426"/>
        <v>0</v>
      </c>
      <c r="AI1119" s="377">
        <f t="shared" si="3426"/>
        <v>0</v>
      </c>
      <c r="AJ1119" s="377">
        <f t="shared" si="3426"/>
        <v>0</v>
      </c>
      <c r="AK1119" s="377">
        <f t="shared" si="3426"/>
        <v>0</v>
      </c>
      <c r="AL1119" s="377">
        <f t="shared" si="3426"/>
        <v>0</v>
      </c>
      <c r="AM1119" s="627">
        <f t="shared" si="3424"/>
        <v>0</v>
      </c>
    </row>
    <row r="1120" spans="1:39">
      <c r="B1120" s="323" t="s">
        <v>360</v>
      </c>
      <c r="C1120" s="344"/>
      <c r="D1120" s="308"/>
      <c r="E1120" s="278"/>
      <c r="F1120" s="278"/>
      <c r="G1120" s="278"/>
      <c r="H1120" s="278"/>
      <c r="I1120" s="278"/>
      <c r="J1120" s="278"/>
      <c r="K1120" s="278"/>
      <c r="L1120" s="278"/>
      <c r="M1120" s="278"/>
      <c r="N1120" s="278"/>
      <c r="O1120" s="290"/>
      <c r="P1120" s="278"/>
      <c r="Q1120" s="278"/>
      <c r="R1120" s="278"/>
      <c r="S1120" s="308"/>
      <c r="T1120" s="308"/>
      <c r="U1120" s="308"/>
      <c r="V1120" s="308"/>
      <c r="W1120" s="278"/>
      <c r="X1120" s="278"/>
      <c r="Y1120" s="377">
        <f t="shared" ref="Y1120:AL1120" si="3427">Y578*Y1113</f>
        <v>0</v>
      </c>
      <c r="Z1120" s="377">
        <f t="shared" si="3427"/>
        <v>0</v>
      </c>
      <c r="AA1120" s="377">
        <f t="shared" si="3427"/>
        <v>0</v>
      </c>
      <c r="AB1120" s="377">
        <f t="shared" si="3427"/>
        <v>0</v>
      </c>
      <c r="AC1120" s="377">
        <f t="shared" si="3427"/>
        <v>0</v>
      </c>
      <c r="AD1120" s="377">
        <f t="shared" si="3427"/>
        <v>0</v>
      </c>
      <c r="AE1120" s="377">
        <f t="shared" si="3427"/>
        <v>0</v>
      </c>
      <c r="AF1120" s="377">
        <f t="shared" si="3427"/>
        <v>0</v>
      </c>
      <c r="AG1120" s="377">
        <f t="shared" si="3427"/>
        <v>0</v>
      </c>
      <c r="AH1120" s="377">
        <f t="shared" si="3427"/>
        <v>0</v>
      </c>
      <c r="AI1120" s="377">
        <f t="shared" si="3427"/>
        <v>0</v>
      </c>
      <c r="AJ1120" s="377">
        <f t="shared" si="3427"/>
        <v>0</v>
      </c>
      <c r="AK1120" s="377">
        <f t="shared" si="3427"/>
        <v>0</v>
      </c>
      <c r="AL1120" s="377">
        <f t="shared" si="3427"/>
        <v>0</v>
      </c>
      <c r="AM1120" s="627">
        <f t="shared" si="3424"/>
        <v>0</v>
      </c>
    </row>
    <row r="1121" spans="2:39">
      <c r="B1121" s="323" t="s">
        <v>361</v>
      </c>
      <c r="C1121" s="344"/>
      <c r="D1121" s="308"/>
      <c r="E1121" s="278"/>
      <c r="F1121" s="278"/>
      <c r="G1121" s="278"/>
      <c r="H1121" s="278"/>
      <c r="I1121" s="278"/>
      <c r="J1121" s="278"/>
      <c r="K1121" s="278"/>
      <c r="L1121" s="278"/>
      <c r="M1121" s="278"/>
      <c r="N1121" s="278"/>
      <c r="O1121" s="290"/>
      <c r="P1121" s="278"/>
      <c r="Q1121" s="278"/>
      <c r="R1121" s="278"/>
      <c r="S1121" s="308"/>
      <c r="T1121" s="308"/>
      <c r="U1121" s="308"/>
      <c r="V1121" s="308"/>
      <c r="W1121" s="278"/>
      <c r="X1121" s="278"/>
      <c r="Y1121" s="377">
        <f t="shared" ref="Y1121:AL1121" si="3428">Y761*Y1113</f>
        <v>0</v>
      </c>
      <c r="Z1121" s="377">
        <f t="shared" si="3428"/>
        <v>0</v>
      </c>
      <c r="AA1121" s="377">
        <f t="shared" si="3428"/>
        <v>0</v>
      </c>
      <c r="AB1121" s="377">
        <f t="shared" si="3428"/>
        <v>0</v>
      </c>
      <c r="AC1121" s="377">
        <f t="shared" si="3428"/>
        <v>0</v>
      </c>
      <c r="AD1121" s="377">
        <f t="shared" si="3428"/>
        <v>0</v>
      </c>
      <c r="AE1121" s="377">
        <f t="shared" si="3428"/>
        <v>0</v>
      </c>
      <c r="AF1121" s="377">
        <f t="shared" si="3428"/>
        <v>0</v>
      </c>
      <c r="AG1121" s="377">
        <f t="shared" si="3428"/>
        <v>0</v>
      </c>
      <c r="AH1121" s="377">
        <f t="shared" si="3428"/>
        <v>0</v>
      </c>
      <c r="AI1121" s="377">
        <f t="shared" si="3428"/>
        <v>0</v>
      </c>
      <c r="AJ1121" s="377">
        <f t="shared" si="3428"/>
        <v>0</v>
      </c>
      <c r="AK1121" s="377">
        <f t="shared" si="3428"/>
        <v>0</v>
      </c>
      <c r="AL1121" s="377">
        <f t="shared" si="3428"/>
        <v>0</v>
      </c>
      <c r="AM1121" s="627">
        <f t="shared" si="3424"/>
        <v>0</v>
      </c>
    </row>
    <row r="1122" spans="2:39">
      <c r="B1122" s="323" t="s">
        <v>362</v>
      </c>
      <c r="C1122" s="344"/>
      <c r="D1122" s="308"/>
      <c r="E1122" s="278"/>
      <c r="F1122" s="278"/>
      <c r="G1122" s="278"/>
      <c r="H1122" s="278"/>
      <c r="I1122" s="278"/>
      <c r="J1122" s="278"/>
      <c r="K1122" s="278"/>
      <c r="L1122" s="278"/>
      <c r="M1122" s="278"/>
      <c r="N1122" s="278"/>
      <c r="O1122" s="290"/>
      <c r="P1122" s="278"/>
      <c r="Q1122" s="278"/>
      <c r="R1122" s="278"/>
      <c r="S1122" s="308"/>
      <c r="T1122" s="308"/>
      <c r="U1122" s="308"/>
      <c r="V1122" s="308"/>
      <c r="W1122" s="278"/>
      <c r="X1122" s="278"/>
      <c r="Y1122" s="377">
        <f t="shared" ref="Y1122:AL1122" si="3429">Y944*Y1113</f>
        <v>0</v>
      </c>
      <c r="Z1122" s="377">
        <f t="shared" si="3429"/>
        <v>0</v>
      </c>
      <c r="AA1122" s="377">
        <f t="shared" si="3429"/>
        <v>0</v>
      </c>
      <c r="AB1122" s="377">
        <f t="shared" si="3429"/>
        <v>0</v>
      </c>
      <c r="AC1122" s="377">
        <f t="shared" si="3429"/>
        <v>0</v>
      </c>
      <c r="AD1122" s="377">
        <f t="shared" si="3429"/>
        <v>0</v>
      </c>
      <c r="AE1122" s="377">
        <f t="shared" si="3429"/>
        <v>0</v>
      </c>
      <c r="AF1122" s="377">
        <f t="shared" si="3429"/>
        <v>0</v>
      </c>
      <c r="AG1122" s="377">
        <f t="shared" si="3429"/>
        <v>0</v>
      </c>
      <c r="AH1122" s="377">
        <f t="shared" si="3429"/>
        <v>0</v>
      </c>
      <c r="AI1122" s="377">
        <f t="shared" si="3429"/>
        <v>0</v>
      </c>
      <c r="AJ1122" s="377">
        <f t="shared" si="3429"/>
        <v>0</v>
      </c>
      <c r="AK1122" s="377">
        <f t="shared" si="3429"/>
        <v>0</v>
      </c>
      <c r="AL1122" s="377">
        <f t="shared" si="3429"/>
        <v>0</v>
      </c>
      <c r="AM1122" s="627">
        <f t="shared" si="3424"/>
        <v>0</v>
      </c>
    </row>
    <row r="1123" spans="2:39">
      <c r="B1123" s="323" t="s">
        <v>363</v>
      </c>
      <c r="C1123" s="344"/>
      <c r="D1123" s="308"/>
      <c r="E1123" s="278"/>
      <c r="F1123" s="278"/>
      <c r="G1123" s="278"/>
      <c r="H1123" s="278"/>
      <c r="I1123" s="278"/>
      <c r="J1123" s="278"/>
      <c r="K1123" s="278"/>
      <c r="L1123" s="278"/>
      <c r="M1123" s="278"/>
      <c r="N1123" s="278"/>
      <c r="O1123" s="290"/>
      <c r="P1123" s="278"/>
      <c r="Q1123" s="278"/>
      <c r="R1123" s="278"/>
      <c r="S1123" s="308"/>
      <c r="T1123" s="308"/>
      <c r="U1123" s="308"/>
      <c r="V1123" s="308"/>
      <c r="W1123" s="278"/>
      <c r="X1123" s="278"/>
      <c r="Y1123" s="377">
        <f>Y1110*Y1113</f>
        <v>0</v>
      </c>
      <c r="Z1123" s="377">
        <f>Z1110*Z1113</f>
        <v>0</v>
      </c>
      <c r="AA1123" s="377">
        <f t="shared" ref="AA1123:AL1123" si="3430">AA1110*AA1113</f>
        <v>0</v>
      </c>
      <c r="AB1123" s="377">
        <f t="shared" si="3430"/>
        <v>0</v>
      </c>
      <c r="AC1123" s="377">
        <f t="shared" si="3430"/>
        <v>0</v>
      </c>
      <c r="AD1123" s="377">
        <f t="shared" si="3430"/>
        <v>0</v>
      </c>
      <c r="AE1123" s="377">
        <f t="shared" si="3430"/>
        <v>0</v>
      </c>
      <c r="AF1123" s="377">
        <f t="shared" si="3430"/>
        <v>0</v>
      </c>
      <c r="AG1123" s="377">
        <f t="shared" si="3430"/>
        <v>0</v>
      </c>
      <c r="AH1123" s="377">
        <f t="shared" si="3430"/>
        <v>0</v>
      </c>
      <c r="AI1123" s="377">
        <f t="shared" si="3430"/>
        <v>0</v>
      </c>
      <c r="AJ1123" s="377">
        <f t="shared" si="3430"/>
        <v>0</v>
      </c>
      <c r="AK1123" s="377">
        <f t="shared" si="3430"/>
        <v>0</v>
      </c>
      <c r="AL1123" s="377">
        <f t="shared" si="3430"/>
        <v>0</v>
      </c>
      <c r="AM1123" s="627">
        <f t="shared" si="3424"/>
        <v>0</v>
      </c>
    </row>
    <row r="1124" spans="2:39" ht="15.75">
      <c r="B1124" s="348" t="s">
        <v>353</v>
      </c>
      <c r="C1124" s="344"/>
      <c r="D1124" s="335"/>
      <c r="E1124" s="333"/>
      <c r="F1124" s="333"/>
      <c r="G1124" s="333"/>
      <c r="H1124" s="333"/>
      <c r="I1124" s="333"/>
      <c r="J1124" s="333"/>
      <c r="K1124" s="333"/>
      <c r="L1124" s="333"/>
      <c r="M1124" s="333"/>
      <c r="N1124" s="333"/>
      <c r="O1124" s="299"/>
      <c r="P1124" s="333"/>
      <c r="Q1124" s="333"/>
      <c r="R1124" s="333"/>
      <c r="S1124" s="335"/>
      <c r="T1124" s="335"/>
      <c r="U1124" s="335"/>
      <c r="V1124" s="335"/>
      <c r="W1124" s="333"/>
      <c r="X1124" s="333"/>
      <c r="Y1124" s="345">
        <f>SUM(Y1114:Y1123)</f>
        <v>0</v>
      </c>
      <c r="Z1124" s="345">
        <f t="shared" ref="Z1124:AE1124" si="3431">SUM(Z1114:Z1123)</f>
        <v>0</v>
      </c>
      <c r="AA1124" s="345">
        <f t="shared" si="3431"/>
        <v>0</v>
      </c>
      <c r="AB1124" s="345">
        <f t="shared" si="3431"/>
        <v>0</v>
      </c>
      <c r="AC1124" s="345">
        <f t="shared" si="3431"/>
        <v>0</v>
      </c>
      <c r="AD1124" s="345">
        <f t="shared" si="3431"/>
        <v>0</v>
      </c>
      <c r="AE1124" s="345">
        <f t="shared" si="3431"/>
        <v>0</v>
      </c>
      <c r="AF1124" s="345">
        <f>SUM(AF1114:AF1123)</f>
        <v>0</v>
      </c>
      <c r="AG1124" s="345">
        <f t="shared" ref="AG1124:AL1124" si="3432">SUM(AG1114:AG1123)</f>
        <v>0</v>
      </c>
      <c r="AH1124" s="345">
        <f t="shared" si="3432"/>
        <v>0</v>
      </c>
      <c r="AI1124" s="345">
        <f t="shared" si="3432"/>
        <v>0</v>
      </c>
      <c r="AJ1124" s="345">
        <f t="shared" si="3432"/>
        <v>0</v>
      </c>
      <c r="AK1124" s="345">
        <f t="shared" si="3432"/>
        <v>0</v>
      </c>
      <c r="AL1124" s="345">
        <f t="shared" si="3432"/>
        <v>0</v>
      </c>
      <c r="AM1124" s="406">
        <f>SUM(AM1114:AM1123)</f>
        <v>0</v>
      </c>
    </row>
    <row r="1125" spans="2:39" ht="15.75">
      <c r="B1125" s="348" t="s">
        <v>352</v>
      </c>
      <c r="C1125" s="344"/>
      <c r="D1125" s="349"/>
      <c r="E1125" s="333"/>
      <c r="F1125" s="333"/>
      <c r="G1125" s="333"/>
      <c r="H1125" s="333"/>
      <c r="I1125" s="333"/>
      <c r="J1125" s="333"/>
      <c r="K1125" s="333"/>
      <c r="L1125" s="333"/>
      <c r="M1125" s="333"/>
      <c r="N1125" s="333"/>
      <c r="O1125" s="299"/>
      <c r="P1125" s="333"/>
      <c r="Q1125" s="333"/>
      <c r="R1125" s="333"/>
      <c r="S1125" s="335"/>
      <c r="T1125" s="335"/>
      <c r="U1125" s="335"/>
      <c r="V1125" s="335"/>
      <c r="W1125" s="333"/>
      <c r="X1125" s="333"/>
      <c r="Y1125" s="346">
        <f>Y1111*Y1113</f>
        <v>0</v>
      </c>
      <c r="Z1125" s="346">
        <f t="shared" ref="Z1125:AE1125" si="3433">Z1111*Z1113</f>
        <v>0</v>
      </c>
      <c r="AA1125" s="346">
        <f>AA1111*AA1113</f>
        <v>0</v>
      </c>
      <c r="AB1125" s="346">
        <f t="shared" si="3433"/>
        <v>0</v>
      </c>
      <c r="AC1125" s="346">
        <f t="shared" si="3433"/>
        <v>0</v>
      </c>
      <c r="AD1125" s="346">
        <f t="shared" si="3433"/>
        <v>0</v>
      </c>
      <c r="AE1125" s="346">
        <f t="shared" si="3433"/>
        <v>0</v>
      </c>
      <c r="AF1125" s="346">
        <f t="shared" ref="AF1125:AL1125" si="3434">AF1111*AF1113</f>
        <v>0</v>
      </c>
      <c r="AG1125" s="346">
        <f t="shared" si="3434"/>
        <v>0</v>
      </c>
      <c r="AH1125" s="346">
        <f t="shared" si="3434"/>
        <v>0</v>
      </c>
      <c r="AI1125" s="346">
        <f t="shared" si="3434"/>
        <v>0</v>
      </c>
      <c r="AJ1125" s="346">
        <f t="shared" si="3434"/>
        <v>0</v>
      </c>
      <c r="AK1125" s="346">
        <f t="shared" si="3434"/>
        <v>0</v>
      </c>
      <c r="AL1125" s="346">
        <f t="shared" si="3434"/>
        <v>0</v>
      </c>
      <c r="AM1125" s="406">
        <f>SUM(Y1125:AL1125)</f>
        <v>0</v>
      </c>
    </row>
    <row r="1126" spans="2:39" ht="15.75">
      <c r="B1126" s="348" t="s">
        <v>351</v>
      </c>
      <c r="C1126" s="344"/>
      <c r="D1126" s="349"/>
      <c r="E1126" s="333"/>
      <c r="F1126" s="333"/>
      <c r="G1126" s="333"/>
      <c r="H1126" s="333"/>
      <c r="I1126" s="333"/>
      <c r="J1126" s="333"/>
      <c r="K1126" s="333"/>
      <c r="L1126" s="333"/>
      <c r="M1126" s="333"/>
      <c r="N1126" s="333"/>
      <c r="O1126" s="299"/>
      <c r="P1126" s="333"/>
      <c r="Q1126" s="333"/>
      <c r="R1126" s="333"/>
      <c r="S1126" s="349"/>
      <c r="T1126" s="349"/>
      <c r="U1126" s="349"/>
      <c r="V1126" s="349"/>
      <c r="W1126" s="333"/>
      <c r="X1126" s="333"/>
      <c r="Y1126" s="350"/>
      <c r="Z1126" s="350"/>
      <c r="AA1126" s="350"/>
      <c r="AB1126" s="350"/>
      <c r="AC1126" s="350"/>
      <c r="AD1126" s="350"/>
      <c r="AE1126" s="350"/>
      <c r="AF1126" s="350"/>
      <c r="AG1126" s="350"/>
      <c r="AH1126" s="350"/>
      <c r="AI1126" s="350"/>
      <c r="AJ1126" s="350"/>
      <c r="AK1126" s="350"/>
      <c r="AL1126" s="350"/>
      <c r="AM1126" s="406">
        <f>AM1124-AM1125</f>
        <v>0</v>
      </c>
    </row>
    <row r="1127" spans="2:39">
      <c r="B1127" s="380"/>
      <c r="C1127" s="444"/>
      <c r="D1127" s="444"/>
      <c r="E1127" s="445"/>
      <c r="F1127" s="445"/>
      <c r="G1127" s="445"/>
      <c r="H1127" s="445"/>
      <c r="I1127" s="445"/>
      <c r="J1127" s="445"/>
      <c r="K1127" s="445"/>
      <c r="L1127" s="445"/>
      <c r="M1127" s="445"/>
      <c r="N1127" s="445"/>
      <c r="O1127" s="446"/>
      <c r="P1127" s="445"/>
      <c r="Q1127" s="445"/>
      <c r="R1127" s="445"/>
      <c r="S1127" s="444"/>
      <c r="T1127" s="447"/>
      <c r="U1127" s="444"/>
      <c r="V1127" s="444"/>
      <c r="W1127" s="445"/>
      <c r="X1127" s="445"/>
      <c r="Y1127" s="448"/>
      <c r="Z1127" s="448"/>
      <c r="AA1127" s="448"/>
      <c r="AB1127" s="448"/>
      <c r="AC1127" s="448"/>
      <c r="AD1127" s="448"/>
      <c r="AE1127" s="448"/>
      <c r="AF1127" s="448"/>
      <c r="AG1127" s="448"/>
      <c r="AH1127" s="448"/>
      <c r="AI1127" s="448"/>
      <c r="AJ1127" s="448"/>
      <c r="AK1127" s="448"/>
      <c r="AL1127" s="448"/>
      <c r="AM1127" s="385"/>
    </row>
    <row r="1128" spans="2:39" ht="19.5" customHeight="1">
      <c r="B1128" s="367" t="s">
        <v>592</v>
      </c>
      <c r="C1128" s="386"/>
      <c r="D1128" s="387"/>
      <c r="E1128" s="387"/>
      <c r="F1128" s="387"/>
      <c r="G1128" s="387"/>
      <c r="H1128" s="387"/>
      <c r="I1128" s="387"/>
      <c r="J1128" s="387"/>
      <c r="K1128" s="387"/>
      <c r="L1128" s="387"/>
      <c r="M1128" s="387"/>
      <c r="N1128" s="387"/>
      <c r="O1128" s="387"/>
      <c r="P1128" s="387"/>
      <c r="Q1128" s="387"/>
      <c r="R1128" s="387"/>
      <c r="S1128" s="370"/>
      <c r="T1128" s="371"/>
      <c r="U1128" s="387"/>
      <c r="V1128" s="387"/>
      <c r="W1128" s="387"/>
      <c r="X1128" s="387"/>
      <c r="Y1128" s="408"/>
      <c r="Z1128" s="408"/>
      <c r="AA1128" s="408"/>
      <c r="AB1128" s="408"/>
      <c r="AC1128" s="408"/>
      <c r="AD1128" s="408"/>
      <c r="AE1128" s="408"/>
      <c r="AF1128" s="408"/>
      <c r="AG1128" s="408"/>
      <c r="AH1128" s="408"/>
      <c r="AI1128" s="408"/>
      <c r="AJ1128" s="408"/>
      <c r="AK1128" s="408"/>
      <c r="AL1128" s="408"/>
      <c r="AM1128" s="388"/>
    </row>
    <row r="1130" spans="2:39">
      <c r="B1130" s="588" t="s">
        <v>527</v>
      </c>
    </row>
  </sheetData>
  <sheetProtection formatCells="0" formatColumns="0" formatRows="0" insertColumns="0" insertRows="0" insertHyperlinks="0" deleteColumns="0" deleteRows="0" sort="0" autoFilter="0" pivotTables="0"/>
  <mergeCells count="45">
    <mergeCell ref="B14:B16"/>
    <mergeCell ref="B34:B35"/>
    <mergeCell ref="C34:C35"/>
    <mergeCell ref="E34:M34"/>
    <mergeCell ref="B18:B19"/>
    <mergeCell ref="B24:B25"/>
    <mergeCell ref="C18:X18"/>
    <mergeCell ref="C19:X19"/>
    <mergeCell ref="C20:X20"/>
    <mergeCell ref="C21:X21"/>
    <mergeCell ref="C22:X22"/>
    <mergeCell ref="C16:D16"/>
    <mergeCell ref="Y400:AM400"/>
    <mergeCell ref="Y217:AM217"/>
    <mergeCell ref="N34:N35"/>
    <mergeCell ref="P34:X34"/>
    <mergeCell ref="Y34:AM34"/>
    <mergeCell ref="P400:X400"/>
    <mergeCell ref="B217:B218"/>
    <mergeCell ref="C217:C218"/>
    <mergeCell ref="E217:M217"/>
    <mergeCell ref="N217:N218"/>
    <mergeCell ref="P217:X217"/>
    <mergeCell ref="C400:C401"/>
    <mergeCell ref="E400:M400"/>
    <mergeCell ref="N400:N401"/>
    <mergeCell ref="B583:B584"/>
    <mergeCell ref="C583:C584"/>
    <mergeCell ref="E583:M583"/>
    <mergeCell ref="N583:N584"/>
    <mergeCell ref="B400:B401"/>
    <mergeCell ref="Y949:AM949"/>
    <mergeCell ref="P583:X583"/>
    <mergeCell ref="B766:B767"/>
    <mergeCell ref="C766:C767"/>
    <mergeCell ref="E766:M766"/>
    <mergeCell ref="N766:N767"/>
    <mergeCell ref="P766:X766"/>
    <mergeCell ref="Y766:AM766"/>
    <mergeCell ref="Y583:AM583"/>
    <mergeCell ref="P949:X949"/>
    <mergeCell ref="N949:N950"/>
    <mergeCell ref="B949:B950"/>
    <mergeCell ref="C949:C950"/>
    <mergeCell ref="E949:M949"/>
  </mergeCells>
  <hyperlinks>
    <hyperlink ref="C24" location="Table_5_a.__2015_Lost_Revenues_Work_Form" display="Table 5-a.  2015 Lost Revenues" xr:uid="{00000000-0004-0000-0A00-000000000000}"/>
    <hyperlink ref="C25" location="Table_5_b.__2016_Lost_Revenues_Work_Form" display="Table 5-b.  2016 Lost Revenues " xr:uid="{00000000-0004-0000-0A00-000001000000}"/>
    <hyperlink ref="C26" location="Table_5_c.__2017_Lost_Revenues_Work_Form" display="Table 5-c.  2017 Lost Revenues " xr:uid="{00000000-0004-0000-0A00-000002000000}"/>
    <hyperlink ref="C27" location="Table_5_d.__2018_Lost_Revenues_Work_Form" display="Table 5-d.  2018 Lost Revenues " xr:uid="{00000000-0004-0000-0A00-000003000000}"/>
    <hyperlink ref="D582" location="'5.  2015-2020 LRAM'!A1" display="Return to top" xr:uid="{00000000-0004-0000-0A00-000004000000}"/>
    <hyperlink ref="C28" location="Table_5_e.__2019_Lost_Revenues_Work_Form" display="Table 5-e.  2019 Lost Revenues" xr:uid="{00000000-0004-0000-0A00-000005000000}"/>
    <hyperlink ref="C29" location="Table_5_f.__2020_Lost_Revenues_Work_Form" display="Table 5-f.  2020 Lost Revenues" xr:uid="{00000000-0004-0000-0A00-000006000000}"/>
    <hyperlink ref="D216" location="'5.  2015-2020 LRAM'!A1" display="Return to top" xr:uid="{00000000-0004-0000-0A00-000007000000}"/>
    <hyperlink ref="D399" location="'5.  2015-2020 LRAM'!A1" display="Return to top" xr:uid="{00000000-0004-0000-0A00-000008000000}"/>
    <hyperlink ref="D765" location="'5.  2015-2020 LRAM'!A1" display="Return to top" xr:uid="{00000000-0004-0000-0A00-000009000000}"/>
    <hyperlink ref="D948" location="'5.  2015-2020 LRAM'!A1" display="Return to top" xr:uid="{00000000-0004-0000-0A00-00000A000000}"/>
    <hyperlink ref="B1130" location="'5.  2015-2020 LRAM'!A1" display="Return to top" xr:uid="{00000000-0004-0000-0A00-00000B000000}"/>
  </hyperlinks>
  <pageMargins left="0.70866141732283472" right="0.70866141732283472" top="0.74803149606299213" bottom="0.74803149606299213" header="0.31496062992125984" footer="0.31496062992125984"/>
  <pageSetup paperSize="17" scale="18" fitToHeight="0" orientation="landscape" r:id="rId1"/>
  <headerFooter>
    <oddFooter>&amp;R&amp;P of &amp;N</oddFooter>
  </headerFooter>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AB165"/>
  <sheetViews>
    <sheetView topLeftCell="A9" zoomScale="90" zoomScaleNormal="90" workbookViewId="0">
      <selection activeCell="J32" sqref="J32"/>
    </sheetView>
  </sheetViews>
  <sheetFormatPr defaultColWidth="9.140625" defaultRowHeight="15"/>
  <cols>
    <col min="1" max="1" width="4.5703125" style="12" customWidth="1"/>
    <col min="2" max="2" width="19.5703125" style="11" customWidth="1"/>
    <col min="3" max="3" width="30.85546875" style="12" customWidth="1"/>
    <col min="4" max="4" width="5" style="12" customWidth="1"/>
    <col min="5" max="5" width="14.28515625" style="12" customWidth="1"/>
    <col min="6" max="6" width="15.140625" style="12" customWidth="1"/>
    <col min="7" max="7" width="11.42578125" style="12" customWidth="1"/>
    <col min="8" max="8" width="13" style="18" customWidth="1"/>
    <col min="9" max="10" width="14" style="12" customWidth="1"/>
    <col min="11" max="11" width="18" style="12" customWidth="1"/>
    <col min="12" max="12" width="19.140625" style="12" customWidth="1"/>
    <col min="13" max="13" width="16.85546875" style="12" customWidth="1"/>
    <col min="14" max="14" width="16" style="12" customWidth="1"/>
    <col min="15" max="15" width="14.5703125" style="12" customWidth="1"/>
    <col min="16" max="16" width="14.7109375" style="12" customWidth="1"/>
    <col min="17" max="17" width="14" style="12" customWidth="1"/>
    <col min="18" max="18" width="15.7109375" style="12" customWidth="1"/>
    <col min="19" max="19" width="14.140625" style="12" customWidth="1"/>
    <col min="20" max="22" width="15" style="12" customWidth="1"/>
    <col min="23" max="23" width="13.42578125" style="12" customWidth="1"/>
    <col min="24" max="24" width="4.140625" style="12" customWidth="1"/>
    <col min="25" max="16384" width="9.140625" style="12"/>
  </cols>
  <sheetData>
    <row r="1" spans="1:28" ht="153" customHeight="1">
      <c r="E1" s="1"/>
      <c r="G1" s="1"/>
      <c r="I1" s="1"/>
      <c r="J1" s="1"/>
      <c r="K1" s="1"/>
      <c r="L1" s="1"/>
      <c r="M1" s="1"/>
      <c r="N1" s="1"/>
      <c r="O1" s="1"/>
      <c r="W1" s="1"/>
      <c r="X1" s="1"/>
      <c r="Y1" s="1"/>
      <c r="Z1" s="1"/>
      <c r="AA1" s="1"/>
    </row>
    <row r="3" spans="1:28" ht="14.25" customHeight="1" thickBot="1">
      <c r="B3" s="23"/>
      <c r="C3" s="58"/>
      <c r="D3" s="58"/>
      <c r="E3" s="59"/>
      <c r="F3" s="59"/>
      <c r="G3" s="59"/>
      <c r="H3" s="59"/>
      <c r="I3" s="59"/>
      <c r="J3" s="59"/>
      <c r="K3" s="59"/>
      <c r="L3" s="59"/>
      <c r="M3" s="59"/>
      <c r="N3" s="59"/>
      <c r="O3" s="59"/>
      <c r="P3" s="59"/>
      <c r="Q3" s="59"/>
      <c r="R3" s="59"/>
      <c r="S3" s="59"/>
      <c r="T3" s="59"/>
      <c r="U3" s="59"/>
      <c r="V3" s="59"/>
      <c r="W3" s="59"/>
      <c r="Z3" s="2"/>
    </row>
    <row r="4" spans="1:28" s="9" customFormat="1" ht="30" customHeight="1" thickBot="1">
      <c r="B4" s="118" t="s">
        <v>172</v>
      </c>
      <c r="C4" s="125" t="s">
        <v>176</v>
      </c>
      <c r="D4" s="17"/>
      <c r="E4" s="17"/>
      <c r="F4" s="17"/>
      <c r="G4" s="176"/>
      <c r="H4" s="177"/>
      <c r="I4" s="178"/>
      <c r="J4" s="178"/>
      <c r="K4" s="178"/>
      <c r="L4" s="178"/>
      <c r="M4" s="178"/>
      <c r="N4" s="176"/>
      <c r="O4" s="176"/>
      <c r="P4" s="176"/>
      <c r="Q4" s="176"/>
      <c r="R4" s="176"/>
      <c r="S4" s="176"/>
      <c r="T4" s="176"/>
      <c r="U4" s="176"/>
      <c r="V4" s="176"/>
      <c r="W4" s="179"/>
    </row>
    <row r="5" spans="1:28" s="9" customFormat="1" ht="25.5" customHeight="1" thickBot="1">
      <c r="B5" s="49"/>
      <c r="C5" s="128" t="s">
        <v>173</v>
      </c>
      <c r="D5" s="176"/>
      <c r="E5" s="176"/>
      <c r="F5" s="17"/>
      <c r="G5" s="176"/>
      <c r="H5" s="177"/>
      <c r="I5" s="178"/>
      <c r="J5" s="178"/>
      <c r="K5" s="178"/>
      <c r="L5" s="178"/>
      <c r="M5" s="178"/>
      <c r="N5" s="176"/>
      <c r="O5" s="176"/>
      <c r="P5" s="176"/>
      <c r="Q5" s="176"/>
      <c r="R5" s="176"/>
      <c r="S5" s="176"/>
      <c r="T5" s="176"/>
      <c r="U5" s="176"/>
      <c r="V5" s="176"/>
      <c r="W5" s="17"/>
    </row>
    <row r="6" spans="1:28" s="9" customFormat="1" ht="31.5" customHeight="1" thickBot="1">
      <c r="B6" s="90"/>
      <c r="C6" s="608" t="s">
        <v>552</v>
      </c>
      <c r="D6" s="176"/>
      <c r="E6" s="176"/>
      <c r="F6" s="17"/>
      <c r="G6" s="176"/>
      <c r="H6" s="177"/>
      <c r="I6" s="178"/>
      <c r="J6" s="178"/>
      <c r="K6" s="178"/>
      <c r="L6" s="178"/>
      <c r="M6" s="178"/>
      <c r="N6" s="176"/>
      <c r="O6" s="176"/>
      <c r="P6" s="176"/>
      <c r="Q6" s="176"/>
      <c r="R6" s="176"/>
      <c r="S6" s="176"/>
      <c r="T6" s="176"/>
      <c r="U6" s="176"/>
      <c r="V6" s="176"/>
      <c r="W6" s="17"/>
    </row>
    <row r="7" spans="1:28" s="9" customFormat="1" ht="18.75" customHeight="1">
      <c r="B7" s="90"/>
      <c r="C7" s="176"/>
      <c r="D7" s="176"/>
      <c r="E7" s="176"/>
      <c r="F7" s="17"/>
      <c r="G7" s="176"/>
      <c r="H7" s="177"/>
      <c r="I7" s="178"/>
      <c r="J7" s="178"/>
      <c r="K7" s="178"/>
      <c r="L7" s="178"/>
      <c r="M7" s="178"/>
      <c r="N7" s="176"/>
      <c r="O7" s="176"/>
      <c r="P7" s="176"/>
      <c r="Q7" s="176"/>
      <c r="R7" s="176"/>
      <c r="S7" s="176"/>
      <c r="T7" s="176"/>
      <c r="U7" s="176"/>
      <c r="V7" s="176"/>
      <c r="W7" s="17"/>
    </row>
    <row r="8" spans="1:28" s="9" customFormat="1" ht="36" customHeight="1">
      <c r="A8" s="26"/>
      <c r="B8" s="115" t="s">
        <v>506</v>
      </c>
      <c r="C8" s="820" t="s">
        <v>677</v>
      </c>
      <c r="D8" s="820"/>
      <c r="E8" s="820"/>
      <c r="F8" s="820"/>
      <c r="G8" s="820"/>
      <c r="H8" s="820"/>
      <c r="I8" s="820"/>
      <c r="J8" s="820"/>
      <c r="K8" s="820"/>
      <c r="L8" s="820"/>
      <c r="M8" s="820"/>
      <c r="N8" s="820"/>
      <c r="O8" s="820"/>
      <c r="P8" s="820"/>
      <c r="Q8" s="820"/>
      <c r="R8" s="820"/>
      <c r="S8" s="820"/>
      <c r="T8" s="106"/>
      <c r="U8" s="106"/>
      <c r="V8" s="106"/>
      <c r="W8" s="106"/>
    </row>
    <row r="9" spans="1:28" s="9" customFormat="1" ht="45" customHeight="1">
      <c r="B9" s="57"/>
      <c r="C9" s="820" t="s">
        <v>565</v>
      </c>
      <c r="D9" s="820"/>
      <c r="E9" s="820"/>
      <c r="F9" s="820"/>
      <c r="G9" s="820"/>
      <c r="H9" s="820"/>
      <c r="I9" s="820"/>
      <c r="J9" s="820"/>
      <c r="K9" s="820"/>
      <c r="L9" s="820"/>
      <c r="M9" s="820"/>
      <c r="N9" s="820"/>
      <c r="O9" s="820"/>
      <c r="P9" s="820"/>
      <c r="Q9" s="820"/>
      <c r="R9" s="820"/>
      <c r="S9" s="820"/>
      <c r="T9" s="106"/>
      <c r="U9" s="106"/>
      <c r="V9" s="106"/>
      <c r="W9" s="106"/>
    </row>
    <row r="10" spans="1:28" s="9" customFormat="1" ht="18.75" customHeight="1">
      <c r="B10" s="90"/>
      <c r="C10" s="90"/>
      <c r="D10" s="54"/>
      <c r="E10" s="90"/>
      <c r="F10" s="90"/>
      <c r="G10" s="90"/>
      <c r="H10" s="57"/>
      <c r="I10" s="43"/>
      <c r="J10" s="43"/>
      <c r="K10" s="43"/>
      <c r="L10" s="43"/>
      <c r="M10" s="43"/>
      <c r="N10" s="90"/>
      <c r="O10" s="90"/>
      <c r="P10" s="90"/>
      <c r="Q10" s="90"/>
      <c r="R10" s="90"/>
      <c r="S10" s="90"/>
      <c r="T10" s="90"/>
      <c r="U10" s="90"/>
      <c r="V10" s="90"/>
    </row>
    <row r="11" spans="1:28" ht="15" customHeight="1">
      <c r="B11" s="23"/>
      <c r="C11" s="23"/>
      <c r="D11" s="46"/>
      <c r="E11" s="24"/>
      <c r="F11" s="24"/>
      <c r="G11" s="24"/>
      <c r="H11" s="59"/>
      <c r="I11" s="44"/>
      <c r="J11" s="44"/>
      <c r="K11" s="44"/>
      <c r="L11" s="44"/>
      <c r="M11" s="44"/>
      <c r="N11" s="24"/>
      <c r="O11" s="24"/>
      <c r="P11" s="24"/>
      <c r="Q11" s="24"/>
      <c r="R11" s="24"/>
      <c r="S11" s="24"/>
      <c r="T11" s="24"/>
      <c r="U11" s="24"/>
      <c r="V11" s="24"/>
      <c r="W11" s="24"/>
      <c r="Y11" s="9"/>
      <c r="Z11" s="9"/>
      <c r="AA11" s="9"/>
      <c r="AB11" s="9"/>
    </row>
    <row r="12" spans="1:28" s="51" customFormat="1" ht="17.25" customHeight="1">
      <c r="B12" s="819" t="s">
        <v>236</v>
      </c>
      <c r="C12" s="819"/>
      <c r="D12" s="180"/>
      <c r="E12" s="181" t="s">
        <v>237</v>
      </c>
      <c r="F12" s="52"/>
      <c r="G12" s="52"/>
      <c r="H12" s="45"/>
      <c r="I12" s="52"/>
      <c r="K12" s="590" t="s">
        <v>536</v>
      </c>
      <c r="L12" s="53"/>
      <c r="M12" s="53"/>
      <c r="N12" s="53"/>
      <c r="O12" s="53"/>
      <c r="P12" s="53"/>
      <c r="Q12" s="53"/>
      <c r="R12" s="53"/>
      <c r="S12" s="53"/>
      <c r="T12" s="53"/>
      <c r="U12" s="53"/>
      <c r="V12" s="53"/>
      <c r="W12" s="53"/>
      <c r="Y12" s="9"/>
      <c r="Z12" s="9"/>
      <c r="AA12" s="9"/>
      <c r="AB12" s="9"/>
    </row>
    <row r="13" spans="1:28" s="2" customFormat="1" ht="11.25" customHeight="1">
      <c r="B13" s="21"/>
      <c r="E13" s="8"/>
      <c r="F13" s="8"/>
      <c r="G13" s="1"/>
      <c r="H13" s="18"/>
      <c r="I13" s="1"/>
      <c r="J13" s="1"/>
      <c r="K13" s="1"/>
      <c r="L13" s="1"/>
      <c r="M13" s="1"/>
      <c r="N13" s="1"/>
      <c r="O13" s="1"/>
      <c r="P13" s="12"/>
      <c r="Q13" s="12"/>
      <c r="R13" s="12"/>
      <c r="S13" s="12"/>
      <c r="T13" s="12"/>
      <c r="U13" s="12"/>
      <c r="V13" s="12"/>
      <c r="W13" s="1"/>
      <c r="Y13" s="9"/>
      <c r="Z13" s="9"/>
      <c r="AA13" s="9"/>
      <c r="AB13" s="9"/>
    </row>
    <row r="14" spans="1:28" s="9" customFormat="1" ht="63" customHeight="1">
      <c r="B14" s="200" t="s">
        <v>63</v>
      </c>
      <c r="C14" s="201" t="s">
        <v>473</v>
      </c>
      <c r="D14" s="202"/>
      <c r="E14" s="203" t="s">
        <v>62</v>
      </c>
      <c r="F14" s="203" t="s">
        <v>495</v>
      </c>
      <c r="G14" s="203" t="s">
        <v>63</v>
      </c>
      <c r="H14" s="203" t="s">
        <v>64</v>
      </c>
      <c r="I14" s="203" t="str">
        <f>'1.  LRAMVA Summary'!D50</f>
        <v>Residential</v>
      </c>
      <c r="J14" s="203" t="str">
        <f>'1.  LRAMVA Summary'!E50</f>
        <v>General Service &lt; 50 kW</v>
      </c>
      <c r="K14" s="203" t="str">
        <f>'1.  LRAMVA Summary'!F50</f>
        <v>General Service 50 to 2999 kW</v>
      </c>
      <c r="L14" s="203" t="str">
        <f>'1.  LRAMVA Summary'!G50</f>
        <v>General Service 3000-4999 kW</v>
      </c>
      <c r="M14" s="203" t="str">
        <f>'1.  LRAMVA Summary'!H50</f>
        <v>Unmetered Scattered Load</v>
      </c>
      <c r="N14" s="203" t="str">
        <f>'1.  LRAMVA Summary'!I50</f>
        <v>Sentinel Lighting</v>
      </c>
      <c r="O14" s="203" t="str">
        <f>'1.  LRAMVA Summary'!J50</f>
        <v xml:space="preserve">Street Lighting </v>
      </c>
      <c r="P14" s="203" t="str">
        <f>'1.  LRAMVA Summary'!K50</f>
        <v/>
      </c>
      <c r="Q14" s="203" t="str">
        <f>'1.  LRAMVA Summary'!L50</f>
        <v/>
      </c>
      <c r="R14" s="203" t="str">
        <f>'1.  LRAMVA Summary'!M50</f>
        <v/>
      </c>
      <c r="S14" s="203" t="str">
        <f>'1.  LRAMVA Summary'!N50</f>
        <v/>
      </c>
      <c r="T14" s="203" t="str">
        <f>'1.  LRAMVA Summary'!O50</f>
        <v/>
      </c>
      <c r="U14" s="203" t="str">
        <f>'1.  LRAMVA Summary'!P50</f>
        <v/>
      </c>
      <c r="V14" s="203" t="str">
        <f>'1.  LRAMVA Summary'!Q50</f>
        <v/>
      </c>
      <c r="W14" s="203" t="str">
        <f>'1.  LRAMVA Summary'!R50</f>
        <v>Total</v>
      </c>
    </row>
    <row r="15" spans="1:28" s="9" customFormat="1">
      <c r="B15" s="204" t="s">
        <v>44</v>
      </c>
      <c r="C15" s="204">
        <v>1.47E-2</v>
      </c>
      <c r="D15" s="205"/>
      <c r="E15" s="206">
        <v>40544</v>
      </c>
      <c r="F15" s="207">
        <v>2011</v>
      </c>
      <c r="G15" s="208" t="s">
        <v>65</v>
      </c>
      <c r="H15" s="209">
        <f>C$15/12</f>
        <v>1.225E-3</v>
      </c>
      <c r="I15" s="210">
        <f>SUM('1.  LRAMVA Summary'!D$52:D$53)*(MONTH($E15)-1)/12*$H15</f>
        <v>0</v>
      </c>
      <c r="J15" s="210">
        <f>SUM('1.  LRAMVA Summary'!E$52:E$53)*(MONTH($E15)-1)/12*$H15</f>
        <v>0</v>
      </c>
      <c r="K15" s="210">
        <f>SUM('1.  LRAMVA Summary'!F$52:F$53)*(MONTH($E15)-1)/12*$H15</f>
        <v>0</v>
      </c>
      <c r="L15" s="210">
        <f>SUM('1.  LRAMVA Summary'!G$52:G$53)*(MONTH($E15)-1)/12*$H15</f>
        <v>0</v>
      </c>
      <c r="M15" s="210">
        <f>SUM('1.  LRAMVA Summary'!H$52:H$53)*(MONTH($E15)-1)/12*$H15</f>
        <v>0</v>
      </c>
      <c r="N15" s="210">
        <f>SUM('1.  LRAMVA Summary'!I$52:I$53)*(MONTH($E15)-1)/12*$H15</f>
        <v>0</v>
      </c>
      <c r="O15" s="210">
        <f>SUM('1.  LRAMVA Summary'!J$52:J$53)*(MONTH($E15)-1)/12*$H15</f>
        <v>0</v>
      </c>
      <c r="P15" s="210">
        <f>SUM('1.  LRAMVA Summary'!K$52:K$53)*(MONTH($E15)-1)/12*$H15</f>
        <v>0</v>
      </c>
      <c r="Q15" s="210">
        <f>SUM('1.  LRAMVA Summary'!L$52:L$53)*(MONTH($E15)-1)/12*$H15</f>
        <v>0</v>
      </c>
      <c r="R15" s="210">
        <f>SUM('1.  LRAMVA Summary'!M$52:M$53)*(MONTH($E15)-1)/12*$H15</f>
        <v>0</v>
      </c>
      <c r="S15" s="210">
        <f>SUM('1.  LRAMVA Summary'!N$52:N$53)*(MONTH($E15)-1)/12*$H15</f>
        <v>0</v>
      </c>
      <c r="T15" s="210">
        <f>SUM('1.  LRAMVA Summary'!O$52:O$53)*(MONTH($E15)-1)/12*$H15</f>
        <v>0</v>
      </c>
      <c r="U15" s="210">
        <f>SUM('1.  LRAMVA Summary'!P$52:P$53)*(MONTH($E15)-1)/12*$H15</f>
        <v>0</v>
      </c>
      <c r="V15" s="210">
        <f>SUM('1.  LRAMVA Summary'!Q$52:Q$53)*(MONTH($E15)-1)/12*$H15</f>
        <v>0</v>
      </c>
      <c r="W15" s="211">
        <f>SUM(I15:V15)</f>
        <v>0</v>
      </c>
    </row>
    <row r="16" spans="1:28" s="9" customFormat="1">
      <c r="B16" s="212" t="s">
        <v>45</v>
      </c>
      <c r="C16" s="212">
        <v>1.47E-2</v>
      </c>
      <c r="D16" s="205"/>
      <c r="E16" s="206">
        <v>40575</v>
      </c>
      <c r="F16" s="207">
        <v>2011</v>
      </c>
      <c r="G16" s="208" t="s">
        <v>65</v>
      </c>
      <c r="H16" s="209">
        <f>C$15/12</f>
        <v>1.225E-3</v>
      </c>
      <c r="I16" s="210">
        <f>SUM('1.  LRAMVA Summary'!D$52:D$53)*(MONTH($E16)-1)/12*$H16</f>
        <v>0</v>
      </c>
      <c r="J16" s="210">
        <f>SUM('1.  LRAMVA Summary'!E$52:E$53)*(MONTH($E16)-1)/12*$H16</f>
        <v>0</v>
      </c>
      <c r="K16" s="210">
        <f>SUM('1.  LRAMVA Summary'!F$52:F$53)*(MONTH($E16)-1)/12*$H16</f>
        <v>0</v>
      </c>
      <c r="L16" s="210">
        <f>SUM('1.  LRAMVA Summary'!G$52:G$53)*(MONTH($E16)-1)/12*$H16</f>
        <v>0</v>
      </c>
      <c r="M16" s="210">
        <f>SUM('1.  LRAMVA Summary'!H$52:H$53)*(MONTH($E16)-1)/12*$H16</f>
        <v>0</v>
      </c>
      <c r="N16" s="210">
        <f>SUM('1.  LRAMVA Summary'!I$52:I$53)*(MONTH($E16)-1)/12*$H16</f>
        <v>0</v>
      </c>
      <c r="O16" s="210">
        <f>SUM('1.  LRAMVA Summary'!J$52:J$53)*(MONTH($E16)-1)/12*$H16</f>
        <v>0</v>
      </c>
      <c r="P16" s="210">
        <f>SUM('1.  LRAMVA Summary'!K$52:K$53)*(MONTH($E16)-1)/12*$H16</f>
        <v>0</v>
      </c>
      <c r="Q16" s="210">
        <f>SUM('1.  LRAMVA Summary'!L$52:L$53)*(MONTH($E16)-1)/12*$H16</f>
        <v>0</v>
      </c>
      <c r="R16" s="210">
        <f>SUM('1.  LRAMVA Summary'!M$52:M$53)*(MONTH($E16)-1)/12*$H16</f>
        <v>0</v>
      </c>
      <c r="S16" s="210">
        <f>SUM('1.  LRAMVA Summary'!N$52:N$53)*(MONTH($E16)-1)/12*$H16</f>
        <v>0</v>
      </c>
      <c r="T16" s="210">
        <f>SUM('1.  LRAMVA Summary'!O$52:O$53)*(MONTH($E16)-1)/12*$H16</f>
        <v>0</v>
      </c>
      <c r="U16" s="210">
        <f>SUM('1.  LRAMVA Summary'!P$52:P$53)*(MONTH($E16)-1)/12*$H16</f>
        <v>0</v>
      </c>
      <c r="V16" s="210">
        <f>SUM('1.  LRAMVA Summary'!Q$52:Q$53)*(MONTH($E16)-1)/12*$H16</f>
        <v>0</v>
      </c>
      <c r="W16" s="211">
        <f t="shared" ref="W16:W25" si="0">SUM(I16:V16)</f>
        <v>0</v>
      </c>
    </row>
    <row r="17" spans="2:23" s="9" customFormat="1">
      <c r="B17" s="212" t="s">
        <v>46</v>
      </c>
      <c r="C17" s="212">
        <v>1.47E-2</v>
      </c>
      <c r="D17" s="205"/>
      <c r="E17" s="206">
        <v>40603</v>
      </c>
      <c r="F17" s="207">
        <v>2011</v>
      </c>
      <c r="G17" s="208" t="s">
        <v>65</v>
      </c>
      <c r="H17" s="209">
        <f>C$15/12</f>
        <v>1.225E-3</v>
      </c>
      <c r="I17" s="210">
        <f>SUM('1.  LRAMVA Summary'!D$52:D$53)*(MONTH($E17)-1)/12*$H17</f>
        <v>0</v>
      </c>
      <c r="J17" s="210">
        <f>SUM('1.  LRAMVA Summary'!E$52:E$53)*(MONTH($E17)-1)/12*$H17</f>
        <v>0</v>
      </c>
      <c r="K17" s="210">
        <f>SUM('1.  LRAMVA Summary'!F$52:F$53)*(MONTH($E17)-1)/12*$H17</f>
        <v>0</v>
      </c>
      <c r="L17" s="210">
        <f>SUM('1.  LRAMVA Summary'!G$52:G$53)*(MONTH($E17)-1)/12*$H17</f>
        <v>0</v>
      </c>
      <c r="M17" s="210">
        <f>SUM('1.  LRAMVA Summary'!H$52:H$53)*(MONTH($E17)-1)/12*$H17</f>
        <v>0</v>
      </c>
      <c r="N17" s="210">
        <f>SUM('1.  LRAMVA Summary'!I$52:I$53)*(MONTH($E17)-1)/12*$H17</f>
        <v>0</v>
      </c>
      <c r="O17" s="210">
        <f>SUM('1.  LRAMVA Summary'!J$52:J$53)*(MONTH($E17)-1)/12*$H17</f>
        <v>0</v>
      </c>
      <c r="P17" s="210">
        <f>SUM('1.  LRAMVA Summary'!K$52:K$53)*(MONTH($E17)-1)/12*$H17</f>
        <v>0</v>
      </c>
      <c r="Q17" s="210">
        <f>SUM('1.  LRAMVA Summary'!L$52:L$53)*(MONTH($E17)-1)/12*$H17</f>
        <v>0</v>
      </c>
      <c r="R17" s="210">
        <f>SUM('1.  LRAMVA Summary'!M$52:M$53)*(MONTH($E17)-1)/12*$H17</f>
        <v>0</v>
      </c>
      <c r="S17" s="210">
        <f>SUM('1.  LRAMVA Summary'!N$52:N$53)*(MONTH($E17)-1)/12*$H17</f>
        <v>0</v>
      </c>
      <c r="T17" s="210">
        <f>SUM('1.  LRAMVA Summary'!O$52:O$53)*(MONTH($E17)-1)/12*$H17</f>
        <v>0</v>
      </c>
      <c r="U17" s="210">
        <f>SUM('1.  LRAMVA Summary'!P$52:P$53)*(MONTH($E17)-1)/12*$H17</f>
        <v>0</v>
      </c>
      <c r="V17" s="210">
        <f>SUM('1.  LRAMVA Summary'!Q$52:Q$53)*(MONTH($E17)-1)/12*$H17</f>
        <v>0</v>
      </c>
      <c r="W17" s="211">
        <f>SUM(I17:V17)</f>
        <v>0</v>
      </c>
    </row>
    <row r="18" spans="2:23" s="9" customFormat="1">
      <c r="B18" s="212" t="s">
        <v>47</v>
      </c>
      <c r="C18" s="212">
        <v>1.47E-2</v>
      </c>
      <c r="D18" s="205"/>
      <c r="E18" s="213">
        <v>40634</v>
      </c>
      <c r="F18" s="207">
        <v>2011</v>
      </c>
      <c r="G18" s="214" t="s">
        <v>66</v>
      </c>
      <c r="H18" s="209">
        <f>C$16/12</f>
        <v>1.225E-3</v>
      </c>
      <c r="I18" s="210">
        <f>SUM('1.  LRAMVA Summary'!D$52:D$53)*(MONTH($E18)-1)/12*$H18</f>
        <v>0</v>
      </c>
      <c r="J18" s="210">
        <f>SUM('1.  LRAMVA Summary'!E$52:E$53)*(MONTH($E18)-1)/12*$H18</f>
        <v>0</v>
      </c>
      <c r="K18" s="210">
        <f>SUM('1.  LRAMVA Summary'!F$52:F$53)*(MONTH($E18)-1)/12*$H18</f>
        <v>0</v>
      </c>
      <c r="L18" s="210">
        <f>SUM('1.  LRAMVA Summary'!G$52:G$53)*(MONTH($E18)-1)/12*$H18</f>
        <v>0</v>
      </c>
      <c r="M18" s="210">
        <f>SUM('1.  LRAMVA Summary'!H$52:H$53)*(MONTH($E18)-1)/12*$H18</f>
        <v>0</v>
      </c>
      <c r="N18" s="210">
        <f>SUM('1.  LRAMVA Summary'!I$52:I$53)*(MONTH($E18)-1)/12*$H18</f>
        <v>0</v>
      </c>
      <c r="O18" s="210">
        <f>SUM('1.  LRAMVA Summary'!J$52:J$53)*(MONTH($E18)-1)/12*$H18</f>
        <v>0</v>
      </c>
      <c r="P18" s="210">
        <f>SUM('1.  LRAMVA Summary'!K$52:K$53)*(MONTH($E18)-1)/12*$H18</f>
        <v>0</v>
      </c>
      <c r="Q18" s="210">
        <f>SUM('1.  LRAMVA Summary'!L$52:L$53)*(MONTH($E18)-1)/12*$H18</f>
        <v>0</v>
      </c>
      <c r="R18" s="210">
        <f>SUM('1.  LRAMVA Summary'!M$52:M$53)*(MONTH($E18)-1)/12*$H18</f>
        <v>0</v>
      </c>
      <c r="S18" s="210">
        <f>SUM('1.  LRAMVA Summary'!N$52:N$53)*(MONTH($E18)-1)/12*$H18</f>
        <v>0</v>
      </c>
      <c r="T18" s="210">
        <f>SUM('1.  LRAMVA Summary'!O$52:O$53)*(MONTH($E18)-1)/12*$H18</f>
        <v>0</v>
      </c>
      <c r="U18" s="210">
        <f>SUM('1.  LRAMVA Summary'!P$52:P$53)*(MONTH($E18)-1)/12*$H18</f>
        <v>0</v>
      </c>
      <c r="V18" s="210">
        <f>SUM('1.  LRAMVA Summary'!Q$52:Q$53)*(MONTH($E18)-1)/12*$H18</f>
        <v>0</v>
      </c>
      <c r="W18" s="211">
        <f>SUM(I18:V18)</f>
        <v>0</v>
      </c>
    </row>
    <row r="19" spans="2:23" s="9" customFormat="1">
      <c r="B19" s="212" t="s">
        <v>48</v>
      </c>
      <c r="C19" s="212">
        <v>1.47E-2</v>
      </c>
      <c r="D19" s="205"/>
      <c r="E19" s="213">
        <v>40664</v>
      </c>
      <c r="F19" s="207">
        <v>2011</v>
      </c>
      <c r="G19" s="214" t="s">
        <v>66</v>
      </c>
      <c r="H19" s="209">
        <f>C$16/12</f>
        <v>1.225E-3</v>
      </c>
      <c r="I19" s="210">
        <f>SUM('1.  LRAMVA Summary'!D$52:D$53)*(MONTH($E19)-1)/12*$H19</f>
        <v>0</v>
      </c>
      <c r="J19" s="210">
        <f>SUM('1.  LRAMVA Summary'!E$52:E$53)*(MONTH($E19)-1)/12*$H19</f>
        <v>0</v>
      </c>
      <c r="K19" s="210">
        <f>SUM('1.  LRAMVA Summary'!F$52:F$53)*(MONTH($E19)-1)/12*$H19</f>
        <v>0</v>
      </c>
      <c r="L19" s="210">
        <f>SUM('1.  LRAMVA Summary'!G$52:G$53)*(MONTH($E19)-1)/12*$H19</f>
        <v>0</v>
      </c>
      <c r="M19" s="210">
        <f>SUM('1.  LRAMVA Summary'!H$52:H$53)*(MONTH($E19)-1)/12*$H19</f>
        <v>0</v>
      </c>
      <c r="N19" s="210">
        <f>SUM('1.  LRAMVA Summary'!I$52:I$53)*(MONTH($E19)-1)/12*$H19</f>
        <v>0</v>
      </c>
      <c r="O19" s="210">
        <f>SUM('1.  LRAMVA Summary'!J$52:J$53)*(MONTH($E19)-1)/12*$H19</f>
        <v>0</v>
      </c>
      <c r="P19" s="210">
        <f>SUM('1.  LRAMVA Summary'!K$52:K$53)*(MONTH($E19)-1)/12*$H19</f>
        <v>0</v>
      </c>
      <c r="Q19" s="210">
        <f>SUM('1.  LRAMVA Summary'!L$52:L$53)*(MONTH($E19)-1)/12*$H19</f>
        <v>0</v>
      </c>
      <c r="R19" s="210">
        <f>SUM('1.  LRAMVA Summary'!M$52:M$53)*(MONTH($E19)-1)/12*$H19</f>
        <v>0</v>
      </c>
      <c r="S19" s="210">
        <f>SUM('1.  LRAMVA Summary'!N$52:N$53)*(MONTH($E19)-1)/12*$H19</f>
        <v>0</v>
      </c>
      <c r="T19" s="210">
        <f>SUM('1.  LRAMVA Summary'!O$52:O$53)*(MONTH($E19)-1)/12*$H19</f>
        <v>0</v>
      </c>
      <c r="U19" s="210">
        <f>SUM('1.  LRAMVA Summary'!P$52:P$53)*(MONTH($E19)-1)/12*$H19</f>
        <v>0</v>
      </c>
      <c r="V19" s="210">
        <f>SUM('1.  LRAMVA Summary'!Q$52:Q$53)*(MONTH($E19)-1)/12*$H19</f>
        <v>0</v>
      </c>
      <c r="W19" s="211">
        <f t="shared" si="0"/>
        <v>0</v>
      </c>
    </row>
    <row r="20" spans="2:23" s="9" customFormat="1">
      <c r="B20" s="212" t="s">
        <v>49</v>
      </c>
      <c r="C20" s="212">
        <v>1.47E-2</v>
      </c>
      <c r="D20" s="205"/>
      <c r="E20" s="213">
        <v>40695</v>
      </c>
      <c r="F20" s="207">
        <v>2011</v>
      </c>
      <c r="G20" s="214" t="s">
        <v>66</v>
      </c>
      <c r="H20" s="209">
        <f>C$16/12</f>
        <v>1.225E-3</v>
      </c>
      <c r="I20" s="210">
        <f>SUM('1.  LRAMVA Summary'!D$52:D$53)*(MONTH($E20)-1)/12*$H20</f>
        <v>0</v>
      </c>
      <c r="J20" s="210">
        <f>SUM('1.  LRAMVA Summary'!E$52:E$53)*(MONTH($E20)-1)/12*$H20</f>
        <v>0</v>
      </c>
      <c r="K20" s="210">
        <f>SUM('1.  LRAMVA Summary'!F$52:F$53)*(MONTH($E20)-1)/12*$H20</f>
        <v>0</v>
      </c>
      <c r="L20" s="210">
        <f>SUM('1.  LRAMVA Summary'!G$52:G$53)*(MONTH($E20)-1)/12*$H20</f>
        <v>0</v>
      </c>
      <c r="M20" s="210">
        <f>SUM('1.  LRAMVA Summary'!H$52:H$53)*(MONTH($E20)-1)/12*$H20</f>
        <v>0</v>
      </c>
      <c r="N20" s="210">
        <f>SUM('1.  LRAMVA Summary'!I$52:I$53)*(MONTH($E20)-1)/12*$H20</f>
        <v>0</v>
      </c>
      <c r="O20" s="210">
        <f>SUM('1.  LRAMVA Summary'!J$52:J$53)*(MONTH($E20)-1)/12*$H20</f>
        <v>0</v>
      </c>
      <c r="P20" s="210">
        <f>SUM('1.  LRAMVA Summary'!K$52:K$53)*(MONTH($E20)-1)/12*$H20</f>
        <v>0</v>
      </c>
      <c r="Q20" s="210">
        <f>SUM('1.  LRAMVA Summary'!L$52:L$53)*(MONTH($E20)-1)/12*$H20</f>
        <v>0</v>
      </c>
      <c r="R20" s="210">
        <f>SUM('1.  LRAMVA Summary'!M$52:M$53)*(MONTH($E20)-1)/12*$H20</f>
        <v>0</v>
      </c>
      <c r="S20" s="210">
        <f>SUM('1.  LRAMVA Summary'!N$52:N$53)*(MONTH($E20)-1)/12*$H20</f>
        <v>0</v>
      </c>
      <c r="T20" s="210">
        <f>SUM('1.  LRAMVA Summary'!O$52:O$53)*(MONTH($E20)-1)/12*$H20</f>
        <v>0</v>
      </c>
      <c r="U20" s="210">
        <f>SUM('1.  LRAMVA Summary'!P$52:P$53)*(MONTH($E20)-1)/12*$H20</f>
        <v>0</v>
      </c>
      <c r="V20" s="210">
        <f>SUM('1.  LRAMVA Summary'!Q$52:Q$53)*(MONTH($E20)-1)/12*$H20</f>
        <v>0</v>
      </c>
      <c r="W20" s="211">
        <f t="shared" si="0"/>
        <v>0</v>
      </c>
    </row>
    <row r="21" spans="2:23" s="9" customFormat="1">
      <c r="B21" s="212" t="s">
        <v>50</v>
      </c>
      <c r="C21" s="212">
        <v>1.47E-2</v>
      </c>
      <c r="D21" s="205"/>
      <c r="E21" s="213">
        <v>40725</v>
      </c>
      <c r="F21" s="207">
        <v>2011</v>
      </c>
      <c r="G21" s="214" t="s">
        <v>68</v>
      </c>
      <c r="H21" s="209">
        <f>C$17/12</f>
        <v>1.225E-3</v>
      </c>
      <c r="I21" s="210">
        <f>SUM('1.  LRAMVA Summary'!D$52:D$53)*(MONTH($E21)-1)/12*$H21</f>
        <v>0</v>
      </c>
      <c r="J21" s="210">
        <f>SUM('1.  LRAMVA Summary'!E$52:E$53)*(MONTH($E21)-1)/12*$H21</f>
        <v>0</v>
      </c>
      <c r="K21" s="210">
        <f>SUM('1.  LRAMVA Summary'!F$52:F$53)*(MONTH($E21)-1)/12*$H21</f>
        <v>0</v>
      </c>
      <c r="L21" s="210">
        <f>SUM('1.  LRAMVA Summary'!G$52:G$53)*(MONTH($E21)-1)/12*$H21</f>
        <v>0</v>
      </c>
      <c r="M21" s="210">
        <f>SUM('1.  LRAMVA Summary'!H$52:H$53)*(MONTH($E21)-1)/12*$H21</f>
        <v>0</v>
      </c>
      <c r="N21" s="210">
        <f>SUM('1.  LRAMVA Summary'!I$52:I$53)*(MONTH($E21)-1)/12*$H21</f>
        <v>0</v>
      </c>
      <c r="O21" s="210">
        <f>SUM('1.  LRAMVA Summary'!J$52:J$53)*(MONTH($E21)-1)/12*$H21</f>
        <v>0</v>
      </c>
      <c r="P21" s="210">
        <f>SUM('1.  LRAMVA Summary'!K$52:K$53)*(MONTH($E21)-1)/12*$H21</f>
        <v>0</v>
      </c>
      <c r="Q21" s="210">
        <f>SUM('1.  LRAMVA Summary'!L$52:L$53)*(MONTH($E21)-1)/12*$H21</f>
        <v>0</v>
      </c>
      <c r="R21" s="210">
        <f>SUM('1.  LRAMVA Summary'!M$52:M$53)*(MONTH($E21)-1)/12*$H21</f>
        <v>0</v>
      </c>
      <c r="S21" s="210">
        <f>SUM('1.  LRAMVA Summary'!N$52:N$53)*(MONTH($E21)-1)/12*$H21</f>
        <v>0</v>
      </c>
      <c r="T21" s="210">
        <f>SUM('1.  LRAMVA Summary'!O$52:O$53)*(MONTH($E21)-1)/12*$H21</f>
        <v>0</v>
      </c>
      <c r="U21" s="210">
        <f>SUM('1.  LRAMVA Summary'!P$52:P$53)*(MONTH($E21)-1)/12*$H21</f>
        <v>0</v>
      </c>
      <c r="V21" s="210">
        <f>SUM('1.  LRAMVA Summary'!Q$52:Q$53)*(MONTH($E21)-1)/12*$H21</f>
        <v>0</v>
      </c>
      <c r="W21" s="211">
        <f t="shared" si="0"/>
        <v>0</v>
      </c>
    </row>
    <row r="22" spans="2:23" s="9" customFormat="1">
      <c r="B22" s="212" t="s">
        <v>51</v>
      </c>
      <c r="C22" s="212">
        <v>1.47E-2</v>
      </c>
      <c r="D22" s="205"/>
      <c r="E22" s="213">
        <v>40756</v>
      </c>
      <c r="F22" s="207">
        <v>2011</v>
      </c>
      <c r="G22" s="214" t="s">
        <v>68</v>
      </c>
      <c r="H22" s="209">
        <f>C$17/12</f>
        <v>1.225E-3</v>
      </c>
      <c r="I22" s="210">
        <f>SUM('1.  LRAMVA Summary'!D$52:D$53)*(MONTH($E22)-1)/12*$H22</f>
        <v>0</v>
      </c>
      <c r="J22" s="210">
        <f>SUM('1.  LRAMVA Summary'!E$52:E$53)*(MONTH($E22)-1)/12*$H22</f>
        <v>0</v>
      </c>
      <c r="K22" s="210">
        <f>SUM('1.  LRAMVA Summary'!F$52:F$53)*(MONTH($E22)-1)/12*$H22</f>
        <v>0</v>
      </c>
      <c r="L22" s="210">
        <f>SUM('1.  LRAMVA Summary'!G$52:G$53)*(MONTH($E22)-1)/12*$H22</f>
        <v>0</v>
      </c>
      <c r="M22" s="210">
        <f>SUM('1.  LRAMVA Summary'!H$52:H$53)*(MONTH($E22)-1)/12*$H22</f>
        <v>0</v>
      </c>
      <c r="N22" s="210">
        <f>SUM('1.  LRAMVA Summary'!I$52:I$53)*(MONTH($E22)-1)/12*$H22</f>
        <v>0</v>
      </c>
      <c r="O22" s="210">
        <f>SUM('1.  LRAMVA Summary'!J$52:J$53)*(MONTH($E22)-1)/12*$H22</f>
        <v>0</v>
      </c>
      <c r="P22" s="210">
        <f>SUM('1.  LRAMVA Summary'!K$52:K$53)*(MONTH($E22)-1)/12*$H22</f>
        <v>0</v>
      </c>
      <c r="Q22" s="210">
        <f>SUM('1.  LRAMVA Summary'!L$52:L$53)*(MONTH($E22)-1)/12*$H22</f>
        <v>0</v>
      </c>
      <c r="R22" s="210">
        <f>SUM('1.  LRAMVA Summary'!M$52:M$53)*(MONTH($E22)-1)/12*$H22</f>
        <v>0</v>
      </c>
      <c r="S22" s="210">
        <f>SUM('1.  LRAMVA Summary'!N$52:N$53)*(MONTH($E22)-1)/12*$H22</f>
        <v>0</v>
      </c>
      <c r="T22" s="210">
        <f>SUM('1.  LRAMVA Summary'!O$52:O$53)*(MONTH($E22)-1)/12*$H22</f>
        <v>0</v>
      </c>
      <c r="U22" s="210">
        <f>SUM('1.  LRAMVA Summary'!P$52:P$53)*(MONTH($E22)-1)/12*$H22</f>
        <v>0</v>
      </c>
      <c r="V22" s="210">
        <f>SUM('1.  LRAMVA Summary'!Q$52:Q$53)*(MONTH($E22)-1)/12*$H22</f>
        <v>0</v>
      </c>
      <c r="W22" s="211">
        <f t="shared" si="0"/>
        <v>0</v>
      </c>
    </row>
    <row r="23" spans="2:23" s="9" customFormat="1">
      <c r="B23" s="212" t="s">
        <v>52</v>
      </c>
      <c r="C23" s="212">
        <v>1.47E-2</v>
      </c>
      <c r="D23" s="205"/>
      <c r="E23" s="213">
        <v>40787</v>
      </c>
      <c r="F23" s="207">
        <v>2011</v>
      </c>
      <c r="G23" s="214" t="s">
        <v>68</v>
      </c>
      <c r="H23" s="209">
        <f>C$17/12</f>
        <v>1.225E-3</v>
      </c>
      <c r="I23" s="210">
        <f>SUM('1.  LRAMVA Summary'!D$52:D$53)*(MONTH($E23)-1)/12*$H23</f>
        <v>0</v>
      </c>
      <c r="J23" s="210">
        <f>SUM('1.  LRAMVA Summary'!E$52:E$53)*(MONTH($E23)-1)/12*$H23</f>
        <v>0</v>
      </c>
      <c r="K23" s="210">
        <f>SUM('1.  LRAMVA Summary'!F$52:F$53)*(MONTH($E23)-1)/12*$H23</f>
        <v>0</v>
      </c>
      <c r="L23" s="210">
        <f>SUM('1.  LRAMVA Summary'!G$52:G$53)*(MONTH($E23)-1)/12*$H23</f>
        <v>0</v>
      </c>
      <c r="M23" s="210">
        <f>SUM('1.  LRAMVA Summary'!H$52:H$53)*(MONTH($E23)-1)/12*$H23</f>
        <v>0</v>
      </c>
      <c r="N23" s="210">
        <f>SUM('1.  LRAMVA Summary'!I$52:I$53)*(MONTH($E23)-1)/12*$H23</f>
        <v>0</v>
      </c>
      <c r="O23" s="210">
        <f>SUM('1.  LRAMVA Summary'!J$52:J$53)*(MONTH($E23)-1)/12*$H23</f>
        <v>0</v>
      </c>
      <c r="P23" s="210">
        <f>SUM('1.  LRAMVA Summary'!K$52:K$53)*(MONTH($E23)-1)/12*$H23</f>
        <v>0</v>
      </c>
      <c r="Q23" s="210">
        <f>SUM('1.  LRAMVA Summary'!L$52:L$53)*(MONTH($E23)-1)/12*$H23</f>
        <v>0</v>
      </c>
      <c r="R23" s="210">
        <f>SUM('1.  LRAMVA Summary'!M$52:M$53)*(MONTH($E23)-1)/12*$H23</f>
        <v>0</v>
      </c>
      <c r="S23" s="210">
        <f>SUM('1.  LRAMVA Summary'!N$52:N$53)*(MONTH($E23)-1)/12*$H23</f>
        <v>0</v>
      </c>
      <c r="T23" s="210">
        <f>SUM('1.  LRAMVA Summary'!O$52:O$53)*(MONTH($E23)-1)/12*$H23</f>
        <v>0</v>
      </c>
      <c r="U23" s="210">
        <f>SUM('1.  LRAMVA Summary'!P$52:P$53)*(MONTH($E23)-1)/12*$H23</f>
        <v>0</v>
      </c>
      <c r="V23" s="210">
        <f>SUM('1.  LRAMVA Summary'!Q$52:Q$53)*(MONTH($E23)-1)/12*$H23</f>
        <v>0</v>
      </c>
      <c r="W23" s="211">
        <f t="shared" si="0"/>
        <v>0</v>
      </c>
    </row>
    <row r="24" spans="2:23" s="9" customFormat="1">
      <c r="B24" s="212" t="s">
        <v>53</v>
      </c>
      <c r="C24" s="212">
        <v>1.47E-2</v>
      </c>
      <c r="D24" s="205"/>
      <c r="E24" s="213">
        <v>40817</v>
      </c>
      <c r="F24" s="207">
        <v>2011</v>
      </c>
      <c r="G24" s="214" t="s">
        <v>69</v>
      </c>
      <c r="H24" s="209">
        <f>C$18/12</f>
        <v>1.225E-3</v>
      </c>
      <c r="I24" s="210">
        <f>SUM('1.  LRAMVA Summary'!D$52:D$53)*(MONTH($E24)-1)/12*$H24</f>
        <v>0</v>
      </c>
      <c r="J24" s="210">
        <f>SUM('1.  LRAMVA Summary'!E$52:E$53)*(MONTH($E24)-1)/12*$H24</f>
        <v>0</v>
      </c>
      <c r="K24" s="210">
        <f>SUM('1.  LRAMVA Summary'!F$52:F$53)*(MONTH($E24)-1)/12*$H24</f>
        <v>0</v>
      </c>
      <c r="L24" s="210">
        <f>SUM('1.  LRAMVA Summary'!G$52:G$53)*(MONTH($E24)-1)/12*$H24</f>
        <v>0</v>
      </c>
      <c r="M24" s="210">
        <f>SUM('1.  LRAMVA Summary'!H$52:H$53)*(MONTH($E24)-1)/12*$H24</f>
        <v>0</v>
      </c>
      <c r="N24" s="210">
        <f>SUM('1.  LRAMVA Summary'!I$52:I$53)*(MONTH($E24)-1)/12*$H24</f>
        <v>0</v>
      </c>
      <c r="O24" s="210">
        <f>SUM('1.  LRAMVA Summary'!J$52:J$53)*(MONTH($E24)-1)/12*$H24</f>
        <v>0</v>
      </c>
      <c r="P24" s="210">
        <f>SUM('1.  LRAMVA Summary'!K$52:K$53)*(MONTH($E24)-1)/12*$H24</f>
        <v>0</v>
      </c>
      <c r="Q24" s="210">
        <f>SUM('1.  LRAMVA Summary'!L$52:L$53)*(MONTH($E24)-1)/12*$H24</f>
        <v>0</v>
      </c>
      <c r="R24" s="210">
        <f>SUM('1.  LRAMVA Summary'!M$52:M$53)*(MONTH($E24)-1)/12*$H24</f>
        <v>0</v>
      </c>
      <c r="S24" s="210">
        <f>SUM('1.  LRAMVA Summary'!N$52:N$53)*(MONTH($E24)-1)/12*$H24</f>
        <v>0</v>
      </c>
      <c r="T24" s="210">
        <f>SUM('1.  LRAMVA Summary'!O$52:O$53)*(MONTH($E24)-1)/12*$H24</f>
        <v>0</v>
      </c>
      <c r="U24" s="210">
        <f>SUM('1.  LRAMVA Summary'!P$52:P$53)*(MONTH($E24)-1)/12*$H24</f>
        <v>0</v>
      </c>
      <c r="V24" s="210">
        <f>SUM('1.  LRAMVA Summary'!Q$52:Q$53)*(MONTH($E24)-1)/12*$H24</f>
        <v>0</v>
      </c>
      <c r="W24" s="211">
        <f t="shared" si="0"/>
        <v>0</v>
      </c>
    </row>
    <row r="25" spans="2:23" s="9" customFormat="1">
      <c r="B25" s="212" t="s">
        <v>54</v>
      </c>
      <c r="C25" s="212">
        <v>1.47E-2</v>
      </c>
      <c r="D25" s="205"/>
      <c r="E25" s="213">
        <v>40848</v>
      </c>
      <c r="F25" s="207">
        <v>2011</v>
      </c>
      <c r="G25" s="214" t="s">
        <v>69</v>
      </c>
      <c r="H25" s="209">
        <f>C$18/12</f>
        <v>1.225E-3</v>
      </c>
      <c r="I25" s="210">
        <f>SUM('1.  LRAMVA Summary'!D$52:D$53)*(MONTH($E25)-1)/12*$H25</f>
        <v>0</v>
      </c>
      <c r="J25" s="210">
        <f>SUM('1.  LRAMVA Summary'!E$52:E$53)*(MONTH($E25)-1)/12*$H25</f>
        <v>0</v>
      </c>
      <c r="K25" s="210">
        <f>SUM('1.  LRAMVA Summary'!F$52:F$53)*(MONTH($E25)-1)/12*$H25</f>
        <v>0</v>
      </c>
      <c r="L25" s="210">
        <f>SUM('1.  LRAMVA Summary'!G$52:G$53)*(MONTH($E25)-1)/12*$H25</f>
        <v>0</v>
      </c>
      <c r="M25" s="210">
        <f>SUM('1.  LRAMVA Summary'!H$52:H$53)*(MONTH($E25)-1)/12*$H25</f>
        <v>0</v>
      </c>
      <c r="N25" s="210">
        <f>SUM('1.  LRAMVA Summary'!I$52:I$53)*(MONTH($E25)-1)/12*$H25</f>
        <v>0</v>
      </c>
      <c r="O25" s="210">
        <f>SUM('1.  LRAMVA Summary'!J$52:J$53)*(MONTH($E25)-1)/12*$H25</f>
        <v>0</v>
      </c>
      <c r="P25" s="210">
        <f>SUM('1.  LRAMVA Summary'!K$52:K$53)*(MONTH($E25)-1)/12*$H25</f>
        <v>0</v>
      </c>
      <c r="Q25" s="210">
        <f>SUM('1.  LRAMVA Summary'!L$52:L$53)*(MONTH($E25)-1)/12*$H25</f>
        <v>0</v>
      </c>
      <c r="R25" s="210">
        <f>SUM('1.  LRAMVA Summary'!M$52:M$53)*(MONTH($E25)-1)/12*$H25</f>
        <v>0</v>
      </c>
      <c r="S25" s="210">
        <f>SUM('1.  LRAMVA Summary'!N$52:N$53)*(MONTH($E25)-1)/12*$H25</f>
        <v>0</v>
      </c>
      <c r="T25" s="210">
        <f>SUM('1.  LRAMVA Summary'!O$52:O$53)*(MONTH($E25)-1)/12*$H25</f>
        <v>0</v>
      </c>
      <c r="U25" s="210">
        <f>SUM('1.  LRAMVA Summary'!P$52:P$53)*(MONTH($E25)-1)/12*$H25</f>
        <v>0</v>
      </c>
      <c r="V25" s="210">
        <f>SUM('1.  LRAMVA Summary'!Q$52:Q$53)*(MONTH($E25)-1)/12*$H25</f>
        <v>0</v>
      </c>
      <c r="W25" s="211">
        <f t="shared" si="0"/>
        <v>0</v>
      </c>
    </row>
    <row r="26" spans="2:23" s="9" customFormat="1">
      <c r="B26" s="212" t="s">
        <v>55</v>
      </c>
      <c r="C26" s="212">
        <v>1.47E-2</v>
      </c>
      <c r="D26" s="205"/>
      <c r="E26" s="213">
        <v>40878</v>
      </c>
      <c r="F26" s="207">
        <v>2011</v>
      </c>
      <c r="G26" s="214" t="s">
        <v>69</v>
      </c>
      <c r="H26" s="209">
        <f>C$18/12</f>
        <v>1.225E-3</v>
      </c>
      <c r="I26" s="210">
        <f>SUM('1.  LRAMVA Summary'!D$52:D$53)*(MONTH($E26)-1)/12*$H26</f>
        <v>0</v>
      </c>
      <c r="J26" s="210">
        <f>SUM('1.  LRAMVA Summary'!E$52:E$53)*(MONTH($E26)-1)/12*$H26</f>
        <v>0</v>
      </c>
      <c r="K26" s="210">
        <f>SUM('1.  LRAMVA Summary'!F$52:F$53)*(MONTH($E26)-1)/12*$H26</f>
        <v>0</v>
      </c>
      <c r="L26" s="210">
        <f>SUM('1.  LRAMVA Summary'!G$52:G$53)*(MONTH($E26)-1)/12*$H26</f>
        <v>0</v>
      </c>
      <c r="M26" s="210">
        <f>SUM('1.  LRAMVA Summary'!H$52:H$53)*(MONTH($E26)-1)/12*$H26</f>
        <v>0</v>
      </c>
      <c r="N26" s="210">
        <f>SUM('1.  LRAMVA Summary'!I$52:I$53)*(MONTH($E26)-1)/12*$H26</f>
        <v>0</v>
      </c>
      <c r="O26" s="210">
        <f>SUM('1.  LRAMVA Summary'!J$52:J$53)*(MONTH($E26)-1)/12*$H26</f>
        <v>0</v>
      </c>
      <c r="P26" s="210">
        <f>SUM('1.  LRAMVA Summary'!K$52:K$53)*(MONTH($E26)-1)/12*$H26</f>
        <v>0</v>
      </c>
      <c r="Q26" s="210">
        <f>SUM('1.  LRAMVA Summary'!L$52:L$53)*(MONTH($E26)-1)/12*$H26</f>
        <v>0</v>
      </c>
      <c r="R26" s="210">
        <f>SUM('1.  LRAMVA Summary'!M$52:M$53)*(MONTH($E26)-1)/12*$H26</f>
        <v>0</v>
      </c>
      <c r="S26" s="210">
        <f>SUM('1.  LRAMVA Summary'!N$52:N$53)*(MONTH($E26)-1)/12*$H26</f>
        <v>0</v>
      </c>
      <c r="T26" s="210">
        <f>SUM('1.  LRAMVA Summary'!O$52:O$53)*(MONTH($E26)-1)/12*$H26</f>
        <v>0</v>
      </c>
      <c r="U26" s="210">
        <f>SUM('1.  LRAMVA Summary'!P$52:P$53)*(MONTH($E26)-1)/12*$H26</f>
        <v>0</v>
      </c>
      <c r="V26" s="210">
        <f>SUM('1.  LRAMVA Summary'!Q$52:Q$53)*(MONTH($E26)-1)/12*$H26</f>
        <v>0</v>
      </c>
      <c r="W26" s="211">
        <f>SUM(I26:V26)</f>
        <v>0</v>
      </c>
    </row>
    <row r="27" spans="2:23" s="9" customFormat="1" ht="15.75" thickBot="1">
      <c r="B27" s="212" t="s">
        <v>56</v>
      </c>
      <c r="C27" s="212">
        <v>1.47E-2</v>
      </c>
      <c r="D27" s="205"/>
      <c r="E27" s="215" t="s">
        <v>462</v>
      </c>
      <c r="F27" s="215"/>
      <c r="G27" s="216"/>
      <c r="H27" s="217"/>
      <c r="I27" s="218">
        <f>SUM(I15:I26)</f>
        <v>0</v>
      </c>
      <c r="J27" s="218">
        <f t="shared" ref="J27:O27" si="1">SUM(J15:J26)</f>
        <v>0</v>
      </c>
      <c r="K27" s="218">
        <f t="shared" si="1"/>
        <v>0</v>
      </c>
      <c r="L27" s="218">
        <f t="shared" si="1"/>
        <v>0</v>
      </c>
      <c r="M27" s="218">
        <f t="shared" si="1"/>
        <v>0</v>
      </c>
      <c r="N27" s="218">
        <f t="shared" si="1"/>
        <v>0</v>
      </c>
      <c r="O27" s="218">
        <f t="shared" si="1"/>
        <v>0</v>
      </c>
      <c r="P27" s="218">
        <f t="shared" ref="P27:V27" si="2">SUM(P15:P26)</f>
        <v>0</v>
      </c>
      <c r="Q27" s="218">
        <f t="shared" si="2"/>
        <v>0</v>
      </c>
      <c r="R27" s="218">
        <f t="shared" si="2"/>
        <v>0</v>
      </c>
      <c r="S27" s="218">
        <f t="shared" si="2"/>
        <v>0</v>
      </c>
      <c r="T27" s="218">
        <f t="shared" si="2"/>
        <v>0</v>
      </c>
      <c r="U27" s="218">
        <f t="shared" si="2"/>
        <v>0</v>
      </c>
      <c r="V27" s="218">
        <f t="shared" si="2"/>
        <v>0</v>
      </c>
      <c r="W27" s="218">
        <f>SUM(W15:W26)</f>
        <v>0</v>
      </c>
    </row>
    <row r="28" spans="2:23" s="9" customFormat="1" ht="15.75" thickTop="1">
      <c r="B28" s="212" t="s">
        <v>57</v>
      </c>
      <c r="C28" s="212">
        <v>1.47E-2</v>
      </c>
      <c r="D28" s="205"/>
      <c r="E28" s="219" t="s">
        <v>67</v>
      </c>
      <c r="F28" s="219"/>
      <c r="G28" s="220"/>
      <c r="H28" s="221"/>
      <c r="I28" s="222"/>
      <c r="J28" s="222"/>
      <c r="K28" s="222"/>
      <c r="L28" s="222"/>
      <c r="M28" s="222"/>
      <c r="N28" s="222"/>
      <c r="O28" s="222"/>
      <c r="P28" s="222"/>
      <c r="Q28" s="222"/>
      <c r="R28" s="222"/>
      <c r="S28" s="222"/>
      <c r="T28" s="222"/>
      <c r="U28" s="222"/>
      <c r="V28" s="222"/>
      <c r="W28" s="223"/>
    </row>
    <row r="29" spans="2:23" s="9" customFormat="1">
      <c r="B29" s="212" t="s">
        <v>58</v>
      </c>
      <c r="C29" s="212">
        <v>1.47E-2</v>
      </c>
      <c r="D29" s="205"/>
      <c r="E29" s="224" t="s">
        <v>426</v>
      </c>
      <c r="F29" s="224"/>
      <c r="G29" s="225"/>
      <c r="H29" s="226"/>
      <c r="I29" s="227">
        <f>I27+I28</f>
        <v>0</v>
      </c>
      <c r="J29" s="227">
        <f t="shared" ref="J29:M29" si="3">J27+J28</f>
        <v>0</v>
      </c>
      <c r="K29" s="227">
        <f t="shared" si="3"/>
        <v>0</v>
      </c>
      <c r="L29" s="227">
        <f t="shared" si="3"/>
        <v>0</v>
      </c>
      <c r="M29" s="227">
        <f t="shared" si="3"/>
        <v>0</v>
      </c>
      <c r="N29" s="227">
        <f>N27+N28</f>
        <v>0</v>
      </c>
      <c r="O29" s="227">
        <f>O27+O28</f>
        <v>0</v>
      </c>
      <c r="P29" s="227">
        <f t="shared" ref="P29:V29" si="4">P27+P28</f>
        <v>0</v>
      </c>
      <c r="Q29" s="227">
        <f t="shared" si="4"/>
        <v>0</v>
      </c>
      <c r="R29" s="227">
        <f t="shared" si="4"/>
        <v>0</v>
      </c>
      <c r="S29" s="227">
        <f t="shared" si="4"/>
        <v>0</v>
      </c>
      <c r="T29" s="227">
        <f t="shared" si="4"/>
        <v>0</v>
      </c>
      <c r="U29" s="227">
        <f t="shared" si="4"/>
        <v>0</v>
      </c>
      <c r="V29" s="227">
        <f t="shared" si="4"/>
        <v>0</v>
      </c>
      <c r="W29" s="227">
        <f>W27+W28</f>
        <v>0</v>
      </c>
    </row>
    <row r="30" spans="2:23" s="9" customFormat="1">
      <c r="B30" s="212" t="s">
        <v>59</v>
      </c>
      <c r="C30" s="212">
        <v>1.47E-2</v>
      </c>
      <c r="D30" s="205"/>
      <c r="E30" s="213">
        <v>40909</v>
      </c>
      <c r="F30" s="213" t="s">
        <v>179</v>
      </c>
      <c r="G30" s="214" t="s">
        <v>65</v>
      </c>
      <c r="H30" s="228">
        <f>C$19/12</f>
        <v>1.225E-3</v>
      </c>
      <c r="I30" s="229">
        <f>(SUM('1.  LRAMVA Summary'!D$52:D$54)+SUM('1.  LRAMVA Summary'!D$55:D$56)*(MONTH($E30)-1)/12)*$H30</f>
        <v>0</v>
      </c>
      <c r="J30" s="229">
        <f>(SUM('1.  LRAMVA Summary'!E$52:E$54)+SUM('1.  LRAMVA Summary'!E$55:E$56)*(MONTH($E30)-1)/12)*$H30</f>
        <v>0</v>
      </c>
      <c r="K30" s="229">
        <f>(SUM('1.  LRAMVA Summary'!F$52:F$54)+SUM('1.  LRAMVA Summary'!F$55:F$56)*(MONTH($E30)-1)/12)*$H30</f>
        <v>0</v>
      </c>
      <c r="L30" s="229">
        <f>(SUM('1.  LRAMVA Summary'!G$52:G$54)+SUM('1.  LRAMVA Summary'!G$55:G$56)*(MONTH($E30)-1)/12)*$H30</f>
        <v>0</v>
      </c>
      <c r="M30" s="229">
        <f>(SUM('1.  LRAMVA Summary'!H$52:H$54)+SUM('1.  LRAMVA Summary'!H$55:H$56)*(MONTH($E30)-1)/12)*$H30</f>
        <v>0</v>
      </c>
      <c r="N30" s="229">
        <f>(SUM('1.  LRAMVA Summary'!I$52:I$54)+SUM('1.  LRAMVA Summary'!I$55:I$56)*(MONTH($E30)-1)/12)*$H30</f>
        <v>0</v>
      </c>
      <c r="O30" s="229">
        <f>(SUM('1.  LRAMVA Summary'!J$52:J$54)+SUM('1.  LRAMVA Summary'!J$55:J$56)*(MONTH($E30)-1)/12)*$H30</f>
        <v>0</v>
      </c>
      <c r="P30" s="229">
        <f>(SUM('1.  LRAMVA Summary'!K$52:K$54)+SUM('1.  LRAMVA Summary'!K$55:K$56)*(MONTH($E30)-1)/12)*$H30</f>
        <v>0</v>
      </c>
      <c r="Q30" s="229">
        <f>(SUM('1.  LRAMVA Summary'!L$52:L$54)+SUM('1.  LRAMVA Summary'!L$55:L$56)*(MONTH($E30)-1)/12)*$H30</f>
        <v>0</v>
      </c>
      <c r="R30" s="229">
        <f>(SUM('1.  LRAMVA Summary'!M$52:M$54)+SUM('1.  LRAMVA Summary'!M$55:M$56)*(MONTH($E30)-1)/12)*$H30</f>
        <v>0</v>
      </c>
      <c r="S30" s="229">
        <f>(SUM('1.  LRAMVA Summary'!N$52:N$54)+SUM('1.  LRAMVA Summary'!N$55:N$56)*(MONTH($E30)-1)/12)*$H30</f>
        <v>0</v>
      </c>
      <c r="T30" s="229">
        <f>(SUM('1.  LRAMVA Summary'!O$52:O$54)+SUM('1.  LRAMVA Summary'!O$55:O$56)*(MONTH($E30)-1)/12)*$H30</f>
        <v>0</v>
      </c>
      <c r="U30" s="229">
        <f>(SUM('1.  LRAMVA Summary'!P$52:P$54)+SUM('1.  LRAMVA Summary'!P$55:P$56)*(MONTH($E30)-1)/12)*$H30</f>
        <v>0</v>
      </c>
      <c r="V30" s="229">
        <f>(SUM('1.  LRAMVA Summary'!Q$52:Q$54)+SUM('1.  LRAMVA Summary'!Q$55:Q$56)*(MONTH($E30)-1)/12)*$H30</f>
        <v>0</v>
      </c>
      <c r="W30" s="230">
        <f>SUM(I30:V30)</f>
        <v>0</v>
      </c>
    </row>
    <row r="31" spans="2:23" s="9" customFormat="1">
      <c r="B31" s="212" t="s">
        <v>60</v>
      </c>
      <c r="C31" s="212">
        <v>1.47E-2</v>
      </c>
      <c r="D31" s="205"/>
      <c r="E31" s="213">
        <v>40940</v>
      </c>
      <c r="F31" s="213" t="s">
        <v>179</v>
      </c>
      <c r="G31" s="214" t="s">
        <v>65</v>
      </c>
      <c r="H31" s="228">
        <f>C$19/12</f>
        <v>1.225E-3</v>
      </c>
      <c r="I31" s="229">
        <f>(SUM('1.  LRAMVA Summary'!D$52:D$54)+SUM('1.  LRAMVA Summary'!D$55:D$56)*(MONTH($E31)-1)/12)*$H31</f>
        <v>0</v>
      </c>
      <c r="J31" s="229">
        <f>(SUM('1.  LRAMVA Summary'!E$52:E$54)+SUM('1.  LRAMVA Summary'!E$55:E$56)*(MONTH($E31)-1)/12)*$H31</f>
        <v>0</v>
      </c>
      <c r="K31" s="229">
        <f>(SUM('1.  LRAMVA Summary'!F$52:F$54)+SUM('1.  LRAMVA Summary'!F$55:F$56)*(MONTH($E31)-1)/12)*$H31</f>
        <v>0</v>
      </c>
      <c r="L31" s="229">
        <f>(SUM('1.  LRAMVA Summary'!G$52:G$54)+SUM('1.  LRAMVA Summary'!G$55:G$56)*(MONTH($E31)-1)/12)*$H31</f>
        <v>0</v>
      </c>
      <c r="M31" s="229">
        <f>(SUM('1.  LRAMVA Summary'!H$52:H$54)+SUM('1.  LRAMVA Summary'!H$55:H$56)*(MONTH($E31)-1)/12)*$H31</f>
        <v>0</v>
      </c>
      <c r="N31" s="229">
        <f>(SUM('1.  LRAMVA Summary'!I$52:I$54)+SUM('1.  LRAMVA Summary'!I$55:I$56)*(MONTH($E31)-1)/12)*$H31</f>
        <v>0</v>
      </c>
      <c r="O31" s="229">
        <f>(SUM('1.  LRAMVA Summary'!J$52:J$54)+SUM('1.  LRAMVA Summary'!J$55:J$56)*(MONTH($E31)-1)/12)*$H31</f>
        <v>0</v>
      </c>
      <c r="P31" s="229">
        <f>(SUM('1.  LRAMVA Summary'!K$52:K$54)+SUM('1.  LRAMVA Summary'!K$55:K$56)*(MONTH($E31)-1)/12)*$H31</f>
        <v>0</v>
      </c>
      <c r="Q31" s="229">
        <f>(SUM('1.  LRAMVA Summary'!L$52:L$54)+SUM('1.  LRAMVA Summary'!L$55:L$56)*(MONTH($E31)-1)/12)*$H31</f>
        <v>0</v>
      </c>
      <c r="R31" s="229">
        <f>(SUM('1.  LRAMVA Summary'!M$52:M$54)+SUM('1.  LRAMVA Summary'!M$55:M$56)*(MONTH($E31)-1)/12)*$H31</f>
        <v>0</v>
      </c>
      <c r="S31" s="229">
        <f>(SUM('1.  LRAMVA Summary'!N$52:N$54)+SUM('1.  LRAMVA Summary'!N$55:N$56)*(MONTH($E31)-1)/12)*$H31</f>
        <v>0</v>
      </c>
      <c r="T31" s="229">
        <f>(SUM('1.  LRAMVA Summary'!O$52:O$54)+SUM('1.  LRAMVA Summary'!O$55:O$56)*(MONTH($E31)-1)/12)*$H31</f>
        <v>0</v>
      </c>
      <c r="U31" s="229">
        <f>(SUM('1.  LRAMVA Summary'!P$52:P$54)+SUM('1.  LRAMVA Summary'!P$55:P$56)*(MONTH($E31)-1)/12)*$H31</f>
        <v>0</v>
      </c>
      <c r="V31" s="229">
        <f>(SUM('1.  LRAMVA Summary'!Q$52:Q$54)+SUM('1.  LRAMVA Summary'!Q$55:Q$56)*(MONTH($E31)-1)/12)*$H31</f>
        <v>0</v>
      </c>
      <c r="W31" s="230">
        <f t="shared" ref="W31:W40" si="5">SUM(I31:V31)</f>
        <v>0</v>
      </c>
    </row>
    <row r="32" spans="2:23" s="9" customFormat="1">
      <c r="B32" s="212" t="s">
        <v>61</v>
      </c>
      <c r="C32" s="212">
        <v>1.0999999999999999E-2</v>
      </c>
      <c r="D32" s="205"/>
      <c r="E32" s="213">
        <v>40969</v>
      </c>
      <c r="F32" s="213" t="s">
        <v>179</v>
      </c>
      <c r="G32" s="214" t="s">
        <v>65</v>
      </c>
      <c r="H32" s="228">
        <f>C$19/12</f>
        <v>1.225E-3</v>
      </c>
      <c r="I32" s="229">
        <f>(SUM('1.  LRAMVA Summary'!D$52:D$54)+SUM('1.  LRAMVA Summary'!D$55:D$56)*(MONTH($E32)-1)/12)*$H32</f>
        <v>0</v>
      </c>
      <c r="J32" s="229">
        <f>(SUM('1.  LRAMVA Summary'!E$52:E$54)+SUM('1.  LRAMVA Summary'!E$55:E$56)*(MONTH($E32)-1)/12)*$H32</f>
        <v>0</v>
      </c>
      <c r="K32" s="229">
        <f>(SUM('1.  LRAMVA Summary'!F$52:F$54)+SUM('1.  LRAMVA Summary'!F$55:F$56)*(MONTH($E32)-1)/12)*$H32</f>
        <v>0</v>
      </c>
      <c r="L32" s="229">
        <f>(SUM('1.  LRAMVA Summary'!G$52:G$54)+SUM('1.  LRAMVA Summary'!G$55:G$56)*(MONTH($E32)-1)/12)*$H32</f>
        <v>0</v>
      </c>
      <c r="M32" s="229">
        <f>(SUM('1.  LRAMVA Summary'!H$52:H$54)+SUM('1.  LRAMVA Summary'!H$55:H$56)*(MONTH($E32)-1)/12)*$H32</f>
        <v>0</v>
      </c>
      <c r="N32" s="229">
        <f>(SUM('1.  LRAMVA Summary'!I$52:I$54)+SUM('1.  LRAMVA Summary'!I$55:I$56)*(MONTH($E32)-1)/12)*$H32</f>
        <v>0</v>
      </c>
      <c r="O32" s="229">
        <f>(SUM('1.  LRAMVA Summary'!J$52:J$54)+SUM('1.  LRAMVA Summary'!J$55:J$56)*(MONTH($E32)-1)/12)*$H32</f>
        <v>0</v>
      </c>
      <c r="P32" s="229">
        <f>(SUM('1.  LRAMVA Summary'!K$52:K$54)+SUM('1.  LRAMVA Summary'!K$55:K$56)*(MONTH($E32)-1)/12)*$H32</f>
        <v>0</v>
      </c>
      <c r="Q32" s="229">
        <f>(SUM('1.  LRAMVA Summary'!L$52:L$54)+SUM('1.  LRAMVA Summary'!L$55:L$56)*(MONTH($E32)-1)/12)*$H32</f>
        <v>0</v>
      </c>
      <c r="R32" s="229">
        <f>(SUM('1.  LRAMVA Summary'!M$52:M$54)+SUM('1.  LRAMVA Summary'!M$55:M$56)*(MONTH($E32)-1)/12)*$H32</f>
        <v>0</v>
      </c>
      <c r="S32" s="229">
        <f>(SUM('1.  LRAMVA Summary'!N$52:N$54)+SUM('1.  LRAMVA Summary'!N$55:N$56)*(MONTH($E32)-1)/12)*$H32</f>
        <v>0</v>
      </c>
      <c r="T32" s="229">
        <f>(SUM('1.  LRAMVA Summary'!O$52:O$54)+SUM('1.  LRAMVA Summary'!O$55:O$56)*(MONTH($E32)-1)/12)*$H32</f>
        <v>0</v>
      </c>
      <c r="U32" s="229">
        <f>(SUM('1.  LRAMVA Summary'!P$52:P$54)+SUM('1.  LRAMVA Summary'!P$55:P$56)*(MONTH($E32)-1)/12)*$H32</f>
        <v>0</v>
      </c>
      <c r="V32" s="229">
        <f>(SUM('1.  LRAMVA Summary'!Q$52:Q$54)+SUM('1.  LRAMVA Summary'!Q$55:Q$56)*(MONTH($E32)-1)/12)*$H32</f>
        <v>0</v>
      </c>
      <c r="W32" s="230">
        <f t="shared" si="5"/>
        <v>0</v>
      </c>
    </row>
    <row r="33" spans="2:23" s="9" customFormat="1">
      <c r="B33" s="212" t="s">
        <v>177</v>
      </c>
      <c r="C33" s="212">
        <v>1.0999999999999999E-2</v>
      </c>
      <c r="D33" s="205"/>
      <c r="E33" s="213">
        <v>41000</v>
      </c>
      <c r="F33" s="213" t="s">
        <v>179</v>
      </c>
      <c r="G33" s="214" t="s">
        <v>66</v>
      </c>
      <c r="H33" s="231">
        <f>C$20/12</f>
        <v>1.225E-3</v>
      </c>
      <c r="I33" s="229">
        <f>(SUM('1.  LRAMVA Summary'!D$52:D$54)+SUM('1.  LRAMVA Summary'!D$55:D$56)*(MONTH($E33)-1)/12)*$H33</f>
        <v>0</v>
      </c>
      <c r="J33" s="229">
        <f>(SUM('1.  LRAMVA Summary'!E$52:E$54)+SUM('1.  LRAMVA Summary'!E$55:E$56)*(MONTH($E33)-1)/12)*$H33</f>
        <v>0</v>
      </c>
      <c r="K33" s="229">
        <f>(SUM('1.  LRAMVA Summary'!F$52:F$54)+SUM('1.  LRAMVA Summary'!F$55:F$56)*(MONTH($E33)-1)/12)*$H33</f>
        <v>0</v>
      </c>
      <c r="L33" s="229">
        <f>(SUM('1.  LRAMVA Summary'!G$52:G$54)+SUM('1.  LRAMVA Summary'!G$55:G$56)*(MONTH($E33)-1)/12)*$H33</f>
        <v>0</v>
      </c>
      <c r="M33" s="229">
        <f>(SUM('1.  LRAMVA Summary'!H$52:H$54)+SUM('1.  LRAMVA Summary'!H$55:H$56)*(MONTH($E33)-1)/12)*$H33</f>
        <v>0</v>
      </c>
      <c r="N33" s="229">
        <f>(SUM('1.  LRAMVA Summary'!I$52:I$54)+SUM('1.  LRAMVA Summary'!I$55:I$56)*(MONTH($E33)-1)/12)*$H33</f>
        <v>0</v>
      </c>
      <c r="O33" s="229">
        <f>(SUM('1.  LRAMVA Summary'!J$52:J$54)+SUM('1.  LRAMVA Summary'!J$55:J$56)*(MONTH($E33)-1)/12)*$H33</f>
        <v>0</v>
      </c>
      <c r="P33" s="229">
        <f>(SUM('1.  LRAMVA Summary'!K$52:K$54)+SUM('1.  LRAMVA Summary'!K$55:K$56)*(MONTH($E33)-1)/12)*$H33</f>
        <v>0</v>
      </c>
      <c r="Q33" s="229">
        <f>(SUM('1.  LRAMVA Summary'!L$52:L$54)+SUM('1.  LRAMVA Summary'!L$55:L$56)*(MONTH($E33)-1)/12)*$H33</f>
        <v>0</v>
      </c>
      <c r="R33" s="229">
        <f>(SUM('1.  LRAMVA Summary'!M$52:M$54)+SUM('1.  LRAMVA Summary'!M$55:M$56)*(MONTH($E33)-1)/12)*$H33</f>
        <v>0</v>
      </c>
      <c r="S33" s="229">
        <f>(SUM('1.  LRAMVA Summary'!N$52:N$54)+SUM('1.  LRAMVA Summary'!N$55:N$56)*(MONTH($E33)-1)/12)*$H33</f>
        <v>0</v>
      </c>
      <c r="T33" s="229">
        <f>(SUM('1.  LRAMVA Summary'!O$52:O$54)+SUM('1.  LRAMVA Summary'!O$55:O$56)*(MONTH($E33)-1)/12)*$H33</f>
        <v>0</v>
      </c>
      <c r="U33" s="229">
        <f>(SUM('1.  LRAMVA Summary'!P$52:P$54)+SUM('1.  LRAMVA Summary'!P$55:P$56)*(MONTH($E33)-1)/12)*$H33</f>
        <v>0</v>
      </c>
      <c r="V33" s="229">
        <f>(SUM('1.  LRAMVA Summary'!Q$52:Q$54)+SUM('1.  LRAMVA Summary'!Q$55:Q$56)*(MONTH($E33)-1)/12)*$H33</f>
        <v>0</v>
      </c>
      <c r="W33" s="230">
        <f t="shared" si="5"/>
        <v>0</v>
      </c>
    </row>
    <row r="34" spans="2:23" s="9" customFormat="1">
      <c r="B34" s="212" t="s">
        <v>178</v>
      </c>
      <c r="C34" s="212">
        <v>1.0999999999999999E-2</v>
      </c>
      <c r="D34" s="205"/>
      <c r="E34" s="213">
        <v>41030</v>
      </c>
      <c r="F34" s="213" t="s">
        <v>179</v>
      </c>
      <c r="G34" s="214" t="s">
        <v>66</v>
      </c>
      <c r="H34" s="228">
        <f>C$20/12</f>
        <v>1.225E-3</v>
      </c>
      <c r="I34" s="229">
        <f>(SUM('1.  LRAMVA Summary'!D$52:D$54)+SUM('1.  LRAMVA Summary'!D$55:D$56)*(MONTH($E34)-1)/12)*$H34</f>
        <v>0</v>
      </c>
      <c r="J34" s="229">
        <f>(SUM('1.  LRAMVA Summary'!E$52:E$54)+SUM('1.  LRAMVA Summary'!E$55:E$56)*(MONTH($E34)-1)/12)*$H34</f>
        <v>0</v>
      </c>
      <c r="K34" s="229">
        <f>(SUM('1.  LRAMVA Summary'!F$52:F$54)+SUM('1.  LRAMVA Summary'!F$55:F$56)*(MONTH($E34)-1)/12)*$H34</f>
        <v>0</v>
      </c>
      <c r="L34" s="229">
        <f>(SUM('1.  LRAMVA Summary'!G$52:G$54)+SUM('1.  LRAMVA Summary'!G$55:G$56)*(MONTH($E34)-1)/12)*$H34</f>
        <v>0</v>
      </c>
      <c r="M34" s="229">
        <f>(SUM('1.  LRAMVA Summary'!H$52:H$54)+SUM('1.  LRAMVA Summary'!H$55:H$56)*(MONTH($E34)-1)/12)*$H34</f>
        <v>0</v>
      </c>
      <c r="N34" s="229">
        <f>(SUM('1.  LRAMVA Summary'!I$52:I$54)+SUM('1.  LRAMVA Summary'!I$55:I$56)*(MONTH($E34)-1)/12)*$H34</f>
        <v>0</v>
      </c>
      <c r="O34" s="229">
        <f>(SUM('1.  LRAMVA Summary'!J$52:J$54)+SUM('1.  LRAMVA Summary'!J$55:J$56)*(MONTH($E34)-1)/12)*$H34</f>
        <v>0</v>
      </c>
      <c r="P34" s="229">
        <f>(SUM('1.  LRAMVA Summary'!K$52:K$54)+SUM('1.  LRAMVA Summary'!K$55:K$56)*(MONTH($E34)-1)/12)*$H34</f>
        <v>0</v>
      </c>
      <c r="Q34" s="229">
        <f>(SUM('1.  LRAMVA Summary'!L$52:L$54)+SUM('1.  LRAMVA Summary'!L$55:L$56)*(MONTH($E34)-1)/12)*$H34</f>
        <v>0</v>
      </c>
      <c r="R34" s="229">
        <f>(SUM('1.  LRAMVA Summary'!M$52:M$54)+SUM('1.  LRAMVA Summary'!M$55:M$56)*(MONTH($E34)-1)/12)*$H34</f>
        <v>0</v>
      </c>
      <c r="S34" s="229">
        <f>(SUM('1.  LRAMVA Summary'!N$52:N$54)+SUM('1.  LRAMVA Summary'!N$55:N$56)*(MONTH($E34)-1)/12)*$H34</f>
        <v>0</v>
      </c>
      <c r="T34" s="229">
        <f>(SUM('1.  LRAMVA Summary'!O$52:O$54)+SUM('1.  LRAMVA Summary'!O$55:O$56)*(MONTH($E34)-1)/12)*$H34</f>
        <v>0</v>
      </c>
      <c r="U34" s="229">
        <f>(SUM('1.  LRAMVA Summary'!P$52:P$54)+SUM('1.  LRAMVA Summary'!P$55:P$56)*(MONTH($E34)-1)/12)*$H34</f>
        <v>0</v>
      </c>
      <c r="V34" s="229">
        <f>(SUM('1.  LRAMVA Summary'!Q$52:Q$54)+SUM('1.  LRAMVA Summary'!Q$55:Q$56)*(MONTH($E34)-1)/12)*$H34</f>
        <v>0</v>
      </c>
      <c r="W34" s="230">
        <f t="shared" si="5"/>
        <v>0</v>
      </c>
    </row>
    <row r="35" spans="2:23" s="9" customFormat="1">
      <c r="B35" s="212" t="s">
        <v>73</v>
      </c>
      <c r="C35" s="212">
        <v>1.0999999999999999E-2</v>
      </c>
      <c r="D35" s="205"/>
      <c r="E35" s="213">
        <v>41061</v>
      </c>
      <c r="F35" s="213" t="s">
        <v>179</v>
      </c>
      <c r="G35" s="214" t="s">
        <v>66</v>
      </c>
      <c r="H35" s="228">
        <f>C$20/12</f>
        <v>1.225E-3</v>
      </c>
      <c r="I35" s="229">
        <f>(SUM('1.  LRAMVA Summary'!D$52:D$54)+SUM('1.  LRAMVA Summary'!D$55:D$56)*(MONTH($E35)-1)/12)*$H35</f>
        <v>0</v>
      </c>
      <c r="J35" s="229">
        <f>(SUM('1.  LRAMVA Summary'!E$52:E$54)+SUM('1.  LRAMVA Summary'!E$55:E$56)*(MONTH($E35)-1)/12)*$H35</f>
        <v>0</v>
      </c>
      <c r="K35" s="229">
        <f>(SUM('1.  LRAMVA Summary'!F$52:F$54)+SUM('1.  LRAMVA Summary'!F$55:F$56)*(MONTH($E35)-1)/12)*$H35</f>
        <v>0</v>
      </c>
      <c r="L35" s="229">
        <f>(SUM('1.  LRAMVA Summary'!G$52:G$54)+SUM('1.  LRAMVA Summary'!G$55:G$56)*(MONTH($E35)-1)/12)*$H35</f>
        <v>0</v>
      </c>
      <c r="M35" s="229">
        <f>(SUM('1.  LRAMVA Summary'!H$52:H$54)+SUM('1.  LRAMVA Summary'!H$55:H$56)*(MONTH($E35)-1)/12)*$H35</f>
        <v>0</v>
      </c>
      <c r="N35" s="229">
        <f>(SUM('1.  LRAMVA Summary'!I$52:I$54)+SUM('1.  LRAMVA Summary'!I$55:I$56)*(MONTH($E35)-1)/12)*$H35</f>
        <v>0</v>
      </c>
      <c r="O35" s="229">
        <f>(SUM('1.  LRAMVA Summary'!J$52:J$54)+SUM('1.  LRAMVA Summary'!J$55:J$56)*(MONTH($E35)-1)/12)*$H35</f>
        <v>0</v>
      </c>
      <c r="P35" s="229">
        <f>(SUM('1.  LRAMVA Summary'!K$52:K$54)+SUM('1.  LRAMVA Summary'!K$55:K$56)*(MONTH($E35)-1)/12)*$H35</f>
        <v>0</v>
      </c>
      <c r="Q35" s="229">
        <f>(SUM('1.  LRAMVA Summary'!L$52:L$54)+SUM('1.  LRAMVA Summary'!L$55:L$56)*(MONTH($E35)-1)/12)*$H35</f>
        <v>0</v>
      </c>
      <c r="R35" s="229">
        <f>(SUM('1.  LRAMVA Summary'!M$52:M$54)+SUM('1.  LRAMVA Summary'!M$55:M$56)*(MONTH($E35)-1)/12)*$H35</f>
        <v>0</v>
      </c>
      <c r="S35" s="229">
        <f>(SUM('1.  LRAMVA Summary'!N$52:N$54)+SUM('1.  LRAMVA Summary'!N$55:N$56)*(MONTH($E35)-1)/12)*$H35</f>
        <v>0</v>
      </c>
      <c r="T35" s="229">
        <f>(SUM('1.  LRAMVA Summary'!O$52:O$54)+SUM('1.  LRAMVA Summary'!O$55:O$56)*(MONTH($E35)-1)/12)*$H35</f>
        <v>0</v>
      </c>
      <c r="U35" s="229">
        <f>(SUM('1.  LRAMVA Summary'!P$52:P$54)+SUM('1.  LRAMVA Summary'!P$55:P$56)*(MONTH($E35)-1)/12)*$H35</f>
        <v>0</v>
      </c>
      <c r="V35" s="229">
        <f>(SUM('1.  LRAMVA Summary'!Q$52:Q$54)+SUM('1.  LRAMVA Summary'!Q$55:Q$56)*(MONTH($E35)-1)/12)*$H35</f>
        <v>0</v>
      </c>
      <c r="W35" s="230">
        <f t="shared" si="5"/>
        <v>0</v>
      </c>
    </row>
    <row r="36" spans="2:23" s="9" customFormat="1">
      <c r="B36" s="212" t="s">
        <v>74</v>
      </c>
      <c r="C36" s="212">
        <v>1.0999999999999999E-2</v>
      </c>
      <c r="D36" s="205"/>
      <c r="E36" s="213">
        <v>41091</v>
      </c>
      <c r="F36" s="213" t="s">
        <v>179</v>
      </c>
      <c r="G36" s="214" t="s">
        <v>68</v>
      </c>
      <c r="H36" s="231">
        <f>C$21/12</f>
        <v>1.225E-3</v>
      </c>
      <c r="I36" s="229">
        <f>(SUM('1.  LRAMVA Summary'!D$52:D$54)+SUM('1.  LRAMVA Summary'!D$55:D$56)*(MONTH($E36)-1)/12)*$H36</f>
        <v>0</v>
      </c>
      <c r="J36" s="229">
        <f>(SUM('1.  LRAMVA Summary'!E$52:E$54)+SUM('1.  LRAMVA Summary'!E$55:E$56)*(MONTH($E36)-1)/12)*$H36</f>
        <v>0</v>
      </c>
      <c r="K36" s="229">
        <f>(SUM('1.  LRAMVA Summary'!F$52:F$54)+SUM('1.  LRAMVA Summary'!F$55:F$56)*(MONTH($E36)-1)/12)*$H36</f>
        <v>0</v>
      </c>
      <c r="L36" s="229">
        <f>(SUM('1.  LRAMVA Summary'!G$52:G$54)+SUM('1.  LRAMVA Summary'!G$55:G$56)*(MONTH($E36)-1)/12)*$H36</f>
        <v>0</v>
      </c>
      <c r="M36" s="229">
        <f>(SUM('1.  LRAMVA Summary'!H$52:H$54)+SUM('1.  LRAMVA Summary'!H$55:H$56)*(MONTH($E36)-1)/12)*$H36</f>
        <v>0</v>
      </c>
      <c r="N36" s="229">
        <f>(SUM('1.  LRAMVA Summary'!I$52:I$54)+SUM('1.  LRAMVA Summary'!I$55:I$56)*(MONTH($E36)-1)/12)*$H36</f>
        <v>0</v>
      </c>
      <c r="O36" s="229">
        <f>(SUM('1.  LRAMVA Summary'!J$52:J$54)+SUM('1.  LRAMVA Summary'!J$55:J$56)*(MONTH($E36)-1)/12)*$H36</f>
        <v>0</v>
      </c>
      <c r="P36" s="229">
        <f>(SUM('1.  LRAMVA Summary'!K$52:K$54)+SUM('1.  LRAMVA Summary'!K$55:K$56)*(MONTH($E36)-1)/12)*$H36</f>
        <v>0</v>
      </c>
      <c r="Q36" s="229">
        <f>(SUM('1.  LRAMVA Summary'!L$52:L$54)+SUM('1.  LRAMVA Summary'!L$55:L$56)*(MONTH($E36)-1)/12)*$H36</f>
        <v>0</v>
      </c>
      <c r="R36" s="229">
        <f>(SUM('1.  LRAMVA Summary'!M$52:M$54)+SUM('1.  LRAMVA Summary'!M$55:M$56)*(MONTH($E36)-1)/12)*$H36</f>
        <v>0</v>
      </c>
      <c r="S36" s="229">
        <f>(SUM('1.  LRAMVA Summary'!N$52:N$54)+SUM('1.  LRAMVA Summary'!N$55:N$56)*(MONTH($E36)-1)/12)*$H36</f>
        <v>0</v>
      </c>
      <c r="T36" s="229">
        <f>(SUM('1.  LRAMVA Summary'!O$52:O$54)+SUM('1.  LRAMVA Summary'!O$55:O$56)*(MONTH($E36)-1)/12)*$H36</f>
        <v>0</v>
      </c>
      <c r="U36" s="229">
        <f>(SUM('1.  LRAMVA Summary'!P$52:P$54)+SUM('1.  LRAMVA Summary'!P$55:P$56)*(MONTH($E36)-1)/12)*$H36</f>
        <v>0</v>
      </c>
      <c r="V36" s="229">
        <f>(SUM('1.  LRAMVA Summary'!Q$52:Q$54)+SUM('1.  LRAMVA Summary'!Q$55:Q$56)*(MONTH($E36)-1)/12)*$H36</f>
        <v>0</v>
      </c>
      <c r="W36" s="230">
        <f t="shared" si="5"/>
        <v>0</v>
      </c>
    </row>
    <row r="37" spans="2:23" s="9" customFormat="1">
      <c r="B37" s="212" t="s">
        <v>75</v>
      </c>
      <c r="C37" s="212">
        <v>1.0999999999999999E-2</v>
      </c>
      <c r="D37" s="205"/>
      <c r="E37" s="213">
        <v>41122</v>
      </c>
      <c r="F37" s="213" t="s">
        <v>179</v>
      </c>
      <c r="G37" s="214" t="s">
        <v>68</v>
      </c>
      <c r="H37" s="228">
        <f>C$21/12</f>
        <v>1.225E-3</v>
      </c>
      <c r="I37" s="229">
        <f>(SUM('1.  LRAMVA Summary'!D$52:D$54)+SUM('1.  LRAMVA Summary'!D$55:D$56)*(MONTH($E37)-1)/12)*$H37</f>
        <v>0</v>
      </c>
      <c r="J37" s="229">
        <f>(SUM('1.  LRAMVA Summary'!E$52:E$54)+SUM('1.  LRAMVA Summary'!E$55:E$56)*(MONTH($E37)-1)/12)*$H37</f>
        <v>0</v>
      </c>
      <c r="K37" s="229">
        <f>(SUM('1.  LRAMVA Summary'!F$52:F$54)+SUM('1.  LRAMVA Summary'!F$55:F$56)*(MONTH($E37)-1)/12)*$H37</f>
        <v>0</v>
      </c>
      <c r="L37" s="229">
        <f>(SUM('1.  LRAMVA Summary'!G$52:G$54)+SUM('1.  LRAMVA Summary'!G$55:G$56)*(MONTH($E37)-1)/12)*$H37</f>
        <v>0</v>
      </c>
      <c r="M37" s="229">
        <f>(SUM('1.  LRAMVA Summary'!H$52:H$54)+SUM('1.  LRAMVA Summary'!H$55:H$56)*(MONTH($E37)-1)/12)*$H37</f>
        <v>0</v>
      </c>
      <c r="N37" s="229">
        <f>(SUM('1.  LRAMVA Summary'!I$52:I$54)+SUM('1.  LRAMVA Summary'!I$55:I$56)*(MONTH($E37)-1)/12)*$H37</f>
        <v>0</v>
      </c>
      <c r="O37" s="229">
        <f>(SUM('1.  LRAMVA Summary'!J$52:J$54)+SUM('1.  LRAMVA Summary'!J$55:J$56)*(MONTH($E37)-1)/12)*$H37</f>
        <v>0</v>
      </c>
      <c r="P37" s="229">
        <f>(SUM('1.  LRAMVA Summary'!K$52:K$54)+SUM('1.  LRAMVA Summary'!K$55:K$56)*(MONTH($E37)-1)/12)*$H37</f>
        <v>0</v>
      </c>
      <c r="Q37" s="229">
        <f>(SUM('1.  LRAMVA Summary'!L$52:L$54)+SUM('1.  LRAMVA Summary'!L$55:L$56)*(MONTH($E37)-1)/12)*$H37</f>
        <v>0</v>
      </c>
      <c r="R37" s="229">
        <f>(SUM('1.  LRAMVA Summary'!M$52:M$54)+SUM('1.  LRAMVA Summary'!M$55:M$56)*(MONTH($E37)-1)/12)*$H37</f>
        <v>0</v>
      </c>
      <c r="S37" s="229">
        <f>(SUM('1.  LRAMVA Summary'!N$52:N$54)+SUM('1.  LRAMVA Summary'!N$55:N$56)*(MONTH($E37)-1)/12)*$H37</f>
        <v>0</v>
      </c>
      <c r="T37" s="229">
        <f>(SUM('1.  LRAMVA Summary'!O$52:O$54)+SUM('1.  LRAMVA Summary'!O$55:O$56)*(MONTH($E37)-1)/12)*$H37</f>
        <v>0</v>
      </c>
      <c r="U37" s="229">
        <f>(SUM('1.  LRAMVA Summary'!P$52:P$54)+SUM('1.  LRAMVA Summary'!P$55:P$56)*(MONTH($E37)-1)/12)*$H37</f>
        <v>0</v>
      </c>
      <c r="V37" s="229">
        <f>(SUM('1.  LRAMVA Summary'!Q$52:Q$54)+SUM('1.  LRAMVA Summary'!Q$55:Q$56)*(MONTH($E37)-1)/12)*$H37</f>
        <v>0</v>
      </c>
      <c r="W37" s="230">
        <f t="shared" si="5"/>
        <v>0</v>
      </c>
    </row>
    <row r="38" spans="2:23" s="9" customFormat="1">
      <c r="B38" s="212" t="s">
        <v>76</v>
      </c>
      <c r="C38" s="212">
        <v>1.0999999999999999E-2</v>
      </c>
      <c r="D38" s="205"/>
      <c r="E38" s="213">
        <v>41153</v>
      </c>
      <c r="F38" s="213" t="s">
        <v>179</v>
      </c>
      <c r="G38" s="214" t="s">
        <v>68</v>
      </c>
      <c r="H38" s="228">
        <f>C$21/12</f>
        <v>1.225E-3</v>
      </c>
      <c r="I38" s="229">
        <f>(SUM('1.  LRAMVA Summary'!D$52:D$54)+SUM('1.  LRAMVA Summary'!D$55:D$56)*(MONTH($E38)-1)/12)*$H38</f>
        <v>0</v>
      </c>
      <c r="J38" s="229">
        <f>(SUM('1.  LRAMVA Summary'!E$52:E$54)+SUM('1.  LRAMVA Summary'!E$55:E$56)*(MONTH($E38)-1)/12)*$H38</f>
        <v>0</v>
      </c>
      <c r="K38" s="229">
        <f>(SUM('1.  LRAMVA Summary'!F$52:F$54)+SUM('1.  LRAMVA Summary'!F$55:F$56)*(MONTH($E38)-1)/12)*$H38</f>
        <v>0</v>
      </c>
      <c r="L38" s="229">
        <f>(SUM('1.  LRAMVA Summary'!G$52:G$54)+SUM('1.  LRAMVA Summary'!G$55:G$56)*(MONTH($E38)-1)/12)*$H38</f>
        <v>0</v>
      </c>
      <c r="M38" s="229">
        <f>(SUM('1.  LRAMVA Summary'!H$52:H$54)+SUM('1.  LRAMVA Summary'!H$55:H$56)*(MONTH($E38)-1)/12)*$H38</f>
        <v>0</v>
      </c>
      <c r="N38" s="229">
        <f>(SUM('1.  LRAMVA Summary'!I$52:I$54)+SUM('1.  LRAMVA Summary'!I$55:I$56)*(MONTH($E38)-1)/12)*$H38</f>
        <v>0</v>
      </c>
      <c r="O38" s="229">
        <f>(SUM('1.  LRAMVA Summary'!J$52:J$54)+SUM('1.  LRAMVA Summary'!J$55:J$56)*(MONTH($E38)-1)/12)*$H38</f>
        <v>0</v>
      </c>
      <c r="P38" s="229">
        <f>(SUM('1.  LRAMVA Summary'!K$52:K$54)+SUM('1.  LRAMVA Summary'!K$55:K$56)*(MONTH($E38)-1)/12)*$H38</f>
        <v>0</v>
      </c>
      <c r="Q38" s="229">
        <f>(SUM('1.  LRAMVA Summary'!L$52:L$54)+SUM('1.  LRAMVA Summary'!L$55:L$56)*(MONTH($E38)-1)/12)*$H38</f>
        <v>0</v>
      </c>
      <c r="R38" s="229">
        <f>(SUM('1.  LRAMVA Summary'!M$52:M$54)+SUM('1.  LRAMVA Summary'!M$55:M$56)*(MONTH($E38)-1)/12)*$H38</f>
        <v>0</v>
      </c>
      <c r="S38" s="229">
        <f>(SUM('1.  LRAMVA Summary'!N$52:N$54)+SUM('1.  LRAMVA Summary'!N$55:N$56)*(MONTH($E38)-1)/12)*$H38</f>
        <v>0</v>
      </c>
      <c r="T38" s="229">
        <f>(SUM('1.  LRAMVA Summary'!O$52:O$54)+SUM('1.  LRAMVA Summary'!O$55:O$56)*(MONTH($E38)-1)/12)*$H38</f>
        <v>0</v>
      </c>
      <c r="U38" s="229">
        <f>(SUM('1.  LRAMVA Summary'!P$52:P$54)+SUM('1.  LRAMVA Summary'!P$55:P$56)*(MONTH($E38)-1)/12)*$H38</f>
        <v>0</v>
      </c>
      <c r="V38" s="229">
        <f>(SUM('1.  LRAMVA Summary'!Q$52:Q$54)+SUM('1.  LRAMVA Summary'!Q$55:Q$56)*(MONTH($E38)-1)/12)*$H38</f>
        <v>0</v>
      </c>
      <c r="W38" s="230">
        <f t="shared" si="5"/>
        <v>0</v>
      </c>
    </row>
    <row r="39" spans="2:23" s="9" customFormat="1">
      <c r="B39" s="212" t="s">
        <v>77</v>
      </c>
      <c r="C39" s="212">
        <v>1.0999999999999999E-2</v>
      </c>
      <c r="D39" s="205"/>
      <c r="E39" s="213">
        <v>41183</v>
      </c>
      <c r="F39" s="213" t="s">
        <v>179</v>
      </c>
      <c r="G39" s="214" t="s">
        <v>69</v>
      </c>
      <c r="H39" s="231">
        <f>C$22/12</f>
        <v>1.225E-3</v>
      </c>
      <c r="I39" s="229">
        <f>(SUM('1.  LRAMVA Summary'!D$52:D$54)+SUM('1.  LRAMVA Summary'!D$55:D$56)*(MONTH($E39)-1)/12)*$H39</f>
        <v>0</v>
      </c>
      <c r="J39" s="229">
        <f>(SUM('1.  LRAMVA Summary'!E$52:E$54)+SUM('1.  LRAMVA Summary'!E$55:E$56)*(MONTH($E39)-1)/12)*$H39</f>
        <v>0</v>
      </c>
      <c r="K39" s="229">
        <f>(SUM('1.  LRAMVA Summary'!F$52:F$54)+SUM('1.  LRAMVA Summary'!F$55:F$56)*(MONTH($E39)-1)/12)*$H39</f>
        <v>0</v>
      </c>
      <c r="L39" s="229">
        <f>(SUM('1.  LRAMVA Summary'!G$52:G$54)+SUM('1.  LRAMVA Summary'!G$55:G$56)*(MONTH($E39)-1)/12)*$H39</f>
        <v>0</v>
      </c>
      <c r="M39" s="229">
        <f>(SUM('1.  LRAMVA Summary'!H$52:H$54)+SUM('1.  LRAMVA Summary'!H$55:H$56)*(MONTH($E39)-1)/12)*$H39</f>
        <v>0</v>
      </c>
      <c r="N39" s="229">
        <f>(SUM('1.  LRAMVA Summary'!I$52:I$54)+SUM('1.  LRAMVA Summary'!I$55:I$56)*(MONTH($E39)-1)/12)*$H39</f>
        <v>0</v>
      </c>
      <c r="O39" s="229">
        <f>(SUM('1.  LRAMVA Summary'!J$52:J$54)+SUM('1.  LRAMVA Summary'!J$55:J$56)*(MONTH($E39)-1)/12)*$H39</f>
        <v>0</v>
      </c>
      <c r="P39" s="229">
        <f>(SUM('1.  LRAMVA Summary'!K$52:K$54)+SUM('1.  LRAMVA Summary'!K$55:K$56)*(MONTH($E39)-1)/12)*$H39</f>
        <v>0</v>
      </c>
      <c r="Q39" s="229">
        <f>(SUM('1.  LRAMVA Summary'!L$52:L$54)+SUM('1.  LRAMVA Summary'!L$55:L$56)*(MONTH($E39)-1)/12)*$H39</f>
        <v>0</v>
      </c>
      <c r="R39" s="229">
        <f>(SUM('1.  LRAMVA Summary'!M$52:M$54)+SUM('1.  LRAMVA Summary'!M$55:M$56)*(MONTH($E39)-1)/12)*$H39</f>
        <v>0</v>
      </c>
      <c r="S39" s="229">
        <f>(SUM('1.  LRAMVA Summary'!N$52:N$54)+SUM('1.  LRAMVA Summary'!N$55:N$56)*(MONTH($E39)-1)/12)*$H39</f>
        <v>0</v>
      </c>
      <c r="T39" s="229">
        <f>(SUM('1.  LRAMVA Summary'!O$52:O$54)+SUM('1.  LRAMVA Summary'!O$55:O$56)*(MONTH($E39)-1)/12)*$H39</f>
        <v>0</v>
      </c>
      <c r="U39" s="229">
        <f>(SUM('1.  LRAMVA Summary'!P$52:P$54)+SUM('1.  LRAMVA Summary'!P$55:P$56)*(MONTH($E39)-1)/12)*$H39</f>
        <v>0</v>
      </c>
      <c r="V39" s="229">
        <f>(SUM('1.  LRAMVA Summary'!Q$52:Q$54)+SUM('1.  LRAMVA Summary'!Q$55:Q$56)*(MONTH($E39)-1)/12)*$H39</f>
        <v>0</v>
      </c>
      <c r="W39" s="230">
        <f t="shared" si="5"/>
        <v>0</v>
      </c>
    </row>
    <row r="40" spans="2:23" s="9" customFormat="1">
      <c r="B40" s="212" t="s">
        <v>78</v>
      </c>
      <c r="C40" s="212">
        <v>1.0999999999999999E-2</v>
      </c>
      <c r="D40" s="205"/>
      <c r="E40" s="213">
        <v>41214</v>
      </c>
      <c r="F40" s="213" t="s">
        <v>179</v>
      </c>
      <c r="G40" s="214" t="s">
        <v>69</v>
      </c>
      <c r="H40" s="228">
        <f>C$22/12</f>
        <v>1.225E-3</v>
      </c>
      <c r="I40" s="229">
        <f>(SUM('1.  LRAMVA Summary'!D$52:D$54)+SUM('1.  LRAMVA Summary'!D$55:D$56)*(MONTH($E40)-1)/12)*$H40</f>
        <v>0</v>
      </c>
      <c r="J40" s="229">
        <f>(SUM('1.  LRAMVA Summary'!E$52:E$54)+SUM('1.  LRAMVA Summary'!E$55:E$56)*(MONTH($E40)-1)/12)*$H40</f>
        <v>0</v>
      </c>
      <c r="K40" s="229">
        <f>(SUM('1.  LRAMVA Summary'!F$52:F$54)+SUM('1.  LRAMVA Summary'!F$55:F$56)*(MONTH($E40)-1)/12)*$H40</f>
        <v>0</v>
      </c>
      <c r="L40" s="229">
        <f>(SUM('1.  LRAMVA Summary'!G$52:G$54)+SUM('1.  LRAMVA Summary'!G$55:G$56)*(MONTH($E40)-1)/12)*$H40</f>
        <v>0</v>
      </c>
      <c r="M40" s="229">
        <f>(SUM('1.  LRAMVA Summary'!H$52:H$54)+SUM('1.  LRAMVA Summary'!H$55:H$56)*(MONTH($E40)-1)/12)*$H40</f>
        <v>0</v>
      </c>
      <c r="N40" s="229">
        <f>(SUM('1.  LRAMVA Summary'!I$52:I$54)+SUM('1.  LRAMVA Summary'!I$55:I$56)*(MONTH($E40)-1)/12)*$H40</f>
        <v>0</v>
      </c>
      <c r="O40" s="229">
        <f>(SUM('1.  LRAMVA Summary'!J$52:J$54)+SUM('1.  LRAMVA Summary'!J$55:J$56)*(MONTH($E40)-1)/12)*$H40</f>
        <v>0</v>
      </c>
      <c r="P40" s="229">
        <f>(SUM('1.  LRAMVA Summary'!K$52:K$54)+SUM('1.  LRAMVA Summary'!K$55:K$56)*(MONTH($E40)-1)/12)*$H40</f>
        <v>0</v>
      </c>
      <c r="Q40" s="229">
        <f>(SUM('1.  LRAMVA Summary'!L$52:L$54)+SUM('1.  LRAMVA Summary'!L$55:L$56)*(MONTH($E40)-1)/12)*$H40</f>
        <v>0</v>
      </c>
      <c r="R40" s="229">
        <f>(SUM('1.  LRAMVA Summary'!M$52:M$54)+SUM('1.  LRAMVA Summary'!M$55:M$56)*(MONTH($E40)-1)/12)*$H40</f>
        <v>0</v>
      </c>
      <c r="S40" s="229">
        <f>(SUM('1.  LRAMVA Summary'!N$52:N$54)+SUM('1.  LRAMVA Summary'!N$55:N$56)*(MONTH($E40)-1)/12)*$H40</f>
        <v>0</v>
      </c>
      <c r="T40" s="229">
        <f>(SUM('1.  LRAMVA Summary'!O$52:O$54)+SUM('1.  LRAMVA Summary'!O$55:O$56)*(MONTH($E40)-1)/12)*$H40</f>
        <v>0</v>
      </c>
      <c r="U40" s="229">
        <f>(SUM('1.  LRAMVA Summary'!P$52:P$54)+SUM('1.  LRAMVA Summary'!P$55:P$56)*(MONTH($E40)-1)/12)*$H40</f>
        <v>0</v>
      </c>
      <c r="V40" s="229">
        <f>(SUM('1.  LRAMVA Summary'!Q$52:Q$54)+SUM('1.  LRAMVA Summary'!Q$55:Q$56)*(MONTH($E40)-1)/12)*$H40</f>
        <v>0</v>
      </c>
      <c r="W40" s="230">
        <f t="shared" si="5"/>
        <v>0</v>
      </c>
    </row>
    <row r="41" spans="2:23" s="9" customFormat="1">
      <c r="B41" s="212" t="s">
        <v>79</v>
      </c>
      <c r="C41" s="232">
        <v>1.0999999999999999E-2</v>
      </c>
      <c r="D41" s="205"/>
      <c r="E41" s="213">
        <v>41244</v>
      </c>
      <c r="F41" s="213" t="s">
        <v>179</v>
      </c>
      <c r="G41" s="214" t="s">
        <v>69</v>
      </c>
      <c r="H41" s="228">
        <f>C$22/12</f>
        <v>1.225E-3</v>
      </c>
      <c r="I41" s="229">
        <f>(SUM('1.  LRAMVA Summary'!D$52:D$54)+SUM('1.  LRAMVA Summary'!D$55:D$56)*(MONTH($E41)-1)/12)*$H41</f>
        <v>0</v>
      </c>
      <c r="J41" s="229">
        <f>(SUM('1.  LRAMVA Summary'!E$52:E$54)+SUM('1.  LRAMVA Summary'!E$55:E$56)*(MONTH($E41)-1)/12)*$H41</f>
        <v>0</v>
      </c>
      <c r="K41" s="229">
        <f>(SUM('1.  LRAMVA Summary'!F$52:F$54)+SUM('1.  LRAMVA Summary'!F$55:F$56)*(MONTH($E41)-1)/12)*$H41</f>
        <v>0</v>
      </c>
      <c r="L41" s="229">
        <f>(SUM('1.  LRAMVA Summary'!G$52:G$54)+SUM('1.  LRAMVA Summary'!G$55:G$56)*(MONTH($E41)-1)/12)*$H41</f>
        <v>0</v>
      </c>
      <c r="M41" s="229">
        <f>(SUM('1.  LRAMVA Summary'!H$52:H$54)+SUM('1.  LRAMVA Summary'!H$55:H$56)*(MONTH($E41)-1)/12)*$H41</f>
        <v>0</v>
      </c>
      <c r="N41" s="229">
        <f>(SUM('1.  LRAMVA Summary'!I$52:I$54)+SUM('1.  LRAMVA Summary'!I$55:I$56)*(MONTH($E41)-1)/12)*$H41</f>
        <v>0</v>
      </c>
      <c r="O41" s="229">
        <f>(SUM('1.  LRAMVA Summary'!J$52:J$54)+SUM('1.  LRAMVA Summary'!J$55:J$56)*(MONTH($E41)-1)/12)*$H41</f>
        <v>0</v>
      </c>
      <c r="P41" s="229">
        <f>(SUM('1.  LRAMVA Summary'!K$52:K$54)+SUM('1.  LRAMVA Summary'!K$55:K$56)*(MONTH($E41)-1)/12)*$H41</f>
        <v>0</v>
      </c>
      <c r="Q41" s="229">
        <f>(SUM('1.  LRAMVA Summary'!L$52:L$54)+SUM('1.  LRAMVA Summary'!L$55:L$56)*(MONTH($E41)-1)/12)*$H41</f>
        <v>0</v>
      </c>
      <c r="R41" s="229">
        <f>(SUM('1.  LRAMVA Summary'!M$52:M$54)+SUM('1.  LRAMVA Summary'!M$55:M$56)*(MONTH($E41)-1)/12)*$H41</f>
        <v>0</v>
      </c>
      <c r="S41" s="229">
        <f>(SUM('1.  LRAMVA Summary'!N$52:N$54)+SUM('1.  LRAMVA Summary'!N$55:N$56)*(MONTH($E41)-1)/12)*$H41</f>
        <v>0</v>
      </c>
      <c r="T41" s="229">
        <f>(SUM('1.  LRAMVA Summary'!O$52:O$54)+SUM('1.  LRAMVA Summary'!O$55:O$56)*(MONTH($E41)-1)/12)*$H41</f>
        <v>0</v>
      </c>
      <c r="U41" s="229">
        <f>(SUM('1.  LRAMVA Summary'!P$52:P$54)+SUM('1.  LRAMVA Summary'!P$55:P$56)*(MONTH($E41)-1)/12)*$H41</f>
        <v>0</v>
      </c>
      <c r="V41" s="229">
        <f>(SUM('1.  LRAMVA Summary'!Q$52:Q$54)+SUM('1.  LRAMVA Summary'!Q$55:Q$56)*(MONTH($E41)-1)/12)*$H41</f>
        <v>0</v>
      </c>
      <c r="W41" s="230">
        <f>SUM(I41:V41)</f>
        <v>0</v>
      </c>
    </row>
    <row r="42" spans="2:23" s="9" customFormat="1" ht="15.75" thickBot="1">
      <c r="B42" s="212" t="s">
        <v>80</v>
      </c>
      <c r="C42" s="232">
        <v>1.0999999999999999E-2</v>
      </c>
      <c r="D42" s="205"/>
      <c r="E42" s="215" t="s">
        <v>463</v>
      </c>
      <c r="F42" s="215"/>
      <c r="G42" s="216"/>
      <c r="H42" s="233"/>
      <c r="I42" s="218">
        <f>SUM(I29:I41)</f>
        <v>0</v>
      </c>
      <c r="J42" s="218">
        <f t="shared" ref="J42:O42" si="6">SUM(J29:J41)</f>
        <v>0</v>
      </c>
      <c r="K42" s="218">
        <f t="shared" si="6"/>
        <v>0</v>
      </c>
      <c r="L42" s="218">
        <f t="shared" si="6"/>
        <v>0</v>
      </c>
      <c r="M42" s="218">
        <f t="shared" si="6"/>
        <v>0</v>
      </c>
      <c r="N42" s="218">
        <f t="shared" si="6"/>
        <v>0</v>
      </c>
      <c r="O42" s="218">
        <f t="shared" si="6"/>
        <v>0</v>
      </c>
      <c r="P42" s="218">
        <f t="shared" ref="P42:V42" si="7">SUM(P29:P41)</f>
        <v>0</v>
      </c>
      <c r="Q42" s="218">
        <f t="shared" si="7"/>
        <v>0</v>
      </c>
      <c r="R42" s="218">
        <f t="shared" si="7"/>
        <v>0</v>
      </c>
      <c r="S42" s="218">
        <f t="shared" si="7"/>
        <v>0</v>
      </c>
      <c r="T42" s="218">
        <f t="shared" si="7"/>
        <v>0</v>
      </c>
      <c r="U42" s="218">
        <f t="shared" si="7"/>
        <v>0</v>
      </c>
      <c r="V42" s="218">
        <f t="shared" si="7"/>
        <v>0</v>
      </c>
      <c r="W42" s="218">
        <f>SUM(W29:W41)</f>
        <v>0</v>
      </c>
    </row>
    <row r="43" spans="2:23" s="9" customFormat="1" ht="15.75" thickTop="1">
      <c r="B43" s="212" t="s">
        <v>81</v>
      </c>
      <c r="C43" s="232">
        <v>1.0999999999999999E-2</v>
      </c>
      <c r="D43" s="205"/>
      <c r="E43" s="219" t="s">
        <v>67</v>
      </c>
      <c r="F43" s="219"/>
      <c r="G43" s="220"/>
      <c r="H43" s="221"/>
      <c r="I43" s="222"/>
      <c r="J43" s="222"/>
      <c r="K43" s="222"/>
      <c r="L43" s="222"/>
      <c r="M43" s="222"/>
      <c r="N43" s="222"/>
      <c r="O43" s="222"/>
      <c r="P43" s="222"/>
      <c r="Q43" s="222"/>
      <c r="R43" s="222"/>
      <c r="S43" s="222"/>
      <c r="T43" s="222"/>
      <c r="U43" s="222"/>
      <c r="V43" s="222"/>
      <c r="W43" s="223"/>
    </row>
    <row r="44" spans="2:23" s="9" customFormat="1">
      <c r="B44" s="212" t="s">
        <v>82</v>
      </c>
      <c r="C44" s="232">
        <v>1.0999999999999999E-2</v>
      </c>
      <c r="D44" s="205"/>
      <c r="E44" s="224" t="s">
        <v>427</v>
      </c>
      <c r="F44" s="224"/>
      <c r="G44" s="225"/>
      <c r="H44" s="226"/>
      <c r="I44" s="227">
        <f t="shared" ref="I44:O44" si="8">I42+I43</f>
        <v>0</v>
      </c>
      <c r="J44" s="227">
        <f t="shared" si="8"/>
        <v>0</v>
      </c>
      <c r="K44" s="227">
        <f t="shared" si="8"/>
        <v>0</v>
      </c>
      <c r="L44" s="227">
        <f t="shared" si="8"/>
        <v>0</v>
      </c>
      <c r="M44" s="227">
        <f t="shared" si="8"/>
        <v>0</v>
      </c>
      <c r="N44" s="227">
        <f t="shared" si="8"/>
        <v>0</v>
      </c>
      <c r="O44" s="227">
        <f t="shared" si="8"/>
        <v>0</v>
      </c>
      <c r="P44" s="227">
        <f t="shared" ref="P44:V44" si="9">P42+P43</f>
        <v>0</v>
      </c>
      <c r="Q44" s="227">
        <f t="shared" si="9"/>
        <v>0</v>
      </c>
      <c r="R44" s="227">
        <f t="shared" si="9"/>
        <v>0</v>
      </c>
      <c r="S44" s="227">
        <f t="shared" si="9"/>
        <v>0</v>
      </c>
      <c r="T44" s="227">
        <f t="shared" si="9"/>
        <v>0</v>
      </c>
      <c r="U44" s="227">
        <f t="shared" si="9"/>
        <v>0</v>
      </c>
      <c r="V44" s="227">
        <f t="shared" si="9"/>
        <v>0</v>
      </c>
      <c r="W44" s="227">
        <f>W42+W43</f>
        <v>0</v>
      </c>
    </row>
    <row r="45" spans="2:23" s="9" customFormat="1">
      <c r="B45" s="212" t="s">
        <v>83</v>
      </c>
      <c r="C45" s="232">
        <v>1.0999999999999999E-2</v>
      </c>
      <c r="D45" s="205"/>
      <c r="E45" s="213">
        <v>41275</v>
      </c>
      <c r="F45" s="213" t="s">
        <v>180</v>
      </c>
      <c r="G45" s="214" t="s">
        <v>65</v>
      </c>
      <c r="H45" s="231">
        <f>C$23/12</f>
        <v>1.225E-3</v>
      </c>
      <c r="I45" s="229">
        <f>(SUM('1.  LRAMVA Summary'!D$52:D$57)+SUM('1.  LRAMVA Summary'!D$58:D$59)*(MONTH($E45)-1)/12)*$H45</f>
        <v>0</v>
      </c>
      <c r="J45" s="229">
        <f>(SUM('1.  LRAMVA Summary'!E$52:E$57)+SUM('1.  LRAMVA Summary'!E$58:E$59)*(MONTH($E45)-1)/12)*$H45</f>
        <v>0</v>
      </c>
      <c r="K45" s="229">
        <f>(SUM('1.  LRAMVA Summary'!F$52:F$57)+SUM('1.  LRAMVA Summary'!F$58:F$59)*(MONTH($E45)-1)/12)*$H45</f>
        <v>0</v>
      </c>
      <c r="L45" s="229">
        <f>(SUM('1.  LRAMVA Summary'!G$52:G$57)+SUM('1.  LRAMVA Summary'!G$58:G$59)*(MONTH($E45)-1)/12)*$H45</f>
        <v>0</v>
      </c>
      <c r="M45" s="229">
        <f>(SUM('1.  LRAMVA Summary'!H$52:H$57)+SUM('1.  LRAMVA Summary'!H$58:H$59)*(MONTH($E45)-1)/12)*$H45</f>
        <v>0</v>
      </c>
      <c r="N45" s="229">
        <f>(SUM('1.  LRAMVA Summary'!I$52:I$57)+SUM('1.  LRAMVA Summary'!I$58:I$59)*(MONTH($E45)-1)/12)*$H45</f>
        <v>0</v>
      </c>
      <c r="O45" s="229">
        <f>(SUM('1.  LRAMVA Summary'!J$52:J$57)+SUM('1.  LRAMVA Summary'!J$58:J$59)*(MONTH($E45)-1)/12)*$H45</f>
        <v>0</v>
      </c>
      <c r="P45" s="229">
        <f>(SUM('1.  LRAMVA Summary'!K$52:K$57)+SUM('1.  LRAMVA Summary'!K$58:K$59)*(MONTH($E45)-1)/12)*$H45</f>
        <v>0</v>
      </c>
      <c r="Q45" s="229">
        <f>(SUM('1.  LRAMVA Summary'!L$52:L$57)+SUM('1.  LRAMVA Summary'!L$58:L$59)*(MONTH($E45)-1)/12)*$H45</f>
        <v>0</v>
      </c>
      <c r="R45" s="229">
        <f>(SUM('1.  LRAMVA Summary'!M$52:M$57)+SUM('1.  LRAMVA Summary'!M$58:M$59)*(MONTH($E45)-1)/12)*$H45</f>
        <v>0</v>
      </c>
      <c r="S45" s="229">
        <f>(SUM('1.  LRAMVA Summary'!N$52:N$57)+SUM('1.  LRAMVA Summary'!N$58:N$59)*(MONTH($E45)-1)/12)*$H45</f>
        <v>0</v>
      </c>
      <c r="T45" s="229">
        <f>(SUM('1.  LRAMVA Summary'!O$52:O$57)+SUM('1.  LRAMVA Summary'!O$58:O$59)*(MONTH($E45)-1)/12)*$H45</f>
        <v>0</v>
      </c>
      <c r="U45" s="229">
        <f>(SUM('1.  LRAMVA Summary'!P$52:P$57)+SUM('1.  LRAMVA Summary'!P$58:P$59)*(MONTH($E45)-1)/12)*$H45</f>
        <v>0</v>
      </c>
      <c r="V45" s="229">
        <f>(SUM('1.  LRAMVA Summary'!Q$52:Q$57)+SUM('1.  LRAMVA Summary'!Q$58:Q$59)*(MONTH($E45)-1)/12)*$H45</f>
        <v>0</v>
      </c>
      <c r="W45" s="230">
        <f>SUM(I45:V45)</f>
        <v>0</v>
      </c>
    </row>
    <row r="46" spans="2:23" s="9" customFormat="1">
      <c r="B46" s="212" t="s">
        <v>84</v>
      </c>
      <c r="C46" s="232"/>
      <c r="D46" s="205"/>
      <c r="E46" s="213">
        <v>41306</v>
      </c>
      <c r="F46" s="213" t="s">
        <v>180</v>
      </c>
      <c r="G46" s="214" t="s">
        <v>65</v>
      </c>
      <c r="H46" s="228">
        <f>C$23/12</f>
        <v>1.225E-3</v>
      </c>
      <c r="I46" s="229">
        <f>(SUM('1.  LRAMVA Summary'!D$52:D$57)+SUM('1.  LRAMVA Summary'!D$58:D$59)*(MONTH($E46)-1)/12)*$H46</f>
        <v>0</v>
      </c>
      <c r="J46" s="229">
        <f>(SUM('1.  LRAMVA Summary'!E$52:E$57)+SUM('1.  LRAMVA Summary'!E$58:E$59)*(MONTH($E46)-1)/12)*$H46</f>
        <v>0</v>
      </c>
      <c r="K46" s="229">
        <f>(SUM('1.  LRAMVA Summary'!F$52:F$57)+SUM('1.  LRAMVA Summary'!F$58:F$59)*(MONTH($E46)-1)/12)*$H46</f>
        <v>0</v>
      </c>
      <c r="L46" s="229">
        <f>(SUM('1.  LRAMVA Summary'!G$52:G$57)+SUM('1.  LRAMVA Summary'!G$58:G$59)*(MONTH($E46)-1)/12)*$H46</f>
        <v>0</v>
      </c>
      <c r="M46" s="229">
        <f>(SUM('1.  LRAMVA Summary'!H$52:H$57)+SUM('1.  LRAMVA Summary'!H$58:H$59)*(MONTH($E46)-1)/12)*$H46</f>
        <v>0</v>
      </c>
      <c r="N46" s="229">
        <f>(SUM('1.  LRAMVA Summary'!I$52:I$57)+SUM('1.  LRAMVA Summary'!I$58:I$59)*(MONTH($E46)-1)/12)*$H46</f>
        <v>0</v>
      </c>
      <c r="O46" s="229">
        <f>(SUM('1.  LRAMVA Summary'!J$52:J$57)+SUM('1.  LRAMVA Summary'!J$58:J$59)*(MONTH($E46)-1)/12)*$H46</f>
        <v>0</v>
      </c>
      <c r="P46" s="229">
        <f>(SUM('1.  LRAMVA Summary'!K$52:K$57)+SUM('1.  LRAMVA Summary'!K$58:K$59)*(MONTH($E46)-1)/12)*$H46</f>
        <v>0</v>
      </c>
      <c r="Q46" s="229">
        <f>(SUM('1.  LRAMVA Summary'!L$52:L$57)+SUM('1.  LRAMVA Summary'!L$58:L$59)*(MONTH($E46)-1)/12)*$H46</f>
        <v>0</v>
      </c>
      <c r="R46" s="229">
        <f>(SUM('1.  LRAMVA Summary'!M$52:M$57)+SUM('1.  LRAMVA Summary'!M$58:M$59)*(MONTH($E46)-1)/12)*$H46</f>
        <v>0</v>
      </c>
      <c r="S46" s="229">
        <f>(SUM('1.  LRAMVA Summary'!N$52:N$57)+SUM('1.  LRAMVA Summary'!N$58:N$59)*(MONTH($E46)-1)/12)*$H46</f>
        <v>0</v>
      </c>
      <c r="T46" s="229">
        <f>(SUM('1.  LRAMVA Summary'!O$52:O$57)+SUM('1.  LRAMVA Summary'!O$58:O$59)*(MONTH($E46)-1)/12)*$H46</f>
        <v>0</v>
      </c>
      <c r="U46" s="229">
        <f>(SUM('1.  LRAMVA Summary'!P$52:P$57)+SUM('1.  LRAMVA Summary'!P$58:P$59)*(MONTH($E46)-1)/12)*$H46</f>
        <v>0</v>
      </c>
      <c r="V46" s="229">
        <f>(SUM('1.  LRAMVA Summary'!Q$52:Q$57)+SUM('1.  LRAMVA Summary'!Q$58:Q$59)*(MONTH($E46)-1)/12)*$H46</f>
        <v>0</v>
      </c>
      <c r="W46" s="230">
        <f t="shared" ref="W46:W56" si="10">SUM(I46:V46)</f>
        <v>0</v>
      </c>
    </row>
    <row r="47" spans="2:23" s="9" customFormat="1">
      <c r="B47" s="212" t="s">
        <v>85</v>
      </c>
      <c r="C47" s="232"/>
      <c r="D47" s="205"/>
      <c r="E47" s="213">
        <v>41334</v>
      </c>
      <c r="F47" s="213" t="s">
        <v>180</v>
      </c>
      <c r="G47" s="214" t="s">
        <v>65</v>
      </c>
      <c r="H47" s="228">
        <f>C$23/12</f>
        <v>1.225E-3</v>
      </c>
      <c r="I47" s="229">
        <f>(SUM('1.  LRAMVA Summary'!D$52:D$57)+SUM('1.  LRAMVA Summary'!D$58:D$59)*(MONTH($E47)-1)/12)*$H47</f>
        <v>0</v>
      </c>
      <c r="J47" s="229">
        <f>(SUM('1.  LRAMVA Summary'!E$52:E$57)+SUM('1.  LRAMVA Summary'!E$58:E$59)*(MONTH($E47)-1)/12)*$H47</f>
        <v>0</v>
      </c>
      <c r="K47" s="229">
        <f>(SUM('1.  LRAMVA Summary'!F$52:F$57)+SUM('1.  LRAMVA Summary'!F$58:F$59)*(MONTH($E47)-1)/12)*$H47</f>
        <v>0</v>
      </c>
      <c r="L47" s="229">
        <f>(SUM('1.  LRAMVA Summary'!G$52:G$57)+SUM('1.  LRAMVA Summary'!G$58:G$59)*(MONTH($E47)-1)/12)*$H47</f>
        <v>0</v>
      </c>
      <c r="M47" s="229">
        <f>(SUM('1.  LRAMVA Summary'!H$52:H$57)+SUM('1.  LRAMVA Summary'!H$58:H$59)*(MONTH($E47)-1)/12)*$H47</f>
        <v>0</v>
      </c>
      <c r="N47" s="229">
        <f>(SUM('1.  LRAMVA Summary'!I$52:I$57)+SUM('1.  LRAMVA Summary'!I$58:I$59)*(MONTH($E47)-1)/12)*$H47</f>
        <v>0</v>
      </c>
      <c r="O47" s="229">
        <f>(SUM('1.  LRAMVA Summary'!J$52:J$57)+SUM('1.  LRAMVA Summary'!J$58:J$59)*(MONTH($E47)-1)/12)*$H47</f>
        <v>0</v>
      </c>
      <c r="P47" s="229">
        <f>(SUM('1.  LRAMVA Summary'!K$52:K$57)+SUM('1.  LRAMVA Summary'!K$58:K$59)*(MONTH($E47)-1)/12)*$H47</f>
        <v>0</v>
      </c>
      <c r="Q47" s="229">
        <f>(SUM('1.  LRAMVA Summary'!L$52:L$57)+SUM('1.  LRAMVA Summary'!L$58:L$59)*(MONTH($E47)-1)/12)*$H47</f>
        <v>0</v>
      </c>
      <c r="R47" s="229">
        <f>(SUM('1.  LRAMVA Summary'!M$52:M$57)+SUM('1.  LRAMVA Summary'!M$58:M$59)*(MONTH($E47)-1)/12)*$H47</f>
        <v>0</v>
      </c>
      <c r="S47" s="229">
        <f>(SUM('1.  LRAMVA Summary'!N$52:N$57)+SUM('1.  LRAMVA Summary'!N$58:N$59)*(MONTH($E47)-1)/12)*$H47</f>
        <v>0</v>
      </c>
      <c r="T47" s="229">
        <f>(SUM('1.  LRAMVA Summary'!O$52:O$57)+SUM('1.  LRAMVA Summary'!O$58:O$59)*(MONTH($E47)-1)/12)*$H47</f>
        <v>0</v>
      </c>
      <c r="U47" s="229">
        <f>(SUM('1.  LRAMVA Summary'!P$52:P$57)+SUM('1.  LRAMVA Summary'!P$58:P$59)*(MONTH($E47)-1)/12)*$H47</f>
        <v>0</v>
      </c>
      <c r="V47" s="229">
        <f>(SUM('1.  LRAMVA Summary'!Q$52:Q$57)+SUM('1.  LRAMVA Summary'!Q$58:Q$59)*(MONTH($E47)-1)/12)*$H47</f>
        <v>0</v>
      </c>
      <c r="W47" s="230">
        <f t="shared" si="10"/>
        <v>0</v>
      </c>
    </row>
    <row r="48" spans="2:23" s="9" customFormat="1">
      <c r="B48" s="212" t="s">
        <v>86</v>
      </c>
      <c r="C48" s="232"/>
      <c r="D48" s="205"/>
      <c r="E48" s="213">
        <v>41365</v>
      </c>
      <c r="F48" s="213" t="s">
        <v>180</v>
      </c>
      <c r="G48" s="214" t="s">
        <v>66</v>
      </c>
      <c r="H48" s="231">
        <f>C$24/12</f>
        <v>1.225E-3</v>
      </c>
      <c r="I48" s="229">
        <f>(SUM('1.  LRAMVA Summary'!D$52:D$57)+SUM('1.  LRAMVA Summary'!D$58:D$59)*(MONTH($E48)-1)/12)*$H48</f>
        <v>0</v>
      </c>
      <c r="J48" s="229">
        <f>(SUM('1.  LRAMVA Summary'!E$52:E$57)+SUM('1.  LRAMVA Summary'!E$58:E$59)*(MONTH($E48)-1)/12)*$H48</f>
        <v>0</v>
      </c>
      <c r="K48" s="229">
        <f>(SUM('1.  LRAMVA Summary'!F$52:F$57)+SUM('1.  LRAMVA Summary'!F$58:F$59)*(MONTH($E48)-1)/12)*$H48</f>
        <v>0</v>
      </c>
      <c r="L48" s="229">
        <f>(SUM('1.  LRAMVA Summary'!G$52:G$57)+SUM('1.  LRAMVA Summary'!G$58:G$59)*(MONTH($E48)-1)/12)*$H48</f>
        <v>0</v>
      </c>
      <c r="M48" s="229">
        <f>(SUM('1.  LRAMVA Summary'!H$52:H$57)+SUM('1.  LRAMVA Summary'!H$58:H$59)*(MONTH($E48)-1)/12)*$H48</f>
        <v>0</v>
      </c>
      <c r="N48" s="229">
        <f>(SUM('1.  LRAMVA Summary'!I$52:I$57)+SUM('1.  LRAMVA Summary'!I$58:I$59)*(MONTH($E48)-1)/12)*$H48</f>
        <v>0</v>
      </c>
      <c r="O48" s="229">
        <f>(SUM('1.  LRAMVA Summary'!J$52:J$57)+SUM('1.  LRAMVA Summary'!J$58:J$59)*(MONTH($E48)-1)/12)*$H48</f>
        <v>0</v>
      </c>
      <c r="P48" s="229">
        <f>(SUM('1.  LRAMVA Summary'!K$52:K$57)+SUM('1.  LRAMVA Summary'!K$58:K$59)*(MONTH($E48)-1)/12)*$H48</f>
        <v>0</v>
      </c>
      <c r="Q48" s="229">
        <f>(SUM('1.  LRAMVA Summary'!L$52:L$57)+SUM('1.  LRAMVA Summary'!L$58:L$59)*(MONTH($E48)-1)/12)*$H48</f>
        <v>0</v>
      </c>
      <c r="R48" s="229">
        <f>(SUM('1.  LRAMVA Summary'!M$52:M$57)+SUM('1.  LRAMVA Summary'!M$58:M$59)*(MONTH($E48)-1)/12)*$H48</f>
        <v>0</v>
      </c>
      <c r="S48" s="229">
        <f>(SUM('1.  LRAMVA Summary'!N$52:N$57)+SUM('1.  LRAMVA Summary'!N$58:N$59)*(MONTH($E48)-1)/12)*$H48</f>
        <v>0</v>
      </c>
      <c r="T48" s="229">
        <f>(SUM('1.  LRAMVA Summary'!O$52:O$57)+SUM('1.  LRAMVA Summary'!O$58:O$59)*(MONTH($E48)-1)/12)*$H48</f>
        <v>0</v>
      </c>
      <c r="U48" s="229">
        <f>(SUM('1.  LRAMVA Summary'!P$52:P$57)+SUM('1.  LRAMVA Summary'!P$58:P$59)*(MONTH($E48)-1)/12)*$H48</f>
        <v>0</v>
      </c>
      <c r="V48" s="229">
        <f>(SUM('1.  LRAMVA Summary'!Q$52:Q$57)+SUM('1.  LRAMVA Summary'!Q$58:Q$59)*(MONTH($E48)-1)/12)*$H48</f>
        <v>0</v>
      </c>
      <c r="W48" s="230">
        <f t="shared" si="10"/>
        <v>0</v>
      </c>
    </row>
    <row r="49" spans="1:23" s="9" customFormat="1">
      <c r="B49" s="212" t="s">
        <v>87</v>
      </c>
      <c r="C49" s="232"/>
      <c r="D49" s="205"/>
      <c r="E49" s="213">
        <v>41395</v>
      </c>
      <c r="F49" s="213" t="s">
        <v>180</v>
      </c>
      <c r="G49" s="214" t="s">
        <v>66</v>
      </c>
      <c r="H49" s="228">
        <f>C$24/12</f>
        <v>1.225E-3</v>
      </c>
      <c r="I49" s="229">
        <f>(SUM('1.  LRAMVA Summary'!D$52:D$57)+SUM('1.  LRAMVA Summary'!D$58:D$59)*(MONTH($E49)-1)/12)*$H49</f>
        <v>0</v>
      </c>
      <c r="J49" s="229">
        <f>(SUM('1.  LRAMVA Summary'!E$52:E$57)+SUM('1.  LRAMVA Summary'!E$58:E$59)*(MONTH($E49)-1)/12)*$H49</f>
        <v>0</v>
      </c>
      <c r="K49" s="229">
        <f>(SUM('1.  LRAMVA Summary'!F$52:F$57)+SUM('1.  LRAMVA Summary'!F$58:F$59)*(MONTH($E49)-1)/12)*$H49</f>
        <v>0</v>
      </c>
      <c r="L49" s="229">
        <f>(SUM('1.  LRAMVA Summary'!G$52:G$57)+SUM('1.  LRAMVA Summary'!G$58:G$59)*(MONTH($E49)-1)/12)*$H49</f>
        <v>0</v>
      </c>
      <c r="M49" s="229">
        <f>(SUM('1.  LRAMVA Summary'!H$52:H$57)+SUM('1.  LRAMVA Summary'!H$58:H$59)*(MONTH($E49)-1)/12)*$H49</f>
        <v>0</v>
      </c>
      <c r="N49" s="229">
        <f>(SUM('1.  LRAMVA Summary'!I$52:I$57)+SUM('1.  LRAMVA Summary'!I$58:I$59)*(MONTH($E49)-1)/12)*$H49</f>
        <v>0</v>
      </c>
      <c r="O49" s="229">
        <f>(SUM('1.  LRAMVA Summary'!J$52:J$57)+SUM('1.  LRAMVA Summary'!J$58:J$59)*(MONTH($E49)-1)/12)*$H49</f>
        <v>0</v>
      </c>
      <c r="P49" s="229">
        <f>(SUM('1.  LRAMVA Summary'!K$52:K$57)+SUM('1.  LRAMVA Summary'!K$58:K$59)*(MONTH($E49)-1)/12)*$H49</f>
        <v>0</v>
      </c>
      <c r="Q49" s="229">
        <f>(SUM('1.  LRAMVA Summary'!L$52:L$57)+SUM('1.  LRAMVA Summary'!L$58:L$59)*(MONTH($E49)-1)/12)*$H49</f>
        <v>0</v>
      </c>
      <c r="R49" s="229">
        <f>(SUM('1.  LRAMVA Summary'!M$52:M$57)+SUM('1.  LRAMVA Summary'!M$58:M$59)*(MONTH($E49)-1)/12)*$H49</f>
        <v>0</v>
      </c>
      <c r="S49" s="229">
        <f>(SUM('1.  LRAMVA Summary'!N$52:N$57)+SUM('1.  LRAMVA Summary'!N$58:N$59)*(MONTH($E49)-1)/12)*$H49</f>
        <v>0</v>
      </c>
      <c r="T49" s="229">
        <f>(SUM('1.  LRAMVA Summary'!O$52:O$57)+SUM('1.  LRAMVA Summary'!O$58:O$59)*(MONTH($E49)-1)/12)*$H49</f>
        <v>0</v>
      </c>
      <c r="U49" s="229">
        <f>(SUM('1.  LRAMVA Summary'!P$52:P$57)+SUM('1.  LRAMVA Summary'!P$58:P$59)*(MONTH($E49)-1)/12)*$H49</f>
        <v>0</v>
      </c>
      <c r="V49" s="229">
        <f>(SUM('1.  LRAMVA Summary'!Q$52:Q$57)+SUM('1.  LRAMVA Summary'!Q$58:Q$59)*(MONTH($E49)-1)/12)*$H49</f>
        <v>0</v>
      </c>
      <c r="W49" s="230">
        <f t="shared" si="10"/>
        <v>0</v>
      </c>
    </row>
    <row r="50" spans="1:23" s="9" customFormat="1">
      <c r="B50" s="212" t="s">
        <v>88</v>
      </c>
      <c r="C50" s="232"/>
      <c r="D50" s="205"/>
      <c r="E50" s="213">
        <v>41426</v>
      </c>
      <c r="F50" s="213" t="s">
        <v>180</v>
      </c>
      <c r="G50" s="214" t="s">
        <v>66</v>
      </c>
      <c r="H50" s="228">
        <f>C$24/12</f>
        <v>1.225E-3</v>
      </c>
      <c r="I50" s="229">
        <f>(SUM('1.  LRAMVA Summary'!D$52:D$57)+SUM('1.  LRAMVA Summary'!D$58:D$59)*(MONTH($E50)-1)/12)*$H50</f>
        <v>0</v>
      </c>
      <c r="J50" s="229">
        <f>(SUM('1.  LRAMVA Summary'!E$52:E$57)+SUM('1.  LRAMVA Summary'!E$58:E$59)*(MONTH($E50)-1)/12)*$H50</f>
        <v>0</v>
      </c>
      <c r="K50" s="229">
        <f>(SUM('1.  LRAMVA Summary'!F$52:F$57)+SUM('1.  LRAMVA Summary'!F$58:F$59)*(MONTH($E50)-1)/12)*$H50</f>
        <v>0</v>
      </c>
      <c r="L50" s="229">
        <f>(SUM('1.  LRAMVA Summary'!G$52:G$57)+SUM('1.  LRAMVA Summary'!G$58:G$59)*(MONTH($E50)-1)/12)*$H50</f>
        <v>0</v>
      </c>
      <c r="M50" s="229">
        <f>(SUM('1.  LRAMVA Summary'!H$52:H$57)+SUM('1.  LRAMVA Summary'!H$58:H$59)*(MONTH($E50)-1)/12)*$H50</f>
        <v>0</v>
      </c>
      <c r="N50" s="229">
        <f>(SUM('1.  LRAMVA Summary'!I$52:I$57)+SUM('1.  LRAMVA Summary'!I$58:I$59)*(MONTH($E50)-1)/12)*$H50</f>
        <v>0</v>
      </c>
      <c r="O50" s="229">
        <f>(SUM('1.  LRAMVA Summary'!J$52:J$57)+SUM('1.  LRAMVA Summary'!J$58:J$59)*(MONTH($E50)-1)/12)*$H50</f>
        <v>0</v>
      </c>
      <c r="P50" s="229">
        <f>(SUM('1.  LRAMVA Summary'!K$52:K$57)+SUM('1.  LRAMVA Summary'!K$58:K$59)*(MONTH($E50)-1)/12)*$H50</f>
        <v>0</v>
      </c>
      <c r="Q50" s="229">
        <f>(SUM('1.  LRAMVA Summary'!L$52:L$57)+SUM('1.  LRAMVA Summary'!L$58:L$59)*(MONTH($E50)-1)/12)*$H50</f>
        <v>0</v>
      </c>
      <c r="R50" s="229">
        <f>(SUM('1.  LRAMVA Summary'!M$52:M$57)+SUM('1.  LRAMVA Summary'!M$58:M$59)*(MONTH($E50)-1)/12)*$H50</f>
        <v>0</v>
      </c>
      <c r="S50" s="229">
        <f>(SUM('1.  LRAMVA Summary'!N$52:N$57)+SUM('1.  LRAMVA Summary'!N$58:N$59)*(MONTH($E50)-1)/12)*$H50</f>
        <v>0</v>
      </c>
      <c r="T50" s="229">
        <f>(SUM('1.  LRAMVA Summary'!O$52:O$57)+SUM('1.  LRAMVA Summary'!O$58:O$59)*(MONTH($E50)-1)/12)*$H50</f>
        <v>0</v>
      </c>
      <c r="U50" s="229">
        <f>(SUM('1.  LRAMVA Summary'!P$52:P$57)+SUM('1.  LRAMVA Summary'!P$58:P$59)*(MONTH($E50)-1)/12)*$H50</f>
        <v>0</v>
      </c>
      <c r="V50" s="229">
        <f>(SUM('1.  LRAMVA Summary'!Q$52:Q$57)+SUM('1.  LRAMVA Summary'!Q$58:Q$59)*(MONTH($E50)-1)/12)*$H50</f>
        <v>0</v>
      </c>
      <c r="W50" s="230">
        <f t="shared" si="10"/>
        <v>0</v>
      </c>
    </row>
    <row r="51" spans="1:23" s="9" customFormat="1">
      <c r="B51" s="212" t="s">
        <v>89</v>
      </c>
      <c r="C51" s="232"/>
      <c r="D51" s="205"/>
      <c r="E51" s="213">
        <v>41456</v>
      </c>
      <c r="F51" s="213" t="s">
        <v>180</v>
      </c>
      <c r="G51" s="214" t="s">
        <v>68</v>
      </c>
      <c r="H51" s="231">
        <f>C$25/12</f>
        <v>1.225E-3</v>
      </c>
      <c r="I51" s="229">
        <f>(SUM('1.  LRAMVA Summary'!D$52:D$57)+SUM('1.  LRAMVA Summary'!D$58:D$59)*(MONTH($E51)-1)/12)*$H51</f>
        <v>0</v>
      </c>
      <c r="J51" s="229">
        <f>(SUM('1.  LRAMVA Summary'!E$52:E$57)+SUM('1.  LRAMVA Summary'!E$58:E$59)*(MONTH($E51)-1)/12)*$H51</f>
        <v>0</v>
      </c>
      <c r="K51" s="229">
        <f>(SUM('1.  LRAMVA Summary'!F$52:F$57)+SUM('1.  LRAMVA Summary'!F$58:F$59)*(MONTH($E51)-1)/12)*$H51</f>
        <v>0</v>
      </c>
      <c r="L51" s="229">
        <f>(SUM('1.  LRAMVA Summary'!G$52:G$57)+SUM('1.  LRAMVA Summary'!G$58:G$59)*(MONTH($E51)-1)/12)*$H51</f>
        <v>0</v>
      </c>
      <c r="M51" s="229">
        <f>(SUM('1.  LRAMVA Summary'!H$52:H$57)+SUM('1.  LRAMVA Summary'!H$58:H$59)*(MONTH($E51)-1)/12)*$H51</f>
        <v>0</v>
      </c>
      <c r="N51" s="229">
        <f>(SUM('1.  LRAMVA Summary'!I$52:I$57)+SUM('1.  LRAMVA Summary'!I$58:I$59)*(MONTH($E51)-1)/12)*$H51</f>
        <v>0</v>
      </c>
      <c r="O51" s="229">
        <f>(SUM('1.  LRAMVA Summary'!J$52:J$57)+SUM('1.  LRAMVA Summary'!J$58:J$59)*(MONTH($E51)-1)/12)*$H51</f>
        <v>0</v>
      </c>
      <c r="P51" s="229">
        <f>(SUM('1.  LRAMVA Summary'!K$52:K$57)+SUM('1.  LRAMVA Summary'!K$58:K$59)*(MONTH($E51)-1)/12)*$H51</f>
        <v>0</v>
      </c>
      <c r="Q51" s="229">
        <f>(SUM('1.  LRAMVA Summary'!L$52:L$57)+SUM('1.  LRAMVA Summary'!L$58:L$59)*(MONTH($E51)-1)/12)*$H51</f>
        <v>0</v>
      </c>
      <c r="R51" s="229">
        <f>(SUM('1.  LRAMVA Summary'!M$52:M$57)+SUM('1.  LRAMVA Summary'!M$58:M$59)*(MONTH($E51)-1)/12)*$H51</f>
        <v>0</v>
      </c>
      <c r="S51" s="229">
        <f>(SUM('1.  LRAMVA Summary'!N$52:N$57)+SUM('1.  LRAMVA Summary'!N$58:N$59)*(MONTH($E51)-1)/12)*$H51</f>
        <v>0</v>
      </c>
      <c r="T51" s="229">
        <f>(SUM('1.  LRAMVA Summary'!O$52:O$57)+SUM('1.  LRAMVA Summary'!O$58:O$59)*(MONTH($E51)-1)/12)*$H51</f>
        <v>0</v>
      </c>
      <c r="U51" s="229">
        <f>(SUM('1.  LRAMVA Summary'!P$52:P$57)+SUM('1.  LRAMVA Summary'!P$58:P$59)*(MONTH($E51)-1)/12)*$H51</f>
        <v>0</v>
      </c>
      <c r="V51" s="229">
        <f>(SUM('1.  LRAMVA Summary'!Q$52:Q$57)+SUM('1.  LRAMVA Summary'!Q$58:Q$59)*(MONTH($E51)-1)/12)*$H51</f>
        <v>0</v>
      </c>
      <c r="W51" s="230">
        <f t="shared" si="10"/>
        <v>0</v>
      </c>
    </row>
    <row r="52" spans="1:23" s="9" customFormat="1">
      <c r="B52" s="212" t="s">
        <v>91</v>
      </c>
      <c r="C52" s="232"/>
      <c r="D52" s="205"/>
      <c r="E52" s="213">
        <v>41487</v>
      </c>
      <c r="F52" s="213" t="s">
        <v>180</v>
      </c>
      <c r="G52" s="214" t="s">
        <v>68</v>
      </c>
      <c r="H52" s="228">
        <f>C$25/12</f>
        <v>1.225E-3</v>
      </c>
      <c r="I52" s="229">
        <f>(SUM('1.  LRAMVA Summary'!D$52:D$57)+SUM('1.  LRAMVA Summary'!D$58:D$59)*(MONTH($E52)-1)/12)*$H52</f>
        <v>0</v>
      </c>
      <c r="J52" s="229">
        <f>(SUM('1.  LRAMVA Summary'!E$52:E$57)+SUM('1.  LRAMVA Summary'!E$58:E$59)*(MONTH($E52)-1)/12)*$H52</f>
        <v>0</v>
      </c>
      <c r="K52" s="229">
        <f>(SUM('1.  LRAMVA Summary'!F$52:F$57)+SUM('1.  LRAMVA Summary'!F$58:F$59)*(MONTH($E52)-1)/12)*$H52</f>
        <v>0</v>
      </c>
      <c r="L52" s="229">
        <f>(SUM('1.  LRAMVA Summary'!G$52:G$57)+SUM('1.  LRAMVA Summary'!G$58:G$59)*(MONTH($E52)-1)/12)*$H52</f>
        <v>0</v>
      </c>
      <c r="M52" s="229">
        <f>(SUM('1.  LRAMVA Summary'!H$52:H$57)+SUM('1.  LRAMVA Summary'!H$58:H$59)*(MONTH($E52)-1)/12)*$H52</f>
        <v>0</v>
      </c>
      <c r="N52" s="229">
        <f>(SUM('1.  LRAMVA Summary'!I$52:I$57)+SUM('1.  LRAMVA Summary'!I$58:I$59)*(MONTH($E52)-1)/12)*$H52</f>
        <v>0</v>
      </c>
      <c r="O52" s="229">
        <f>(SUM('1.  LRAMVA Summary'!J$52:J$57)+SUM('1.  LRAMVA Summary'!J$58:J$59)*(MONTH($E52)-1)/12)*$H52</f>
        <v>0</v>
      </c>
      <c r="P52" s="229">
        <f>(SUM('1.  LRAMVA Summary'!K$52:K$57)+SUM('1.  LRAMVA Summary'!K$58:K$59)*(MONTH($E52)-1)/12)*$H52</f>
        <v>0</v>
      </c>
      <c r="Q52" s="229">
        <f>(SUM('1.  LRAMVA Summary'!L$52:L$57)+SUM('1.  LRAMVA Summary'!L$58:L$59)*(MONTH($E52)-1)/12)*$H52</f>
        <v>0</v>
      </c>
      <c r="R52" s="229">
        <f>(SUM('1.  LRAMVA Summary'!M$52:M$57)+SUM('1.  LRAMVA Summary'!M$58:M$59)*(MONTH($E52)-1)/12)*$H52</f>
        <v>0</v>
      </c>
      <c r="S52" s="229">
        <f>(SUM('1.  LRAMVA Summary'!N$52:N$57)+SUM('1.  LRAMVA Summary'!N$58:N$59)*(MONTH($E52)-1)/12)*$H52</f>
        <v>0</v>
      </c>
      <c r="T52" s="229">
        <f>(SUM('1.  LRAMVA Summary'!O$52:O$57)+SUM('1.  LRAMVA Summary'!O$58:O$59)*(MONTH($E52)-1)/12)*$H52</f>
        <v>0</v>
      </c>
      <c r="U52" s="229">
        <f>(SUM('1.  LRAMVA Summary'!P$52:P$57)+SUM('1.  LRAMVA Summary'!P$58:P$59)*(MONTH($E52)-1)/12)*$H52</f>
        <v>0</v>
      </c>
      <c r="V52" s="229">
        <f>(SUM('1.  LRAMVA Summary'!Q$52:Q$57)+SUM('1.  LRAMVA Summary'!Q$58:Q$59)*(MONTH($E52)-1)/12)*$H52</f>
        <v>0</v>
      </c>
      <c r="W52" s="230">
        <f t="shared" si="10"/>
        <v>0</v>
      </c>
    </row>
    <row r="53" spans="1:23" s="9" customFormat="1">
      <c r="B53" s="212" t="s">
        <v>90</v>
      </c>
      <c r="C53" s="232"/>
      <c r="D53" s="205"/>
      <c r="E53" s="213">
        <v>41518</v>
      </c>
      <c r="F53" s="213" t="s">
        <v>180</v>
      </c>
      <c r="G53" s="214" t="s">
        <v>68</v>
      </c>
      <c r="H53" s="228">
        <f>C$25/12</f>
        <v>1.225E-3</v>
      </c>
      <c r="I53" s="229">
        <f>(SUM('1.  LRAMVA Summary'!D$52:D$57)+SUM('1.  LRAMVA Summary'!D$58:D$59)*(MONTH($E53)-1)/12)*$H53</f>
        <v>0</v>
      </c>
      <c r="J53" s="229">
        <f>(SUM('1.  LRAMVA Summary'!E$52:E$57)+SUM('1.  LRAMVA Summary'!E$58:E$59)*(MONTH($E53)-1)/12)*$H53</f>
        <v>0</v>
      </c>
      <c r="K53" s="229">
        <f>(SUM('1.  LRAMVA Summary'!F$52:F$57)+SUM('1.  LRAMVA Summary'!F$58:F$59)*(MONTH($E53)-1)/12)*$H53</f>
        <v>0</v>
      </c>
      <c r="L53" s="229">
        <f>(SUM('1.  LRAMVA Summary'!G$52:G$57)+SUM('1.  LRAMVA Summary'!G$58:G$59)*(MONTH($E53)-1)/12)*$H53</f>
        <v>0</v>
      </c>
      <c r="M53" s="229">
        <f>(SUM('1.  LRAMVA Summary'!H$52:H$57)+SUM('1.  LRAMVA Summary'!H$58:H$59)*(MONTH($E53)-1)/12)*$H53</f>
        <v>0</v>
      </c>
      <c r="N53" s="229">
        <f>(SUM('1.  LRAMVA Summary'!I$52:I$57)+SUM('1.  LRAMVA Summary'!I$58:I$59)*(MONTH($E53)-1)/12)*$H53</f>
        <v>0</v>
      </c>
      <c r="O53" s="229">
        <f>(SUM('1.  LRAMVA Summary'!J$52:J$57)+SUM('1.  LRAMVA Summary'!J$58:J$59)*(MONTH($E53)-1)/12)*$H53</f>
        <v>0</v>
      </c>
      <c r="P53" s="229">
        <f>(SUM('1.  LRAMVA Summary'!K$52:K$57)+SUM('1.  LRAMVA Summary'!K$58:K$59)*(MONTH($E53)-1)/12)*$H53</f>
        <v>0</v>
      </c>
      <c r="Q53" s="229">
        <f>(SUM('1.  LRAMVA Summary'!L$52:L$57)+SUM('1.  LRAMVA Summary'!L$58:L$59)*(MONTH($E53)-1)/12)*$H53</f>
        <v>0</v>
      </c>
      <c r="R53" s="229">
        <f>(SUM('1.  LRAMVA Summary'!M$52:M$57)+SUM('1.  LRAMVA Summary'!M$58:M$59)*(MONTH($E53)-1)/12)*$H53</f>
        <v>0</v>
      </c>
      <c r="S53" s="229">
        <f>(SUM('1.  LRAMVA Summary'!N$52:N$57)+SUM('1.  LRAMVA Summary'!N$58:N$59)*(MONTH($E53)-1)/12)*$H53</f>
        <v>0</v>
      </c>
      <c r="T53" s="229">
        <f>(SUM('1.  LRAMVA Summary'!O$52:O$57)+SUM('1.  LRAMVA Summary'!O$58:O$59)*(MONTH($E53)-1)/12)*$H53</f>
        <v>0</v>
      </c>
      <c r="U53" s="229">
        <f>(SUM('1.  LRAMVA Summary'!P$52:P$57)+SUM('1.  LRAMVA Summary'!P$58:P$59)*(MONTH($E53)-1)/12)*$H53</f>
        <v>0</v>
      </c>
      <c r="V53" s="229">
        <f>(SUM('1.  LRAMVA Summary'!Q$52:Q$57)+SUM('1.  LRAMVA Summary'!Q$58:Q$59)*(MONTH($E53)-1)/12)*$H53</f>
        <v>0</v>
      </c>
      <c r="W53" s="230">
        <f t="shared" si="10"/>
        <v>0</v>
      </c>
    </row>
    <row r="54" spans="1:23" s="9" customFormat="1">
      <c r="B54" s="234" t="s">
        <v>92</v>
      </c>
      <c r="C54" s="235"/>
      <c r="D54" s="205"/>
      <c r="E54" s="213">
        <v>41548</v>
      </c>
      <c r="F54" s="213" t="s">
        <v>180</v>
      </c>
      <c r="G54" s="214" t="s">
        <v>69</v>
      </c>
      <c r="H54" s="231">
        <f>C$26/12</f>
        <v>1.225E-3</v>
      </c>
      <c r="I54" s="229">
        <f>(SUM('1.  LRAMVA Summary'!D$52:D$57)+SUM('1.  LRAMVA Summary'!D$58:D$59)*(MONTH($E54)-1)/12)*$H54</f>
        <v>0</v>
      </c>
      <c r="J54" s="229">
        <f>(SUM('1.  LRAMVA Summary'!E$52:E$57)+SUM('1.  LRAMVA Summary'!E$58:E$59)*(MONTH($E54)-1)/12)*$H54</f>
        <v>0</v>
      </c>
      <c r="K54" s="229">
        <f>(SUM('1.  LRAMVA Summary'!F$52:F$57)+SUM('1.  LRAMVA Summary'!F$58:F$59)*(MONTH($E54)-1)/12)*$H54</f>
        <v>0</v>
      </c>
      <c r="L54" s="229">
        <f>(SUM('1.  LRAMVA Summary'!G$52:G$57)+SUM('1.  LRAMVA Summary'!G$58:G$59)*(MONTH($E54)-1)/12)*$H54</f>
        <v>0</v>
      </c>
      <c r="M54" s="229">
        <f>(SUM('1.  LRAMVA Summary'!H$52:H$57)+SUM('1.  LRAMVA Summary'!H$58:H$59)*(MONTH($E54)-1)/12)*$H54</f>
        <v>0</v>
      </c>
      <c r="N54" s="229">
        <f>(SUM('1.  LRAMVA Summary'!I$52:I$57)+SUM('1.  LRAMVA Summary'!I$58:I$59)*(MONTH($E54)-1)/12)*$H54</f>
        <v>0</v>
      </c>
      <c r="O54" s="229">
        <f>(SUM('1.  LRAMVA Summary'!J$52:J$57)+SUM('1.  LRAMVA Summary'!J$58:J$59)*(MONTH($E54)-1)/12)*$H54</f>
        <v>0</v>
      </c>
      <c r="P54" s="229">
        <f>(SUM('1.  LRAMVA Summary'!K$52:K$57)+SUM('1.  LRAMVA Summary'!K$58:K$59)*(MONTH($E54)-1)/12)*$H54</f>
        <v>0</v>
      </c>
      <c r="Q54" s="229">
        <f>(SUM('1.  LRAMVA Summary'!L$52:L$57)+SUM('1.  LRAMVA Summary'!L$58:L$59)*(MONTH($E54)-1)/12)*$H54</f>
        <v>0</v>
      </c>
      <c r="R54" s="229">
        <f>(SUM('1.  LRAMVA Summary'!M$52:M$57)+SUM('1.  LRAMVA Summary'!M$58:M$59)*(MONTH($E54)-1)/12)*$H54</f>
        <v>0</v>
      </c>
      <c r="S54" s="229">
        <f>(SUM('1.  LRAMVA Summary'!N$52:N$57)+SUM('1.  LRAMVA Summary'!N$58:N$59)*(MONTH($E54)-1)/12)*$H54</f>
        <v>0</v>
      </c>
      <c r="T54" s="229">
        <f>(SUM('1.  LRAMVA Summary'!O$52:O$57)+SUM('1.  LRAMVA Summary'!O$58:O$59)*(MONTH($E54)-1)/12)*$H54</f>
        <v>0</v>
      </c>
      <c r="U54" s="229">
        <f>(SUM('1.  LRAMVA Summary'!P$52:P$57)+SUM('1.  LRAMVA Summary'!P$58:P$59)*(MONTH($E54)-1)/12)*$H54</f>
        <v>0</v>
      </c>
      <c r="V54" s="229">
        <f>(SUM('1.  LRAMVA Summary'!Q$52:Q$57)+SUM('1.  LRAMVA Summary'!Q$58:Q$59)*(MONTH($E54)-1)/12)*$H54</f>
        <v>0</v>
      </c>
      <c r="W54" s="230">
        <f t="shared" si="10"/>
        <v>0</v>
      </c>
    </row>
    <row r="55" spans="1:23" s="9" customFormat="1">
      <c r="D55" s="205"/>
      <c r="E55" s="213">
        <v>41579</v>
      </c>
      <c r="F55" s="213" t="s">
        <v>180</v>
      </c>
      <c r="G55" s="214" t="s">
        <v>69</v>
      </c>
      <c r="H55" s="228">
        <f>C$26/12</f>
        <v>1.225E-3</v>
      </c>
      <c r="I55" s="229">
        <f>(SUM('1.  LRAMVA Summary'!D$52:D$57)+SUM('1.  LRAMVA Summary'!D$58:D$59)*(MONTH($E55)-1)/12)*$H55</f>
        <v>0</v>
      </c>
      <c r="J55" s="229">
        <f>(SUM('1.  LRAMVA Summary'!E$52:E$57)+SUM('1.  LRAMVA Summary'!E$58:E$59)*(MONTH($E55)-1)/12)*$H55</f>
        <v>0</v>
      </c>
      <c r="K55" s="229">
        <f>(SUM('1.  LRAMVA Summary'!F$52:F$57)+SUM('1.  LRAMVA Summary'!F$58:F$59)*(MONTH($E55)-1)/12)*$H55</f>
        <v>0</v>
      </c>
      <c r="L55" s="229">
        <f>(SUM('1.  LRAMVA Summary'!G$52:G$57)+SUM('1.  LRAMVA Summary'!G$58:G$59)*(MONTH($E55)-1)/12)*$H55</f>
        <v>0</v>
      </c>
      <c r="M55" s="229">
        <f>(SUM('1.  LRAMVA Summary'!H$52:H$57)+SUM('1.  LRAMVA Summary'!H$58:H$59)*(MONTH($E55)-1)/12)*$H55</f>
        <v>0</v>
      </c>
      <c r="N55" s="229">
        <f>(SUM('1.  LRAMVA Summary'!I$52:I$57)+SUM('1.  LRAMVA Summary'!I$58:I$59)*(MONTH($E55)-1)/12)*$H55</f>
        <v>0</v>
      </c>
      <c r="O55" s="229">
        <f>(SUM('1.  LRAMVA Summary'!J$52:J$57)+SUM('1.  LRAMVA Summary'!J$58:J$59)*(MONTH($E55)-1)/12)*$H55</f>
        <v>0</v>
      </c>
      <c r="P55" s="229">
        <f>(SUM('1.  LRAMVA Summary'!K$52:K$57)+SUM('1.  LRAMVA Summary'!K$58:K$59)*(MONTH($E55)-1)/12)*$H55</f>
        <v>0</v>
      </c>
      <c r="Q55" s="229">
        <f>(SUM('1.  LRAMVA Summary'!L$52:L$57)+SUM('1.  LRAMVA Summary'!L$58:L$59)*(MONTH($E55)-1)/12)*$H55</f>
        <v>0</v>
      </c>
      <c r="R55" s="229">
        <f>(SUM('1.  LRAMVA Summary'!M$52:M$57)+SUM('1.  LRAMVA Summary'!M$58:M$59)*(MONTH($E55)-1)/12)*$H55</f>
        <v>0</v>
      </c>
      <c r="S55" s="229">
        <f>(SUM('1.  LRAMVA Summary'!N$52:N$57)+SUM('1.  LRAMVA Summary'!N$58:N$59)*(MONTH($E55)-1)/12)*$H55</f>
        <v>0</v>
      </c>
      <c r="T55" s="229">
        <f>(SUM('1.  LRAMVA Summary'!O$52:O$57)+SUM('1.  LRAMVA Summary'!O$58:O$59)*(MONTH($E55)-1)/12)*$H55</f>
        <v>0</v>
      </c>
      <c r="U55" s="229">
        <f>(SUM('1.  LRAMVA Summary'!P$52:P$57)+SUM('1.  LRAMVA Summary'!P$58:P$59)*(MONTH($E55)-1)/12)*$H55</f>
        <v>0</v>
      </c>
      <c r="V55" s="229">
        <f>(SUM('1.  LRAMVA Summary'!Q$52:Q$57)+SUM('1.  LRAMVA Summary'!Q$58:Q$59)*(MONTH($E55)-1)/12)*$H55</f>
        <v>0</v>
      </c>
      <c r="W55" s="230">
        <f t="shared" si="10"/>
        <v>0</v>
      </c>
    </row>
    <row r="56" spans="1:23" s="9" customFormat="1" ht="15.75">
      <c r="B56" s="182" t="s">
        <v>183</v>
      </c>
      <c r="C56" s="27"/>
      <c r="D56" s="205"/>
      <c r="E56" s="213">
        <v>41609</v>
      </c>
      <c r="F56" s="213" t="s">
        <v>180</v>
      </c>
      <c r="G56" s="214" t="s">
        <v>69</v>
      </c>
      <c r="H56" s="228">
        <f>C$26/12</f>
        <v>1.225E-3</v>
      </c>
      <c r="I56" s="229">
        <f>(SUM('1.  LRAMVA Summary'!D$52:D$57)+SUM('1.  LRAMVA Summary'!D$58:D$59)*(MONTH($E56)-1)/12)*$H56</f>
        <v>0</v>
      </c>
      <c r="J56" s="229">
        <f>(SUM('1.  LRAMVA Summary'!E$52:E$57)+SUM('1.  LRAMVA Summary'!E$58:E$59)*(MONTH($E56)-1)/12)*$H56</f>
        <v>0</v>
      </c>
      <c r="K56" s="229">
        <f>(SUM('1.  LRAMVA Summary'!F$52:F$57)+SUM('1.  LRAMVA Summary'!F$58:F$59)*(MONTH($E56)-1)/12)*$H56</f>
        <v>0</v>
      </c>
      <c r="L56" s="229">
        <f>(SUM('1.  LRAMVA Summary'!G$52:G$57)+SUM('1.  LRAMVA Summary'!G$58:G$59)*(MONTH($E56)-1)/12)*$H56</f>
        <v>0</v>
      </c>
      <c r="M56" s="229">
        <f>(SUM('1.  LRAMVA Summary'!H$52:H$57)+SUM('1.  LRAMVA Summary'!H$58:H$59)*(MONTH($E56)-1)/12)*$H56</f>
        <v>0</v>
      </c>
      <c r="N56" s="229">
        <f>(SUM('1.  LRAMVA Summary'!I$52:I$57)+SUM('1.  LRAMVA Summary'!I$58:I$59)*(MONTH($E56)-1)/12)*$H56</f>
        <v>0</v>
      </c>
      <c r="O56" s="229">
        <f>(SUM('1.  LRAMVA Summary'!J$52:J$57)+SUM('1.  LRAMVA Summary'!J$58:J$59)*(MONTH($E56)-1)/12)*$H56</f>
        <v>0</v>
      </c>
      <c r="P56" s="229">
        <f>(SUM('1.  LRAMVA Summary'!K$52:K$57)+SUM('1.  LRAMVA Summary'!K$58:K$59)*(MONTH($E56)-1)/12)*$H56</f>
        <v>0</v>
      </c>
      <c r="Q56" s="229">
        <f>(SUM('1.  LRAMVA Summary'!L$52:L$57)+SUM('1.  LRAMVA Summary'!L$58:L$59)*(MONTH($E56)-1)/12)*$H56</f>
        <v>0</v>
      </c>
      <c r="R56" s="229">
        <f>(SUM('1.  LRAMVA Summary'!M$52:M$57)+SUM('1.  LRAMVA Summary'!M$58:M$59)*(MONTH($E56)-1)/12)*$H56</f>
        <v>0</v>
      </c>
      <c r="S56" s="229">
        <f>(SUM('1.  LRAMVA Summary'!N$52:N$57)+SUM('1.  LRAMVA Summary'!N$58:N$59)*(MONTH($E56)-1)/12)*$H56</f>
        <v>0</v>
      </c>
      <c r="T56" s="229">
        <f>(SUM('1.  LRAMVA Summary'!O$52:O$57)+SUM('1.  LRAMVA Summary'!O$58:O$59)*(MONTH($E56)-1)/12)*$H56</f>
        <v>0</v>
      </c>
      <c r="U56" s="229">
        <f>(SUM('1.  LRAMVA Summary'!P$52:P$57)+SUM('1.  LRAMVA Summary'!P$58:P$59)*(MONTH($E56)-1)/12)*$H56</f>
        <v>0</v>
      </c>
      <c r="V56" s="229">
        <f>(SUM('1.  LRAMVA Summary'!Q$52:Q$57)+SUM('1.  LRAMVA Summary'!Q$58:Q$59)*(MONTH($E56)-1)/12)*$H56</f>
        <v>0</v>
      </c>
      <c r="W56" s="230">
        <f t="shared" si="10"/>
        <v>0</v>
      </c>
    </row>
    <row r="57" spans="1:23" s="9" customFormat="1" ht="15.75" thickBot="1">
      <c r="B57" s="27"/>
      <c r="C57" s="27"/>
      <c r="D57" s="205"/>
      <c r="E57" s="215" t="s">
        <v>464</v>
      </c>
      <c r="F57" s="215"/>
      <c r="G57" s="216"/>
      <c r="H57" s="217"/>
      <c r="I57" s="218">
        <f>SUM(I44:I56)</f>
        <v>0</v>
      </c>
      <c r="J57" s="218">
        <f t="shared" ref="J57:O57" si="11">SUM(J44:J56)</f>
        <v>0</v>
      </c>
      <c r="K57" s="218">
        <f t="shared" si="11"/>
        <v>0</v>
      </c>
      <c r="L57" s="218">
        <f t="shared" si="11"/>
        <v>0</v>
      </c>
      <c r="M57" s="218">
        <f t="shared" si="11"/>
        <v>0</v>
      </c>
      <c r="N57" s="218">
        <f t="shared" si="11"/>
        <v>0</v>
      </c>
      <c r="O57" s="218">
        <f t="shared" si="11"/>
        <v>0</v>
      </c>
      <c r="P57" s="218">
        <f t="shared" ref="P57:V57" si="12">SUM(P44:P56)</f>
        <v>0</v>
      </c>
      <c r="Q57" s="218">
        <f t="shared" si="12"/>
        <v>0</v>
      </c>
      <c r="R57" s="218">
        <f t="shared" si="12"/>
        <v>0</v>
      </c>
      <c r="S57" s="218">
        <f t="shared" si="12"/>
        <v>0</v>
      </c>
      <c r="T57" s="218">
        <f t="shared" si="12"/>
        <v>0</v>
      </c>
      <c r="U57" s="218">
        <f t="shared" si="12"/>
        <v>0</v>
      </c>
      <c r="V57" s="218">
        <f t="shared" si="12"/>
        <v>0</v>
      </c>
      <c r="W57" s="218">
        <f>SUM(W44:W56)</f>
        <v>0</v>
      </c>
    </row>
    <row r="58" spans="1:23" s="9" customFormat="1" ht="15.75" thickTop="1">
      <c r="D58" s="205"/>
      <c r="E58" s="219" t="s">
        <v>67</v>
      </c>
      <c r="F58" s="219"/>
      <c r="G58" s="220"/>
      <c r="H58" s="221"/>
      <c r="I58" s="222"/>
      <c r="J58" s="222"/>
      <c r="K58" s="222"/>
      <c r="L58" s="222"/>
      <c r="M58" s="222"/>
      <c r="N58" s="222"/>
      <c r="O58" s="222"/>
      <c r="P58" s="222"/>
      <c r="Q58" s="222"/>
      <c r="R58" s="222"/>
      <c r="S58" s="222"/>
      <c r="T58" s="222"/>
      <c r="U58" s="222"/>
      <c r="V58" s="222"/>
      <c r="W58" s="223"/>
    </row>
    <row r="59" spans="1:23" s="9" customFormat="1">
      <c r="D59" s="205"/>
      <c r="E59" s="224" t="s">
        <v>428</v>
      </c>
      <c r="F59" s="224"/>
      <c r="G59" s="225"/>
      <c r="H59" s="226"/>
      <c r="I59" s="227">
        <f t="shared" ref="I59:W59" si="13">I57+I58</f>
        <v>0</v>
      </c>
      <c r="J59" s="227">
        <f t="shared" si="13"/>
        <v>0</v>
      </c>
      <c r="K59" s="227">
        <f t="shared" si="13"/>
        <v>0</v>
      </c>
      <c r="L59" s="227">
        <f t="shared" si="13"/>
        <v>0</v>
      </c>
      <c r="M59" s="227">
        <f t="shared" si="13"/>
        <v>0</v>
      </c>
      <c r="N59" s="227">
        <f t="shared" si="13"/>
        <v>0</v>
      </c>
      <c r="O59" s="227">
        <f t="shared" si="13"/>
        <v>0</v>
      </c>
      <c r="P59" s="227">
        <f t="shared" ref="P59:V59" si="14">P57+P58</f>
        <v>0</v>
      </c>
      <c r="Q59" s="227">
        <f t="shared" si="14"/>
        <v>0</v>
      </c>
      <c r="R59" s="227">
        <f t="shared" si="14"/>
        <v>0</v>
      </c>
      <c r="S59" s="227">
        <f t="shared" si="14"/>
        <v>0</v>
      </c>
      <c r="T59" s="227">
        <f t="shared" si="14"/>
        <v>0</v>
      </c>
      <c r="U59" s="227">
        <f t="shared" si="14"/>
        <v>0</v>
      </c>
      <c r="V59" s="227">
        <f t="shared" si="14"/>
        <v>0</v>
      </c>
      <c r="W59" s="227">
        <f t="shared" si="13"/>
        <v>0</v>
      </c>
    </row>
    <row r="60" spans="1:23" s="9" customFormat="1">
      <c r="D60" s="205"/>
      <c r="E60" s="213">
        <v>41640</v>
      </c>
      <c r="F60" s="213" t="s">
        <v>181</v>
      </c>
      <c r="G60" s="214" t="s">
        <v>65</v>
      </c>
      <c r="H60" s="231">
        <f>C$27/12</f>
        <v>1.225E-3</v>
      </c>
      <c r="I60" s="229">
        <f>(SUM('1.  LRAMVA Summary'!D$52:D$60)+SUM('1.  LRAMVA Summary'!D$61:D$62)*(MONTH($E60)-1)/12)*$H60</f>
        <v>0</v>
      </c>
      <c r="J60" s="229">
        <f>(SUM('1.  LRAMVA Summary'!E$52:E$60)+SUM('1.  LRAMVA Summary'!E$61:E$62)*(MONTH($E60)-1)/12)*$H60</f>
        <v>0</v>
      </c>
      <c r="K60" s="229">
        <f>(SUM('1.  LRAMVA Summary'!F$52:F$60)+SUM('1.  LRAMVA Summary'!F$61:F$62)*(MONTH($E60)-1)/12)*$H60</f>
        <v>0</v>
      </c>
      <c r="L60" s="229">
        <f>(SUM('1.  LRAMVA Summary'!G$52:G$60)+SUM('1.  LRAMVA Summary'!G$61:G$62)*(MONTH($E60)-1)/12)*$H60</f>
        <v>0</v>
      </c>
      <c r="M60" s="229">
        <f>(SUM('1.  LRAMVA Summary'!H$52:H$60)+SUM('1.  LRAMVA Summary'!H$61:H$62)*(MONTH($E60)-1)/12)*$H60</f>
        <v>0</v>
      </c>
      <c r="N60" s="229">
        <f>(SUM('1.  LRAMVA Summary'!I$52:I$60)+SUM('1.  LRAMVA Summary'!I$61:I$62)*(MONTH($E60)-1)/12)*$H60</f>
        <v>0</v>
      </c>
      <c r="O60" s="229">
        <f>(SUM('1.  LRAMVA Summary'!J$52:J$60)+SUM('1.  LRAMVA Summary'!J$61:J$62)*(MONTH($E60)-1)/12)*$H60</f>
        <v>0</v>
      </c>
      <c r="P60" s="229">
        <f>(SUM('1.  LRAMVA Summary'!K$52:K$60)+SUM('1.  LRAMVA Summary'!K$61:K$62)*(MONTH($E60)-1)/12)*$H60</f>
        <v>0</v>
      </c>
      <c r="Q60" s="229">
        <f>(SUM('1.  LRAMVA Summary'!L$52:L$60)+SUM('1.  LRAMVA Summary'!L$61:L$62)*(MONTH($E60)-1)/12)*$H60</f>
        <v>0</v>
      </c>
      <c r="R60" s="229">
        <f>(SUM('1.  LRAMVA Summary'!M$52:M$60)+SUM('1.  LRAMVA Summary'!M$61:M$62)*(MONTH($E60)-1)/12)*$H60</f>
        <v>0</v>
      </c>
      <c r="S60" s="229">
        <f>(SUM('1.  LRAMVA Summary'!N$52:N$60)+SUM('1.  LRAMVA Summary'!N$61:N$62)*(MONTH($E60)-1)/12)*$H60</f>
        <v>0</v>
      </c>
      <c r="T60" s="229">
        <f>(SUM('1.  LRAMVA Summary'!O$52:O$60)+SUM('1.  LRAMVA Summary'!O$61:O$62)*(MONTH($E60)-1)/12)*$H60</f>
        <v>0</v>
      </c>
      <c r="U60" s="229">
        <f>(SUM('1.  LRAMVA Summary'!P$52:P$60)+SUM('1.  LRAMVA Summary'!P$61:P$62)*(MONTH($E60)-1)/12)*$H60</f>
        <v>0</v>
      </c>
      <c r="V60" s="229">
        <f>(SUM('1.  LRAMVA Summary'!Q$52:Q$60)+SUM('1.  LRAMVA Summary'!Q$61:Q$62)*(MONTH($E60)-1)/12)*$H60</f>
        <v>0</v>
      </c>
      <c r="W60" s="230">
        <f>SUM(I60:V60)</f>
        <v>0</v>
      </c>
    </row>
    <row r="61" spans="1:23" s="9" customFormat="1">
      <c r="A61" s="28"/>
      <c r="E61" s="213">
        <v>41671</v>
      </c>
      <c r="F61" s="213" t="s">
        <v>181</v>
      </c>
      <c r="G61" s="214" t="s">
        <v>65</v>
      </c>
      <c r="H61" s="228">
        <f>C$27/12</f>
        <v>1.225E-3</v>
      </c>
      <c r="I61" s="229">
        <f>(SUM('1.  LRAMVA Summary'!D$52:D$60)+SUM('1.  LRAMVA Summary'!D$61:D$62)*(MONTH($E61)-1)/12)*$H61</f>
        <v>0</v>
      </c>
      <c r="J61" s="229">
        <f>(SUM('1.  LRAMVA Summary'!E$52:E$60)+SUM('1.  LRAMVA Summary'!E$61:E$62)*(MONTH($E61)-1)/12)*$H61</f>
        <v>0</v>
      </c>
      <c r="K61" s="229">
        <f>(SUM('1.  LRAMVA Summary'!F$52:F$60)+SUM('1.  LRAMVA Summary'!F$61:F$62)*(MONTH($E61)-1)/12)*$H61</f>
        <v>0</v>
      </c>
      <c r="L61" s="229">
        <f>(SUM('1.  LRAMVA Summary'!G$52:G$60)+SUM('1.  LRAMVA Summary'!G$61:G$62)*(MONTH($E61)-1)/12)*$H61</f>
        <v>0</v>
      </c>
      <c r="M61" s="229">
        <f>(SUM('1.  LRAMVA Summary'!H$52:H$60)+SUM('1.  LRAMVA Summary'!H$61:H$62)*(MONTH($E61)-1)/12)*$H61</f>
        <v>0</v>
      </c>
      <c r="N61" s="229">
        <f>(SUM('1.  LRAMVA Summary'!I$52:I$60)+SUM('1.  LRAMVA Summary'!I$61:I$62)*(MONTH($E61)-1)/12)*$H61</f>
        <v>0</v>
      </c>
      <c r="O61" s="229">
        <f>(SUM('1.  LRAMVA Summary'!J$52:J$60)+SUM('1.  LRAMVA Summary'!J$61:J$62)*(MONTH($E61)-1)/12)*$H61</f>
        <v>0</v>
      </c>
      <c r="P61" s="229">
        <f>(SUM('1.  LRAMVA Summary'!K$52:K$60)+SUM('1.  LRAMVA Summary'!K$61:K$62)*(MONTH($E61)-1)/12)*$H61</f>
        <v>0</v>
      </c>
      <c r="Q61" s="229">
        <f>(SUM('1.  LRAMVA Summary'!L$52:L$60)+SUM('1.  LRAMVA Summary'!L$61:L$62)*(MONTH($E61)-1)/12)*$H61</f>
        <v>0</v>
      </c>
      <c r="R61" s="229">
        <f>(SUM('1.  LRAMVA Summary'!M$52:M$60)+SUM('1.  LRAMVA Summary'!M$61:M$62)*(MONTH($E61)-1)/12)*$H61</f>
        <v>0</v>
      </c>
      <c r="S61" s="229">
        <f>(SUM('1.  LRAMVA Summary'!N$52:N$60)+SUM('1.  LRAMVA Summary'!N$61:N$62)*(MONTH($E61)-1)/12)*$H61</f>
        <v>0</v>
      </c>
      <c r="T61" s="229">
        <f>(SUM('1.  LRAMVA Summary'!O$52:O$60)+SUM('1.  LRAMVA Summary'!O$61:O$62)*(MONTH($E61)-1)/12)*$H61</f>
        <v>0</v>
      </c>
      <c r="U61" s="229">
        <f>(SUM('1.  LRAMVA Summary'!P$52:P$60)+SUM('1.  LRAMVA Summary'!P$61:P$62)*(MONTH($E61)-1)/12)*$H61</f>
        <v>0</v>
      </c>
      <c r="V61" s="229">
        <f>(SUM('1.  LRAMVA Summary'!Q$52:Q$60)+SUM('1.  LRAMVA Summary'!Q$61:Q$62)*(MONTH($E61)-1)/12)*$H61</f>
        <v>0</v>
      </c>
      <c r="W61" s="230">
        <f t="shared" ref="W61:W71" si="15">SUM(I61:V61)</f>
        <v>0</v>
      </c>
    </row>
    <row r="62" spans="1:23" s="9" customFormat="1">
      <c r="B62" s="68"/>
      <c r="E62" s="213">
        <v>41699</v>
      </c>
      <c r="F62" s="213" t="s">
        <v>181</v>
      </c>
      <c r="G62" s="214" t="s">
        <v>65</v>
      </c>
      <c r="H62" s="228">
        <f>C$27/12</f>
        <v>1.225E-3</v>
      </c>
      <c r="I62" s="229">
        <f>(SUM('1.  LRAMVA Summary'!D$52:D$60)+SUM('1.  LRAMVA Summary'!D$61:D$62)*(MONTH($E62)-1)/12)*$H62</f>
        <v>0</v>
      </c>
      <c r="J62" s="229">
        <f>(SUM('1.  LRAMVA Summary'!E$52:E$60)+SUM('1.  LRAMVA Summary'!E$61:E$62)*(MONTH($E62)-1)/12)*$H62</f>
        <v>0</v>
      </c>
      <c r="K62" s="229">
        <f>(SUM('1.  LRAMVA Summary'!F$52:F$60)+SUM('1.  LRAMVA Summary'!F$61:F$62)*(MONTH($E62)-1)/12)*$H62</f>
        <v>0</v>
      </c>
      <c r="L62" s="229">
        <f>(SUM('1.  LRAMVA Summary'!G$52:G$60)+SUM('1.  LRAMVA Summary'!G$61:G$62)*(MONTH($E62)-1)/12)*$H62</f>
        <v>0</v>
      </c>
      <c r="M62" s="229">
        <f>(SUM('1.  LRAMVA Summary'!H$52:H$60)+SUM('1.  LRAMVA Summary'!H$61:H$62)*(MONTH($E62)-1)/12)*$H62</f>
        <v>0</v>
      </c>
      <c r="N62" s="229">
        <f>(SUM('1.  LRAMVA Summary'!I$52:I$60)+SUM('1.  LRAMVA Summary'!I$61:I$62)*(MONTH($E62)-1)/12)*$H62</f>
        <v>0</v>
      </c>
      <c r="O62" s="229">
        <f>(SUM('1.  LRAMVA Summary'!J$52:J$60)+SUM('1.  LRAMVA Summary'!J$61:J$62)*(MONTH($E62)-1)/12)*$H62</f>
        <v>0</v>
      </c>
      <c r="P62" s="229">
        <f>(SUM('1.  LRAMVA Summary'!K$52:K$60)+SUM('1.  LRAMVA Summary'!K$61:K$62)*(MONTH($E62)-1)/12)*$H62</f>
        <v>0</v>
      </c>
      <c r="Q62" s="229">
        <f>(SUM('1.  LRAMVA Summary'!L$52:L$60)+SUM('1.  LRAMVA Summary'!L$61:L$62)*(MONTH($E62)-1)/12)*$H62</f>
        <v>0</v>
      </c>
      <c r="R62" s="229">
        <f>(SUM('1.  LRAMVA Summary'!M$52:M$60)+SUM('1.  LRAMVA Summary'!M$61:M$62)*(MONTH($E62)-1)/12)*$H62</f>
        <v>0</v>
      </c>
      <c r="S62" s="229">
        <f>(SUM('1.  LRAMVA Summary'!N$52:N$60)+SUM('1.  LRAMVA Summary'!N$61:N$62)*(MONTH($E62)-1)/12)*$H62</f>
        <v>0</v>
      </c>
      <c r="T62" s="229">
        <f>(SUM('1.  LRAMVA Summary'!O$52:O$60)+SUM('1.  LRAMVA Summary'!O$61:O$62)*(MONTH($E62)-1)/12)*$H62</f>
        <v>0</v>
      </c>
      <c r="U62" s="229">
        <f>(SUM('1.  LRAMVA Summary'!P$52:P$60)+SUM('1.  LRAMVA Summary'!P$61:P$62)*(MONTH($E62)-1)/12)*$H62</f>
        <v>0</v>
      </c>
      <c r="V62" s="229">
        <f>(SUM('1.  LRAMVA Summary'!Q$52:Q$60)+SUM('1.  LRAMVA Summary'!Q$61:Q$62)*(MONTH($E62)-1)/12)*$H62</f>
        <v>0</v>
      </c>
      <c r="W62" s="230">
        <f t="shared" si="15"/>
        <v>0</v>
      </c>
    </row>
    <row r="63" spans="1:23" s="9" customFormat="1">
      <c r="B63" s="68"/>
      <c r="E63" s="213">
        <v>41730</v>
      </c>
      <c r="F63" s="213" t="s">
        <v>181</v>
      </c>
      <c r="G63" s="214" t="s">
        <v>66</v>
      </c>
      <c r="H63" s="231">
        <f>C$28/12</f>
        <v>1.225E-3</v>
      </c>
      <c r="I63" s="229">
        <f>(SUM('1.  LRAMVA Summary'!D$52:D$60)+SUM('1.  LRAMVA Summary'!D$61:D$62)*(MONTH($E63)-1)/12)*$H63</f>
        <v>0</v>
      </c>
      <c r="J63" s="229">
        <f>(SUM('1.  LRAMVA Summary'!E$52:E$60)+SUM('1.  LRAMVA Summary'!E$61:E$62)*(MONTH($E63)-1)/12)*$H63</f>
        <v>0</v>
      </c>
      <c r="K63" s="229">
        <f>(SUM('1.  LRAMVA Summary'!F$52:F$60)+SUM('1.  LRAMVA Summary'!F$61:F$62)*(MONTH($E63)-1)/12)*$H63</f>
        <v>0</v>
      </c>
      <c r="L63" s="229">
        <f>(SUM('1.  LRAMVA Summary'!G$52:G$60)+SUM('1.  LRAMVA Summary'!G$61:G$62)*(MONTH($E63)-1)/12)*$H63</f>
        <v>0</v>
      </c>
      <c r="M63" s="229">
        <f>(SUM('1.  LRAMVA Summary'!H$52:H$60)+SUM('1.  LRAMVA Summary'!H$61:H$62)*(MONTH($E63)-1)/12)*$H63</f>
        <v>0</v>
      </c>
      <c r="N63" s="229">
        <f>(SUM('1.  LRAMVA Summary'!I$52:I$60)+SUM('1.  LRAMVA Summary'!I$61:I$62)*(MONTH($E63)-1)/12)*$H63</f>
        <v>0</v>
      </c>
      <c r="O63" s="229">
        <f>(SUM('1.  LRAMVA Summary'!J$52:J$60)+SUM('1.  LRAMVA Summary'!J$61:J$62)*(MONTH($E63)-1)/12)*$H63</f>
        <v>0</v>
      </c>
      <c r="P63" s="229">
        <f>(SUM('1.  LRAMVA Summary'!K$52:K$60)+SUM('1.  LRAMVA Summary'!K$61:K$62)*(MONTH($E63)-1)/12)*$H63</f>
        <v>0</v>
      </c>
      <c r="Q63" s="229">
        <f>(SUM('1.  LRAMVA Summary'!L$52:L$60)+SUM('1.  LRAMVA Summary'!L$61:L$62)*(MONTH($E63)-1)/12)*$H63</f>
        <v>0</v>
      </c>
      <c r="R63" s="229">
        <f>(SUM('1.  LRAMVA Summary'!M$52:M$60)+SUM('1.  LRAMVA Summary'!M$61:M$62)*(MONTH($E63)-1)/12)*$H63</f>
        <v>0</v>
      </c>
      <c r="S63" s="229">
        <f>(SUM('1.  LRAMVA Summary'!N$52:N$60)+SUM('1.  LRAMVA Summary'!N$61:N$62)*(MONTH($E63)-1)/12)*$H63</f>
        <v>0</v>
      </c>
      <c r="T63" s="229">
        <f>(SUM('1.  LRAMVA Summary'!O$52:O$60)+SUM('1.  LRAMVA Summary'!O$61:O$62)*(MONTH($E63)-1)/12)*$H63</f>
        <v>0</v>
      </c>
      <c r="U63" s="229">
        <f>(SUM('1.  LRAMVA Summary'!P$52:P$60)+SUM('1.  LRAMVA Summary'!P$61:P$62)*(MONTH($E63)-1)/12)*$H63</f>
        <v>0</v>
      </c>
      <c r="V63" s="229">
        <f>(SUM('1.  LRAMVA Summary'!Q$52:Q$60)+SUM('1.  LRAMVA Summary'!Q$61:Q$62)*(MONTH($E63)-1)/12)*$H63</f>
        <v>0</v>
      </c>
      <c r="W63" s="230">
        <f t="shared" si="15"/>
        <v>0</v>
      </c>
    </row>
    <row r="64" spans="1:23" s="9" customFormat="1">
      <c r="B64" s="68"/>
      <c r="E64" s="213">
        <v>41760</v>
      </c>
      <c r="F64" s="213" t="s">
        <v>181</v>
      </c>
      <c r="G64" s="214" t="s">
        <v>66</v>
      </c>
      <c r="H64" s="228">
        <f>C$28/12</f>
        <v>1.225E-3</v>
      </c>
      <c r="I64" s="229">
        <f>(SUM('1.  LRAMVA Summary'!D$52:D$60)+SUM('1.  LRAMVA Summary'!D$61:D$62)*(MONTH($E64)-1)/12)*$H64</f>
        <v>0</v>
      </c>
      <c r="J64" s="229">
        <f>(SUM('1.  LRAMVA Summary'!E$52:E$60)+SUM('1.  LRAMVA Summary'!E$61:E$62)*(MONTH($E64)-1)/12)*$H64</f>
        <v>0</v>
      </c>
      <c r="K64" s="229">
        <f>(SUM('1.  LRAMVA Summary'!F$52:F$60)+SUM('1.  LRAMVA Summary'!F$61:F$62)*(MONTH($E64)-1)/12)*$H64</f>
        <v>0</v>
      </c>
      <c r="L64" s="229">
        <f>(SUM('1.  LRAMVA Summary'!G$52:G$60)+SUM('1.  LRAMVA Summary'!G$61:G$62)*(MONTH($E64)-1)/12)*$H64</f>
        <v>0</v>
      </c>
      <c r="M64" s="229">
        <f>(SUM('1.  LRAMVA Summary'!H$52:H$60)+SUM('1.  LRAMVA Summary'!H$61:H$62)*(MONTH($E64)-1)/12)*$H64</f>
        <v>0</v>
      </c>
      <c r="N64" s="229">
        <f>(SUM('1.  LRAMVA Summary'!I$52:I$60)+SUM('1.  LRAMVA Summary'!I$61:I$62)*(MONTH($E64)-1)/12)*$H64</f>
        <v>0</v>
      </c>
      <c r="O64" s="229">
        <f>(SUM('1.  LRAMVA Summary'!J$52:J$60)+SUM('1.  LRAMVA Summary'!J$61:J$62)*(MONTH($E64)-1)/12)*$H64</f>
        <v>0</v>
      </c>
      <c r="P64" s="229">
        <f>(SUM('1.  LRAMVA Summary'!K$52:K$60)+SUM('1.  LRAMVA Summary'!K$61:K$62)*(MONTH($E64)-1)/12)*$H64</f>
        <v>0</v>
      </c>
      <c r="Q64" s="229">
        <f>(SUM('1.  LRAMVA Summary'!L$52:L$60)+SUM('1.  LRAMVA Summary'!L$61:L$62)*(MONTH($E64)-1)/12)*$H64</f>
        <v>0</v>
      </c>
      <c r="R64" s="229">
        <f>(SUM('1.  LRAMVA Summary'!M$52:M$60)+SUM('1.  LRAMVA Summary'!M$61:M$62)*(MONTH($E64)-1)/12)*$H64</f>
        <v>0</v>
      </c>
      <c r="S64" s="229">
        <f>(SUM('1.  LRAMVA Summary'!N$52:N$60)+SUM('1.  LRAMVA Summary'!N$61:N$62)*(MONTH($E64)-1)/12)*$H64</f>
        <v>0</v>
      </c>
      <c r="T64" s="229">
        <f>(SUM('1.  LRAMVA Summary'!O$52:O$60)+SUM('1.  LRAMVA Summary'!O$61:O$62)*(MONTH($E64)-1)/12)*$H64</f>
        <v>0</v>
      </c>
      <c r="U64" s="229">
        <f>(SUM('1.  LRAMVA Summary'!P$52:P$60)+SUM('1.  LRAMVA Summary'!P$61:P$62)*(MONTH($E64)-1)/12)*$H64</f>
        <v>0</v>
      </c>
      <c r="V64" s="229">
        <f>(SUM('1.  LRAMVA Summary'!Q$52:Q$60)+SUM('1.  LRAMVA Summary'!Q$61:Q$62)*(MONTH($E64)-1)/12)*$H64</f>
        <v>0</v>
      </c>
      <c r="W64" s="230">
        <f t="shared" si="15"/>
        <v>0</v>
      </c>
    </row>
    <row r="65" spans="2:23" s="9" customFormat="1">
      <c r="B65" s="68"/>
      <c r="E65" s="213">
        <v>41791</v>
      </c>
      <c r="F65" s="213" t="s">
        <v>181</v>
      </c>
      <c r="G65" s="214" t="s">
        <v>66</v>
      </c>
      <c r="H65" s="228">
        <f>C$28/12</f>
        <v>1.225E-3</v>
      </c>
      <c r="I65" s="229">
        <f>(SUM('1.  LRAMVA Summary'!D$52:D$60)+SUM('1.  LRAMVA Summary'!D$61:D$62)*(MONTH($E65)-1)/12)*$H65</f>
        <v>0</v>
      </c>
      <c r="J65" s="229">
        <f>(SUM('1.  LRAMVA Summary'!E$52:E$60)+SUM('1.  LRAMVA Summary'!E$61:E$62)*(MONTH($E65)-1)/12)*$H65</f>
        <v>0</v>
      </c>
      <c r="K65" s="229">
        <f>(SUM('1.  LRAMVA Summary'!F$52:F$60)+SUM('1.  LRAMVA Summary'!F$61:F$62)*(MONTH($E65)-1)/12)*$H65</f>
        <v>0</v>
      </c>
      <c r="L65" s="229">
        <f>(SUM('1.  LRAMVA Summary'!G$52:G$60)+SUM('1.  LRAMVA Summary'!G$61:G$62)*(MONTH($E65)-1)/12)*$H65</f>
        <v>0</v>
      </c>
      <c r="M65" s="229">
        <f>(SUM('1.  LRAMVA Summary'!H$52:H$60)+SUM('1.  LRAMVA Summary'!H$61:H$62)*(MONTH($E65)-1)/12)*$H65</f>
        <v>0</v>
      </c>
      <c r="N65" s="229">
        <f>(SUM('1.  LRAMVA Summary'!I$52:I$60)+SUM('1.  LRAMVA Summary'!I$61:I$62)*(MONTH($E65)-1)/12)*$H65</f>
        <v>0</v>
      </c>
      <c r="O65" s="229">
        <f>(SUM('1.  LRAMVA Summary'!J$52:J$60)+SUM('1.  LRAMVA Summary'!J$61:J$62)*(MONTH($E65)-1)/12)*$H65</f>
        <v>0</v>
      </c>
      <c r="P65" s="229">
        <f>(SUM('1.  LRAMVA Summary'!K$52:K$60)+SUM('1.  LRAMVA Summary'!K$61:K$62)*(MONTH($E65)-1)/12)*$H65</f>
        <v>0</v>
      </c>
      <c r="Q65" s="229">
        <f>(SUM('1.  LRAMVA Summary'!L$52:L$60)+SUM('1.  LRAMVA Summary'!L$61:L$62)*(MONTH($E65)-1)/12)*$H65</f>
        <v>0</v>
      </c>
      <c r="R65" s="229">
        <f>(SUM('1.  LRAMVA Summary'!M$52:M$60)+SUM('1.  LRAMVA Summary'!M$61:M$62)*(MONTH($E65)-1)/12)*$H65</f>
        <v>0</v>
      </c>
      <c r="S65" s="229">
        <f>(SUM('1.  LRAMVA Summary'!N$52:N$60)+SUM('1.  LRAMVA Summary'!N$61:N$62)*(MONTH($E65)-1)/12)*$H65</f>
        <v>0</v>
      </c>
      <c r="T65" s="229">
        <f>(SUM('1.  LRAMVA Summary'!O$52:O$60)+SUM('1.  LRAMVA Summary'!O$61:O$62)*(MONTH($E65)-1)/12)*$H65</f>
        <v>0</v>
      </c>
      <c r="U65" s="229">
        <f>(SUM('1.  LRAMVA Summary'!P$52:P$60)+SUM('1.  LRAMVA Summary'!P$61:P$62)*(MONTH($E65)-1)/12)*$H65</f>
        <v>0</v>
      </c>
      <c r="V65" s="229">
        <f>(SUM('1.  LRAMVA Summary'!Q$52:Q$60)+SUM('1.  LRAMVA Summary'!Q$61:Q$62)*(MONTH($E65)-1)/12)*$H65</f>
        <v>0</v>
      </c>
      <c r="W65" s="230">
        <f t="shared" si="15"/>
        <v>0</v>
      </c>
    </row>
    <row r="66" spans="2:23" s="9" customFormat="1">
      <c r="B66" s="68"/>
      <c r="E66" s="213">
        <v>41821</v>
      </c>
      <c r="F66" s="213" t="s">
        <v>181</v>
      </c>
      <c r="G66" s="214" t="s">
        <v>68</v>
      </c>
      <c r="H66" s="231">
        <f>C$29/12</f>
        <v>1.225E-3</v>
      </c>
      <c r="I66" s="229">
        <f>(SUM('1.  LRAMVA Summary'!D$52:D$60)+SUM('1.  LRAMVA Summary'!D$61:D$62)*(MONTH($E66)-1)/12)*$H66</f>
        <v>0</v>
      </c>
      <c r="J66" s="229">
        <f>(SUM('1.  LRAMVA Summary'!E$52:E$60)+SUM('1.  LRAMVA Summary'!E$61:E$62)*(MONTH($E66)-1)/12)*$H66</f>
        <v>0</v>
      </c>
      <c r="K66" s="229">
        <f>(SUM('1.  LRAMVA Summary'!F$52:F$60)+SUM('1.  LRAMVA Summary'!F$61:F$62)*(MONTH($E66)-1)/12)*$H66</f>
        <v>0</v>
      </c>
      <c r="L66" s="229">
        <f>(SUM('1.  LRAMVA Summary'!G$52:G$60)+SUM('1.  LRAMVA Summary'!G$61:G$62)*(MONTH($E66)-1)/12)*$H66</f>
        <v>0</v>
      </c>
      <c r="M66" s="229">
        <f>(SUM('1.  LRAMVA Summary'!H$52:H$60)+SUM('1.  LRAMVA Summary'!H$61:H$62)*(MONTH($E66)-1)/12)*$H66</f>
        <v>0</v>
      </c>
      <c r="N66" s="229">
        <f>(SUM('1.  LRAMVA Summary'!I$52:I$60)+SUM('1.  LRAMVA Summary'!I$61:I$62)*(MONTH($E66)-1)/12)*$H66</f>
        <v>0</v>
      </c>
      <c r="O66" s="229">
        <f>(SUM('1.  LRAMVA Summary'!J$52:J$60)+SUM('1.  LRAMVA Summary'!J$61:J$62)*(MONTH($E66)-1)/12)*$H66</f>
        <v>0</v>
      </c>
      <c r="P66" s="229">
        <f>(SUM('1.  LRAMVA Summary'!K$52:K$60)+SUM('1.  LRAMVA Summary'!K$61:K$62)*(MONTH($E66)-1)/12)*$H66</f>
        <v>0</v>
      </c>
      <c r="Q66" s="229">
        <f>(SUM('1.  LRAMVA Summary'!L$52:L$60)+SUM('1.  LRAMVA Summary'!L$61:L$62)*(MONTH($E66)-1)/12)*$H66</f>
        <v>0</v>
      </c>
      <c r="R66" s="229">
        <f>(SUM('1.  LRAMVA Summary'!M$52:M$60)+SUM('1.  LRAMVA Summary'!M$61:M$62)*(MONTH($E66)-1)/12)*$H66</f>
        <v>0</v>
      </c>
      <c r="S66" s="229">
        <f>(SUM('1.  LRAMVA Summary'!N$52:N$60)+SUM('1.  LRAMVA Summary'!N$61:N$62)*(MONTH($E66)-1)/12)*$H66</f>
        <v>0</v>
      </c>
      <c r="T66" s="229">
        <f>(SUM('1.  LRAMVA Summary'!O$52:O$60)+SUM('1.  LRAMVA Summary'!O$61:O$62)*(MONTH($E66)-1)/12)*$H66</f>
        <v>0</v>
      </c>
      <c r="U66" s="229">
        <f>(SUM('1.  LRAMVA Summary'!P$52:P$60)+SUM('1.  LRAMVA Summary'!P$61:P$62)*(MONTH($E66)-1)/12)*$H66</f>
        <v>0</v>
      </c>
      <c r="V66" s="229">
        <f>(SUM('1.  LRAMVA Summary'!Q$52:Q$60)+SUM('1.  LRAMVA Summary'!Q$61:Q$62)*(MONTH($E66)-1)/12)*$H66</f>
        <v>0</v>
      </c>
      <c r="W66" s="230">
        <f t="shared" si="15"/>
        <v>0</v>
      </c>
    </row>
    <row r="67" spans="2:23" s="9" customFormat="1">
      <c r="B67" s="68"/>
      <c r="E67" s="213">
        <v>41852</v>
      </c>
      <c r="F67" s="213" t="s">
        <v>181</v>
      </c>
      <c r="G67" s="214" t="s">
        <v>68</v>
      </c>
      <c r="H67" s="228">
        <f>C$29/12</f>
        <v>1.225E-3</v>
      </c>
      <c r="I67" s="229">
        <f>(SUM('1.  LRAMVA Summary'!D$52:D$60)+SUM('1.  LRAMVA Summary'!D$61:D$62)*(MONTH($E67)-1)/12)*$H67</f>
        <v>0</v>
      </c>
      <c r="J67" s="229">
        <f>(SUM('1.  LRAMVA Summary'!E$52:E$60)+SUM('1.  LRAMVA Summary'!E$61:E$62)*(MONTH($E67)-1)/12)*$H67</f>
        <v>0</v>
      </c>
      <c r="K67" s="229">
        <f>(SUM('1.  LRAMVA Summary'!F$52:F$60)+SUM('1.  LRAMVA Summary'!F$61:F$62)*(MONTH($E67)-1)/12)*$H67</f>
        <v>0</v>
      </c>
      <c r="L67" s="229">
        <f>(SUM('1.  LRAMVA Summary'!G$52:G$60)+SUM('1.  LRAMVA Summary'!G$61:G$62)*(MONTH($E67)-1)/12)*$H67</f>
        <v>0</v>
      </c>
      <c r="M67" s="229">
        <f>(SUM('1.  LRAMVA Summary'!H$52:H$60)+SUM('1.  LRAMVA Summary'!H$61:H$62)*(MONTH($E67)-1)/12)*$H67</f>
        <v>0</v>
      </c>
      <c r="N67" s="229">
        <f>(SUM('1.  LRAMVA Summary'!I$52:I$60)+SUM('1.  LRAMVA Summary'!I$61:I$62)*(MONTH($E67)-1)/12)*$H67</f>
        <v>0</v>
      </c>
      <c r="O67" s="229">
        <f>(SUM('1.  LRAMVA Summary'!J$52:J$60)+SUM('1.  LRAMVA Summary'!J$61:J$62)*(MONTH($E67)-1)/12)*$H67</f>
        <v>0</v>
      </c>
      <c r="P67" s="229">
        <f>(SUM('1.  LRAMVA Summary'!K$52:K$60)+SUM('1.  LRAMVA Summary'!K$61:K$62)*(MONTH($E67)-1)/12)*$H67</f>
        <v>0</v>
      </c>
      <c r="Q67" s="229">
        <f>(SUM('1.  LRAMVA Summary'!L$52:L$60)+SUM('1.  LRAMVA Summary'!L$61:L$62)*(MONTH($E67)-1)/12)*$H67</f>
        <v>0</v>
      </c>
      <c r="R67" s="229">
        <f>(SUM('1.  LRAMVA Summary'!M$52:M$60)+SUM('1.  LRAMVA Summary'!M$61:M$62)*(MONTH($E67)-1)/12)*$H67</f>
        <v>0</v>
      </c>
      <c r="S67" s="229">
        <f>(SUM('1.  LRAMVA Summary'!N$52:N$60)+SUM('1.  LRAMVA Summary'!N$61:N$62)*(MONTH($E67)-1)/12)*$H67</f>
        <v>0</v>
      </c>
      <c r="T67" s="229">
        <f>(SUM('1.  LRAMVA Summary'!O$52:O$60)+SUM('1.  LRAMVA Summary'!O$61:O$62)*(MONTH($E67)-1)/12)*$H67</f>
        <v>0</v>
      </c>
      <c r="U67" s="229">
        <f>(SUM('1.  LRAMVA Summary'!P$52:P$60)+SUM('1.  LRAMVA Summary'!P$61:P$62)*(MONTH($E67)-1)/12)*$H67</f>
        <v>0</v>
      </c>
      <c r="V67" s="229">
        <f>(SUM('1.  LRAMVA Summary'!Q$52:Q$60)+SUM('1.  LRAMVA Summary'!Q$61:Q$62)*(MONTH($E67)-1)/12)*$H67</f>
        <v>0</v>
      </c>
      <c r="W67" s="230">
        <f t="shared" si="15"/>
        <v>0</v>
      </c>
    </row>
    <row r="68" spans="2:23" s="9" customFormat="1">
      <c r="B68" s="68"/>
      <c r="E68" s="213">
        <v>41883</v>
      </c>
      <c r="F68" s="213" t="s">
        <v>181</v>
      </c>
      <c r="G68" s="214" t="s">
        <v>68</v>
      </c>
      <c r="H68" s="228">
        <f>C$29/12</f>
        <v>1.225E-3</v>
      </c>
      <c r="I68" s="229">
        <f>(SUM('1.  LRAMVA Summary'!D$52:D$60)+SUM('1.  LRAMVA Summary'!D$61:D$62)*(MONTH($E68)-1)/12)*$H68</f>
        <v>0</v>
      </c>
      <c r="J68" s="229">
        <f>(SUM('1.  LRAMVA Summary'!E$52:E$60)+SUM('1.  LRAMVA Summary'!E$61:E$62)*(MONTH($E68)-1)/12)*$H68</f>
        <v>0</v>
      </c>
      <c r="K68" s="229">
        <f>(SUM('1.  LRAMVA Summary'!F$52:F$60)+SUM('1.  LRAMVA Summary'!F$61:F$62)*(MONTH($E68)-1)/12)*$H68</f>
        <v>0</v>
      </c>
      <c r="L68" s="229">
        <f>(SUM('1.  LRAMVA Summary'!G$52:G$60)+SUM('1.  LRAMVA Summary'!G$61:G$62)*(MONTH($E68)-1)/12)*$H68</f>
        <v>0</v>
      </c>
      <c r="M68" s="229">
        <f>(SUM('1.  LRAMVA Summary'!H$52:H$60)+SUM('1.  LRAMVA Summary'!H$61:H$62)*(MONTH($E68)-1)/12)*$H68</f>
        <v>0</v>
      </c>
      <c r="N68" s="229">
        <f>(SUM('1.  LRAMVA Summary'!I$52:I$60)+SUM('1.  LRAMVA Summary'!I$61:I$62)*(MONTH($E68)-1)/12)*$H68</f>
        <v>0</v>
      </c>
      <c r="O68" s="229">
        <f>(SUM('1.  LRAMVA Summary'!J$52:J$60)+SUM('1.  LRAMVA Summary'!J$61:J$62)*(MONTH($E68)-1)/12)*$H68</f>
        <v>0</v>
      </c>
      <c r="P68" s="229">
        <f>(SUM('1.  LRAMVA Summary'!K$52:K$60)+SUM('1.  LRAMVA Summary'!K$61:K$62)*(MONTH($E68)-1)/12)*$H68</f>
        <v>0</v>
      </c>
      <c r="Q68" s="229">
        <f>(SUM('1.  LRAMVA Summary'!L$52:L$60)+SUM('1.  LRAMVA Summary'!L$61:L$62)*(MONTH($E68)-1)/12)*$H68</f>
        <v>0</v>
      </c>
      <c r="R68" s="229">
        <f>(SUM('1.  LRAMVA Summary'!M$52:M$60)+SUM('1.  LRAMVA Summary'!M$61:M$62)*(MONTH($E68)-1)/12)*$H68</f>
        <v>0</v>
      </c>
      <c r="S68" s="229">
        <f>(SUM('1.  LRAMVA Summary'!N$52:N$60)+SUM('1.  LRAMVA Summary'!N$61:N$62)*(MONTH($E68)-1)/12)*$H68</f>
        <v>0</v>
      </c>
      <c r="T68" s="229">
        <f>(SUM('1.  LRAMVA Summary'!O$52:O$60)+SUM('1.  LRAMVA Summary'!O$61:O$62)*(MONTH($E68)-1)/12)*$H68</f>
        <v>0</v>
      </c>
      <c r="U68" s="229">
        <f>(SUM('1.  LRAMVA Summary'!P$52:P$60)+SUM('1.  LRAMVA Summary'!P$61:P$62)*(MONTH($E68)-1)/12)*$H68</f>
        <v>0</v>
      </c>
      <c r="V68" s="229">
        <f>(SUM('1.  LRAMVA Summary'!Q$52:Q$60)+SUM('1.  LRAMVA Summary'!Q$61:Q$62)*(MONTH($E68)-1)/12)*$H68</f>
        <v>0</v>
      </c>
      <c r="W68" s="230">
        <f t="shared" si="15"/>
        <v>0</v>
      </c>
    </row>
    <row r="69" spans="2:23" s="9" customFormat="1">
      <c r="B69" s="68"/>
      <c r="E69" s="213">
        <v>41913</v>
      </c>
      <c r="F69" s="213" t="s">
        <v>181</v>
      </c>
      <c r="G69" s="214" t="s">
        <v>69</v>
      </c>
      <c r="H69" s="231">
        <f>C$30/12</f>
        <v>1.225E-3</v>
      </c>
      <c r="I69" s="229">
        <f>(SUM('1.  LRAMVA Summary'!D$52:D$60)+SUM('1.  LRAMVA Summary'!D$61:D$62)*(MONTH($E69)-1)/12)*$H69</f>
        <v>0</v>
      </c>
      <c r="J69" s="229">
        <f>(SUM('1.  LRAMVA Summary'!E$52:E$60)+SUM('1.  LRAMVA Summary'!E$61:E$62)*(MONTH($E69)-1)/12)*$H69</f>
        <v>0</v>
      </c>
      <c r="K69" s="229">
        <f>(SUM('1.  LRAMVA Summary'!F$52:F$60)+SUM('1.  LRAMVA Summary'!F$61:F$62)*(MONTH($E69)-1)/12)*$H69</f>
        <v>0</v>
      </c>
      <c r="L69" s="229">
        <f>(SUM('1.  LRAMVA Summary'!G$52:G$60)+SUM('1.  LRAMVA Summary'!G$61:G$62)*(MONTH($E69)-1)/12)*$H69</f>
        <v>0</v>
      </c>
      <c r="M69" s="229">
        <f>(SUM('1.  LRAMVA Summary'!H$52:H$60)+SUM('1.  LRAMVA Summary'!H$61:H$62)*(MONTH($E69)-1)/12)*$H69</f>
        <v>0</v>
      </c>
      <c r="N69" s="229">
        <f>(SUM('1.  LRAMVA Summary'!I$52:I$60)+SUM('1.  LRAMVA Summary'!I$61:I$62)*(MONTH($E69)-1)/12)*$H69</f>
        <v>0</v>
      </c>
      <c r="O69" s="229">
        <f>(SUM('1.  LRAMVA Summary'!J$52:J$60)+SUM('1.  LRAMVA Summary'!J$61:J$62)*(MONTH($E69)-1)/12)*$H69</f>
        <v>0</v>
      </c>
      <c r="P69" s="229">
        <f>(SUM('1.  LRAMVA Summary'!K$52:K$60)+SUM('1.  LRAMVA Summary'!K$61:K$62)*(MONTH($E69)-1)/12)*$H69</f>
        <v>0</v>
      </c>
      <c r="Q69" s="229">
        <f>(SUM('1.  LRAMVA Summary'!L$52:L$60)+SUM('1.  LRAMVA Summary'!L$61:L$62)*(MONTH($E69)-1)/12)*$H69</f>
        <v>0</v>
      </c>
      <c r="R69" s="229">
        <f>(SUM('1.  LRAMVA Summary'!M$52:M$60)+SUM('1.  LRAMVA Summary'!M$61:M$62)*(MONTH($E69)-1)/12)*$H69</f>
        <v>0</v>
      </c>
      <c r="S69" s="229">
        <f>(SUM('1.  LRAMVA Summary'!N$52:N$60)+SUM('1.  LRAMVA Summary'!N$61:N$62)*(MONTH($E69)-1)/12)*$H69</f>
        <v>0</v>
      </c>
      <c r="T69" s="229">
        <f>(SUM('1.  LRAMVA Summary'!O$52:O$60)+SUM('1.  LRAMVA Summary'!O$61:O$62)*(MONTH($E69)-1)/12)*$H69</f>
        <v>0</v>
      </c>
      <c r="U69" s="229">
        <f>(SUM('1.  LRAMVA Summary'!P$52:P$60)+SUM('1.  LRAMVA Summary'!P$61:P$62)*(MONTH($E69)-1)/12)*$H69</f>
        <v>0</v>
      </c>
      <c r="V69" s="229">
        <f>(SUM('1.  LRAMVA Summary'!Q$52:Q$60)+SUM('1.  LRAMVA Summary'!Q$61:Q$62)*(MONTH($E69)-1)/12)*$H69</f>
        <v>0</v>
      </c>
      <c r="W69" s="230">
        <f t="shared" si="15"/>
        <v>0</v>
      </c>
    </row>
    <row r="70" spans="2:23" s="9" customFormat="1">
      <c r="B70" s="68"/>
      <c r="E70" s="213">
        <v>41944</v>
      </c>
      <c r="F70" s="213" t="s">
        <v>181</v>
      </c>
      <c r="G70" s="214" t="s">
        <v>69</v>
      </c>
      <c r="H70" s="228">
        <f>C$30/12</f>
        <v>1.225E-3</v>
      </c>
      <c r="I70" s="229">
        <f>(SUM('1.  LRAMVA Summary'!D$52:D$60)+SUM('1.  LRAMVA Summary'!D$61:D$62)*(MONTH($E70)-1)/12)*$H70</f>
        <v>0</v>
      </c>
      <c r="J70" s="229">
        <f>(SUM('1.  LRAMVA Summary'!E$52:E$60)+SUM('1.  LRAMVA Summary'!E$61:E$62)*(MONTH($E70)-1)/12)*$H70</f>
        <v>0</v>
      </c>
      <c r="K70" s="229">
        <f>(SUM('1.  LRAMVA Summary'!F$52:F$60)+SUM('1.  LRAMVA Summary'!F$61:F$62)*(MONTH($E70)-1)/12)*$H70</f>
        <v>0</v>
      </c>
      <c r="L70" s="229">
        <f>(SUM('1.  LRAMVA Summary'!G$52:G$60)+SUM('1.  LRAMVA Summary'!G$61:G$62)*(MONTH($E70)-1)/12)*$H70</f>
        <v>0</v>
      </c>
      <c r="M70" s="229">
        <f>(SUM('1.  LRAMVA Summary'!H$52:H$60)+SUM('1.  LRAMVA Summary'!H$61:H$62)*(MONTH($E70)-1)/12)*$H70</f>
        <v>0</v>
      </c>
      <c r="N70" s="229">
        <f>(SUM('1.  LRAMVA Summary'!I$52:I$60)+SUM('1.  LRAMVA Summary'!I$61:I$62)*(MONTH($E70)-1)/12)*$H70</f>
        <v>0</v>
      </c>
      <c r="O70" s="229">
        <f>(SUM('1.  LRAMVA Summary'!J$52:J$60)+SUM('1.  LRAMVA Summary'!J$61:J$62)*(MONTH($E70)-1)/12)*$H70</f>
        <v>0</v>
      </c>
      <c r="P70" s="229">
        <f>(SUM('1.  LRAMVA Summary'!K$52:K$60)+SUM('1.  LRAMVA Summary'!K$61:K$62)*(MONTH($E70)-1)/12)*$H70</f>
        <v>0</v>
      </c>
      <c r="Q70" s="229">
        <f>(SUM('1.  LRAMVA Summary'!L$52:L$60)+SUM('1.  LRAMVA Summary'!L$61:L$62)*(MONTH($E70)-1)/12)*$H70</f>
        <v>0</v>
      </c>
      <c r="R70" s="229">
        <f>(SUM('1.  LRAMVA Summary'!M$52:M$60)+SUM('1.  LRAMVA Summary'!M$61:M$62)*(MONTH($E70)-1)/12)*$H70</f>
        <v>0</v>
      </c>
      <c r="S70" s="229">
        <f>(SUM('1.  LRAMVA Summary'!N$52:N$60)+SUM('1.  LRAMVA Summary'!N$61:N$62)*(MONTH($E70)-1)/12)*$H70</f>
        <v>0</v>
      </c>
      <c r="T70" s="229">
        <f>(SUM('1.  LRAMVA Summary'!O$52:O$60)+SUM('1.  LRAMVA Summary'!O$61:O$62)*(MONTH($E70)-1)/12)*$H70</f>
        <v>0</v>
      </c>
      <c r="U70" s="229">
        <f>(SUM('1.  LRAMVA Summary'!P$52:P$60)+SUM('1.  LRAMVA Summary'!P$61:P$62)*(MONTH($E70)-1)/12)*$H70</f>
        <v>0</v>
      </c>
      <c r="V70" s="229">
        <f>(SUM('1.  LRAMVA Summary'!Q$52:Q$60)+SUM('1.  LRAMVA Summary'!Q$61:Q$62)*(MONTH($E70)-1)/12)*$H70</f>
        <v>0</v>
      </c>
      <c r="W70" s="230">
        <f t="shared" si="15"/>
        <v>0</v>
      </c>
    </row>
    <row r="71" spans="2:23" s="9" customFormat="1">
      <c r="B71" s="68"/>
      <c r="E71" s="213">
        <v>41974</v>
      </c>
      <c r="F71" s="213" t="s">
        <v>181</v>
      </c>
      <c r="G71" s="214" t="s">
        <v>69</v>
      </c>
      <c r="H71" s="228">
        <f>C$30/12</f>
        <v>1.225E-3</v>
      </c>
      <c r="I71" s="229">
        <f>(SUM('1.  LRAMVA Summary'!D$52:D$60)+SUM('1.  LRAMVA Summary'!D$61:D$62)*(MONTH($E71)-1)/12)*$H71</f>
        <v>0</v>
      </c>
      <c r="J71" s="229">
        <f>(SUM('1.  LRAMVA Summary'!E$52:E$60)+SUM('1.  LRAMVA Summary'!E$61:E$62)*(MONTH($E71)-1)/12)*$H71</f>
        <v>0</v>
      </c>
      <c r="K71" s="229">
        <f>(SUM('1.  LRAMVA Summary'!F$52:F$60)+SUM('1.  LRAMVA Summary'!F$61:F$62)*(MONTH($E71)-1)/12)*$H71</f>
        <v>0</v>
      </c>
      <c r="L71" s="229">
        <f>(SUM('1.  LRAMVA Summary'!G$52:G$60)+SUM('1.  LRAMVA Summary'!G$61:G$62)*(MONTH($E71)-1)/12)*$H71</f>
        <v>0</v>
      </c>
      <c r="M71" s="229">
        <f>(SUM('1.  LRAMVA Summary'!H$52:H$60)+SUM('1.  LRAMVA Summary'!H$61:H$62)*(MONTH($E71)-1)/12)*$H71</f>
        <v>0</v>
      </c>
      <c r="N71" s="229">
        <f>(SUM('1.  LRAMVA Summary'!I$52:I$60)+SUM('1.  LRAMVA Summary'!I$61:I$62)*(MONTH($E71)-1)/12)*$H71</f>
        <v>0</v>
      </c>
      <c r="O71" s="229">
        <f>(SUM('1.  LRAMVA Summary'!J$52:J$60)+SUM('1.  LRAMVA Summary'!J$61:J$62)*(MONTH($E71)-1)/12)*$H71</f>
        <v>0</v>
      </c>
      <c r="P71" s="229">
        <f>(SUM('1.  LRAMVA Summary'!K$52:K$60)+SUM('1.  LRAMVA Summary'!K$61:K$62)*(MONTH($E71)-1)/12)*$H71</f>
        <v>0</v>
      </c>
      <c r="Q71" s="229">
        <f>(SUM('1.  LRAMVA Summary'!L$52:L$60)+SUM('1.  LRAMVA Summary'!L$61:L$62)*(MONTH($E71)-1)/12)*$H71</f>
        <v>0</v>
      </c>
      <c r="R71" s="229">
        <f>(SUM('1.  LRAMVA Summary'!M$52:M$60)+SUM('1.  LRAMVA Summary'!M$61:M$62)*(MONTH($E71)-1)/12)*$H71</f>
        <v>0</v>
      </c>
      <c r="S71" s="229">
        <f>(SUM('1.  LRAMVA Summary'!N$52:N$60)+SUM('1.  LRAMVA Summary'!N$61:N$62)*(MONTH($E71)-1)/12)*$H71</f>
        <v>0</v>
      </c>
      <c r="T71" s="229">
        <f>(SUM('1.  LRAMVA Summary'!O$52:O$60)+SUM('1.  LRAMVA Summary'!O$61:O$62)*(MONTH($E71)-1)/12)*$H71</f>
        <v>0</v>
      </c>
      <c r="U71" s="229">
        <f>(SUM('1.  LRAMVA Summary'!P$52:P$60)+SUM('1.  LRAMVA Summary'!P$61:P$62)*(MONTH($E71)-1)/12)*$H71</f>
        <v>0</v>
      </c>
      <c r="V71" s="229">
        <f>(SUM('1.  LRAMVA Summary'!Q$52:Q$60)+SUM('1.  LRAMVA Summary'!Q$61:Q$62)*(MONTH($E71)-1)/12)*$H71</f>
        <v>0</v>
      </c>
      <c r="W71" s="230">
        <f t="shared" si="15"/>
        <v>0</v>
      </c>
    </row>
    <row r="72" spans="2:23" s="9" customFormat="1" ht="15.75" thickBot="1">
      <c r="B72" s="68"/>
      <c r="E72" s="215" t="s">
        <v>465</v>
      </c>
      <c r="F72" s="215"/>
      <c r="G72" s="216"/>
      <c r="H72" s="217"/>
      <c r="I72" s="218">
        <f>SUM(I59:I71)</f>
        <v>0</v>
      </c>
      <c r="J72" s="218">
        <f t="shared" ref="J72:V72" si="16">SUM(J59:J71)</f>
        <v>0</v>
      </c>
      <c r="K72" s="218">
        <f t="shared" si="16"/>
        <v>0</v>
      </c>
      <c r="L72" s="218">
        <f t="shared" si="16"/>
        <v>0</v>
      </c>
      <c r="M72" s="218">
        <f t="shared" si="16"/>
        <v>0</v>
      </c>
      <c r="N72" s="218">
        <f t="shared" si="16"/>
        <v>0</v>
      </c>
      <c r="O72" s="218">
        <f t="shared" si="16"/>
        <v>0</v>
      </c>
      <c r="P72" s="218">
        <f t="shared" si="16"/>
        <v>0</v>
      </c>
      <c r="Q72" s="218">
        <f t="shared" si="16"/>
        <v>0</v>
      </c>
      <c r="R72" s="218">
        <f t="shared" si="16"/>
        <v>0</v>
      </c>
      <c r="S72" s="218">
        <f t="shared" si="16"/>
        <v>0</v>
      </c>
      <c r="T72" s="218">
        <f t="shared" si="16"/>
        <v>0</v>
      </c>
      <c r="U72" s="218">
        <f t="shared" si="16"/>
        <v>0</v>
      </c>
      <c r="V72" s="218">
        <f t="shared" si="16"/>
        <v>0</v>
      </c>
      <c r="W72" s="218">
        <f>SUM(W59:W71)</f>
        <v>0</v>
      </c>
    </row>
    <row r="73" spans="2:23" s="9" customFormat="1" ht="15.75" thickTop="1">
      <c r="B73" s="68"/>
      <c r="E73" s="219" t="s">
        <v>67</v>
      </c>
      <c r="F73" s="219"/>
      <c r="G73" s="220"/>
      <c r="H73" s="221"/>
      <c r="I73" s="222"/>
      <c r="J73" s="222"/>
      <c r="K73" s="222"/>
      <c r="L73" s="222"/>
      <c r="M73" s="222"/>
      <c r="N73" s="222"/>
      <c r="O73" s="222"/>
      <c r="P73" s="222"/>
      <c r="Q73" s="222"/>
      <c r="R73" s="222"/>
      <c r="S73" s="222"/>
      <c r="T73" s="222"/>
      <c r="U73" s="222"/>
      <c r="V73" s="222"/>
      <c r="W73" s="223"/>
    </row>
    <row r="74" spans="2:23" s="9" customFormat="1">
      <c r="B74" s="68"/>
      <c r="E74" s="224" t="s">
        <v>429</v>
      </c>
      <c r="F74" s="224"/>
      <c r="G74" s="225"/>
      <c r="H74" s="226"/>
      <c r="I74" s="227">
        <f t="shared" ref="I74:O74" si="17">I72+I73</f>
        <v>0</v>
      </c>
      <c r="J74" s="227">
        <f t="shared" si="17"/>
        <v>0</v>
      </c>
      <c r="K74" s="227">
        <f t="shared" si="17"/>
        <v>0</v>
      </c>
      <c r="L74" s="227">
        <f t="shared" si="17"/>
        <v>0</v>
      </c>
      <c r="M74" s="227">
        <f t="shared" si="17"/>
        <v>0</v>
      </c>
      <c r="N74" s="227">
        <f t="shared" si="17"/>
        <v>0</v>
      </c>
      <c r="O74" s="227">
        <f t="shared" si="17"/>
        <v>0</v>
      </c>
      <c r="P74" s="227">
        <f t="shared" ref="P74:V74" si="18">P72+P73</f>
        <v>0</v>
      </c>
      <c r="Q74" s="227">
        <f t="shared" si="18"/>
        <v>0</v>
      </c>
      <c r="R74" s="227">
        <f t="shared" si="18"/>
        <v>0</v>
      </c>
      <c r="S74" s="227">
        <f t="shared" si="18"/>
        <v>0</v>
      </c>
      <c r="T74" s="227">
        <f t="shared" si="18"/>
        <v>0</v>
      </c>
      <c r="U74" s="227">
        <f t="shared" si="18"/>
        <v>0</v>
      </c>
      <c r="V74" s="227">
        <f t="shared" si="18"/>
        <v>0</v>
      </c>
      <c r="W74" s="227">
        <f>W72+W73</f>
        <v>0</v>
      </c>
    </row>
    <row r="75" spans="2:23" s="9" customFormat="1">
      <c r="B75" s="68"/>
      <c r="E75" s="213">
        <v>42005</v>
      </c>
      <c r="F75" s="213" t="s">
        <v>182</v>
      </c>
      <c r="G75" s="214" t="s">
        <v>65</v>
      </c>
      <c r="H75" s="228">
        <f>C$31/12</f>
        <v>1.225E-3</v>
      </c>
      <c r="I75" s="229">
        <f>(SUM('1.  LRAMVA Summary'!D$52:D$63)+SUM('1.  LRAMVA Summary'!D$64:D$65)*(MONTH($E75)-1)/12)*$H75</f>
        <v>0</v>
      </c>
      <c r="J75" s="229">
        <f>(SUM('1.  LRAMVA Summary'!E$52:E$63)+SUM('1.  LRAMVA Summary'!E$64:E$65)*(MONTH($E75)-1)/12)*$H75</f>
        <v>0</v>
      </c>
      <c r="K75" s="229">
        <f>(SUM('1.  LRAMVA Summary'!F$52:F$63)+SUM('1.  LRAMVA Summary'!F$64:F$65)*(MONTH($E75)-1)/12)*$H75</f>
        <v>0</v>
      </c>
      <c r="L75" s="229">
        <f>(SUM('1.  LRAMVA Summary'!G$52:G$63)+SUM('1.  LRAMVA Summary'!G$64:G$65)*(MONTH($E75)-1)/12)*$H75</f>
        <v>0</v>
      </c>
      <c r="M75" s="229">
        <f>(SUM('1.  LRAMVA Summary'!H$52:H$63)+SUM('1.  LRAMVA Summary'!H$64:H$65)*(MONTH($E75)-1)/12)*$H75</f>
        <v>0</v>
      </c>
      <c r="N75" s="229">
        <f>(SUM('1.  LRAMVA Summary'!I$52:I$63)+SUM('1.  LRAMVA Summary'!I$64:I$65)*(MONTH($E75)-1)/12)*$H75</f>
        <v>0</v>
      </c>
      <c r="O75" s="229">
        <f>(SUM('1.  LRAMVA Summary'!J$52:J$63)+SUM('1.  LRAMVA Summary'!J$64:J$65)*(MONTH($E75)-1)/12)*$H75</f>
        <v>0</v>
      </c>
      <c r="P75" s="229">
        <f>(SUM('1.  LRAMVA Summary'!K$52:K$63)+SUM('1.  LRAMVA Summary'!K$64:K$65)*(MONTH($E75)-1)/12)*$H75</f>
        <v>0</v>
      </c>
      <c r="Q75" s="229">
        <f>(SUM('1.  LRAMVA Summary'!L$52:L$63)+SUM('1.  LRAMVA Summary'!L$64:L$65)*(MONTH($E75)-1)/12)*$H75</f>
        <v>0</v>
      </c>
      <c r="R75" s="229">
        <f>(SUM('1.  LRAMVA Summary'!M$52:M$63)+SUM('1.  LRAMVA Summary'!M$64:M$65)*(MONTH($E75)-1)/12)*$H75</f>
        <v>0</v>
      </c>
      <c r="S75" s="229">
        <f>(SUM('1.  LRAMVA Summary'!N$52:N$63)+SUM('1.  LRAMVA Summary'!N$64:N$65)*(MONTH($E75)-1)/12)*$H75</f>
        <v>0</v>
      </c>
      <c r="T75" s="229">
        <f>(SUM('1.  LRAMVA Summary'!O$52:O$63)+SUM('1.  LRAMVA Summary'!O$64:O$65)*(MONTH($E75)-1)/12)*$H75</f>
        <v>0</v>
      </c>
      <c r="U75" s="229">
        <f>(SUM('1.  LRAMVA Summary'!P$52:P$63)+SUM('1.  LRAMVA Summary'!P$64:P$65)*(MONTH($E75)-1)/12)*$H75</f>
        <v>0</v>
      </c>
      <c r="V75" s="229">
        <f>(SUM('1.  LRAMVA Summary'!Q$52:Q$63)+SUM('1.  LRAMVA Summary'!Q$64:Q$65)*(MONTH($E75)-1)/12)*$H75</f>
        <v>0</v>
      </c>
      <c r="W75" s="230">
        <f>SUM(I75:V75)</f>
        <v>0</v>
      </c>
    </row>
    <row r="76" spans="2:23" s="237" customFormat="1">
      <c r="B76" s="236"/>
      <c r="E76" s="213">
        <v>42036</v>
      </c>
      <c r="F76" s="213" t="s">
        <v>182</v>
      </c>
      <c r="G76" s="214" t="s">
        <v>65</v>
      </c>
      <c r="H76" s="228">
        <f t="shared" ref="H76:H77" si="19">C$31/12</f>
        <v>1.225E-3</v>
      </c>
      <c r="I76" s="229">
        <f>(SUM('1.  LRAMVA Summary'!D$52:D$63)+SUM('1.  LRAMVA Summary'!D$64:D$65)*(MONTH($E76)-1)/12)*$H76</f>
        <v>0.32949632009669949</v>
      </c>
      <c r="J76" s="229">
        <f>(SUM('1.  LRAMVA Summary'!E$52:E$63)+SUM('1.  LRAMVA Summary'!E$64:E$65)*(MONTH($E76)-1)/12)*$H76</f>
        <v>4.3754852170489276</v>
      </c>
      <c r="K76" s="229">
        <f>(SUM('1.  LRAMVA Summary'!F$52:F$63)+SUM('1.  LRAMVA Summary'!F$64:F$65)*(MONTH($E76)-1)/12)*$H76</f>
        <v>0.35787012137553942</v>
      </c>
      <c r="L76" s="229">
        <f>(SUM('1.  LRAMVA Summary'!G$52:G$63)+SUM('1.  LRAMVA Summary'!G$64:G$65)*(MONTH($E76)-1)/12)*$H76</f>
        <v>-0.16815600703070294</v>
      </c>
      <c r="M76" s="229">
        <f>(SUM('1.  LRAMVA Summary'!H$52:H$63)+SUM('1.  LRAMVA Summary'!H$64:H$65)*(MONTH($E76)-1)/12)*$H76</f>
        <v>-1.0137654406250002E-2</v>
      </c>
      <c r="N76" s="229">
        <f>(SUM('1.  LRAMVA Summary'!I$52:I$63)+SUM('1.  LRAMVA Summary'!I$64:I$65)*(MONTH($E76)-1)/12)*$H76</f>
        <v>-2.0057020958333333E-3</v>
      </c>
      <c r="O76" s="229">
        <f>(SUM('1.  LRAMVA Summary'!J$52:J$63)+SUM('1.  LRAMVA Summary'!J$64:J$65)*(MONTH($E76)-1)/12)*$H76</f>
        <v>1.3821990986708337</v>
      </c>
      <c r="P76" s="229">
        <f>(SUM('1.  LRAMVA Summary'!K$52:K$63)+SUM('1.  LRAMVA Summary'!K$64:K$65)*(MONTH($E76)-1)/12)*$H76</f>
        <v>0</v>
      </c>
      <c r="Q76" s="229">
        <f>(SUM('1.  LRAMVA Summary'!L$52:L$63)+SUM('1.  LRAMVA Summary'!L$64:L$65)*(MONTH($E76)-1)/12)*$H76</f>
        <v>0</v>
      </c>
      <c r="R76" s="229">
        <f>(SUM('1.  LRAMVA Summary'!M$52:M$63)+SUM('1.  LRAMVA Summary'!M$64:M$65)*(MONTH($E76)-1)/12)*$H76</f>
        <v>0</v>
      </c>
      <c r="S76" s="229">
        <f>(SUM('1.  LRAMVA Summary'!N$52:N$63)+SUM('1.  LRAMVA Summary'!N$64:N$65)*(MONTH($E76)-1)/12)*$H76</f>
        <v>0</v>
      </c>
      <c r="T76" s="229">
        <f>(SUM('1.  LRAMVA Summary'!O$52:O$63)+SUM('1.  LRAMVA Summary'!O$64:O$65)*(MONTH($E76)-1)/12)*$H76</f>
        <v>0</v>
      </c>
      <c r="U76" s="229">
        <f>(SUM('1.  LRAMVA Summary'!P$52:P$63)+SUM('1.  LRAMVA Summary'!P$64:P$65)*(MONTH($E76)-1)/12)*$H76</f>
        <v>0</v>
      </c>
      <c r="V76" s="229">
        <f>(SUM('1.  LRAMVA Summary'!Q$52:Q$63)+SUM('1.  LRAMVA Summary'!Q$64:Q$65)*(MONTH($E76)-1)/12)*$H76</f>
        <v>0</v>
      </c>
      <c r="W76" s="230">
        <f>SUM(I76:V76)</f>
        <v>6.2647513936592123</v>
      </c>
    </row>
    <row r="77" spans="2:23" s="9" customFormat="1">
      <c r="B77" s="68"/>
      <c r="E77" s="213">
        <v>42064</v>
      </c>
      <c r="F77" s="213" t="s">
        <v>182</v>
      </c>
      <c r="G77" s="214" t="s">
        <v>65</v>
      </c>
      <c r="H77" s="228">
        <f t="shared" si="19"/>
        <v>1.225E-3</v>
      </c>
      <c r="I77" s="229">
        <f>(SUM('1.  LRAMVA Summary'!D$52:D$63)+SUM('1.  LRAMVA Summary'!D$64:D$65)*(MONTH($E77)-1)/12)*$H77</f>
        <v>0.65899264019339898</v>
      </c>
      <c r="J77" s="229">
        <f>(SUM('1.  LRAMVA Summary'!E$52:E$63)+SUM('1.  LRAMVA Summary'!E$64:E$65)*(MONTH($E77)-1)/12)*$H77</f>
        <v>8.7509704340978551</v>
      </c>
      <c r="K77" s="229">
        <f>(SUM('1.  LRAMVA Summary'!F$52:F$63)+SUM('1.  LRAMVA Summary'!F$64:F$65)*(MONTH($E77)-1)/12)*$H77</f>
        <v>0.71574024275107884</v>
      </c>
      <c r="L77" s="229">
        <f>(SUM('1.  LRAMVA Summary'!G$52:G$63)+SUM('1.  LRAMVA Summary'!G$64:G$65)*(MONTH($E77)-1)/12)*$H77</f>
        <v>-0.33631201406140587</v>
      </c>
      <c r="M77" s="229">
        <f>(SUM('1.  LRAMVA Summary'!H$52:H$63)+SUM('1.  LRAMVA Summary'!H$64:H$65)*(MONTH($E77)-1)/12)*$H77</f>
        <v>-2.0275308812500004E-2</v>
      </c>
      <c r="N77" s="229">
        <f>(SUM('1.  LRAMVA Summary'!I$52:I$63)+SUM('1.  LRAMVA Summary'!I$64:I$65)*(MONTH($E77)-1)/12)*$H77</f>
        <v>-4.0114041916666666E-3</v>
      </c>
      <c r="O77" s="229">
        <f>(SUM('1.  LRAMVA Summary'!J$52:J$63)+SUM('1.  LRAMVA Summary'!J$64:J$65)*(MONTH($E77)-1)/12)*$H77</f>
        <v>2.7643981973416674</v>
      </c>
      <c r="P77" s="229">
        <f>(SUM('1.  LRAMVA Summary'!K$52:K$63)+SUM('1.  LRAMVA Summary'!K$64:K$65)*(MONTH($E77)-1)/12)*$H77</f>
        <v>0</v>
      </c>
      <c r="Q77" s="229">
        <f>(SUM('1.  LRAMVA Summary'!L$52:L$63)+SUM('1.  LRAMVA Summary'!L$64:L$65)*(MONTH($E77)-1)/12)*$H77</f>
        <v>0</v>
      </c>
      <c r="R77" s="229">
        <f>(SUM('1.  LRAMVA Summary'!M$52:M$63)+SUM('1.  LRAMVA Summary'!M$64:M$65)*(MONTH($E77)-1)/12)*$H77</f>
        <v>0</v>
      </c>
      <c r="S77" s="229">
        <f>(SUM('1.  LRAMVA Summary'!N$52:N$63)+SUM('1.  LRAMVA Summary'!N$64:N$65)*(MONTH($E77)-1)/12)*$H77</f>
        <v>0</v>
      </c>
      <c r="T77" s="229">
        <f>(SUM('1.  LRAMVA Summary'!O$52:O$63)+SUM('1.  LRAMVA Summary'!O$64:O$65)*(MONTH($E77)-1)/12)*$H77</f>
        <v>0</v>
      </c>
      <c r="U77" s="229">
        <f>(SUM('1.  LRAMVA Summary'!P$52:P$63)+SUM('1.  LRAMVA Summary'!P$64:P$65)*(MONTH($E77)-1)/12)*$H77</f>
        <v>0</v>
      </c>
      <c r="V77" s="229">
        <f>(SUM('1.  LRAMVA Summary'!Q$52:Q$63)+SUM('1.  LRAMVA Summary'!Q$64:Q$65)*(MONTH($E77)-1)/12)*$H77</f>
        <v>0</v>
      </c>
      <c r="W77" s="230">
        <f>SUM(I77:V77)</f>
        <v>12.529502787318425</v>
      </c>
    </row>
    <row r="78" spans="2:23" s="9" customFormat="1">
      <c r="B78" s="68"/>
      <c r="E78" s="213">
        <v>42095</v>
      </c>
      <c r="F78" s="213" t="s">
        <v>182</v>
      </c>
      <c r="G78" s="214" t="s">
        <v>66</v>
      </c>
      <c r="H78" s="228">
        <f>C$32/12</f>
        <v>9.1666666666666665E-4</v>
      </c>
      <c r="I78" s="229">
        <f>(SUM('1.  LRAMVA Summary'!D$52:D$63)+SUM('1.  LRAMVA Summary'!D$64:D$65)*(MONTH($E78)-1)/12)*$H78</f>
        <v>0.73968561654361109</v>
      </c>
      <c r="J78" s="229">
        <f>(SUM('1.  LRAMVA Summary'!E$52:E$63)+SUM('1.  LRAMVA Summary'!E$64:E$65)*(MONTH($E78)-1)/12)*$H78</f>
        <v>9.8225178341914692</v>
      </c>
      <c r="K78" s="229">
        <f>(SUM('1.  LRAMVA Summary'!F$52:F$63)+SUM('1.  LRAMVA Summary'!F$64:F$65)*(MONTH($E78)-1)/12)*$H78</f>
        <v>0.80338190512876206</v>
      </c>
      <c r="L78" s="229">
        <f>(SUM('1.  LRAMVA Summary'!G$52:G$63)+SUM('1.  LRAMVA Summary'!G$64:G$65)*(MONTH($E78)-1)/12)*$H78</f>
        <v>-0.37749307700770052</v>
      </c>
      <c r="M78" s="229">
        <f>(SUM('1.  LRAMVA Summary'!H$52:H$63)+SUM('1.  LRAMVA Summary'!H$64:H$65)*(MONTH($E78)-1)/12)*$H78</f>
        <v>-2.2757999687500002E-2</v>
      </c>
      <c r="N78" s="229">
        <f>(SUM('1.  LRAMVA Summary'!I$52:I$63)+SUM('1.  LRAMVA Summary'!I$64:I$65)*(MONTH($E78)-1)/12)*$H78</f>
        <v>-4.5025965416666666E-3</v>
      </c>
      <c r="O78" s="229">
        <f>(SUM('1.  LRAMVA Summary'!J$52:J$63)+SUM('1.  LRAMVA Summary'!J$64:J$65)*(MONTH($E78)-1)/12)*$H78</f>
        <v>3.102895935791667</v>
      </c>
      <c r="P78" s="229">
        <f>(SUM('1.  LRAMVA Summary'!K$52:K$63)+SUM('1.  LRAMVA Summary'!K$64:K$65)*(MONTH($E78)-1)/12)*$H78</f>
        <v>0</v>
      </c>
      <c r="Q78" s="229">
        <f>(SUM('1.  LRAMVA Summary'!L$52:L$63)+SUM('1.  LRAMVA Summary'!L$64:L$65)*(MONTH($E78)-1)/12)*$H78</f>
        <v>0</v>
      </c>
      <c r="R78" s="229">
        <f>(SUM('1.  LRAMVA Summary'!M$52:M$63)+SUM('1.  LRAMVA Summary'!M$64:M$65)*(MONTH($E78)-1)/12)*$H78</f>
        <v>0</v>
      </c>
      <c r="S78" s="229">
        <f>(SUM('1.  LRAMVA Summary'!N$52:N$63)+SUM('1.  LRAMVA Summary'!N$64:N$65)*(MONTH($E78)-1)/12)*$H78</f>
        <v>0</v>
      </c>
      <c r="T78" s="229">
        <f>(SUM('1.  LRAMVA Summary'!O$52:O$63)+SUM('1.  LRAMVA Summary'!O$64:O$65)*(MONTH($E78)-1)/12)*$H78</f>
        <v>0</v>
      </c>
      <c r="U78" s="229">
        <f>(SUM('1.  LRAMVA Summary'!P$52:P$63)+SUM('1.  LRAMVA Summary'!P$64:P$65)*(MONTH($E78)-1)/12)*$H78</f>
        <v>0</v>
      </c>
      <c r="V78" s="229">
        <f>(SUM('1.  LRAMVA Summary'!Q$52:Q$63)+SUM('1.  LRAMVA Summary'!Q$64:Q$65)*(MONTH($E78)-1)/12)*$H78</f>
        <v>0</v>
      </c>
      <c r="W78" s="230">
        <f t="shared" ref="W78:W86" si="20">SUM(I78:V78)</f>
        <v>14.063727618418643</v>
      </c>
    </row>
    <row r="79" spans="2:23" s="9" customFormat="1">
      <c r="B79" s="68"/>
      <c r="E79" s="213">
        <v>42125</v>
      </c>
      <c r="F79" s="213" t="s">
        <v>182</v>
      </c>
      <c r="G79" s="214" t="s">
        <v>66</v>
      </c>
      <c r="H79" s="228">
        <f t="shared" ref="H79:H80" si="21">C$32/12</f>
        <v>9.1666666666666665E-4</v>
      </c>
      <c r="I79" s="229">
        <f>(SUM('1.  LRAMVA Summary'!D$52:D$63)+SUM('1.  LRAMVA Summary'!D$64:D$65)*(MONTH($E79)-1)/12)*$H79</f>
        <v>0.98624748872481482</v>
      </c>
      <c r="J79" s="229">
        <f>(SUM('1.  LRAMVA Summary'!E$52:E$63)+SUM('1.  LRAMVA Summary'!E$64:E$65)*(MONTH($E79)-1)/12)*$H79</f>
        <v>13.096690445588626</v>
      </c>
      <c r="K79" s="229">
        <f>(SUM('1.  LRAMVA Summary'!F$52:F$63)+SUM('1.  LRAMVA Summary'!F$64:F$65)*(MONTH($E79)-1)/12)*$H79</f>
        <v>1.0711758735050161</v>
      </c>
      <c r="L79" s="229">
        <f>(SUM('1.  LRAMVA Summary'!G$52:G$63)+SUM('1.  LRAMVA Summary'!G$64:G$65)*(MONTH($E79)-1)/12)*$H79</f>
        <v>-0.50332410267693395</v>
      </c>
      <c r="M79" s="229">
        <f>(SUM('1.  LRAMVA Summary'!H$52:H$63)+SUM('1.  LRAMVA Summary'!H$64:H$65)*(MONTH($E79)-1)/12)*$H79</f>
        <v>-3.034399958333334E-2</v>
      </c>
      <c r="N79" s="229">
        <f>(SUM('1.  LRAMVA Summary'!I$52:I$63)+SUM('1.  LRAMVA Summary'!I$64:I$65)*(MONTH($E79)-1)/12)*$H79</f>
        <v>-6.003462055555556E-3</v>
      </c>
      <c r="O79" s="229">
        <f>(SUM('1.  LRAMVA Summary'!J$52:J$63)+SUM('1.  LRAMVA Summary'!J$64:J$65)*(MONTH($E79)-1)/12)*$H79</f>
        <v>4.1371945810555566</v>
      </c>
      <c r="P79" s="229">
        <f>(SUM('1.  LRAMVA Summary'!K$52:K$63)+SUM('1.  LRAMVA Summary'!K$64:K$65)*(MONTH($E79)-1)/12)*$H79</f>
        <v>0</v>
      </c>
      <c r="Q79" s="229">
        <f>(SUM('1.  LRAMVA Summary'!L$52:L$63)+SUM('1.  LRAMVA Summary'!L$64:L$65)*(MONTH($E79)-1)/12)*$H79</f>
        <v>0</v>
      </c>
      <c r="R79" s="229">
        <f>(SUM('1.  LRAMVA Summary'!M$52:M$63)+SUM('1.  LRAMVA Summary'!M$64:M$65)*(MONTH($E79)-1)/12)*$H79</f>
        <v>0</v>
      </c>
      <c r="S79" s="229">
        <f>(SUM('1.  LRAMVA Summary'!N$52:N$63)+SUM('1.  LRAMVA Summary'!N$64:N$65)*(MONTH($E79)-1)/12)*$H79</f>
        <v>0</v>
      </c>
      <c r="T79" s="229">
        <f>(SUM('1.  LRAMVA Summary'!O$52:O$63)+SUM('1.  LRAMVA Summary'!O$64:O$65)*(MONTH($E79)-1)/12)*$H79</f>
        <v>0</v>
      </c>
      <c r="U79" s="229">
        <f>(SUM('1.  LRAMVA Summary'!P$52:P$63)+SUM('1.  LRAMVA Summary'!P$64:P$65)*(MONTH($E79)-1)/12)*$H79</f>
        <v>0</v>
      </c>
      <c r="V79" s="229">
        <f>(SUM('1.  LRAMVA Summary'!Q$52:Q$63)+SUM('1.  LRAMVA Summary'!Q$64:Q$65)*(MONTH($E79)-1)/12)*$H79</f>
        <v>0</v>
      </c>
      <c r="W79" s="230">
        <f t="shared" si="20"/>
        <v>18.75163682455819</v>
      </c>
    </row>
    <row r="80" spans="2:23" s="9" customFormat="1">
      <c r="B80" s="68"/>
      <c r="E80" s="213">
        <v>42156</v>
      </c>
      <c r="F80" s="213" t="s">
        <v>182</v>
      </c>
      <c r="G80" s="214" t="s">
        <v>66</v>
      </c>
      <c r="H80" s="228">
        <f t="shared" si="21"/>
        <v>9.1666666666666665E-4</v>
      </c>
      <c r="I80" s="229">
        <f>(SUM('1.  LRAMVA Summary'!D$52:D$63)+SUM('1.  LRAMVA Summary'!D$64:D$65)*(MONTH($E80)-1)/12)*$H80</f>
        <v>1.2328093609060184</v>
      </c>
      <c r="J80" s="229">
        <f>(SUM('1.  LRAMVA Summary'!E$52:E$63)+SUM('1.  LRAMVA Summary'!E$64:E$65)*(MONTH($E80)-1)/12)*$H80</f>
        <v>16.370863056985783</v>
      </c>
      <c r="K80" s="229">
        <f>(SUM('1.  LRAMVA Summary'!F$52:F$63)+SUM('1.  LRAMVA Summary'!F$64:F$65)*(MONTH($E80)-1)/12)*$H80</f>
        <v>1.3389698418812701</v>
      </c>
      <c r="L80" s="229">
        <f>(SUM('1.  LRAMVA Summary'!G$52:G$63)+SUM('1.  LRAMVA Summary'!G$64:G$65)*(MONTH($E80)-1)/12)*$H80</f>
        <v>-0.62915512834616749</v>
      </c>
      <c r="M80" s="229">
        <f>(SUM('1.  LRAMVA Summary'!H$52:H$63)+SUM('1.  LRAMVA Summary'!H$64:H$65)*(MONTH($E80)-1)/12)*$H80</f>
        <v>-3.7929999479166671E-2</v>
      </c>
      <c r="N80" s="229">
        <f>(SUM('1.  LRAMVA Summary'!I$52:I$63)+SUM('1.  LRAMVA Summary'!I$64:I$65)*(MONTH($E80)-1)/12)*$H80</f>
        <v>-7.5043275694444455E-3</v>
      </c>
      <c r="O80" s="229">
        <f>(SUM('1.  LRAMVA Summary'!J$52:J$63)+SUM('1.  LRAMVA Summary'!J$64:J$65)*(MONTH($E80)-1)/12)*$H80</f>
        <v>5.1714932263194466</v>
      </c>
      <c r="P80" s="229">
        <f>(SUM('1.  LRAMVA Summary'!K$52:K$63)+SUM('1.  LRAMVA Summary'!K$64:K$65)*(MONTH($E80)-1)/12)*$H80</f>
        <v>0</v>
      </c>
      <c r="Q80" s="229">
        <f>(SUM('1.  LRAMVA Summary'!L$52:L$63)+SUM('1.  LRAMVA Summary'!L$64:L$65)*(MONTH($E80)-1)/12)*$H80</f>
        <v>0</v>
      </c>
      <c r="R80" s="229">
        <f>(SUM('1.  LRAMVA Summary'!M$52:M$63)+SUM('1.  LRAMVA Summary'!M$64:M$65)*(MONTH($E80)-1)/12)*$H80</f>
        <v>0</v>
      </c>
      <c r="S80" s="229">
        <f>(SUM('1.  LRAMVA Summary'!N$52:N$63)+SUM('1.  LRAMVA Summary'!N$64:N$65)*(MONTH($E80)-1)/12)*$H80</f>
        <v>0</v>
      </c>
      <c r="T80" s="229">
        <f>(SUM('1.  LRAMVA Summary'!O$52:O$63)+SUM('1.  LRAMVA Summary'!O$64:O$65)*(MONTH($E80)-1)/12)*$H80</f>
        <v>0</v>
      </c>
      <c r="U80" s="229">
        <f>(SUM('1.  LRAMVA Summary'!P$52:P$63)+SUM('1.  LRAMVA Summary'!P$64:P$65)*(MONTH($E80)-1)/12)*$H80</f>
        <v>0</v>
      </c>
      <c r="V80" s="229">
        <f>(SUM('1.  LRAMVA Summary'!Q$52:Q$63)+SUM('1.  LRAMVA Summary'!Q$64:Q$65)*(MONTH($E80)-1)/12)*$H80</f>
        <v>0</v>
      </c>
      <c r="W80" s="230">
        <f t="shared" si="20"/>
        <v>23.439546030697734</v>
      </c>
    </row>
    <row r="81" spans="2:23" s="9" customFormat="1">
      <c r="B81" s="68"/>
      <c r="E81" s="213">
        <v>42186</v>
      </c>
      <c r="F81" s="213" t="s">
        <v>182</v>
      </c>
      <c r="G81" s="214" t="s">
        <v>68</v>
      </c>
      <c r="H81" s="228">
        <f>C$33/12</f>
        <v>9.1666666666666665E-4</v>
      </c>
      <c r="I81" s="229">
        <f>(SUM('1.  LRAMVA Summary'!D$52:D$63)+SUM('1.  LRAMVA Summary'!D$64:D$65)*(MONTH($E81)-1)/12)*$H81</f>
        <v>1.4793712330872222</v>
      </c>
      <c r="J81" s="229">
        <f>(SUM('1.  LRAMVA Summary'!E$52:E$63)+SUM('1.  LRAMVA Summary'!E$64:E$65)*(MONTH($E81)-1)/12)*$H81</f>
        <v>19.645035668382938</v>
      </c>
      <c r="K81" s="229">
        <f>(SUM('1.  LRAMVA Summary'!F$52:F$63)+SUM('1.  LRAMVA Summary'!F$64:F$65)*(MONTH($E81)-1)/12)*$H81</f>
        <v>1.6067638102575241</v>
      </c>
      <c r="L81" s="229">
        <f>(SUM('1.  LRAMVA Summary'!G$52:G$63)+SUM('1.  LRAMVA Summary'!G$64:G$65)*(MONTH($E81)-1)/12)*$H81</f>
        <v>-0.75498615401540103</v>
      </c>
      <c r="M81" s="229">
        <f>(SUM('1.  LRAMVA Summary'!H$52:H$63)+SUM('1.  LRAMVA Summary'!H$64:H$65)*(MONTH($E81)-1)/12)*$H81</f>
        <v>-4.5515999375000005E-2</v>
      </c>
      <c r="N81" s="229">
        <f>(SUM('1.  LRAMVA Summary'!I$52:I$63)+SUM('1.  LRAMVA Summary'!I$64:I$65)*(MONTH($E81)-1)/12)*$H81</f>
        <v>-9.0051930833333332E-3</v>
      </c>
      <c r="O81" s="229">
        <f>(SUM('1.  LRAMVA Summary'!J$52:J$63)+SUM('1.  LRAMVA Summary'!J$64:J$65)*(MONTH($E81)-1)/12)*$H81</f>
        <v>6.205791871583334</v>
      </c>
      <c r="P81" s="229">
        <f>(SUM('1.  LRAMVA Summary'!K$52:K$63)+SUM('1.  LRAMVA Summary'!K$64:K$65)*(MONTH($E81)-1)/12)*$H81</f>
        <v>0</v>
      </c>
      <c r="Q81" s="229">
        <f>(SUM('1.  LRAMVA Summary'!L$52:L$63)+SUM('1.  LRAMVA Summary'!L$64:L$65)*(MONTH($E81)-1)/12)*$H81</f>
        <v>0</v>
      </c>
      <c r="R81" s="229">
        <f>(SUM('1.  LRAMVA Summary'!M$52:M$63)+SUM('1.  LRAMVA Summary'!M$64:M$65)*(MONTH($E81)-1)/12)*$H81</f>
        <v>0</v>
      </c>
      <c r="S81" s="229">
        <f>(SUM('1.  LRAMVA Summary'!N$52:N$63)+SUM('1.  LRAMVA Summary'!N$64:N$65)*(MONTH($E81)-1)/12)*$H81</f>
        <v>0</v>
      </c>
      <c r="T81" s="229">
        <f>(SUM('1.  LRAMVA Summary'!O$52:O$63)+SUM('1.  LRAMVA Summary'!O$64:O$65)*(MONTH($E81)-1)/12)*$H81</f>
        <v>0</v>
      </c>
      <c r="U81" s="229">
        <f>(SUM('1.  LRAMVA Summary'!P$52:P$63)+SUM('1.  LRAMVA Summary'!P$64:P$65)*(MONTH($E81)-1)/12)*$H81</f>
        <v>0</v>
      </c>
      <c r="V81" s="229">
        <f>(SUM('1.  LRAMVA Summary'!Q$52:Q$63)+SUM('1.  LRAMVA Summary'!Q$64:Q$65)*(MONTH($E81)-1)/12)*$H81</f>
        <v>0</v>
      </c>
      <c r="W81" s="230">
        <f t="shared" si="20"/>
        <v>28.127455236837285</v>
      </c>
    </row>
    <row r="82" spans="2:23" s="9" customFormat="1">
      <c r="B82" s="68"/>
      <c r="E82" s="213">
        <v>42217</v>
      </c>
      <c r="F82" s="213" t="s">
        <v>182</v>
      </c>
      <c r="G82" s="214" t="s">
        <v>68</v>
      </c>
      <c r="H82" s="228">
        <f t="shared" ref="H82:H83" si="22">C$33/12</f>
        <v>9.1666666666666665E-4</v>
      </c>
      <c r="I82" s="229">
        <f>(SUM('1.  LRAMVA Summary'!D$52:D$63)+SUM('1.  LRAMVA Summary'!D$64:D$65)*(MONTH($E82)-1)/12)*$H82</f>
        <v>1.7259331052684259</v>
      </c>
      <c r="J82" s="229">
        <f>(SUM('1.  LRAMVA Summary'!E$52:E$63)+SUM('1.  LRAMVA Summary'!E$64:E$65)*(MONTH($E82)-1)/12)*$H82</f>
        <v>22.919208279780097</v>
      </c>
      <c r="K82" s="229">
        <f>(SUM('1.  LRAMVA Summary'!F$52:F$63)+SUM('1.  LRAMVA Summary'!F$64:F$65)*(MONTH($E82)-1)/12)*$H82</f>
        <v>1.8745577786337779</v>
      </c>
      <c r="L82" s="229">
        <f>(SUM('1.  LRAMVA Summary'!G$52:G$63)+SUM('1.  LRAMVA Summary'!G$64:G$65)*(MONTH($E82)-1)/12)*$H82</f>
        <v>-0.88081717968463447</v>
      </c>
      <c r="M82" s="229">
        <f>(SUM('1.  LRAMVA Summary'!H$52:H$63)+SUM('1.  LRAMVA Summary'!H$64:H$65)*(MONTH($E82)-1)/12)*$H82</f>
        <v>-5.3101999270833346E-2</v>
      </c>
      <c r="N82" s="229">
        <f>(SUM('1.  LRAMVA Summary'!I$52:I$63)+SUM('1.  LRAMVA Summary'!I$64:I$65)*(MONTH($E82)-1)/12)*$H82</f>
        <v>-1.0506058597222222E-2</v>
      </c>
      <c r="O82" s="229">
        <f>(SUM('1.  LRAMVA Summary'!J$52:J$63)+SUM('1.  LRAMVA Summary'!J$64:J$65)*(MONTH($E82)-1)/12)*$H82</f>
        <v>7.2400905168472232</v>
      </c>
      <c r="P82" s="229">
        <f>(SUM('1.  LRAMVA Summary'!K$52:K$63)+SUM('1.  LRAMVA Summary'!K$64:K$65)*(MONTH($E82)-1)/12)*$H82</f>
        <v>0</v>
      </c>
      <c r="Q82" s="229">
        <f>(SUM('1.  LRAMVA Summary'!L$52:L$63)+SUM('1.  LRAMVA Summary'!L$64:L$65)*(MONTH($E82)-1)/12)*$H82</f>
        <v>0</v>
      </c>
      <c r="R82" s="229">
        <f>(SUM('1.  LRAMVA Summary'!M$52:M$63)+SUM('1.  LRAMVA Summary'!M$64:M$65)*(MONTH($E82)-1)/12)*$H82</f>
        <v>0</v>
      </c>
      <c r="S82" s="229">
        <f>(SUM('1.  LRAMVA Summary'!N$52:N$63)+SUM('1.  LRAMVA Summary'!N$64:N$65)*(MONTH($E82)-1)/12)*$H82</f>
        <v>0</v>
      </c>
      <c r="T82" s="229">
        <f>(SUM('1.  LRAMVA Summary'!O$52:O$63)+SUM('1.  LRAMVA Summary'!O$64:O$65)*(MONTH($E82)-1)/12)*$H82</f>
        <v>0</v>
      </c>
      <c r="U82" s="229">
        <f>(SUM('1.  LRAMVA Summary'!P$52:P$63)+SUM('1.  LRAMVA Summary'!P$64:P$65)*(MONTH($E82)-1)/12)*$H82</f>
        <v>0</v>
      </c>
      <c r="V82" s="229">
        <f>(SUM('1.  LRAMVA Summary'!Q$52:Q$63)+SUM('1.  LRAMVA Summary'!Q$64:Q$65)*(MONTH($E82)-1)/12)*$H82</f>
        <v>0</v>
      </c>
      <c r="W82" s="230">
        <f t="shared" si="20"/>
        <v>32.815364442976836</v>
      </c>
    </row>
    <row r="83" spans="2:23" s="9" customFormat="1">
      <c r="B83" s="68"/>
      <c r="E83" s="213">
        <v>42248</v>
      </c>
      <c r="F83" s="213" t="s">
        <v>182</v>
      </c>
      <c r="G83" s="214" t="s">
        <v>68</v>
      </c>
      <c r="H83" s="228">
        <f t="shared" si="22"/>
        <v>9.1666666666666665E-4</v>
      </c>
      <c r="I83" s="229">
        <f>(SUM('1.  LRAMVA Summary'!D$52:D$63)+SUM('1.  LRAMVA Summary'!D$64:D$65)*(MONTH($E83)-1)/12)*$H83</f>
        <v>1.9724949774496296</v>
      </c>
      <c r="J83" s="229">
        <f>(SUM('1.  LRAMVA Summary'!E$52:E$63)+SUM('1.  LRAMVA Summary'!E$64:E$65)*(MONTH($E83)-1)/12)*$H83</f>
        <v>26.193380891177252</v>
      </c>
      <c r="K83" s="229">
        <f>(SUM('1.  LRAMVA Summary'!F$52:F$63)+SUM('1.  LRAMVA Summary'!F$64:F$65)*(MONTH($E83)-1)/12)*$H83</f>
        <v>2.1423517470100322</v>
      </c>
      <c r="L83" s="229">
        <f>(SUM('1.  LRAMVA Summary'!G$52:G$63)+SUM('1.  LRAMVA Summary'!G$64:G$65)*(MONTH($E83)-1)/12)*$H83</f>
        <v>-1.0066482053538679</v>
      </c>
      <c r="M83" s="229">
        <f>(SUM('1.  LRAMVA Summary'!H$52:H$63)+SUM('1.  LRAMVA Summary'!H$64:H$65)*(MONTH($E83)-1)/12)*$H83</f>
        <v>-6.068799916666668E-2</v>
      </c>
      <c r="N83" s="229">
        <f>(SUM('1.  LRAMVA Summary'!I$52:I$63)+SUM('1.  LRAMVA Summary'!I$64:I$65)*(MONTH($E83)-1)/12)*$H83</f>
        <v>-1.2006924111111112E-2</v>
      </c>
      <c r="O83" s="229">
        <f>(SUM('1.  LRAMVA Summary'!J$52:J$63)+SUM('1.  LRAMVA Summary'!J$64:J$65)*(MONTH($E83)-1)/12)*$H83</f>
        <v>8.2743891621111132</v>
      </c>
      <c r="P83" s="229">
        <f>(SUM('1.  LRAMVA Summary'!K$52:K$63)+SUM('1.  LRAMVA Summary'!K$64:K$65)*(MONTH($E83)-1)/12)*$H83</f>
        <v>0</v>
      </c>
      <c r="Q83" s="229">
        <f>(SUM('1.  LRAMVA Summary'!L$52:L$63)+SUM('1.  LRAMVA Summary'!L$64:L$65)*(MONTH($E83)-1)/12)*$H83</f>
        <v>0</v>
      </c>
      <c r="R83" s="229">
        <f>(SUM('1.  LRAMVA Summary'!M$52:M$63)+SUM('1.  LRAMVA Summary'!M$64:M$65)*(MONTH($E83)-1)/12)*$H83</f>
        <v>0</v>
      </c>
      <c r="S83" s="229">
        <f>(SUM('1.  LRAMVA Summary'!N$52:N$63)+SUM('1.  LRAMVA Summary'!N$64:N$65)*(MONTH($E83)-1)/12)*$H83</f>
        <v>0</v>
      </c>
      <c r="T83" s="229">
        <f>(SUM('1.  LRAMVA Summary'!O$52:O$63)+SUM('1.  LRAMVA Summary'!O$64:O$65)*(MONTH($E83)-1)/12)*$H83</f>
        <v>0</v>
      </c>
      <c r="U83" s="229">
        <f>(SUM('1.  LRAMVA Summary'!P$52:P$63)+SUM('1.  LRAMVA Summary'!P$64:P$65)*(MONTH($E83)-1)/12)*$H83</f>
        <v>0</v>
      </c>
      <c r="V83" s="229">
        <f>(SUM('1.  LRAMVA Summary'!Q$52:Q$63)+SUM('1.  LRAMVA Summary'!Q$64:Q$65)*(MONTH($E83)-1)/12)*$H83</f>
        <v>0</v>
      </c>
      <c r="W83" s="230">
        <f t="shared" si="20"/>
        <v>37.50327364911638</v>
      </c>
    </row>
    <row r="84" spans="2:23" s="9" customFormat="1">
      <c r="B84" s="68"/>
      <c r="E84" s="213">
        <v>42278</v>
      </c>
      <c r="F84" s="213" t="s">
        <v>182</v>
      </c>
      <c r="G84" s="214" t="s">
        <v>69</v>
      </c>
      <c r="H84" s="228">
        <f>C$34/12</f>
        <v>9.1666666666666665E-4</v>
      </c>
      <c r="I84" s="229">
        <f>(SUM('1.  LRAMVA Summary'!D$52:D$63)+SUM('1.  LRAMVA Summary'!D$64:D$65)*(MONTH($E84)-1)/12)*$H84</f>
        <v>2.2190568496308334</v>
      </c>
      <c r="J84" s="229">
        <f>(SUM('1.  LRAMVA Summary'!E$52:E$63)+SUM('1.  LRAMVA Summary'!E$64:E$65)*(MONTH($E84)-1)/12)*$H84</f>
        <v>29.467553502574404</v>
      </c>
      <c r="K84" s="229">
        <f>(SUM('1.  LRAMVA Summary'!F$52:F$63)+SUM('1.  LRAMVA Summary'!F$64:F$65)*(MONTH($E84)-1)/12)*$H84</f>
        <v>2.4101457153862862</v>
      </c>
      <c r="L84" s="229">
        <f>(SUM('1.  LRAMVA Summary'!G$52:G$63)+SUM('1.  LRAMVA Summary'!G$64:G$65)*(MONTH($E84)-1)/12)*$H84</f>
        <v>-1.1324792310231013</v>
      </c>
      <c r="M84" s="229">
        <f>(SUM('1.  LRAMVA Summary'!H$52:H$63)+SUM('1.  LRAMVA Summary'!H$64:H$65)*(MONTH($E84)-1)/12)*$H84</f>
        <v>-6.8273999062500021E-2</v>
      </c>
      <c r="N84" s="229">
        <f>(SUM('1.  LRAMVA Summary'!I$52:I$63)+SUM('1.  LRAMVA Summary'!I$64:I$65)*(MONTH($E84)-1)/12)*$H84</f>
        <v>-1.3507789625000001E-2</v>
      </c>
      <c r="O84" s="229">
        <f>(SUM('1.  LRAMVA Summary'!J$52:J$63)+SUM('1.  LRAMVA Summary'!J$64:J$65)*(MONTH($E84)-1)/12)*$H84</f>
        <v>9.3086878073750032</v>
      </c>
      <c r="P84" s="229">
        <f>(SUM('1.  LRAMVA Summary'!K$52:K$63)+SUM('1.  LRAMVA Summary'!K$64:K$65)*(MONTH($E84)-1)/12)*$H84</f>
        <v>0</v>
      </c>
      <c r="Q84" s="229">
        <f>(SUM('1.  LRAMVA Summary'!L$52:L$63)+SUM('1.  LRAMVA Summary'!L$64:L$65)*(MONTH($E84)-1)/12)*$H84</f>
        <v>0</v>
      </c>
      <c r="R84" s="229">
        <f>(SUM('1.  LRAMVA Summary'!M$52:M$63)+SUM('1.  LRAMVA Summary'!M$64:M$65)*(MONTH($E84)-1)/12)*$H84</f>
        <v>0</v>
      </c>
      <c r="S84" s="229">
        <f>(SUM('1.  LRAMVA Summary'!N$52:N$63)+SUM('1.  LRAMVA Summary'!N$64:N$65)*(MONTH($E84)-1)/12)*$H84</f>
        <v>0</v>
      </c>
      <c r="T84" s="229">
        <f>(SUM('1.  LRAMVA Summary'!O$52:O$63)+SUM('1.  LRAMVA Summary'!O$64:O$65)*(MONTH($E84)-1)/12)*$H84</f>
        <v>0</v>
      </c>
      <c r="U84" s="229">
        <f>(SUM('1.  LRAMVA Summary'!P$52:P$63)+SUM('1.  LRAMVA Summary'!P$64:P$65)*(MONTH($E84)-1)/12)*$H84</f>
        <v>0</v>
      </c>
      <c r="V84" s="229">
        <f>(SUM('1.  LRAMVA Summary'!Q$52:Q$63)+SUM('1.  LRAMVA Summary'!Q$64:Q$65)*(MONTH($E84)-1)/12)*$H84</f>
        <v>0</v>
      </c>
      <c r="W84" s="230">
        <f t="shared" si="20"/>
        <v>42.191182855255917</v>
      </c>
    </row>
    <row r="85" spans="2:23" s="9" customFormat="1">
      <c r="B85" s="68"/>
      <c r="E85" s="213">
        <v>42309</v>
      </c>
      <c r="F85" s="213" t="s">
        <v>182</v>
      </c>
      <c r="G85" s="214" t="s">
        <v>69</v>
      </c>
      <c r="H85" s="228">
        <f t="shared" ref="H85:H86" si="23">C$34/12</f>
        <v>9.1666666666666665E-4</v>
      </c>
      <c r="I85" s="229">
        <f>(SUM('1.  LRAMVA Summary'!D$52:D$63)+SUM('1.  LRAMVA Summary'!D$64:D$65)*(MONTH($E85)-1)/12)*$H85</f>
        <v>2.4656187218120369</v>
      </c>
      <c r="J85" s="229">
        <f>(SUM('1.  LRAMVA Summary'!E$52:E$63)+SUM('1.  LRAMVA Summary'!E$64:E$65)*(MONTH($E85)-1)/12)*$H85</f>
        <v>32.741726113971566</v>
      </c>
      <c r="K85" s="229">
        <f>(SUM('1.  LRAMVA Summary'!F$52:F$63)+SUM('1.  LRAMVA Summary'!F$64:F$65)*(MONTH($E85)-1)/12)*$H85</f>
        <v>2.6779396837625402</v>
      </c>
      <c r="L85" s="229">
        <f>(SUM('1.  LRAMVA Summary'!G$52:G$63)+SUM('1.  LRAMVA Summary'!G$64:G$65)*(MONTH($E85)-1)/12)*$H85</f>
        <v>-1.258310256692335</v>
      </c>
      <c r="M85" s="229">
        <f>(SUM('1.  LRAMVA Summary'!H$52:H$63)+SUM('1.  LRAMVA Summary'!H$64:H$65)*(MONTH($E85)-1)/12)*$H85</f>
        <v>-7.5859998958333341E-2</v>
      </c>
      <c r="N85" s="229">
        <f>(SUM('1.  LRAMVA Summary'!I$52:I$63)+SUM('1.  LRAMVA Summary'!I$64:I$65)*(MONTH($E85)-1)/12)*$H85</f>
        <v>-1.5008655138888891E-2</v>
      </c>
      <c r="O85" s="229">
        <f>(SUM('1.  LRAMVA Summary'!J$52:J$63)+SUM('1.  LRAMVA Summary'!J$64:J$65)*(MONTH($E85)-1)/12)*$H85</f>
        <v>10.342986452638893</v>
      </c>
      <c r="P85" s="229">
        <f>(SUM('1.  LRAMVA Summary'!K$52:K$63)+SUM('1.  LRAMVA Summary'!K$64:K$65)*(MONTH($E85)-1)/12)*$H85</f>
        <v>0</v>
      </c>
      <c r="Q85" s="229">
        <f>(SUM('1.  LRAMVA Summary'!L$52:L$63)+SUM('1.  LRAMVA Summary'!L$64:L$65)*(MONTH($E85)-1)/12)*$H85</f>
        <v>0</v>
      </c>
      <c r="R85" s="229">
        <f>(SUM('1.  LRAMVA Summary'!M$52:M$63)+SUM('1.  LRAMVA Summary'!M$64:M$65)*(MONTH($E85)-1)/12)*$H85</f>
        <v>0</v>
      </c>
      <c r="S85" s="229">
        <f>(SUM('1.  LRAMVA Summary'!N$52:N$63)+SUM('1.  LRAMVA Summary'!N$64:N$65)*(MONTH($E85)-1)/12)*$H85</f>
        <v>0</v>
      </c>
      <c r="T85" s="229">
        <f>(SUM('1.  LRAMVA Summary'!O$52:O$63)+SUM('1.  LRAMVA Summary'!O$64:O$65)*(MONTH($E85)-1)/12)*$H85</f>
        <v>0</v>
      </c>
      <c r="U85" s="229">
        <f>(SUM('1.  LRAMVA Summary'!P$52:P$63)+SUM('1.  LRAMVA Summary'!P$64:P$65)*(MONTH($E85)-1)/12)*$H85</f>
        <v>0</v>
      </c>
      <c r="V85" s="229">
        <f>(SUM('1.  LRAMVA Summary'!Q$52:Q$63)+SUM('1.  LRAMVA Summary'!Q$64:Q$65)*(MONTH($E85)-1)/12)*$H85</f>
        <v>0</v>
      </c>
      <c r="W85" s="230">
        <f t="shared" si="20"/>
        <v>46.879092061395468</v>
      </c>
    </row>
    <row r="86" spans="2:23" s="9" customFormat="1">
      <c r="B86" s="68"/>
      <c r="E86" s="213">
        <v>42339</v>
      </c>
      <c r="F86" s="213" t="s">
        <v>182</v>
      </c>
      <c r="G86" s="214" t="s">
        <v>69</v>
      </c>
      <c r="H86" s="228">
        <f t="shared" si="23"/>
        <v>9.1666666666666665E-4</v>
      </c>
      <c r="I86" s="229">
        <f>(SUM('1.  LRAMVA Summary'!D$52:D$63)+SUM('1.  LRAMVA Summary'!D$64:D$65)*(MONTH($E86)-1)/12)*$H86</f>
        <v>2.7121805939932409</v>
      </c>
      <c r="J86" s="229">
        <f>(SUM('1.  LRAMVA Summary'!E$52:E$63)+SUM('1.  LRAMVA Summary'!E$64:E$65)*(MONTH($E86)-1)/12)*$H86</f>
        <v>36.015898725368729</v>
      </c>
      <c r="K86" s="229">
        <f>(SUM('1.  LRAMVA Summary'!F$52:F$63)+SUM('1.  LRAMVA Summary'!F$64:F$65)*(MONTH($E86)-1)/12)*$H86</f>
        <v>2.9457336521387938</v>
      </c>
      <c r="L86" s="229">
        <f>(SUM('1.  LRAMVA Summary'!G$52:G$63)+SUM('1.  LRAMVA Summary'!G$64:G$65)*(MONTH($E86)-1)/12)*$H86</f>
        <v>-1.3841412823615684</v>
      </c>
      <c r="M86" s="229">
        <f>(SUM('1.  LRAMVA Summary'!H$52:H$63)+SUM('1.  LRAMVA Summary'!H$64:H$65)*(MONTH($E86)-1)/12)*$H86</f>
        <v>-8.3445998854166675E-2</v>
      </c>
      <c r="N86" s="229">
        <f>(SUM('1.  LRAMVA Summary'!I$52:I$63)+SUM('1.  LRAMVA Summary'!I$64:I$65)*(MONTH($E86)-1)/12)*$H86</f>
        <v>-1.6509520652777776E-2</v>
      </c>
      <c r="O86" s="229">
        <f>(SUM('1.  LRAMVA Summary'!J$52:J$63)+SUM('1.  LRAMVA Summary'!J$64:J$65)*(MONTH($E86)-1)/12)*$H86</f>
        <v>11.377285097902782</v>
      </c>
      <c r="P86" s="229">
        <f>(SUM('1.  LRAMVA Summary'!K$52:K$63)+SUM('1.  LRAMVA Summary'!K$64:K$65)*(MONTH($E86)-1)/12)*$H86</f>
        <v>0</v>
      </c>
      <c r="Q86" s="229">
        <f>(SUM('1.  LRAMVA Summary'!L$52:L$63)+SUM('1.  LRAMVA Summary'!L$64:L$65)*(MONTH($E86)-1)/12)*$H86</f>
        <v>0</v>
      </c>
      <c r="R86" s="229">
        <f>(SUM('1.  LRAMVA Summary'!M$52:M$63)+SUM('1.  LRAMVA Summary'!M$64:M$65)*(MONTH($E86)-1)/12)*$H86</f>
        <v>0</v>
      </c>
      <c r="S86" s="229">
        <f>(SUM('1.  LRAMVA Summary'!N$52:N$63)+SUM('1.  LRAMVA Summary'!N$64:N$65)*(MONTH($E86)-1)/12)*$H86</f>
        <v>0</v>
      </c>
      <c r="T86" s="229">
        <f>(SUM('1.  LRAMVA Summary'!O$52:O$63)+SUM('1.  LRAMVA Summary'!O$64:O$65)*(MONTH($E86)-1)/12)*$H86</f>
        <v>0</v>
      </c>
      <c r="U86" s="229">
        <f>(SUM('1.  LRAMVA Summary'!P$52:P$63)+SUM('1.  LRAMVA Summary'!P$64:P$65)*(MONTH($E86)-1)/12)*$H86</f>
        <v>0</v>
      </c>
      <c r="V86" s="229">
        <f>(SUM('1.  LRAMVA Summary'!Q$52:Q$63)+SUM('1.  LRAMVA Summary'!Q$64:Q$65)*(MONTH($E86)-1)/12)*$H86</f>
        <v>0</v>
      </c>
      <c r="W86" s="230">
        <f t="shared" si="20"/>
        <v>51.567001267535034</v>
      </c>
    </row>
    <row r="87" spans="2:23" s="9" customFormat="1" ht="15.75" thickBot="1">
      <c r="B87" s="68"/>
      <c r="E87" s="215" t="s">
        <v>466</v>
      </c>
      <c r="F87" s="215"/>
      <c r="G87" s="216"/>
      <c r="H87" s="217"/>
      <c r="I87" s="218">
        <f>SUM(I74:I86)</f>
        <v>16.521886907705934</v>
      </c>
      <c r="J87" s="218">
        <f>SUM(J74:J86)</f>
        <v>219.39933016916763</v>
      </c>
      <c r="K87" s="218">
        <f t="shared" ref="K87:O87" si="24">SUM(K74:K86)</f>
        <v>17.94463037183062</v>
      </c>
      <c r="L87" s="218">
        <f t="shared" si="24"/>
        <v>-8.4318226382538182</v>
      </c>
      <c r="M87" s="218">
        <f t="shared" si="24"/>
        <v>-0.50833095665625005</v>
      </c>
      <c r="N87" s="218">
        <f t="shared" si="24"/>
        <v>-0.10057163366250001</v>
      </c>
      <c r="O87" s="218">
        <f t="shared" si="24"/>
        <v>69.307411947637519</v>
      </c>
      <c r="P87" s="218">
        <f t="shared" ref="P87:V87" si="25">SUM(P74:P86)</f>
        <v>0</v>
      </c>
      <c r="Q87" s="218">
        <f t="shared" si="25"/>
        <v>0</v>
      </c>
      <c r="R87" s="218">
        <f t="shared" si="25"/>
        <v>0</v>
      </c>
      <c r="S87" s="218">
        <f t="shared" si="25"/>
        <v>0</v>
      </c>
      <c r="T87" s="218">
        <f t="shared" si="25"/>
        <v>0</v>
      </c>
      <c r="U87" s="218">
        <f t="shared" si="25"/>
        <v>0</v>
      </c>
      <c r="V87" s="218">
        <f t="shared" si="25"/>
        <v>0</v>
      </c>
      <c r="W87" s="218">
        <f>SUM(W74:W86)</f>
        <v>314.13253416776911</v>
      </c>
    </row>
    <row r="88" spans="2:23" s="9" customFormat="1" ht="15.75" thickTop="1">
      <c r="B88" s="68"/>
      <c r="E88" s="219" t="s">
        <v>67</v>
      </c>
      <c r="F88" s="219"/>
      <c r="G88" s="220"/>
      <c r="H88" s="221"/>
      <c r="I88" s="222"/>
      <c r="J88" s="222"/>
      <c r="K88" s="222"/>
      <c r="L88" s="222"/>
      <c r="M88" s="222"/>
      <c r="N88" s="222"/>
      <c r="O88" s="222"/>
      <c r="P88" s="222"/>
      <c r="Q88" s="222"/>
      <c r="R88" s="222"/>
      <c r="S88" s="222"/>
      <c r="T88" s="222"/>
      <c r="U88" s="222"/>
      <c r="V88" s="222"/>
      <c r="W88" s="223"/>
    </row>
    <row r="89" spans="2:23" s="9" customFormat="1">
      <c r="B89" s="68"/>
      <c r="E89" s="224" t="s">
        <v>430</v>
      </c>
      <c r="F89" s="224"/>
      <c r="G89" s="225"/>
      <c r="H89" s="226"/>
      <c r="I89" s="227">
        <f>I87+I88</f>
        <v>16.521886907705934</v>
      </c>
      <c r="J89" s="227">
        <f t="shared" ref="J89" si="26">J87+J88</f>
        <v>219.39933016916763</v>
      </c>
      <c r="K89" s="227">
        <f t="shared" ref="K89" si="27">K87+K88</f>
        <v>17.94463037183062</v>
      </c>
      <c r="L89" s="227">
        <f t="shared" ref="L89" si="28">L87+L88</f>
        <v>-8.4318226382538182</v>
      </c>
      <c r="M89" s="227">
        <f t="shared" ref="M89" si="29">M87+M88</f>
        <v>-0.50833095665625005</v>
      </c>
      <c r="N89" s="227">
        <f t="shared" ref="N89" si="30">N87+N88</f>
        <v>-0.10057163366250001</v>
      </c>
      <c r="O89" s="227">
        <f t="shared" ref="O89:U89" si="31">O87+O88</f>
        <v>69.307411947637519</v>
      </c>
      <c r="P89" s="227">
        <f t="shared" si="31"/>
        <v>0</v>
      </c>
      <c r="Q89" s="227">
        <f t="shared" si="31"/>
        <v>0</v>
      </c>
      <c r="R89" s="227">
        <f t="shared" si="31"/>
        <v>0</v>
      </c>
      <c r="S89" s="227">
        <f t="shared" si="31"/>
        <v>0</v>
      </c>
      <c r="T89" s="227">
        <f t="shared" si="31"/>
        <v>0</v>
      </c>
      <c r="U89" s="227">
        <f t="shared" si="31"/>
        <v>0</v>
      </c>
      <c r="V89" s="227">
        <f t="shared" ref="V89" si="32">V87+V88</f>
        <v>0</v>
      </c>
      <c r="W89" s="227">
        <f t="shared" ref="W89" si="33">W87+W88</f>
        <v>314.13253416776911</v>
      </c>
    </row>
    <row r="90" spans="2:23" s="9" customFormat="1">
      <c r="B90" s="68"/>
      <c r="E90" s="213">
        <v>42370</v>
      </c>
      <c r="F90" s="213" t="s">
        <v>184</v>
      </c>
      <c r="G90" s="214" t="s">
        <v>65</v>
      </c>
      <c r="H90" s="228">
        <f>$C$35/12</f>
        <v>9.1666666666666665E-4</v>
      </c>
      <c r="I90" s="229">
        <f>(SUM('1.  LRAMVA Summary'!D$52:D$66)+SUM('1.  LRAMVA Summary'!D$67:D$68)*(MONTH($E90)-1)/12)*$H90</f>
        <v>2.9587424661744444</v>
      </c>
      <c r="J90" s="229">
        <f>(SUM('1.  LRAMVA Summary'!E$52:E$66)+SUM('1.  LRAMVA Summary'!E$67:E$68)*(MONTH($E90)-1)/12)*$H90</f>
        <v>39.290071336765877</v>
      </c>
      <c r="K90" s="229">
        <f>(SUM('1.  LRAMVA Summary'!F$52:F$66)+SUM('1.  LRAMVA Summary'!F$67:F$68)*(MONTH($E90)-1)/12)*$H90</f>
        <v>3.2135276205150483</v>
      </c>
      <c r="L90" s="229">
        <f>(SUM('1.  LRAMVA Summary'!G$52:G$66)+SUM('1.  LRAMVA Summary'!G$67:G$68)*(MONTH($E90)-1)/12)*$H90</f>
        <v>-1.5099723080308021</v>
      </c>
      <c r="M90" s="229">
        <f>(SUM('1.  LRAMVA Summary'!H$52:H$66)+SUM('1.  LRAMVA Summary'!H$67:H$68)*(MONTH($E90)-1)/12)*$H90</f>
        <v>-9.1031998750000009E-2</v>
      </c>
      <c r="N90" s="229">
        <f>(SUM('1.  LRAMVA Summary'!I$52:I$66)+SUM('1.  LRAMVA Summary'!I$67:I$68)*(MONTH($E90)-1)/12)*$H90</f>
        <v>-1.8010386166666666E-2</v>
      </c>
      <c r="O90" s="229">
        <f>(SUM('1.  LRAMVA Summary'!J$52:J$66)+SUM('1.  LRAMVA Summary'!J$67:J$68)*(MONTH($E90)-1)/12)*$H90</f>
        <v>12.41158374316667</v>
      </c>
      <c r="P90" s="229">
        <f>(SUM('1.  LRAMVA Summary'!K$52:K$66)+SUM('1.  LRAMVA Summary'!K$67:K$68)*(MONTH($E90)-1)/12)*$H90</f>
        <v>0</v>
      </c>
      <c r="Q90" s="229">
        <f>(SUM('1.  LRAMVA Summary'!L$52:L$66)+SUM('1.  LRAMVA Summary'!L$67:L$68)*(MONTH($E90)-1)/12)*$H90</f>
        <v>0</v>
      </c>
      <c r="R90" s="229">
        <f>(SUM('1.  LRAMVA Summary'!M$52:M$66)+SUM('1.  LRAMVA Summary'!M$67:M$68)*(MONTH($E90)-1)/12)*$H90</f>
        <v>0</v>
      </c>
      <c r="S90" s="229">
        <f>(SUM('1.  LRAMVA Summary'!N$52:N$66)+SUM('1.  LRAMVA Summary'!N$67:N$68)*(MONTH($E90)-1)/12)*$H90</f>
        <v>0</v>
      </c>
      <c r="T90" s="229">
        <f>(SUM('1.  LRAMVA Summary'!O$52:O$66)+SUM('1.  LRAMVA Summary'!O$67:O$68)*(MONTH($E90)-1)/12)*$H90</f>
        <v>0</v>
      </c>
      <c r="U90" s="229">
        <f>(SUM('1.  LRAMVA Summary'!P$52:P$66)+SUM('1.  LRAMVA Summary'!P$67:P$68)*(MONTH($E90)-1)/12)*$H90</f>
        <v>0</v>
      </c>
      <c r="V90" s="229">
        <f>(SUM('1.  LRAMVA Summary'!Q$52:Q$66)+SUM('1.  LRAMVA Summary'!Q$67:Q$68)*(MONTH($E90)-1)/12)*$H90</f>
        <v>0</v>
      </c>
      <c r="W90" s="230">
        <f>SUM(I90:V90)</f>
        <v>56.25491047367457</v>
      </c>
    </row>
    <row r="91" spans="2:23" s="9" customFormat="1">
      <c r="B91" s="68"/>
      <c r="E91" s="213">
        <v>42401</v>
      </c>
      <c r="F91" s="213" t="s">
        <v>184</v>
      </c>
      <c r="G91" s="214" t="s">
        <v>65</v>
      </c>
      <c r="H91" s="228">
        <f t="shared" ref="H91:H92" si="34">$C$35/12</f>
        <v>9.1666666666666665E-4</v>
      </c>
      <c r="I91" s="229">
        <f>(SUM('1.  LRAMVA Summary'!D$52:D$66)+SUM('1.  LRAMVA Summary'!D$67:D$68)*(MONTH($E91)-1)/12)*$H91</f>
        <v>3.6355230946069756</v>
      </c>
      <c r="J91" s="229">
        <f>(SUM('1.  LRAMVA Summary'!E$52:E$66)+SUM('1.  LRAMVA Summary'!E$67:E$68)*(MONTH($E91)-1)/12)*$H91</f>
        <v>42.556350580394799</v>
      </c>
      <c r="K91" s="229">
        <f>(SUM('1.  LRAMVA Summary'!F$52:F$66)+SUM('1.  LRAMVA Summary'!F$67:F$68)*(MONTH($E91)-1)/12)*$H91</f>
        <v>3.4823698466307853</v>
      </c>
      <c r="L91" s="229">
        <f>(SUM('1.  LRAMVA Summary'!G$52:G$66)+SUM('1.  LRAMVA Summary'!G$67:G$68)*(MONTH($E91)-1)/12)*$H91</f>
        <v>-1.637861453367714</v>
      </c>
      <c r="M91" s="229">
        <f>(SUM('1.  LRAMVA Summary'!H$52:H$66)+SUM('1.  LRAMVA Summary'!H$67:H$68)*(MONTH($E91)-1)/12)*$H91</f>
        <v>-9.8690246263888906E-2</v>
      </c>
      <c r="N91" s="229">
        <f>(SUM('1.  LRAMVA Summary'!I$52:I$66)+SUM('1.  LRAMVA Summary'!I$67:I$68)*(MONTH($E91)-1)/12)*$H91</f>
        <v>-1.9535793368055557E-2</v>
      </c>
      <c r="O91" s="229">
        <f>(SUM('1.  LRAMVA Summary'!J$52:J$66)+SUM('1.  LRAMVA Summary'!J$67:J$68)*(MONTH($E91)-1)/12)*$H91</f>
        <v>12.794697797215282</v>
      </c>
      <c r="P91" s="229">
        <f>(SUM('1.  LRAMVA Summary'!K$52:K$66)+SUM('1.  LRAMVA Summary'!K$67:K$68)*(MONTH($E91)-1)/12)*$H91</f>
        <v>0</v>
      </c>
      <c r="Q91" s="229">
        <f>(SUM('1.  LRAMVA Summary'!L$52:L$66)+SUM('1.  LRAMVA Summary'!L$67:L$68)*(MONTH($E91)-1)/12)*$H91</f>
        <v>0</v>
      </c>
      <c r="R91" s="229">
        <f>(SUM('1.  LRAMVA Summary'!M$52:M$66)+SUM('1.  LRAMVA Summary'!M$67:M$68)*(MONTH($E91)-1)/12)*$H91</f>
        <v>0</v>
      </c>
      <c r="S91" s="229">
        <f>(SUM('1.  LRAMVA Summary'!N$52:N$66)+SUM('1.  LRAMVA Summary'!N$67:N$68)*(MONTH($E91)-1)/12)*$H91</f>
        <v>0</v>
      </c>
      <c r="T91" s="229">
        <f>(SUM('1.  LRAMVA Summary'!O$52:O$66)+SUM('1.  LRAMVA Summary'!O$67:O$68)*(MONTH($E91)-1)/12)*$H91</f>
        <v>0</v>
      </c>
      <c r="U91" s="229">
        <f>(SUM('1.  LRAMVA Summary'!P$52:P$66)+SUM('1.  LRAMVA Summary'!P$67:P$68)*(MONTH($E91)-1)/12)*$H91</f>
        <v>0</v>
      </c>
      <c r="V91" s="229">
        <f>(SUM('1.  LRAMVA Summary'!Q$52:Q$66)+SUM('1.  LRAMVA Summary'!Q$67:Q$68)*(MONTH($E91)-1)/12)*$H91</f>
        <v>0</v>
      </c>
      <c r="W91" s="230">
        <f t="shared" ref="W91:W101" si="35">SUM(I91:V91)</f>
        <v>60.712853825848185</v>
      </c>
    </row>
    <row r="92" spans="2:23" s="9" customFormat="1" ht="14.25" customHeight="1">
      <c r="B92" s="68"/>
      <c r="E92" s="213">
        <v>42430</v>
      </c>
      <c r="F92" s="213" t="s">
        <v>184</v>
      </c>
      <c r="G92" s="214" t="s">
        <v>65</v>
      </c>
      <c r="H92" s="228">
        <f t="shared" si="34"/>
        <v>9.1666666666666665E-4</v>
      </c>
      <c r="I92" s="229">
        <f>(SUM('1.  LRAMVA Summary'!D$52:D$66)+SUM('1.  LRAMVA Summary'!D$67:D$68)*(MONTH($E92)-1)/12)*$H92</f>
        <v>4.3123037230395065</v>
      </c>
      <c r="J92" s="229">
        <f>(SUM('1.  LRAMVA Summary'!E$52:E$66)+SUM('1.  LRAMVA Summary'!E$67:E$68)*(MONTH($E92)-1)/12)*$H92</f>
        <v>45.822629824023728</v>
      </c>
      <c r="K92" s="229">
        <f>(SUM('1.  LRAMVA Summary'!F$52:F$66)+SUM('1.  LRAMVA Summary'!F$67:F$68)*(MONTH($E92)-1)/12)*$H92</f>
        <v>3.7512120727465228</v>
      </c>
      <c r="L92" s="229">
        <f>(SUM('1.  LRAMVA Summary'!G$52:G$66)+SUM('1.  LRAMVA Summary'!G$67:G$68)*(MONTH($E92)-1)/12)*$H92</f>
        <v>-1.7657505987046258</v>
      </c>
      <c r="M92" s="229">
        <f>(SUM('1.  LRAMVA Summary'!H$52:H$66)+SUM('1.  LRAMVA Summary'!H$67:H$68)*(MONTH($E92)-1)/12)*$H92</f>
        <v>-0.1063484937777778</v>
      </c>
      <c r="N92" s="229">
        <f>(SUM('1.  LRAMVA Summary'!I$52:I$66)+SUM('1.  LRAMVA Summary'!I$67:I$68)*(MONTH($E92)-1)/12)*$H92</f>
        <v>-2.1061200569444445E-2</v>
      </c>
      <c r="O92" s="229">
        <f>(SUM('1.  LRAMVA Summary'!J$52:J$66)+SUM('1.  LRAMVA Summary'!J$67:J$68)*(MONTH($E92)-1)/12)*$H92</f>
        <v>13.177811851263892</v>
      </c>
      <c r="P92" s="229">
        <f>(SUM('1.  LRAMVA Summary'!K$52:K$66)+SUM('1.  LRAMVA Summary'!K$67:K$68)*(MONTH($E92)-1)/12)*$H92</f>
        <v>0</v>
      </c>
      <c r="Q92" s="229">
        <f>(SUM('1.  LRAMVA Summary'!L$52:L$66)+SUM('1.  LRAMVA Summary'!L$67:L$68)*(MONTH($E92)-1)/12)*$H92</f>
        <v>0</v>
      </c>
      <c r="R92" s="229">
        <f>(SUM('1.  LRAMVA Summary'!M$52:M$66)+SUM('1.  LRAMVA Summary'!M$67:M$68)*(MONTH($E92)-1)/12)*$H92</f>
        <v>0</v>
      </c>
      <c r="S92" s="229">
        <f>(SUM('1.  LRAMVA Summary'!N$52:N$66)+SUM('1.  LRAMVA Summary'!N$67:N$68)*(MONTH($E92)-1)/12)*$H92</f>
        <v>0</v>
      </c>
      <c r="T92" s="229">
        <f>(SUM('1.  LRAMVA Summary'!O$52:O$66)+SUM('1.  LRAMVA Summary'!O$67:O$68)*(MONTH($E92)-1)/12)*$H92</f>
        <v>0</v>
      </c>
      <c r="U92" s="229">
        <f>(SUM('1.  LRAMVA Summary'!P$52:P$66)+SUM('1.  LRAMVA Summary'!P$67:P$68)*(MONTH($E92)-1)/12)*$H92</f>
        <v>0</v>
      </c>
      <c r="V92" s="229">
        <f>(SUM('1.  LRAMVA Summary'!Q$52:Q$66)+SUM('1.  LRAMVA Summary'!Q$67:Q$68)*(MONTH($E92)-1)/12)*$H92</f>
        <v>0</v>
      </c>
      <c r="W92" s="230">
        <f t="shared" si="35"/>
        <v>65.1707971780218</v>
      </c>
    </row>
    <row r="93" spans="2:23" s="8" customFormat="1">
      <c r="B93" s="238"/>
      <c r="D93" s="9"/>
      <c r="E93" s="213">
        <v>42461</v>
      </c>
      <c r="F93" s="213" t="s">
        <v>184</v>
      </c>
      <c r="G93" s="214" t="s">
        <v>66</v>
      </c>
      <c r="H93" s="228">
        <f>$C$36/12</f>
        <v>9.1666666666666665E-4</v>
      </c>
      <c r="I93" s="229">
        <f>(SUM('1.  LRAMVA Summary'!D$52:D$66)+SUM('1.  LRAMVA Summary'!D$67:D$68)*(MONTH($E93)-1)/12)*$H93</f>
        <v>4.9890843514720382</v>
      </c>
      <c r="J93" s="229">
        <f>(SUM('1.  LRAMVA Summary'!E$52:E$66)+SUM('1.  LRAMVA Summary'!E$67:E$68)*(MONTH($E93)-1)/12)*$H93</f>
        <v>49.088909067652644</v>
      </c>
      <c r="K93" s="229">
        <f>(SUM('1.  LRAMVA Summary'!F$52:F$66)+SUM('1.  LRAMVA Summary'!F$67:F$68)*(MONTH($E93)-1)/12)*$H93</f>
        <v>4.0200542988622603</v>
      </c>
      <c r="L93" s="229">
        <f>(SUM('1.  LRAMVA Summary'!G$52:G$66)+SUM('1.  LRAMVA Summary'!G$67:G$68)*(MONTH($E93)-1)/12)*$H93</f>
        <v>-1.8936397440415378</v>
      </c>
      <c r="M93" s="229">
        <f>(SUM('1.  LRAMVA Summary'!H$52:H$66)+SUM('1.  LRAMVA Summary'!H$67:H$68)*(MONTH($E93)-1)/12)*$H93</f>
        <v>-0.11400674129166669</v>
      </c>
      <c r="N93" s="229">
        <f>(SUM('1.  LRAMVA Summary'!I$52:I$66)+SUM('1.  LRAMVA Summary'!I$67:I$68)*(MONTH($E93)-1)/12)*$H93</f>
        <v>-2.2586607770833333E-2</v>
      </c>
      <c r="O93" s="229">
        <f>(SUM('1.  LRAMVA Summary'!J$52:J$66)+SUM('1.  LRAMVA Summary'!J$67:J$68)*(MONTH($E93)-1)/12)*$H93</f>
        <v>13.560925905312503</v>
      </c>
      <c r="P93" s="229">
        <f>(SUM('1.  LRAMVA Summary'!K$52:K$66)+SUM('1.  LRAMVA Summary'!K$67:K$68)*(MONTH($E93)-1)/12)*$H93</f>
        <v>0</v>
      </c>
      <c r="Q93" s="229">
        <f>(SUM('1.  LRAMVA Summary'!L$52:L$66)+SUM('1.  LRAMVA Summary'!L$67:L$68)*(MONTH($E93)-1)/12)*$H93</f>
        <v>0</v>
      </c>
      <c r="R93" s="229">
        <f>(SUM('1.  LRAMVA Summary'!M$52:M$66)+SUM('1.  LRAMVA Summary'!M$67:M$68)*(MONTH($E93)-1)/12)*$H93</f>
        <v>0</v>
      </c>
      <c r="S93" s="229">
        <f>(SUM('1.  LRAMVA Summary'!N$52:N$66)+SUM('1.  LRAMVA Summary'!N$67:N$68)*(MONTH($E93)-1)/12)*$H93</f>
        <v>0</v>
      </c>
      <c r="T93" s="229">
        <f>(SUM('1.  LRAMVA Summary'!O$52:O$66)+SUM('1.  LRAMVA Summary'!O$67:O$68)*(MONTH($E93)-1)/12)*$H93</f>
        <v>0</v>
      </c>
      <c r="U93" s="229">
        <f>(SUM('1.  LRAMVA Summary'!P$52:P$66)+SUM('1.  LRAMVA Summary'!P$67:P$68)*(MONTH($E93)-1)/12)*$H93</f>
        <v>0</v>
      </c>
      <c r="V93" s="229">
        <f>(SUM('1.  LRAMVA Summary'!Q$52:Q$66)+SUM('1.  LRAMVA Summary'!Q$67:Q$68)*(MONTH($E93)-1)/12)*$H93</f>
        <v>0</v>
      </c>
      <c r="W93" s="230">
        <f t="shared" si="35"/>
        <v>69.628740530195415</v>
      </c>
    </row>
    <row r="94" spans="2:23" s="9" customFormat="1">
      <c r="B94" s="68"/>
      <c r="E94" s="213">
        <v>42491</v>
      </c>
      <c r="F94" s="213" t="s">
        <v>184</v>
      </c>
      <c r="G94" s="214" t="s">
        <v>66</v>
      </c>
      <c r="H94" s="228">
        <f t="shared" ref="H94:H95" si="36">$C$36/12</f>
        <v>9.1666666666666665E-4</v>
      </c>
      <c r="I94" s="229">
        <f>(SUM('1.  LRAMVA Summary'!D$52:D$66)+SUM('1.  LRAMVA Summary'!D$67:D$68)*(MONTH($E94)-1)/12)*$H94</f>
        <v>5.6658649799045691</v>
      </c>
      <c r="J94" s="229">
        <f>(SUM('1.  LRAMVA Summary'!E$52:E$66)+SUM('1.  LRAMVA Summary'!E$67:E$68)*(MONTH($E94)-1)/12)*$H94</f>
        <v>52.355188311281566</v>
      </c>
      <c r="K94" s="229">
        <f>(SUM('1.  LRAMVA Summary'!F$52:F$66)+SUM('1.  LRAMVA Summary'!F$67:F$68)*(MONTH($E94)-1)/12)*$H94</f>
        <v>4.2888965249779973</v>
      </c>
      <c r="L94" s="229">
        <f>(SUM('1.  LRAMVA Summary'!G$52:G$66)+SUM('1.  LRAMVA Summary'!G$67:G$68)*(MONTH($E94)-1)/12)*$H94</f>
        <v>-2.0215288893784495</v>
      </c>
      <c r="M94" s="229">
        <f>(SUM('1.  LRAMVA Summary'!H$52:H$66)+SUM('1.  LRAMVA Summary'!H$67:H$68)*(MONTH($E94)-1)/12)*$H94</f>
        <v>-0.12166498880555557</v>
      </c>
      <c r="N94" s="229">
        <f>(SUM('1.  LRAMVA Summary'!I$52:I$66)+SUM('1.  LRAMVA Summary'!I$67:I$68)*(MONTH($E94)-1)/12)*$H94</f>
        <v>-2.411201497222222E-2</v>
      </c>
      <c r="O94" s="229">
        <f>(SUM('1.  LRAMVA Summary'!J$52:J$66)+SUM('1.  LRAMVA Summary'!J$67:J$68)*(MONTH($E94)-1)/12)*$H94</f>
        <v>13.944039959361113</v>
      </c>
      <c r="P94" s="229">
        <f>(SUM('1.  LRAMVA Summary'!K$52:K$66)+SUM('1.  LRAMVA Summary'!K$67:K$68)*(MONTH($E94)-1)/12)*$H94</f>
        <v>0</v>
      </c>
      <c r="Q94" s="229">
        <f>(SUM('1.  LRAMVA Summary'!L$52:L$66)+SUM('1.  LRAMVA Summary'!L$67:L$68)*(MONTH($E94)-1)/12)*$H94</f>
        <v>0</v>
      </c>
      <c r="R94" s="229">
        <f>(SUM('1.  LRAMVA Summary'!M$52:M$66)+SUM('1.  LRAMVA Summary'!M$67:M$68)*(MONTH($E94)-1)/12)*$H94</f>
        <v>0</v>
      </c>
      <c r="S94" s="229">
        <f>(SUM('1.  LRAMVA Summary'!N$52:N$66)+SUM('1.  LRAMVA Summary'!N$67:N$68)*(MONTH($E94)-1)/12)*$H94</f>
        <v>0</v>
      </c>
      <c r="T94" s="229">
        <f>(SUM('1.  LRAMVA Summary'!O$52:O$66)+SUM('1.  LRAMVA Summary'!O$67:O$68)*(MONTH($E94)-1)/12)*$H94</f>
        <v>0</v>
      </c>
      <c r="U94" s="229">
        <f>(SUM('1.  LRAMVA Summary'!P$52:P$66)+SUM('1.  LRAMVA Summary'!P$67:P$68)*(MONTH($E94)-1)/12)*$H94</f>
        <v>0</v>
      </c>
      <c r="V94" s="229">
        <f>(SUM('1.  LRAMVA Summary'!Q$52:Q$66)+SUM('1.  LRAMVA Summary'!Q$67:Q$68)*(MONTH($E94)-1)/12)*$H94</f>
        <v>0</v>
      </c>
      <c r="W94" s="230">
        <f t="shared" si="35"/>
        <v>74.086683882369016</v>
      </c>
    </row>
    <row r="95" spans="2:23" s="237" customFormat="1">
      <c r="B95" s="236"/>
      <c r="D95" s="9"/>
      <c r="E95" s="213">
        <v>42522</v>
      </c>
      <c r="F95" s="213" t="s">
        <v>184</v>
      </c>
      <c r="G95" s="214" t="s">
        <v>66</v>
      </c>
      <c r="H95" s="228">
        <f t="shared" si="36"/>
        <v>9.1666666666666665E-4</v>
      </c>
      <c r="I95" s="229">
        <f>(SUM('1.  LRAMVA Summary'!D$52:D$66)+SUM('1.  LRAMVA Summary'!D$67:D$68)*(MONTH($E95)-1)/12)*$H95</f>
        <v>6.3426456083371008</v>
      </c>
      <c r="J95" s="229">
        <f>(SUM('1.  LRAMVA Summary'!E$52:E$66)+SUM('1.  LRAMVA Summary'!E$67:E$68)*(MONTH($E95)-1)/12)*$H95</f>
        <v>55.621467554910495</v>
      </c>
      <c r="K95" s="229">
        <f>(SUM('1.  LRAMVA Summary'!F$52:F$66)+SUM('1.  LRAMVA Summary'!F$67:F$68)*(MONTH($E95)-1)/12)*$H95</f>
        <v>4.5577387510937344</v>
      </c>
      <c r="L95" s="229">
        <f>(SUM('1.  LRAMVA Summary'!G$52:G$66)+SUM('1.  LRAMVA Summary'!G$67:G$68)*(MONTH($E95)-1)/12)*$H95</f>
        <v>-2.1494180347153615</v>
      </c>
      <c r="M95" s="229">
        <f>(SUM('1.  LRAMVA Summary'!H$52:H$66)+SUM('1.  LRAMVA Summary'!H$67:H$68)*(MONTH($E95)-1)/12)*$H95</f>
        <v>-0.12932323631944445</v>
      </c>
      <c r="N95" s="229">
        <f>(SUM('1.  LRAMVA Summary'!I$52:I$66)+SUM('1.  LRAMVA Summary'!I$67:I$68)*(MONTH($E95)-1)/12)*$H95</f>
        <v>-2.5637422173611112E-2</v>
      </c>
      <c r="O95" s="229">
        <f>(SUM('1.  LRAMVA Summary'!J$52:J$66)+SUM('1.  LRAMVA Summary'!J$67:J$68)*(MONTH($E95)-1)/12)*$H95</f>
        <v>14.327154013409725</v>
      </c>
      <c r="P95" s="229">
        <f>(SUM('1.  LRAMVA Summary'!K$52:K$66)+SUM('1.  LRAMVA Summary'!K$67:K$68)*(MONTH($E95)-1)/12)*$H95</f>
        <v>0</v>
      </c>
      <c r="Q95" s="229">
        <f>(SUM('1.  LRAMVA Summary'!L$52:L$66)+SUM('1.  LRAMVA Summary'!L$67:L$68)*(MONTH($E95)-1)/12)*$H95</f>
        <v>0</v>
      </c>
      <c r="R95" s="229">
        <f>(SUM('1.  LRAMVA Summary'!M$52:M$66)+SUM('1.  LRAMVA Summary'!M$67:M$68)*(MONTH($E95)-1)/12)*$H95</f>
        <v>0</v>
      </c>
      <c r="S95" s="229">
        <f>(SUM('1.  LRAMVA Summary'!N$52:N$66)+SUM('1.  LRAMVA Summary'!N$67:N$68)*(MONTH($E95)-1)/12)*$H95</f>
        <v>0</v>
      </c>
      <c r="T95" s="229">
        <f>(SUM('1.  LRAMVA Summary'!O$52:O$66)+SUM('1.  LRAMVA Summary'!O$67:O$68)*(MONTH($E95)-1)/12)*$H95</f>
        <v>0</v>
      </c>
      <c r="U95" s="229">
        <f>(SUM('1.  LRAMVA Summary'!P$52:P$66)+SUM('1.  LRAMVA Summary'!P$67:P$68)*(MONTH($E95)-1)/12)*$H95</f>
        <v>0</v>
      </c>
      <c r="V95" s="229">
        <f>(SUM('1.  LRAMVA Summary'!Q$52:Q$66)+SUM('1.  LRAMVA Summary'!Q$67:Q$68)*(MONTH($E95)-1)/12)*$H95</f>
        <v>0</v>
      </c>
      <c r="W95" s="230">
        <f t="shared" si="35"/>
        <v>78.544627234542617</v>
      </c>
    </row>
    <row r="96" spans="2:23" s="9" customFormat="1">
      <c r="B96" s="68"/>
      <c r="E96" s="213">
        <v>42552</v>
      </c>
      <c r="F96" s="213" t="s">
        <v>184</v>
      </c>
      <c r="G96" s="214" t="s">
        <v>68</v>
      </c>
      <c r="H96" s="228">
        <f>$C$37/12</f>
        <v>9.1666666666666665E-4</v>
      </c>
      <c r="I96" s="229">
        <f>(SUM('1.  LRAMVA Summary'!D$52:D$66)+SUM('1.  LRAMVA Summary'!D$67:D$68)*(MONTH($E96)-1)/12)*$H96</f>
        <v>7.0194262367696316</v>
      </c>
      <c r="J96" s="229">
        <f>(SUM('1.  LRAMVA Summary'!E$52:E$66)+SUM('1.  LRAMVA Summary'!E$67:E$68)*(MONTH($E96)-1)/12)*$H96</f>
        <v>58.887746798539418</v>
      </c>
      <c r="K96" s="229">
        <f>(SUM('1.  LRAMVA Summary'!F$52:F$66)+SUM('1.  LRAMVA Summary'!F$67:F$68)*(MONTH($E96)-1)/12)*$H96</f>
        <v>4.8265809772094714</v>
      </c>
      <c r="L96" s="229">
        <f>(SUM('1.  LRAMVA Summary'!G$52:G$66)+SUM('1.  LRAMVA Summary'!G$67:G$68)*(MONTH($E96)-1)/12)*$H96</f>
        <v>-2.2773071800522731</v>
      </c>
      <c r="M96" s="229">
        <f>(SUM('1.  LRAMVA Summary'!H$52:H$66)+SUM('1.  LRAMVA Summary'!H$67:H$68)*(MONTH($E96)-1)/12)*$H96</f>
        <v>-0.13698148383333336</v>
      </c>
      <c r="N96" s="229">
        <f>(SUM('1.  LRAMVA Summary'!I$52:I$66)+SUM('1.  LRAMVA Summary'!I$67:I$68)*(MONTH($E96)-1)/12)*$H96</f>
        <v>-2.7162829374999999E-2</v>
      </c>
      <c r="O96" s="229">
        <f>(SUM('1.  LRAMVA Summary'!J$52:J$66)+SUM('1.  LRAMVA Summary'!J$67:J$68)*(MONTH($E96)-1)/12)*$H96</f>
        <v>14.710268067458337</v>
      </c>
      <c r="P96" s="229">
        <f>(SUM('1.  LRAMVA Summary'!K$52:K$66)+SUM('1.  LRAMVA Summary'!K$67:K$68)*(MONTH($E96)-1)/12)*$H96</f>
        <v>0</v>
      </c>
      <c r="Q96" s="229">
        <f>(SUM('1.  LRAMVA Summary'!L$52:L$66)+SUM('1.  LRAMVA Summary'!L$67:L$68)*(MONTH($E96)-1)/12)*$H96</f>
        <v>0</v>
      </c>
      <c r="R96" s="229">
        <f>(SUM('1.  LRAMVA Summary'!M$52:M$66)+SUM('1.  LRAMVA Summary'!M$67:M$68)*(MONTH($E96)-1)/12)*$H96</f>
        <v>0</v>
      </c>
      <c r="S96" s="229">
        <f>(SUM('1.  LRAMVA Summary'!N$52:N$66)+SUM('1.  LRAMVA Summary'!N$67:N$68)*(MONTH($E96)-1)/12)*$H96</f>
        <v>0</v>
      </c>
      <c r="T96" s="229">
        <f>(SUM('1.  LRAMVA Summary'!O$52:O$66)+SUM('1.  LRAMVA Summary'!O$67:O$68)*(MONTH($E96)-1)/12)*$H96</f>
        <v>0</v>
      </c>
      <c r="U96" s="229">
        <f>(SUM('1.  LRAMVA Summary'!P$52:P$66)+SUM('1.  LRAMVA Summary'!P$67:P$68)*(MONTH($E96)-1)/12)*$H96</f>
        <v>0</v>
      </c>
      <c r="V96" s="229">
        <f>(SUM('1.  LRAMVA Summary'!Q$52:Q$66)+SUM('1.  LRAMVA Summary'!Q$67:Q$68)*(MONTH($E96)-1)/12)*$H96</f>
        <v>0</v>
      </c>
      <c r="W96" s="230">
        <f t="shared" si="35"/>
        <v>83.002570586716246</v>
      </c>
    </row>
    <row r="97" spans="2:23" s="9" customFormat="1">
      <c r="B97" s="68"/>
      <c r="E97" s="213">
        <v>42583</v>
      </c>
      <c r="F97" s="213" t="s">
        <v>184</v>
      </c>
      <c r="G97" s="214" t="s">
        <v>68</v>
      </c>
      <c r="H97" s="228">
        <f t="shared" ref="H97:H98" si="37">$C$37/12</f>
        <v>9.1666666666666665E-4</v>
      </c>
      <c r="I97" s="229">
        <f>(SUM('1.  LRAMVA Summary'!D$52:D$66)+SUM('1.  LRAMVA Summary'!D$67:D$68)*(MONTH($E97)-1)/12)*$H97</f>
        <v>7.6962068652021633</v>
      </c>
      <c r="J97" s="229">
        <f>(SUM('1.  LRAMVA Summary'!E$52:E$66)+SUM('1.  LRAMVA Summary'!E$67:E$68)*(MONTH($E97)-1)/12)*$H97</f>
        <v>62.15402604216834</v>
      </c>
      <c r="K97" s="229">
        <f>(SUM('1.  LRAMVA Summary'!F$52:F$66)+SUM('1.  LRAMVA Summary'!F$67:F$68)*(MONTH($E97)-1)/12)*$H97</f>
        <v>5.0954232033252094</v>
      </c>
      <c r="L97" s="229">
        <f>(SUM('1.  LRAMVA Summary'!G$52:G$66)+SUM('1.  LRAMVA Summary'!G$67:G$68)*(MONTH($E97)-1)/12)*$H97</f>
        <v>-2.4051963253891855</v>
      </c>
      <c r="M97" s="229">
        <f>(SUM('1.  LRAMVA Summary'!H$52:H$66)+SUM('1.  LRAMVA Summary'!H$67:H$68)*(MONTH($E97)-1)/12)*$H97</f>
        <v>-0.14463973134722227</v>
      </c>
      <c r="N97" s="229">
        <f>(SUM('1.  LRAMVA Summary'!I$52:I$66)+SUM('1.  LRAMVA Summary'!I$67:I$68)*(MONTH($E97)-1)/12)*$H97</f>
        <v>-2.868823657638889E-2</v>
      </c>
      <c r="O97" s="229">
        <f>(SUM('1.  LRAMVA Summary'!J$52:J$66)+SUM('1.  LRAMVA Summary'!J$67:J$68)*(MONTH($E97)-1)/12)*$H97</f>
        <v>15.093382121506949</v>
      </c>
      <c r="P97" s="229">
        <f>(SUM('1.  LRAMVA Summary'!K$52:K$66)+SUM('1.  LRAMVA Summary'!K$67:K$68)*(MONTH($E97)-1)/12)*$H97</f>
        <v>0</v>
      </c>
      <c r="Q97" s="229">
        <f>(SUM('1.  LRAMVA Summary'!L$52:L$66)+SUM('1.  LRAMVA Summary'!L$67:L$68)*(MONTH($E97)-1)/12)*$H97</f>
        <v>0</v>
      </c>
      <c r="R97" s="229">
        <f>(SUM('1.  LRAMVA Summary'!M$52:M$66)+SUM('1.  LRAMVA Summary'!M$67:M$68)*(MONTH($E97)-1)/12)*$H97</f>
        <v>0</v>
      </c>
      <c r="S97" s="229">
        <f>(SUM('1.  LRAMVA Summary'!N$52:N$66)+SUM('1.  LRAMVA Summary'!N$67:N$68)*(MONTH($E97)-1)/12)*$H97</f>
        <v>0</v>
      </c>
      <c r="T97" s="229">
        <f>(SUM('1.  LRAMVA Summary'!O$52:O$66)+SUM('1.  LRAMVA Summary'!O$67:O$68)*(MONTH($E97)-1)/12)*$H97</f>
        <v>0</v>
      </c>
      <c r="U97" s="229">
        <f>(SUM('1.  LRAMVA Summary'!P$52:P$66)+SUM('1.  LRAMVA Summary'!P$67:P$68)*(MONTH($E97)-1)/12)*$H97</f>
        <v>0</v>
      </c>
      <c r="V97" s="229">
        <f>(SUM('1.  LRAMVA Summary'!Q$52:Q$66)+SUM('1.  LRAMVA Summary'!Q$67:Q$68)*(MONTH($E97)-1)/12)*$H97</f>
        <v>0</v>
      </c>
      <c r="W97" s="230">
        <f t="shared" si="35"/>
        <v>87.460513938889861</v>
      </c>
    </row>
    <row r="98" spans="2:23" s="9" customFormat="1">
      <c r="B98" s="68"/>
      <c r="E98" s="213">
        <v>42614</v>
      </c>
      <c r="F98" s="213" t="s">
        <v>184</v>
      </c>
      <c r="G98" s="214" t="s">
        <v>68</v>
      </c>
      <c r="H98" s="228">
        <f t="shared" si="37"/>
        <v>9.1666666666666665E-4</v>
      </c>
      <c r="I98" s="229">
        <f>(SUM('1.  LRAMVA Summary'!D$52:D$66)+SUM('1.  LRAMVA Summary'!D$67:D$68)*(MONTH($E98)-1)/12)*$H98</f>
        <v>8.3729874936346942</v>
      </c>
      <c r="J98" s="229">
        <f>(SUM('1.  LRAMVA Summary'!E$52:E$66)+SUM('1.  LRAMVA Summary'!E$67:E$68)*(MONTH($E98)-1)/12)*$H98</f>
        <v>65.420305285797255</v>
      </c>
      <c r="K98" s="229">
        <f>(SUM('1.  LRAMVA Summary'!F$52:F$66)+SUM('1.  LRAMVA Summary'!F$67:F$68)*(MONTH($E98)-1)/12)*$H98</f>
        <v>5.3642654294409464</v>
      </c>
      <c r="L98" s="229">
        <f>(SUM('1.  LRAMVA Summary'!G$52:G$66)+SUM('1.  LRAMVA Summary'!G$67:G$68)*(MONTH($E98)-1)/12)*$H98</f>
        <v>-2.533085470726097</v>
      </c>
      <c r="M98" s="229">
        <f>(SUM('1.  LRAMVA Summary'!H$52:H$66)+SUM('1.  LRAMVA Summary'!H$67:H$68)*(MONTH($E98)-1)/12)*$H98</f>
        <v>-0.15229797886111113</v>
      </c>
      <c r="N98" s="229">
        <f>(SUM('1.  LRAMVA Summary'!I$52:I$66)+SUM('1.  LRAMVA Summary'!I$67:I$68)*(MONTH($E98)-1)/12)*$H98</f>
        <v>-3.0213643777777775E-2</v>
      </c>
      <c r="O98" s="229">
        <f>(SUM('1.  LRAMVA Summary'!J$52:J$66)+SUM('1.  LRAMVA Summary'!J$67:J$68)*(MONTH($E98)-1)/12)*$H98</f>
        <v>15.476496175555559</v>
      </c>
      <c r="P98" s="229">
        <f>(SUM('1.  LRAMVA Summary'!K$52:K$66)+SUM('1.  LRAMVA Summary'!K$67:K$68)*(MONTH($E98)-1)/12)*$H98</f>
        <v>0</v>
      </c>
      <c r="Q98" s="229">
        <f>(SUM('1.  LRAMVA Summary'!L$52:L$66)+SUM('1.  LRAMVA Summary'!L$67:L$68)*(MONTH($E98)-1)/12)*$H98</f>
        <v>0</v>
      </c>
      <c r="R98" s="229">
        <f>(SUM('1.  LRAMVA Summary'!M$52:M$66)+SUM('1.  LRAMVA Summary'!M$67:M$68)*(MONTH($E98)-1)/12)*$H98</f>
        <v>0</v>
      </c>
      <c r="S98" s="229">
        <f>(SUM('1.  LRAMVA Summary'!N$52:N$66)+SUM('1.  LRAMVA Summary'!N$67:N$68)*(MONTH($E98)-1)/12)*$H98</f>
        <v>0</v>
      </c>
      <c r="T98" s="229">
        <f>(SUM('1.  LRAMVA Summary'!O$52:O$66)+SUM('1.  LRAMVA Summary'!O$67:O$68)*(MONTH($E98)-1)/12)*$H98</f>
        <v>0</v>
      </c>
      <c r="U98" s="229">
        <f>(SUM('1.  LRAMVA Summary'!P$52:P$66)+SUM('1.  LRAMVA Summary'!P$67:P$68)*(MONTH($E98)-1)/12)*$H98</f>
        <v>0</v>
      </c>
      <c r="V98" s="229">
        <f>(SUM('1.  LRAMVA Summary'!Q$52:Q$66)+SUM('1.  LRAMVA Summary'!Q$67:Q$68)*(MONTH($E98)-1)/12)*$H98</f>
        <v>0</v>
      </c>
      <c r="W98" s="230">
        <f t="shared" si="35"/>
        <v>91.918457291063461</v>
      </c>
    </row>
    <row r="99" spans="2:23" s="9" customFormat="1">
      <c r="B99" s="68"/>
      <c r="E99" s="213">
        <v>42644</v>
      </c>
      <c r="F99" s="213" t="s">
        <v>184</v>
      </c>
      <c r="G99" s="214" t="s">
        <v>69</v>
      </c>
      <c r="H99" s="209">
        <f>$C$38/12</f>
        <v>9.1666666666666665E-4</v>
      </c>
      <c r="I99" s="229">
        <f>(SUM('1.  LRAMVA Summary'!D$52:D$66)+SUM('1.  LRAMVA Summary'!D$67:D$68)*(MONTH($E99)-1)/12)*$H99</f>
        <v>9.0497681220672259</v>
      </c>
      <c r="J99" s="229">
        <f>(SUM('1.  LRAMVA Summary'!E$52:E$66)+SUM('1.  LRAMVA Summary'!E$67:E$68)*(MONTH($E99)-1)/12)*$H99</f>
        <v>68.686584529426185</v>
      </c>
      <c r="K99" s="229">
        <f>(SUM('1.  LRAMVA Summary'!F$52:F$66)+SUM('1.  LRAMVA Summary'!F$67:F$68)*(MONTH($E99)-1)/12)*$H99</f>
        <v>5.6331076555566835</v>
      </c>
      <c r="L99" s="229">
        <f>(SUM('1.  LRAMVA Summary'!G$52:G$66)+SUM('1.  LRAMVA Summary'!G$67:G$68)*(MONTH($E99)-1)/12)*$H99</f>
        <v>-2.660974616063009</v>
      </c>
      <c r="M99" s="229">
        <f>(SUM('1.  LRAMVA Summary'!H$52:H$66)+SUM('1.  LRAMVA Summary'!H$67:H$68)*(MONTH($E99)-1)/12)*$H99</f>
        <v>-0.15995622637500004</v>
      </c>
      <c r="N99" s="229">
        <f>(SUM('1.  LRAMVA Summary'!I$52:I$66)+SUM('1.  LRAMVA Summary'!I$67:I$68)*(MONTH($E99)-1)/12)*$H99</f>
        <v>-3.1739050979166669E-2</v>
      </c>
      <c r="O99" s="229">
        <f>(SUM('1.  LRAMVA Summary'!J$52:J$66)+SUM('1.  LRAMVA Summary'!J$67:J$68)*(MONTH($E99)-1)/12)*$H99</f>
        <v>15.859610229604169</v>
      </c>
      <c r="P99" s="229">
        <f>(SUM('1.  LRAMVA Summary'!K$52:K$66)+SUM('1.  LRAMVA Summary'!K$67:K$68)*(MONTH($E99)-1)/12)*$H99</f>
        <v>0</v>
      </c>
      <c r="Q99" s="229">
        <f>(SUM('1.  LRAMVA Summary'!L$52:L$66)+SUM('1.  LRAMVA Summary'!L$67:L$68)*(MONTH($E99)-1)/12)*$H99</f>
        <v>0</v>
      </c>
      <c r="R99" s="229">
        <f>(SUM('1.  LRAMVA Summary'!M$52:M$66)+SUM('1.  LRAMVA Summary'!M$67:M$68)*(MONTH($E99)-1)/12)*$H99</f>
        <v>0</v>
      </c>
      <c r="S99" s="229">
        <f>(SUM('1.  LRAMVA Summary'!N$52:N$66)+SUM('1.  LRAMVA Summary'!N$67:N$68)*(MONTH($E99)-1)/12)*$H99</f>
        <v>0</v>
      </c>
      <c r="T99" s="229">
        <f>(SUM('1.  LRAMVA Summary'!O$52:O$66)+SUM('1.  LRAMVA Summary'!O$67:O$68)*(MONTH($E99)-1)/12)*$H99</f>
        <v>0</v>
      </c>
      <c r="U99" s="229">
        <f>(SUM('1.  LRAMVA Summary'!P$52:P$66)+SUM('1.  LRAMVA Summary'!P$67:P$68)*(MONTH($E99)-1)/12)*$H99</f>
        <v>0</v>
      </c>
      <c r="V99" s="229">
        <f>(SUM('1.  LRAMVA Summary'!Q$52:Q$66)+SUM('1.  LRAMVA Summary'!Q$67:Q$68)*(MONTH($E99)-1)/12)*$H99</f>
        <v>0</v>
      </c>
      <c r="W99" s="230">
        <f t="shared" si="35"/>
        <v>96.376400643237076</v>
      </c>
    </row>
    <row r="100" spans="2:23" s="9" customFormat="1">
      <c r="B100" s="68"/>
      <c r="E100" s="213">
        <v>42675</v>
      </c>
      <c r="F100" s="213" t="s">
        <v>184</v>
      </c>
      <c r="G100" s="214" t="s">
        <v>69</v>
      </c>
      <c r="H100" s="209">
        <f t="shared" ref="H100:H101" si="38">$C$38/12</f>
        <v>9.1666666666666665E-4</v>
      </c>
      <c r="I100" s="229">
        <f>(SUM('1.  LRAMVA Summary'!D$52:D$66)+SUM('1.  LRAMVA Summary'!D$67:D$68)*(MONTH($E100)-1)/12)*$H100</f>
        <v>9.7265487504997576</v>
      </c>
      <c r="J100" s="229">
        <f>(SUM('1.  LRAMVA Summary'!E$52:E$66)+SUM('1.  LRAMVA Summary'!E$67:E$68)*(MONTH($E100)-1)/12)*$H100</f>
        <v>71.9528637730551</v>
      </c>
      <c r="K100" s="229">
        <f>(SUM('1.  LRAMVA Summary'!F$52:F$66)+SUM('1.  LRAMVA Summary'!F$67:F$68)*(MONTH($E100)-1)/12)*$H100</f>
        <v>5.9019498816724205</v>
      </c>
      <c r="L100" s="229">
        <f>(SUM('1.  LRAMVA Summary'!G$52:G$66)+SUM('1.  LRAMVA Summary'!G$67:G$68)*(MONTH($E100)-1)/12)*$H100</f>
        <v>-2.7888637613999214</v>
      </c>
      <c r="M100" s="229">
        <f>(SUM('1.  LRAMVA Summary'!H$52:H$66)+SUM('1.  LRAMVA Summary'!H$67:H$68)*(MONTH($E100)-1)/12)*$H100</f>
        <v>-0.16761447388888892</v>
      </c>
      <c r="N100" s="229">
        <f>(SUM('1.  LRAMVA Summary'!I$52:I$66)+SUM('1.  LRAMVA Summary'!I$67:I$68)*(MONTH($E100)-1)/12)*$H100</f>
        <v>-3.3264458180555553E-2</v>
      </c>
      <c r="O100" s="229">
        <f>(SUM('1.  LRAMVA Summary'!J$52:J$66)+SUM('1.  LRAMVA Summary'!J$67:J$68)*(MONTH($E100)-1)/12)*$H100</f>
        <v>16.24272428365278</v>
      </c>
      <c r="P100" s="229">
        <f>(SUM('1.  LRAMVA Summary'!K$52:K$66)+SUM('1.  LRAMVA Summary'!K$67:K$68)*(MONTH($E100)-1)/12)*$H100</f>
        <v>0</v>
      </c>
      <c r="Q100" s="229">
        <f>(SUM('1.  LRAMVA Summary'!L$52:L$66)+SUM('1.  LRAMVA Summary'!L$67:L$68)*(MONTH($E100)-1)/12)*$H100</f>
        <v>0</v>
      </c>
      <c r="R100" s="229">
        <f>(SUM('1.  LRAMVA Summary'!M$52:M$66)+SUM('1.  LRAMVA Summary'!M$67:M$68)*(MONTH($E100)-1)/12)*$H100</f>
        <v>0</v>
      </c>
      <c r="S100" s="229">
        <f>(SUM('1.  LRAMVA Summary'!N$52:N$66)+SUM('1.  LRAMVA Summary'!N$67:N$68)*(MONTH($E100)-1)/12)*$H100</f>
        <v>0</v>
      </c>
      <c r="T100" s="229">
        <f>(SUM('1.  LRAMVA Summary'!O$52:O$66)+SUM('1.  LRAMVA Summary'!O$67:O$68)*(MONTH($E100)-1)/12)*$H100</f>
        <v>0</v>
      </c>
      <c r="U100" s="229">
        <f>(SUM('1.  LRAMVA Summary'!P$52:P$66)+SUM('1.  LRAMVA Summary'!P$67:P$68)*(MONTH($E100)-1)/12)*$H100</f>
        <v>0</v>
      </c>
      <c r="V100" s="229">
        <f>(SUM('1.  LRAMVA Summary'!Q$52:Q$66)+SUM('1.  LRAMVA Summary'!Q$67:Q$68)*(MONTH($E100)-1)/12)*$H100</f>
        <v>0</v>
      </c>
      <c r="W100" s="230">
        <f t="shared" si="35"/>
        <v>100.83434399541069</v>
      </c>
    </row>
    <row r="101" spans="2:23" s="9" customFormat="1">
      <c r="B101" s="68"/>
      <c r="E101" s="213">
        <v>42705</v>
      </c>
      <c r="F101" s="213" t="s">
        <v>184</v>
      </c>
      <c r="G101" s="214" t="s">
        <v>69</v>
      </c>
      <c r="H101" s="209">
        <f t="shared" si="38"/>
        <v>9.1666666666666665E-4</v>
      </c>
      <c r="I101" s="229">
        <f>(SUM('1.  LRAMVA Summary'!D$52:D$66)+SUM('1.  LRAMVA Summary'!D$67:D$68)*(MONTH($E101)-1)/12)*$H101</f>
        <v>10.403329378932288</v>
      </c>
      <c r="J101" s="229">
        <f>(SUM('1.  LRAMVA Summary'!E$52:E$66)+SUM('1.  LRAMVA Summary'!E$67:E$68)*(MONTH($E101)-1)/12)*$H101</f>
        <v>75.219143016684043</v>
      </c>
      <c r="K101" s="229">
        <f>(SUM('1.  LRAMVA Summary'!F$52:F$66)+SUM('1.  LRAMVA Summary'!F$67:F$68)*(MONTH($E101)-1)/12)*$H101</f>
        <v>6.1707921077881593</v>
      </c>
      <c r="L101" s="229">
        <f>(SUM('1.  LRAMVA Summary'!G$52:G$66)+SUM('1.  LRAMVA Summary'!G$67:G$68)*(MONTH($E101)-1)/12)*$H101</f>
        <v>-2.9167529067368334</v>
      </c>
      <c r="M101" s="229">
        <f>(SUM('1.  LRAMVA Summary'!H$52:H$66)+SUM('1.  LRAMVA Summary'!H$67:H$68)*(MONTH($E101)-1)/12)*$H101</f>
        <v>-0.1752727214027778</v>
      </c>
      <c r="N101" s="229">
        <f>(SUM('1.  LRAMVA Summary'!I$52:I$66)+SUM('1.  LRAMVA Summary'!I$67:I$68)*(MONTH($E101)-1)/12)*$H101</f>
        <v>-3.4789865381944438E-2</v>
      </c>
      <c r="O101" s="229">
        <f>(SUM('1.  LRAMVA Summary'!J$52:J$66)+SUM('1.  LRAMVA Summary'!J$67:J$68)*(MONTH($E101)-1)/12)*$H101</f>
        <v>16.625838337701392</v>
      </c>
      <c r="P101" s="229">
        <f>(SUM('1.  LRAMVA Summary'!K$52:K$66)+SUM('1.  LRAMVA Summary'!K$67:K$68)*(MONTH($E101)-1)/12)*$H101</f>
        <v>0</v>
      </c>
      <c r="Q101" s="229">
        <f>(SUM('1.  LRAMVA Summary'!L$52:L$66)+SUM('1.  LRAMVA Summary'!L$67:L$68)*(MONTH($E101)-1)/12)*$H101</f>
        <v>0</v>
      </c>
      <c r="R101" s="229">
        <f>(SUM('1.  LRAMVA Summary'!M$52:M$66)+SUM('1.  LRAMVA Summary'!M$67:M$68)*(MONTH($E101)-1)/12)*$H101</f>
        <v>0</v>
      </c>
      <c r="S101" s="229">
        <f>(SUM('1.  LRAMVA Summary'!N$52:N$66)+SUM('1.  LRAMVA Summary'!N$67:N$68)*(MONTH($E101)-1)/12)*$H101</f>
        <v>0</v>
      </c>
      <c r="T101" s="229">
        <f>(SUM('1.  LRAMVA Summary'!O$52:O$66)+SUM('1.  LRAMVA Summary'!O$67:O$68)*(MONTH($E101)-1)/12)*$H101</f>
        <v>0</v>
      </c>
      <c r="U101" s="229">
        <f>(SUM('1.  LRAMVA Summary'!P$52:P$66)+SUM('1.  LRAMVA Summary'!P$67:P$68)*(MONTH($E101)-1)/12)*$H101</f>
        <v>0</v>
      </c>
      <c r="V101" s="229">
        <f>(SUM('1.  LRAMVA Summary'!Q$52:Q$66)+SUM('1.  LRAMVA Summary'!Q$67:Q$68)*(MONTH($E101)-1)/12)*$H101</f>
        <v>0</v>
      </c>
      <c r="W101" s="230">
        <f t="shared" si="35"/>
        <v>105.29228734758433</v>
      </c>
    </row>
    <row r="102" spans="2:23" s="9" customFormat="1" ht="15.75" thickBot="1">
      <c r="B102" s="68"/>
      <c r="E102" s="215" t="s">
        <v>467</v>
      </c>
      <c r="F102" s="215"/>
      <c r="G102" s="216"/>
      <c r="H102" s="217"/>
      <c r="I102" s="218">
        <f>SUM(I89:I101)</f>
        <v>96.694317978346319</v>
      </c>
      <c r="J102" s="218">
        <f>SUM(J89:J101)</f>
        <v>906.45461628986709</v>
      </c>
      <c r="K102" s="218">
        <f t="shared" ref="K102:O102" si="39">SUM(K89:K101)</f>
        <v>74.250548741649865</v>
      </c>
      <c r="L102" s="218">
        <f t="shared" si="39"/>
        <v>-34.992173926859621</v>
      </c>
      <c r="M102" s="218">
        <f t="shared" si="39"/>
        <v>-2.106159277572917</v>
      </c>
      <c r="N102" s="218">
        <f t="shared" si="39"/>
        <v>-0.41737314295416678</v>
      </c>
      <c r="O102" s="218">
        <f t="shared" si="39"/>
        <v>243.5319444328459</v>
      </c>
      <c r="P102" s="218">
        <f t="shared" ref="P102:V102" si="40">SUM(P89:P101)</f>
        <v>0</v>
      </c>
      <c r="Q102" s="218">
        <f t="shared" si="40"/>
        <v>0</v>
      </c>
      <c r="R102" s="218">
        <f t="shared" si="40"/>
        <v>0</v>
      </c>
      <c r="S102" s="218">
        <f t="shared" si="40"/>
        <v>0</v>
      </c>
      <c r="T102" s="218">
        <f t="shared" si="40"/>
        <v>0</v>
      </c>
      <c r="U102" s="218">
        <f t="shared" si="40"/>
        <v>0</v>
      </c>
      <c r="V102" s="218">
        <f t="shared" si="40"/>
        <v>0</v>
      </c>
      <c r="W102" s="218">
        <f>SUM(W89:W101)</f>
        <v>1283.4157210953226</v>
      </c>
    </row>
    <row r="103" spans="2:23" s="9" customFormat="1" ht="15.75" thickTop="1">
      <c r="B103" s="68"/>
      <c r="E103" s="219" t="s">
        <v>67</v>
      </c>
      <c r="F103" s="219"/>
      <c r="G103" s="220"/>
      <c r="H103" s="221"/>
      <c r="I103" s="222"/>
      <c r="J103" s="222"/>
      <c r="K103" s="222"/>
      <c r="L103" s="222"/>
      <c r="M103" s="222"/>
      <c r="N103" s="222"/>
      <c r="O103" s="222"/>
      <c r="P103" s="222"/>
      <c r="Q103" s="222"/>
      <c r="R103" s="222"/>
      <c r="S103" s="222"/>
      <c r="T103" s="222"/>
      <c r="U103" s="222"/>
      <c r="V103" s="222"/>
      <c r="W103" s="223"/>
    </row>
    <row r="104" spans="2:23" s="9" customFormat="1" hidden="1">
      <c r="B104" s="68"/>
      <c r="E104" s="224" t="s">
        <v>431</v>
      </c>
      <c r="F104" s="224"/>
      <c r="G104" s="225"/>
      <c r="H104" s="226"/>
      <c r="I104" s="227">
        <f>I102+I103</f>
        <v>96.694317978346319</v>
      </c>
      <c r="J104" s="227">
        <f t="shared" ref="J104" si="41">J102+J103</f>
        <v>906.45461628986709</v>
      </c>
      <c r="K104" s="227">
        <f t="shared" ref="K104" si="42">K102+K103</f>
        <v>74.250548741649865</v>
      </c>
      <c r="L104" s="227">
        <f t="shared" ref="L104" si="43">L102+L103</f>
        <v>-34.992173926859621</v>
      </c>
      <c r="M104" s="227">
        <f t="shared" ref="M104" si="44">M102+M103</f>
        <v>-2.106159277572917</v>
      </c>
      <c r="N104" s="227">
        <f t="shared" ref="N104" si="45">N102+N103</f>
        <v>-0.41737314295416678</v>
      </c>
      <c r="O104" s="227">
        <f t="shared" ref="O104:V104" si="46">O102+O103</f>
        <v>243.5319444328459</v>
      </c>
      <c r="P104" s="227">
        <f t="shared" si="46"/>
        <v>0</v>
      </c>
      <c r="Q104" s="227">
        <f t="shared" si="46"/>
        <v>0</v>
      </c>
      <c r="R104" s="227">
        <f t="shared" si="46"/>
        <v>0</v>
      </c>
      <c r="S104" s="227">
        <f t="shared" si="46"/>
        <v>0</v>
      </c>
      <c r="T104" s="227">
        <f t="shared" si="46"/>
        <v>0</v>
      </c>
      <c r="U104" s="227">
        <f t="shared" si="46"/>
        <v>0</v>
      </c>
      <c r="V104" s="227">
        <f t="shared" si="46"/>
        <v>0</v>
      </c>
      <c r="W104" s="227">
        <f t="shared" ref="W104" si="47">W102+W103</f>
        <v>1283.4157210953226</v>
      </c>
    </row>
    <row r="105" spans="2:23" s="9" customFormat="1" hidden="1">
      <c r="B105" s="68"/>
      <c r="E105" s="213">
        <v>42736</v>
      </c>
      <c r="F105" s="213" t="s">
        <v>185</v>
      </c>
      <c r="G105" s="214" t="s">
        <v>65</v>
      </c>
      <c r="H105" s="239">
        <f>$C$39/12</f>
        <v>9.1666666666666665E-4</v>
      </c>
      <c r="I105" s="229">
        <f>(SUM('1.  LRAMVA Summary'!D$52:D$69)+SUM('1.  LRAMVA Summary'!D$70:D$71)*(MONTH($E105)-1)/12)*$H105</f>
        <v>11.080110007364819</v>
      </c>
      <c r="J105" s="229">
        <f>(SUM('1.  LRAMVA Summary'!E$52:E$69)+SUM('1.  LRAMVA Summary'!E$70:E$71)*(MONTH($E105)-1)/12)*$H105</f>
        <v>78.485422260312959</v>
      </c>
      <c r="K105" s="229">
        <f>(SUM('1.  LRAMVA Summary'!F$52:F$69)+SUM('1.  LRAMVA Summary'!F$70:F$71)*(MONTH($E105)-1)/12)*$H105</f>
        <v>6.4396343339038955</v>
      </c>
      <c r="L105" s="229">
        <f>(SUM('1.  LRAMVA Summary'!G$52:G$69)+SUM('1.  LRAMVA Summary'!G$70:G$71)*(MONTH($E105)-1)/12)*$H105</f>
        <v>-3.0446420520737454</v>
      </c>
      <c r="M105" s="229">
        <f>(SUM('1.  LRAMVA Summary'!H$52:H$69)+SUM('1.  LRAMVA Summary'!H$70:H$71)*(MONTH($E105)-1)/12)*$H105</f>
        <v>-0.18293096891666669</v>
      </c>
      <c r="N105" s="229">
        <f>(SUM('1.  LRAMVA Summary'!I$52:I$69)+SUM('1.  LRAMVA Summary'!I$70:I$71)*(MONTH($E105)-1)/12)*$H105</f>
        <v>-3.6315272583333336E-2</v>
      </c>
      <c r="O105" s="229">
        <f>(SUM('1.  LRAMVA Summary'!J$52:J$69)+SUM('1.  LRAMVA Summary'!J$70:J$71)*(MONTH($E105)-1)/12)*$H105</f>
        <v>17.008952391750004</v>
      </c>
      <c r="P105" s="229">
        <f>(SUM('1.  LRAMVA Summary'!K$52:K$69)+SUM('1.  LRAMVA Summary'!K$70:K$71)*(MONTH($E105)-1)/12)*$H105</f>
        <v>0</v>
      </c>
      <c r="Q105" s="229">
        <f>(SUM('1.  LRAMVA Summary'!L$52:L$69)+SUM('1.  LRAMVA Summary'!L$70:L$71)*(MONTH($E105)-1)/12)*$H105</f>
        <v>0</v>
      </c>
      <c r="R105" s="229">
        <f>(SUM('1.  LRAMVA Summary'!M$52:M$69)+SUM('1.  LRAMVA Summary'!M$70:M$71)*(MONTH($E105)-1)/12)*$H105</f>
        <v>0</v>
      </c>
      <c r="S105" s="229">
        <f>(SUM('1.  LRAMVA Summary'!N$52:N$69)+SUM('1.  LRAMVA Summary'!N$70:N$71)*(MONTH($E105)-1)/12)*$H105</f>
        <v>0</v>
      </c>
      <c r="T105" s="229">
        <f>(SUM('1.  LRAMVA Summary'!O$52:O$69)+SUM('1.  LRAMVA Summary'!O$70:O$71)*(MONTH($E105)-1)/12)*$H105</f>
        <v>0</v>
      </c>
      <c r="U105" s="229">
        <f>(SUM('1.  LRAMVA Summary'!P$52:P$69)+SUM('1.  LRAMVA Summary'!P$70:P$71)*(MONTH($E105)-1)/12)*$H105</f>
        <v>0</v>
      </c>
      <c r="V105" s="229">
        <f>(SUM('1.  LRAMVA Summary'!Q$52:Q$69)+SUM('1.  LRAMVA Summary'!Q$70:Q$71)*(MONTH($E105)-1)/12)*$H105</f>
        <v>0</v>
      </c>
      <c r="W105" s="230">
        <f>SUM(I105:V105)</f>
        <v>109.75023069975794</v>
      </c>
    </row>
    <row r="106" spans="2:23" s="9" customFormat="1" hidden="1">
      <c r="B106" s="68"/>
      <c r="E106" s="213">
        <v>42767</v>
      </c>
      <c r="F106" s="213" t="s">
        <v>185</v>
      </c>
      <c r="G106" s="214" t="s">
        <v>65</v>
      </c>
      <c r="H106" s="239">
        <f t="shared" ref="H106:H107" si="48">$C$39/12</f>
        <v>9.1666666666666665E-4</v>
      </c>
      <c r="I106" s="229">
        <f>(SUM('1.  LRAMVA Summary'!D$52:D$69)+SUM('1.  LRAMVA Summary'!D$70:D$71)*(MONTH($E106)-1)/12)*$H106</f>
        <v>11.080110007364819</v>
      </c>
      <c r="J106" s="229">
        <f>(SUM('1.  LRAMVA Summary'!E$52:E$69)+SUM('1.  LRAMVA Summary'!E$70:E$71)*(MONTH($E106)-1)/12)*$H106</f>
        <v>78.485422260312959</v>
      </c>
      <c r="K106" s="229">
        <f>(SUM('1.  LRAMVA Summary'!F$52:F$69)+SUM('1.  LRAMVA Summary'!F$70:F$71)*(MONTH($E106)-1)/12)*$H106</f>
        <v>6.4396343339038955</v>
      </c>
      <c r="L106" s="229">
        <f>(SUM('1.  LRAMVA Summary'!G$52:G$69)+SUM('1.  LRAMVA Summary'!G$70:G$71)*(MONTH($E106)-1)/12)*$H106</f>
        <v>-3.0446420520737454</v>
      </c>
      <c r="M106" s="229">
        <f>(SUM('1.  LRAMVA Summary'!H$52:H$69)+SUM('1.  LRAMVA Summary'!H$70:H$71)*(MONTH($E106)-1)/12)*$H106</f>
        <v>-0.18293096891666669</v>
      </c>
      <c r="N106" s="229">
        <f>(SUM('1.  LRAMVA Summary'!I$52:I$69)+SUM('1.  LRAMVA Summary'!I$70:I$71)*(MONTH($E106)-1)/12)*$H106</f>
        <v>-3.6315272583333336E-2</v>
      </c>
      <c r="O106" s="229">
        <f>(SUM('1.  LRAMVA Summary'!J$52:J$69)+SUM('1.  LRAMVA Summary'!J$70:J$71)*(MONTH($E106)-1)/12)*$H106</f>
        <v>17.008952391750004</v>
      </c>
      <c r="P106" s="229">
        <f>(SUM('1.  LRAMVA Summary'!K$52:K$69)+SUM('1.  LRAMVA Summary'!K$70:K$71)*(MONTH($E106)-1)/12)*$H106</f>
        <v>0</v>
      </c>
      <c r="Q106" s="229">
        <f>(SUM('1.  LRAMVA Summary'!L$52:L$69)+SUM('1.  LRAMVA Summary'!L$70:L$71)*(MONTH($E106)-1)/12)*$H106</f>
        <v>0</v>
      </c>
      <c r="R106" s="229">
        <f>(SUM('1.  LRAMVA Summary'!M$52:M$69)+SUM('1.  LRAMVA Summary'!M$70:M$71)*(MONTH($E106)-1)/12)*$H106</f>
        <v>0</v>
      </c>
      <c r="S106" s="229">
        <f>(SUM('1.  LRAMVA Summary'!N$52:N$69)+SUM('1.  LRAMVA Summary'!N$70:N$71)*(MONTH($E106)-1)/12)*$H106</f>
        <v>0</v>
      </c>
      <c r="T106" s="229">
        <f>(SUM('1.  LRAMVA Summary'!O$52:O$69)+SUM('1.  LRAMVA Summary'!O$70:O$71)*(MONTH($E106)-1)/12)*$H106</f>
        <v>0</v>
      </c>
      <c r="U106" s="229">
        <f>(SUM('1.  LRAMVA Summary'!P$52:P$69)+SUM('1.  LRAMVA Summary'!P$70:P$71)*(MONTH($E106)-1)/12)*$H106</f>
        <v>0</v>
      </c>
      <c r="V106" s="229">
        <f>(SUM('1.  LRAMVA Summary'!Q$52:Q$69)+SUM('1.  LRAMVA Summary'!Q$70:Q$71)*(MONTH($E106)-1)/12)*$H106</f>
        <v>0</v>
      </c>
      <c r="W106" s="230">
        <f t="shared" ref="W106:W116" si="49">SUM(I106:V106)</f>
        <v>109.75023069975794</v>
      </c>
    </row>
    <row r="107" spans="2:23" s="9" customFormat="1" hidden="1">
      <c r="B107" s="68"/>
      <c r="E107" s="213">
        <v>42795</v>
      </c>
      <c r="F107" s="213" t="s">
        <v>185</v>
      </c>
      <c r="G107" s="214" t="s">
        <v>65</v>
      </c>
      <c r="H107" s="239">
        <f t="shared" si="48"/>
        <v>9.1666666666666665E-4</v>
      </c>
      <c r="I107" s="229">
        <f>(SUM('1.  LRAMVA Summary'!D$52:D$69)+SUM('1.  LRAMVA Summary'!D$70:D$71)*(MONTH($E107)-1)/12)*$H107</f>
        <v>11.080110007364819</v>
      </c>
      <c r="J107" s="229">
        <f>(SUM('1.  LRAMVA Summary'!E$52:E$69)+SUM('1.  LRAMVA Summary'!E$70:E$71)*(MONTH($E107)-1)/12)*$H107</f>
        <v>78.485422260312959</v>
      </c>
      <c r="K107" s="229">
        <f>(SUM('1.  LRAMVA Summary'!F$52:F$69)+SUM('1.  LRAMVA Summary'!F$70:F$71)*(MONTH($E107)-1)/12)*$H107</f>
        <v>6.4396343339038955</v>
      </c>
      <c r="L107" s="229">
        <f>(SUM('1.  LRAMVA Summary'!G$52:G$69)+SUM('1.  LRAMVA Summary'!G$70:G$71)*(MONTH($E107)-1)/12)*$H107</f>
        <v>-3.0446420520737454</v>
      </c>
      <c r="M107" s="229">
        <f>(SUM('1.  LRAMVA Summary'!H$52:H$69)+SUM('1.  LRAMVA Summary'!H$70:H$71)*(MONTH($E107)-1)/12)*$H107</f>
        <v>-0.18293096891666669</v>
      </c>
      <c r="N107" s="229">
        <f>(SUM('1.  LRAMVA Summary'!I$52:I$69)+SUM('1.  LRAMVA Summary'!I$70:I$71)*(MONTH($E107)-1)/12)*$H107</f>
        <v>-3.6315272583333336E-2</v>
      </c>
      <c r="O107" s="229">
        <f>(SUM('1.  LRAMVA Summary'!J$52:J$69)+SUM('1.  LRAMVA Summary'!J$70:J$71)*(MONTH($E107)-1)/12)*$H107</f>
        <v>17.008952391750004</v>
      </c>
      <c r="P107" s="229">
        <f>(SUM('1.  LRAMVA Summary'!K$52:K$69)+SUM('1.  LRAMVA Summary'!K$70:K$71)*(MONTH($E107)-1)/12)*$H107</f>
        <v>0</v>
      </c>
      <c r="Q107" s="229">
        <f>(SUM('1.  LRAMVA Summary'!L$52:L$69)+SUM('1.  LRAMVA Summary'!L$70:L$71)*(MONTH($E107)-1)/12)*$H107</f>
        <v>0</v>
      </c>
      <c r="R107" s="229">
        <f>(SUM('1.  LRAMVA Summary'!M$52:M$69)+SUM('1.  LRAMVA Summary'!M$70:M$71)*(MONTH($E107)-1)/12)*$H107</f>
        <v>0</v>
      </c>
      <c r="S107" s="229">
        <f>(SUM('1.  LRAMVA Summary'!N$52:N$69)+SUM('1.  LRAMVA Summary'!N$70:N$71)*(MONTH($E107)-1)/12)*$H107</f>
        <v>0</v>
      </c>
      <c r="T107" s="229">
        <f>(SUM('1.  LRAMVA Summary'!O$52:O$69)+SUM('1.  LRAMVA Summary'!O$70:O$71)*(MONTH($E107)-1)/12)*$H107</f>
        <v>0</v>
      </c>
      <c r="U107" s="229">
        <f>(SUM('1.  LRAMVA Summary'!P$52:P$69)+SUM('1.  LRAMVA Summary'!P$70:P$71)*(MONTH($E107)-1)/12)*$H107</f>
        <v>0</v>
      </c>
      <c r="V107" s="229">
        <f>(SUM('1.  LRAMVA Summary'!Q$52:Q$69)+SUM('1.  LRAMVA Summary'!Q$70:Q$71)*(MONTH($E107)-1)/12)*$H107</f>
        <v>0</v>
      </c>
      <c r="W107" s="230">
        <f t="shared" si="49"/>
        <v>109.75023069975794</v>
      </c>
    </row>
    <row r="108" spans="2:23" s="8" customFormat="1" hidden="1">
      <c r="B108" s="238"/>
      <c r="E108" s="213">
        <v>42826</v>
      </c>
      <c r="F108" s="213" t="s">
        <v>185</v>
      </c>
      <c r="G108" s="214" t="s">
        <v>66</v>
      </c>
      <c r="H108" s="239">
        <f>$C$40/12</f>
        <v>9.1666666666666665E-4</v>
      </c>
      <c r="I108" s="229">
        <f>(SUM('1.  LRAMVA Summary'!D$52:D$69)+SUM('1.  LRAMVA Summary'!D$70:D$71)*(MONTH($E108)-1)/12)*$H108</f>
        <v>11.080110007364819</v>
      </c>
      <c r="J108" s="229">
        <f>(SUM('1.  LRAMVA Summary'!E$52:E$69)+SUM('1.  LRAMVA Summary'!E$70:E$71)*(MONTH($E108)-1)/12)*$H108</f>
        <v>78.485422260312959</v>
      </c>
      <c r="K108" s="229">
        <f>(SUM('1.  LRAMVA Summary'!F$52:F$69)+SUM('1.  LRAMVA Summary'!F$70:F$71)*(MONTH($E108)-1)/12)*$H108</f>
        <v>6.4396343339038955</v>
      </c>
      <c r="L108" s="229">
        <f>(SUM('1.  LRAMVA Summary'!G$52:G$69)+SUM('1.  LRAMVA Summary'!G$70:G$71)*(MONTH($E108)-1)/12)*$H108</f>
        <v>-3.0446420520737454</v>
      </c>
      <c r="M108" s="229">
        <f>(SUM('1.  LRAMVA Summary'!H$52:H$69)+SUM('1.  LRAMVA Summary'!H$70:H$71)*(MONTH($E108)-1)/12)*$H108</f>
        <v>-0.18293096891666669</v>
      </c>
      <c r="N108" s="229">
        <f>(SUM('1.  LRAMVA Summary'!I$52:I$69)+SUM('1.  LRAMVA Summary'!I$70:I$71)*(MONTH($E108)-1)/12)*$H108</f>
        <v>-3.6315272583333336E-2</v>
      </c>
      <c r="O108" s="229">
        <f>(SUM('1.  LRAMVA Summary'!J$52:J$69)+SUM('1.  LRAMVA Summary'!J$70:J$71)*(MONTH($E108)-1)/12)*$H108</f>
        <v>17.008952391750004</v>
      </c>
      <c r="P108" s="229">
        <f>(SUM('1.  LRAMVA Summary'!K$52:K$69)+SUM('1.  LRAMVA Summary'!K$70:K$71)*(MONTH($E108)-1)/12)*$H108</f>
        <v>0</v>
      </c>
      <c r="Q108" s="229">
        <f>(SUM('1.  LRAMVA Summary'!L$52:L$69)+SUM('1.  LRAMVA Summary'!L$70:L$71)*(MONTH($E108)-1)/12)*$H108</f>
        <v>0</v>
      </c>
      <c r="R108" s="229">
        <f>(SUM('1.  LRAMVA Summary'!M$52:M$69)+SUM('1.  LRAMVA Summary'!M$70:M$71)*(MONTH($E108)-1)/12)*$H108</f>
        <v>0</v>
      </c>
      <c r="S108" s="229">
        <f>(SUM('1.  LRAMVA Summary'!N$52:N$69)+SUM('1.  LRAMVA Summary'!N$70:N$71)*(MONTH($E108)-1)/12)*$H108</f>
        <v>0</v>
      </c>
      <c r="T108" s="229">
        <f>(SUM('1.  LRAMVA Summary'!O$52:O$69)+SUM('1.  LRAMVA Summary'!O$70:O$71)*(MONTH($E108)-1)/12)*$H108</f>
        <v>0</v>
      </c>
      <c r="U108" s="229">
        <f>(SUM('1.  LRAMVA Summary'!P$52:P$69)+SUM('1.  LRAMVA Summary'!P$70:P$71)*(MONTH($E108)-1)/12)*$H108</f>
        <v>0</v>
      </c>
      <c r="V108" s="229">
        <f>(SUM('1.  LRAMVA Summary'!Q$52:Q$69)+SUM('1.  LRAMVA Summary'!Q$70:Q$71)*(MONTH($E108)-1)/12)*$H108</f>
        <v>0</v>
      </c>
      <c r="W108" s="230">
        <f t="shared" si="49"/>
        <v>109.75023069975794</v>
      </c>
    </row>
    <row r="109" spans="2:23" s="9" customFormat="1" hidden="1">
      <c r="B109" s="68"/>
      <c r="E109" s="213">
        <v>42856</v>
      </c>
      <c r="F109" s="213" t="s">
        <v>185</v>
      </c>
      <c r="G109" s="214" t="s">
        <v>66</v>
      </c>
      <c r="H109" s="239">
        <f t="shared" ref="H109:H110" si="50">$C$40/12</f>
        <v>9.1666666666666665E-4</v>
      </c>
      <c r="I109" s="229">
        <f>(SUM('1.  LRAMVA Summary'!D$52:D$69)+SUM('1.  LRAMVA Summary'!D$70:D$71)*(MONTH($E109)-1)/12)*$H109</f>
        <v>11.080110007364819</v>
      </c>
      <c r="J109" s="229">
        <f>(SUM('1.  LRAMVA Summary'!E$52:E$69)+SUM('1.  LRAMVA Summary'!E$70:E$71)*(MONTH($E109)-1)/12)*$H109</f>
        <v>78.485422260312959</v>
      </c>
      <c r="K109" s="229">
        <f>(SUM('1.  LRAMVA Summary'!F$52:F$69)+SUM('1.  LRAMVA Summary'!F$70:F$71)*(MONTH($E109)-1)/12)*$H109</f>
        <v>6.4396343339038955</v>
      </c>
      <c r="L109" s="229">
        <f>(SUM('1.  LRAMVA Summary'!G$52:G$69)+SUM('1.  LRAMVA Summary'!G$70:G$71)*(MONTH($E109)-1)/12)*$H109</f>
        <v>-3.0446420520737454</v>
      </c>
      <c r="M109" s="229">
        <f>(SUM('1.  LRAMVA Summary'!H$52:H$69)+SUM('1.  LRAMVA Summary'!H$70:H$71)*(MONTH($E109)-1)/12)*$H109</f>
        <v>-0.18293096891666669</v>
      </c>
      <c r="N109" s="229">
        <f>(SUM('1.  LRAMVA Summary'!I$52:I$69)+SUM('1.  LRAMVA Summary'!I$70:I$71)*(MONTH($E109)-1)/12)*$H109</f>
        <v>-3.6315272583333336E-2</v>
      </c>
      <c r="O109" s="229">
        <f>(SUM('1.  LRAMVA Summary'!J$52:J$69)+SUM('1.  LRAMVA Summary'!J$70:J$71)*(MONTH($E109)-1)/12)*$H109</f>
        <v>17.008952391750004</v>
      </c>
      <c r="P109" s="229">
        <f>(SUM('1.  LRAMVA Summary'!K$52:K$69)+SUM('1.  LRAMVA Summary'!K$70:K$71)*(MONTH($E109)-1)/12)*$H109</f>
        <v>0</v>
      </c>
      <c r="Q109" s="229">
        <f>(SUM('1.  LRAMVA Summary'!L$52:L$69)+SUM('1.  LRAMVA Summary'!L$70:L$71)*(MONTH($E109)-1)/12)*$H109</f>
        <v>0</v>
      </c>
      <c r="R109" s="229">
        <f>(SUM('1.  LRAMVA Summary'!M$52:M$69)+SUM('1.  LRAMVA Summary'!M$70:M$71)*(MONTH($E109)-1)/12)*$H109</f>
        <v>0</v>
      </c>
      <c r="S109" s="229">
        <f>(SUM('1.  LRAMVA Summary'!N$52:N$69)+SUM('1.  LRAMVA Summary'!N$70:N$71)*(MONTH($E109)-1)/12)*$H109</f>
        <v>0</v>
      </c>
      <c r="T109" s="229">
        <f>(SUM('1.  LRAMVA Summary'!O$52:O$69)+SUM('1.  LRAMVA Summary'!O$70:O$71)*(MONTH($E109)-1)/12)*$H109</f>
        <v>0</v>
      </c>
      <c r="U109" s="229">
        <f>(SUM('1.  LRAMVA Summary'!P$52:P$69)+SUM('1.  LRAMVA Summary'!P$70:P$71)*(MONTH($E109)-1)/12)*$H109</f>
        <v>0</v>
      </c>
      <c r="V109" s="229">
        <f>(SUM('1.  LRAMVA Summary'!Q$52:Q$69)+SUM('1.  LRAMVA Summary'!Q$70:Q$71)*(MONTH($E109)-1)/12)*$H109</f>
        <v>0</v>
      </c>
      <c r="W109" s="230">
        <f t="shared" si="49"/>
        <v>109.75023069975794</v>
      </c>
    </row>
    <row r="110" spans="2:23" s="237" customFormat="1" hidden="1">
      <c r="B110" s="236"/>
      <c r="E110" s="213">
        <v>42887</v>
      </c>
      <c r="F110" s="213" t="s">
        <v>185</v>
      </c>
      <c r="G110" s="214" t="s">
        <v>66</v>
      </c>
      <c r="H110" s="239">
        <f t="shared" si="50"/>
        <v>9.1666666666666665E-4</v>
      </c>
      <c r="I110" s="229">
        <f>(SUM('1.  LRAMVA Summary'!D$52:D$69)+SUM('1.  LRAMVA Summary'!D$70:D$71)*(MONTH($E110)-1)/12)*$H110</f>
        <v>11.080110007364819</v>
      </c>
      <c r="J110" s="229">
        <f>(SUM('1.  LRAMVA Summary'!E$52:E$69)+SUM('1.  LRAMVA Summary'!E$70:E$71)*(MONTH($E110)-1)/12)*$H110</f>
        <v>78.485422260312959</v>
      </c>
      <c r="K110" s="229">
        <f>(SUM('1.  LRAMVA Summary'!F$52:F$69)+SUM('1.  LRAMVA Summary'!F$70:F$71)*(MONTH($E110)-1)/12)*$H110</f>
        <v>6.4396343339038955</v>
      </c>
      <c r="L110" s="229">
        <f>(SUM('1.  LRAMVA Summary'!G$52:G$69)+SUM('1.  LRAMVA Summary'!G$70:G$71)*(MONTH($E110)-1)/12)*$H110</f>
        <v>-3.0446420520737454</v>
      </c>
      <c r="M110" s="229">
        <f>(SUM('1.  LRAMVA Summary'!H$52:H$69)+SUM('1.  LRAMVA Summary'!H$70:H$71)*(MONTH($E110)-1)/12)*$H110</f>
        <v>-0.18293096891666669</v>
      </c>
      <c r="N110" s="229">
        <f>(SUM('1.  LRAMVA Summary'!I$52:I$69)+SUM('1.  LRAMVA Summary'!I$70:I$71)*(MONTH($E110)-1)/12)*$H110</f>
        <v>-3.6315272583333336E-2</v>
      </c>
      <c r="O110" s="229">
        <f>(SUM('1.  LRAMVA Summary'!J$52:J$69)+SUM('1.  LRAMVA Summary'!J$70:J$71)*(MONTH($E110)-1)/12)*$H110</f>
        <v>17.008952391750004</v>
      </c>
      <c r="P110" s="229">
        <f>(SUM('1.  LRAMVA Summary'!K$52:K$69)+SUM('1.  LRAMVA Summary'!K$70:K$71)*(MONTH($E110)-1)/12)*$H110</f>
        <v>0</v>
      </c>
      <c r="Q110" s="229">
        <f>(SUM('1.  LRAMVA Summary'!L$52:L$69)+SUM('1.  LRAMVA Summary'!L$70:L$71)*(MONTH($E110)-1)/12)*$H110</f>
        <v>0</v>
      </c>
      <c r="R110" s="229">
        <f>(SUM('1.  LRAMVA Summary'!M$52:M$69)+SUM('1.  LRAMVA Summary'!M$70:M$71)*(MONTH($E110)-1)/12)*$H110</f>
        <v>0</v>
      </c>
      <c r="S110" s="229">
        <f>(SUM('1.  LRAMVA Summary'!N$52:N$69)+SUM('1.  LRAMVA Summary'!N$70:N$71)*(MONTH($E110)-1)/12)*$H110</f>
        <v>0</v>
      </c>
      <c r="T110" s="229">
        <f>(SUM('1.  LRAMVA Summary'!O$52:O$69)+SUM('1.  LRAMVA Summary'!O$70:O$71)*(MONTH($E110)-1)/12)*$H110</f>
        <v>0</v>
      </c>
      <c r="U110" s="229">
        <f>(SUM('1.  LRAMVA Summary'!P$52:P$69)+SUM('1.  LRAMVA Summary'!P$70:P$71)*(MONTH($E110)-1)/12)*$H110</f>
        <v>0</v>
      </c>
      <c r="V110" s="229">
        <f>(SUM('1.  LRAMVA Summary'!Q$52:Q$69)+SUM('1.  LRAMVA Summary'!Q$70:Q$71)*(MONTH($E110)-1)/12)*$H110</f>
        <v>0</v>
      </c>
      <c r="W110" s="230">
        <f t="shared" si="49"/>
        <v>109.75023069975794</v>
      </c>
    </row>
    <row r="111" spans="2:23" s="9" customFormat="1" hidden="1">
      <c r="B111" s="68"/>
      <c r="E111" s="213">
        <v>42917</v>
      </c>
      <c r="F111" s="213" t="s">
        <v>185</v>
      </c>
      <c r="G111" s="214" t="s">
        <v>68</v>
      </c>
      <c r="H111" s="239">
        <f>$C$41/12</f>
        <v>9.1666666666666665E-4</v>
      </c>
      <c r="I111" s="229">
        <f>(SUM('1.  LRAMVA Summary'!D$52:D$69)+SUM('1.  LRAMVA Summary'!D$70:D$71)*(MONTH($E111)-1)/12)*$H111</f>
        <v>11.080110007364819</v>
      </c>
      <c r="J111" s="229">
        <f>(SUM('1.  LRAMVA Summary'!E$52:E$69)+SUM('1.  LRAMVA Summary'!E$70:E$71)*(MONTH($E111)-1)/12)*$H111</f>
        <v>78.485422260312959</v>
      </c>
      <c r="K111" s="229">
        <f>(SUM('1.  LRAMVA Summary'!F$52:F$69)+SUM('1.  LRAMVA Summary'!F$70:F$71)*(MONTH($E111)-1)/12)*$H111</f>
        <v>6.4396343339038955</v>
      </c>
      <c r="L111" s="229">
        <f>(SUM('1.  LRAMVA Summary'!G$52:G$69)+SUM('1.  LRAMVA Summary'!G$70:G$71)*(MONTH($E111)-1)/12)*$H111</f>
        <v>-3.0446420520737454</v>
      </c>
      <c r="M111" s="229">
        <f>(SUM('1.  LRAMVA Summary'!H$52:H$69)+SUM('1.  LRAMVA Summary'!H$70:H$71)*(MONTH($E111)-1)/12)*$H111</f>
        <v>-0.18293096891666669</v>
      </c>
      <c r="N111" s="229">
        <f>(SUM('1.  LRAMVA Summary'!I$52:I$69)+SUM('1.  LRAMVA Summary'!I$70:I$71)*(MONTH($E111)-1)/12)*$H111</f>
        <v>-3.6315272583333336E-2</v>
      </c>
      <c r="O111" s="229">
        <f>(SUM('1.  LRAMVA Summary'!J$52:J$69)+SUM('1.  LRAMVA Summary'!J$70:J$71)*(MONTH($E111)-1)/12)*$H111</f>
        <v>17.008952391750004</v>
      </c>
      <c r="P111" s="229">
        <f>(SUM('1.  LRAMVA Summary'!K$52:K$69)+SUM('1.  LRAMVA Summary'!K$70:K$71)*(MONTH($E111)-1)/12)*$H111</f>
        <v>0</v>
      </c>
      <c r="Q111" s="229">
        <f>(SUM('1.  LRAMVA Summary'!L$52:L$69)+SUM('1.  LRAMVA Summary'!L$70:L$71)*(MONTH($E111)-1)/12)*$H111</f>
        <v>0</v>
      </c>
      <c r="R111" s="229">
        <f>(SUM('1.  LRAMVA Summary'!M$52:M$69)+SUM('1.  LRAMVA Summary'!M$70:M$71)*(MONTH($E111)-1)/12)*$H111</f>
        <v>0</v>
      </c>
      <c r="S111" s="229">
        <f>(SUM('1.  LRAMVA Summary'!N$52:N$69)+SUM('1.  LRAMVA Summary'!N$70:N$71)*(MONTH($E111)-1)/12)*$H111</f>
        <v>0</v>
      </c>
      <c r="T111" s="229">
        <f>(SUM('1.  LRAMVA Summary'!O$52:O$69)+SUM('1.  LRAMVA Summary'!O$70:O$71)*(MONTH($E111)-1)/12)*$H111</f>
        <v>0</v>
      </c>
      <c r="U111" s="229">
        <f>(SUM('1.  LRAMVA Summary'!P$52:P$69)+SUM('1.  LRAMVA Summary'!P$70:P$71)*(MONTH($E111)-1)/12)*$H111</f>
        <v>0</v>
      </c>
      <c r="V111" s="229">
        <f>(SUM('1.  LRAMVA Summary'!Q$52:Q$69)+SUM('1.  LRAMVA Summary'!Q$70:Q$71)*(MONTH($E111)-1)/12)*$H111</f>
        <v>0</v>
      </c>
      <c r="W111" s="230">
        <f t="shared" si="49"/>
        <v>109.75023069975794</v>
      </c>
    </row>
    <row r="112" spans="2:23" s="9" customFormat="1" hidden="1">
      <c r="B112" s="68"/>
      <c r="E112" s="213">
        <v>42948</v>
      </c>
      <c r="F112" s="213" t="s">
        <v>185</v>
      </c>
      <c r="G112" s="214" t="s">
        <v>68</v>
      </c>
      <c r="H112" s="239">
        <f t="shared" ref="H112:H113" si="51">$C$41/12</f>
        <v>9.1666666666666665E-4</v>
      </c>
      <c r="I112" s="229">
        <f>(SUM('1.  LRAMVA Summary'!D$52:D$69)+SUM('1.  LRAMVA Summary'!D$70:D$71)*(MONTH($E112)-1)/12)*$H112</f>
        <v>11.080110007364819</v>
      </c>
      <c r="J112" s="229">
        <f>(SUM('1.  LRAMVA Summary'!E$52:E$69)+SUM('1.  LRAMVA Summary'!E$70:E$71)*(MONTH($E112)-1)/12)*$H112</f>
        <v>78.485422260312959</v>
      </c>
      <c r="K112" s="229">
        <f>(SUM('1.  LRAMVA Summary'!F$52:F$69)+SUM('1.  LRAMVA Summary'!F$70:F$71)*(MONTH($E112)-1)/12)*$H112</f>
        <v>6.4396343339038955</v>
      </c>
      <c r="L112" s="229">
        <f>(SUM('1.  LRAMVA Summary'!G$52:G$69)+SUM('1.  LRAMVA Summary'!G$70:G$71)*(MONTH($E112)-1)/12)*$H112</f>
        <v>-3.0446420520737454</v>
      </c>
      <c r="M112" s="229">
        <f>(SUM('1.  LRAMVA Summary'!H$52:H$69)+SUM('1.  LRAMVA Summary'!H$70:H$71)*(MONTH($E112)-1)/12)*$H112</f>
        <v>-0.18293096891666669</v>
      </c>
      <c r="N112" s="229">
        <f>(SUM('1.  LRAMVA Summary'!I$52:I$69)+SUM('1.  LRAMVA Summary'!I$70:I$71)*(MONTH($E112)-1)/12)*$H112</f>
        <v>-3.6315272583333336E-2</v>
      </c>
      <c r="O112" s="229">
        <f>(SUM('1.  LRAMVA Summary'!J$52:J$69)+SUM('1.  LRAMVA Summary'!J$70:J$71)*(MONTH($E112)-1)/12)*$H112</f>
        <v>17.008952391750004</v>
      </c>
      <c r="P112" s="229">
        <f>(SUM('1.  LRAMVA Summary'!K$52:K$69)+SUM('1.  LRAMVA Summary'!K$70:K$71)*(MONTH($E112)-1)/12)*$H112</f>
        <v>0</v>
      </c>
      <c r="Q112" s="229">
        <f>(SUM('1.  LRAMVA Summary'!L$52:L$69)+SUM('1.  LRAMVA Summary'!L$70:L$71)*(MONTH($E112)-1)/12)*$H112</f>
        <v>0</v>
      </c>
      <c r="R112" s="229">
        <f>(SUM('1.  LRAMVA Summary'!M$52:M$69)+SUM('1.  LRAMVA Summary'!M$70:M$71)*(MONTH($E112)-1)/12)*$H112</f>
        <v>0</v>
      </c>
      <c r="S112" s="229">
        <f>(SUM('1.  LRAMVA Summary'!N$52:N$69)+SUM('1.  LRAMVA Summary'!N$70:N$71)*(MONTH($E112)-1)/12)*$H112</f>
        <v>0</v>
      </c>
      <c r="T112" s="229">
        <f>(SUM('1.  LRAMVA Summary'!O$52:O$69)+SUM('1.  LRAMVA Summary'!O$70:O$71)*(MONTH($E112)-1)/12)*$H112</f>
        <v>0</v>
      </c>
      <c r="U112" s="229">
        <f>(SUM('1.  LRAMVA Summary'!P$52:P$69)+SUM('1.  LRAMVA Summary'!P$70:P$71)*(MONTH($E112)-1)/12)*$H112</f>
        <v>0</v>
      </c>
      <c r="V112" s="229">
        <f>(SUM('1.  LRAMVA Summary'!Q$52:Q$69)+SUM('1.  LRAMVA Summary'!Q$70:Q$71)*(MONTH($E112)-1)/12)*$H112</f>
        <v>0</v>
      </c>
      <c r="W112" s="230">
        <f t="shared" si="49"/>
        <v>109.75023069975794</v>
      </c>
    </row>
    <row r="113" spans="2:23" s="9" customFormat="1" hidden="1">
      <c r="B113" s="68"/>
      <c r="E113" s="213">
        <v>42979</v>
      </c>
      <c r="F113" s="213" t="s">
        <v>185</v>
      </c>
      <c r="G113" s="214" t="s">
        <v>68</v>
      </c>
      <c r="H113" s="239">
        <f t="shared" si="51"/>
        <v>9.1666666666666665E-4</v>
      </c>
      <c r="I113" s="229">
        <f>(SUM('1.  LRAMVA Summary'!D$52:D$69)+SUM('1.  LRAMVA Summary'!D$70:D$71)*(MONTH($E113)-1)/12)*$H113</f>
        <v>11.080110007364819</v>
      </c>
      <c r="J113" s="229">
        <f>(SUM('1.  LRAMVA Summary'!E$52:E$69)+SUM('1.  LRAMVA Summary'!E$70:E$71)*(MONTH($E113)-1)/12)*$H113</f>
        <v>78.485422260312959</v>
      </c>
      <c r="K113" s="229">
        <f>(SUM('1.  LRAMVA Summary'!F$52:F$69)+SUM('1.  LRAMVA Summary'!F$70:F$71)*(MONTH($E113)-1)/12)*$H113</f>
        <v>6.4396343339038955</v>
      </c>
      <c r="L113" s="229">
        <f>(SUM('1.  LRAMVA Summary'!G$52:G$69)+SUM('1.  LRAMVA Summary'!G$70:G$71)*(MONTH($E113)-1)/12)*$H113</f>
        <v>-3.0446420520737454</v>
      </c>
      <c r="M113" s="229">
        <f>(SUM('1.  LRAMVA Summary'!H$52:H$69)+SUM('1.  LRAMVA Summary'!H$70:H$71)*(MONTH($E113)-1)/12)*$H113</f>
        <v>-0.18293096891666669</v>
      </c>
      <c r="N113" s="229">
        <f>(SUM('1.  LRAMVA Summary'!I$52:I$69)+SUM('1.  LRAMVA Summary'!I$70:I$71)*(MONTH($E113)-1)/12)*$H113</f>
        <v>-3.6315272583333336E-2</v>
      </c>
      <c r="O113" s="229">
        <f>(SUM('1.  LRAMVA Summary'!J$52:J$69)+SUM('1.  LRAMVA Summary'!J$70:J$71)*(MONTH($E113)-1)/12)*$H113</f>
        <v>17.008952391750004</v>
      </c>
      <c r="P113" s="229">
        <f>(SUM('1.  LRAMVA Summary'!K$52:K$69)+SUM('1.  LRAMVA Summary'!K$70:K$71)*(MONTH($E113)-1)/12)*$H113</f>
        <v>0</v>
      </c>
      <c r="Q113" s="229">
        <f>(SUM('1.  LRAMVA Summary'!L$52:L$69)+SUM('1.  LRAMVA Summary'!L$70:L$71)*(MONTH($E113)-1)/12)*$H113</f>
        <v>0</v>
      </c>
      <c r="R113" s="229">
        <f>(SUM('1.  LRAMVA Summary'!M$52:M$69)+SUM('1.  LRAMVA Summary'!M$70:M$71)*(MONTH($E113)-1)/12)*$H113</f>
        <v>0</v>
      </c>
      <c r="S113" s="229">
        <f>(SUM('1.  LRAMVA Summary'!N$52:N$69)+SUM('1.  LRAMVA Summary'!N$70:N$71)*(MONTH($E113)-1)/12)*$H113</f>
        <v>0</v>
      </c>
      <c r="T113" s="229">
        <f>(SUM('1.  LRAMVA Summary'!O$52:O$69)+SUM('1.  LRAMVA Summary'!O$70:O$71)*(MONTH($E113)-1)/12)*$H113</f>
        <v>0</v>
      </c>
      <c r="U113" s="229">
        <f>(SUM('1.  LRAMVA Summary'!P$52:P$69)+SUM('1.  LRAMVA Summary'!P$70:P$71)*(MONTH($E113)-1)/12)*$H113</f>
        <v>0</v>
      </c>
      <c r="V113" s="229">
        <f>(SUM('1.  LRAMVA Summary'!Q$52:Q$69)+SUM('1.  LRAMVA Summary'!Q$70:Q$71)*(MONTH($E113)-1)/12)*$H113</f>
        <v>0</v>
      </c>
      <c r="W113" s="230">
        <f t="shared" si="49"/>
        <v>109.75023069975794</v>
      </c>
    </row>
    <row r="114" spans="2:23" s="9" customFormat="1" hidden="1">
      <c r="B114" s="68"/>
      <c r="E114" s="213">
        <v>43009</v>
      </c>
      <c r="F114" s="213" t="s">
        <v>185</v>
      </c>
      <c r="G114" s="214" t="s">
        <v>69</v>
      </c>
      <c r="H114" s="239">
        <f>$C$42/12</f>
        <v>9.1666666666666665E-4</v>
      </c>
      <c r="I114" s="229">
        <f>(SUM('1.  LRAMVA Summary'!D$52:D$69)+SUM('1.  LRAMVA Summary'!D$70:D$71)*(MONTH($E114)-1)/12)*$H114</f>
        <v>11.080110007364819</v>
      </c>
      <c r="J114" s="229">
        <f>(SUM('1.  LRAMVA Summary'!E$52:E$69)+SUM('1.  LRAMVA Summary'!E$70:E$71)*(MONTH($E114)-1)/12)*$H114</f>
        <v>78.485422260312959</v>
      </c>
      <c r="K114" s="229">
        <f>(SUM('1.  LRAMVA Summary'!F$52:F$69)+SUM('1.  LRAMVA Summary'!F$70:F$71)*(MONTH($E114)-1)/12)*$H114</f>
        <v>6.4396343339038955</v>
      </c>
      <c r="L114" s="229">
        <f>(SUM('1.  LRAMVA Summary'!G$52:G$69)+SUM('1.  LRAMVA Summary'!G$70:G$71)*(MONTH($E114)-1)/12)*$H114</f>
        <v>-3.0446420520737454</v>
      </c>
      <c r="M114" s="229">
        <f>(SUM('1.  LRAMVA Summary'!H$52:H$69)+SUM('1.  LRAMVA Summary'!H$70:H$71)*(MONTH($E114)-1)/12)*$H114</f>
        <v>-0.18293096891666669</v>
      </c>
      <c r="N114" s="229">
        <f>(SUM('1.  LRAMVA Summary'!I$52:I$69)+SUM('1.  LRAMVA Summary'!I$70:I$71)*(MONTH($E114)-1)/12)*$H114</f>
        <v>-3.6315272583333336E-2</v>
      </c>
      <c r="O114" s="229">
        <f>(SUM('1.  LRAMVA Summary'!J$52:J$69)+SUM('1.  LRAMVA Summary'!J$70:J$71)*(MONTH($E114)-1)/12)*$H114</f>
        <v>17.008952391750004</v>
      </c>
      <c r="P114" s="229">
        <f>(SUM('1.  LRAMVA Summary'!K$52:K$69)+SUM('1.  LRAMVA Summary'!K$70:K$71)*(MONTH($E114)-1)/12)*$H114</f>
        <v>0</v>
      </c>
      <c r="Q114" s="229">
        <f>(SUM('1.  LRAMVA Summary'!L$52:L$69)+SUM('1.  LRAMVA Summary'!L$70:L$71)*(MONTH($E114)-1)/12)*$H114</f>
        <v>0</v>
      </c>
      <c r="R114" s="229">
        <f>(SUM('1.  LRAMVA Summary'!M$52:M$69)+SUM('1.  LRAMVA Summary'!M$70:M$71)*(MONTH($E114)-1)/12)*$H114</f>
        <v>0</v>
      </c>
      <c r="S114" s="229">
        <f>(SUM('1.  LRAMVA Summary'!N$52:N$69)+SUM('1.  LRAMVA Summary'!N$70:N$71)*(MONTH($E114)-1)/12)*$H114</f>
        <v>0</v>
      </c>
      <c r="T114" s="229">
        <f>(SUM('1.  LRAMVA Summary'!O$52:O$69)+SUM('1.  LRAMVA Summary'!O$70:O$71)*(MONTH($E114)-1)/12)*$H114</f>
        <v>0</v>
      </c>
      <c r="U114" s="229">
        <f>(SUM('1.  LRAMVA Summary'!P$52:P$69)+SUM('1.  LRAMVA Summary'!P$70:P$71)*(MONTH($E114)-1)/12)*$H114</f>
        <v>0</v>
      </c>
      <c r="V114" s="229">
        <f>(SUM('1.  LRAMVA Summary'!Q$52:Q$69)+SUM('1.  LRAMVA Summary'!Q$70:Q$71)*(MONTH($E114)-1)/12)*$H114</f>
        <v>0</v>
      </c>
      <c r="W114" s="230">
        <f t="shared" si="49"/>
        <v>109.75023069975794</v>
      </c>
    </row>
    <row r="115" spans="2:23" s="9" customFormat="1" hidden="1">
      <c r="B115" s="68"/>
      <c r="E115" s="213">
        <v>43040</v>
      </c>
      <c r="F115" s="213" t="s">
        <v>185</v>
      </c>
      <c r="G115" s="214" t="s">
        <v>69</v>
      </c>
      <c r="H115" s="239">
        <f t="shared" ref="H115:H116" si="52">$C$42/12</f>
        <v>9.1666666666666665E-4</v>
      </c>
      <c r="I115" s="229">
        <f>(SUM('1.  LRAMVA Summary'!D$52:D$69)+SUM('1.  LRAMVA Summary'!D$70:D$71)*(MONTH($E115)-1)/12)*$H115</f>
        <v>11.080110007364819</v>
      </c>
      <c r="J115" s="229">
        <f>(SUM('1.  LRAMVA Summary'!E$52:E$69)+SUM('1.  LRAMVA Summary'!E$70:E$71)*(MONTH($E115)-1)/12)*$H115</f>
        <v>78.485422260312959</v>
      </c>
      <c r="K115" s="229">
        <f>(SUM('1.  LRAMVA Summary'!F$52:F$69)+SUM('1.  LRAMVA Summary'!F$70:F$71)*(MONTH($E115)-1)/12)*$H115</f>
        <v>6.4396343339038955</v>
      </c>
      <c r="L115" s="229">
        <f>(SUM('1.  LRAMVA Summary'!G$52:G$69)+SUM('1.  LRAMVA Summary'!G$70:G$71)*(MONTH($E115)-1)/12)*$H115</f>
        <v>-3.0446420520737454</v>
      </c>
      <c r="M115" s="229">
        <f>(SUM('1.  LRAMVA Summary'!H$52:H$69)+SUM('1.  LRAMVA Summary'!H$70:H$71)*(MONTH($E115)-1)/12)*$H115</f>
        <v>-0.18293096891666669</v>
      </c>
      <c r="N115" s="229">
        <f>(SUM('1.  LRAMVA Summary'!I$52:I$69)+SUM('1.  LRAMVA Summary'!I$70:I$71)*(MONTH($E115)-1)/12)*$H115</f>
        <v>-3.6315272583333336E-2</v>
      </c>
      <c r="O115" s="229">
        <f>(SUM('1.  LRAMVA Summary'!J$52:J$69)+SUM('1.  LRAMVA Summary'!J$70:J$71)*(MONTH($E115)-1)/12)*$H115</f>
        <v>17.008952391750004</v>
      </c>
      <c r="P115" s="229">
        <f>(SUM('1.  LRAMVA Summary'!K$52:K$69)+SUM('1.  LRAMVA Summary'!K$70:K$71)*(MONTH($E115)-1)/12)*$H115</f>
        <v>0</v>
      </c>
      <c r="Q115" s="229">
        <f>(SUM('1.  LRAMVA Summary'!L$52:L$69)+SUM('1.  LRAMVA Summary'!L$70:L$71)*(MONTH($E115)-1)/12)*$H115</f>
        <v>0</v>
      </c>
      <c r="R115" s="229">
        <f>(SUM('1.  LRAMVA Summary'!M$52:M$69)+SUM('1.  LRAMVA Summary'!M$70:M$71)*(MONTH($E115)-1)/12)*$H115</f>
        <v>0</v>
      </c>
      <c r="S115" s="229">
        <f>(SUM('1.  LRAMVA Summary'!N$52:N$69)+SUM('1.  LRAMVA Summary'!N$70:N$71)*(MONTH($E115)-1)/12)*$H115</f>
        <v>0</v>
      </c>
      <c r="T115" s="229">
        <f>(SUM('1.  LRAMVA Summary'!O$52:O$69)+SUM('1.  LRAMVA Summary'!O$70:O$71)*(MONTH($E115)-1)/12)*$H115</f>
        <v>0</v>
      </c>
      <c r="U115" s="229">
        <f>(SUM('1.  LRAMVA Summary'!P$52:P$69)+SUM('1.  LRAMVA Summary'!P$70:P$71)*(MONTH($E115)-1)/12)*$H115</f>
        <v>0</v>
      </c>
      <c r="V115" s="229">
        <f>(SUM('1.  LRAMVA Summary'!Q$52:Q$69)+SUM('1.  LRAMVA Summary'!Q$70:Q$71)*(MONTH($E115)-1)/12)*$H115</f>
        <v>0</v>
      </c>
      <c r="W115" s="230">
        <f t="shared" si="49"/>
        <v>109.75023069975794</v>
      </c>
    </row>
    <row r="116" spans="2:23" s="9" customFormat="1" hidden="1">
      <c r="B116" s="68"/>
      <c r="E116" s="213">
        <v>43070</v>
      </c>
      <c r="F116" s="213" t="s">
        <v>185</v>
      </c>
      <c r="G116" s="214" t="s">
        <v>69</v>
      </c>
      <c r="H116" s="239">
        <f t="shared" si="52"/>
        <v>9.1666666666666665E-4</v>
      </c>
      <c r="I116" s="229">
        <f>(SUM('1.  LRAMVA Summary'!D$52:D$69)+SUM('1.  LRAMVA Summary'!D$70:D$71)*(MONTH($E116)-1)/12)*$H116</f>
        <v>11.080110007364819</v>
      </c>
      <c r="J116" s="229">
        <f>(SUM('1.  LRAMVA Summary'!E$52:E$69)+SUM('1.  LRAMVA Summary'!E$70:E$71)*(MONTH($E116)-1)/12)*$H116</f>
        <v>78.485422260312959</v>
      </c>
      <c r="K116" s="229">
        <f>(SUM('1.  LRAMVA Summary'!F$52:F$69)+SUM('1.  LRAMVA Summary'!F$70:F$71)*(MONTH($E116)-1)/12)*$H116</f>
        <v>6.4396343339038955</v>
      </c>
      <c r="L116" s="229">
        <f>(SUM('1.  LRAMVA Summary'!G$52:G$69)+SUM('1.  LRAMVA Summary'!G$70:G$71)*(MONTH($E116)-1)/12)*$H116</f>
        <v>-3.0446420520737454</v>
      </c>
      <c r="M116" s="229">
        <f>(SUM('1.  LRAMVA Summary'!H$52:H$69)+SUM('1.  LRAMVA Summary'!H$70:H$71)*(MONTH($E116)-1)/12)*$H116</f>
        <v>-0.18293096891666669</v>
      </c>
      <c r="N116" s="229">
        <f>(SUM('1.  LRAMVA Summary'!I$52:I$69)+SUM('1.  LRAMVA Summary'!I$70:I$71)*(MONTH($E116)-1)/12)*$H116</f>
        <v>-3.6315272583333336E-2</v>
      </c>
      <c r="O116" s="229">
        <f>(SUM('1.  LRAMVA Summary'!J$52:J$69)+SUM('1.  LRAMVA Summary'!J$70:J$71)*(MONTH($E116)-1)/12)*$H116</f>
        <v>17.008952391750004</v>
      </c>
      <c r="P116" s="229">
        <f>(SUM('1.  LRAMVA Summary'!K$52:K$69)+SUM('1.  LRAMVA Summary'!K$70:K$71)*(MONTH($E116)-1)/12)*$H116</f>
        <v>0</v>
      </c>
      <c r="Q116" s="229">
        <f>(SUM('1.  LRAMVA Summary'!L$52:L$69)+SUM('1.  LRAMVA Summary'!L$70:L$71)*(MONTH($E116)-1)/12)*$H116</f>
        <v>0</v>
      </c>
      <c r="R116" s="229">
        <f>(SUM('1.  LRAMVA Summary'!M$52:M$69)+SUM('1.  LRAMVA Summary'!M$70:M$71)*(MONTH($E116)-1)/12)*$H116</f>
        <v>0</v>
      </c>
      <c r="S116" s="229">
        <f>(SUM('1.  LRAMVA Summary'!N$52:N$69)+SUM('1.  LRAMVA Summary'!N$70:N$71)*(MONTH($E116)-1)/12)*$H116</f>
        <v>0</v>
      </c>
      <c r="T116" s="229">
        <f>(SUM('1.  LRAMVA Summary'!O$52:O$69)+SUM('1.  LRAMVA Summary'!O$70:O$71)*(MONTH($E116)-1)/12)*$H116</f>
        <v>0</v>
      </c>
      <c r="U116" s="229">
        <f>(SUM('1.  LRAMVA Summary'!P$52:P$69)+SUM('1.  LRAMVA Summary'!P$70:P$71)*(MONTH($E116)-1)/12)*$H116</f>
        <v>0</v>
      </c>
      <c r="V116" s="229">
        <f>(SUM('1.  LRAMVA Summary'!Q$52:Q$69)+SUM('1.  LRAMVA Summary'!Q$70:Q$71)*(MONTH($E116)-1)/12)*$H116</f>
        <v>0</v>
      </c>
      <c r="W116" s="230">
        <f t="shared" si="49"/>
        <v>109.75023069975794</v>
      </c>
    </row>
    <row r="117" spans="2:23" s="9" customFormat="1" ht="15.75" hidden="1" thickBot="1">
      <c r="B117" s="68"/>
      <c r="E117" s="215" t="s">
        <v>468</v>
      </c>
      <c r="F117" s="215"/>
      <c r="G117" s="216"/>
      <c r="H117" s="217"/>
      <c r="I117" s="218">
        <f>SUM(I104:I116)</f>
        <v>229.65563806672418</v>
      </c>
      <c r="J117" s="218">
        <f>SUM(J104:J116)</f>
        <v>1848.2796834136234</v>
      </c>
      <c r="K117" s="218">
        <f t="shared" ref="K117:O117" si="53">SUM(K104:K116)</f>
        <v>151.52616074849658</v>
      </c>
      <c r="L117" s="218">
        <f t="shared" si="53"/>
        <v>-71.527878551744578</v>
      </c>
      <c r="M117" s="218">
        <f t="shared" si="53"/>
        <v>-4.3013309045729171</v>
      </c>
      <c r="N117" s="218">
        <f t="shared" si="53"/>
        <v>-0.85315641395416675</v>
      </c>
      <c r="O117" s="218">
        <f t="shared" si="53"/>
        <v>447.63937313384622</v>
      </c>
      <c r="P117" s="218">
        <f t="shared" ref="P117:V117" si="54">SUM(P104:P116)</f>
        <v>0</v>
      </c>
      <c r="Q117" s="218">
        <f t="shared" si="54"/>
        <v>0</v>
      </c>
      <c r="R117" s="218">
        <f t="shared" si="54"/>
        <v>0</v>
      </c>
      <c r="S117" s="218">
        <f t="shared" si="54"/>
        <v>0</v>
      </c>
      <c r="T117" s="218">
        <f t="shared" si="54"/>
        <v>0</v>
      </c>
      <c r="U117" s="218">
        <f t="shared" si="54"/>
        <v>0</v>
      </c>
      <c r="V117" s="218">
        <f t="shared" si="54"/>
        <v>0</v>
      </c>
      <c r="W117" s="218">
        <f>SUM(W104:W116)</f>
        <v>2600.4184894924192</v>
      </c>
    </row>
    <row r="118" spans="2:23" s="9" customFormat="1" ht="15.75" hidden="1" thickTop="1">
      <c r="B118" s="68"/>
      <c r="E118" s="219" t="s">
        <v>67</v>
      </c>
      <c r="F118" s="219"/>
      <c r="G118" s="220"/>
      <c r="H118" s="221"/>
      <c r="I118" s="222"/>
      <c r="J118" s="222"/>
      <c r="K118" s="222"/>
      <c r="L118" s="222"/>
      <c r="M118" s="222"/>
      <c r="N118" s="222"/>
      <c r="O118" s="222"/>
      <c r="P118" s="222"/>
      <c r="Q118" s="222"/>
      <c r="R118" s="222"/>
      <c r="S118" s="222"/>
      <c r="T118" s="222"/>
      <c r="U118" s="222"/>
      <c r="V118" s="222"/>
      <c r="W118" s="223"/>
    </row>
    <row r="119" spans="2:23" s="9" customFormat="1" hidden="1">
      <c r="B119" s="68"/>
      <c r="E119" s="224" t="s">
        <v>432</v>
      </c>
      <c r="F119" s="224"/>
      <c r="G119" s="225"/>
      <c r="H119" s="226"/>
      <c r="I119" s="227">
        <f>I117+I118</f>
        <v>229.65563806672418</v>
      </c>
      <c r="J119" s="227">
        <f t="shared" ref="J119" si="55">J117+J118</f>
        <v>1848.2796834136234</v>
      </c>
      <c r="K119" s="227">
        <f t="shared" ref="K119" si="56">K117+K118</f>
        <v>151.52616074849658</v>
      </c>
      <c r="L119" s="227">
        <f t="shared" ref="L119" si="57">L117+L118</f>
        <v>-71.527878551744578</v>
      </c>
      <c r="M119" s="227">
        <f t="shared" ref="M119" si="58">M117+M118</f>
        <v>-4.3013309045729171</v>
      </c>
      <c r="N119" s="227">
        <f t="shared" ref="N119" si="59">N117+N118</f>
        <v>-0.85315641395416675</v>
      </c>
      <c r="O119" s="227">
        <f t="shared" ref="O119:V119" si="60">O117+O118</f>
        <v>447.63937313384622</v>
      </c>
      <c r="P119" s="227">
        <f t="shared" si="60"/>
        <v>0</v>
      </c>
      <c r="Q119" s="227">
        <f t="shared" si="60"/>
        <v>0</v>
      </c>
      <c r="R119" s="227">
        <f t="shared" si="60"/>
        <v>0</v>
      </c>
      <c r="S119" s="227">
        <f t="shared" si="60"/>
        <v>0</v>
      </c>
      <c r="T119" s="227">
        <f t="shared" si="60"/>
        <v>0</v>
      </c>
      <c r="U119" s="227">
        <f t="shared" si="60"/>
        <v>0</v>
      </c>
      <c r="V119" s="227">
        <f t="shared" si="60"/>
        <v>0</v>
      </c>
      <c r="W119" s="227">
        <f t="shared" ref="W119" si="61">W117+W118</f>
        <v>2600.4184894924192</v>
      </c>
    </row>
    <row r="120" spans="2:23" s="9" customFormat="1" hidden="1">
      <c r="B120" s="68"/>
      <c r="E120" s="213">
        <v>43101</v>
      </c>
      <c r="F120" s="213" t="s">
        <v>186</v>
      </c>
      <c r="G120" s="214" t="s">
        <v>65</v>
      </c>
      <c r="H120" s="239">
        <f>$C$43/12</f>
        <v>9.1666666666666665E-4</v>
      </c>
      <c r="I120" s="229">
        <f>(SUM('1.  LRAMVA Summary'!D$52:D$72)+SUM('1.  LRAMVA Summary'!D$73:D$74)*(MONTH($E120)-1)/12)*$H120</f>
        <v>11.080110007364819</v>
      </c>
      <c r="J120" s="229">
        <f>(SUM('1.  LRAMVA Summary'!E$52:E$72)+SUM('1.  LRAMVA Summary'!E$73:E$74)*(MONTH($E120)-1)/12)*$H120</f>
        <v>78.485422260312959</v>
      </c>
      <c r="K120" s="229">
        <f>(SUM('1.  LRAMVA Summary'!F$52:F$72)+SUM('1.  LRAMVA Summary'!F$73:F$74)*(MONTH($E120)-1)/12)*$H120</f>
        <v>6.4396343339038955</v>
      </c>
      <c r="L120" s="229">
        <f>(SUM('1.  LRAMVA Summary'!G$52:G$72)+SUM('1.  LRAMVA Summary'!G$73:G$74)*(MONTH($E120)-1)/12)*$H120</f>
        <v>-3.0446420520737454</v>
      </c>
      <c r="M120" s="229">
        <f>(SUM('1.  LRAMVA Summary'!H$52:H$72)+SUM('1.  LRAMVA Summary'!H$73:H$74)*(MONTH($E120)-1)/12)*$H120</f>
        <v>-0.18293096891666669</v>
      </c>
      <c r="N120" s="229">
        <f>(SUM('1.  LRAMVA Summary'!I$52:I$72)+SUM('1.  LRAMVA Summary'!I$73:I$74)*(MONTH($E120)-1)/12)*$H120</f>
        <v>-3.6315272583333336E-2</v>
      </c>
      <c r="O120" s="229">
        <f>(SUM('1.  LRAMVA Summary'!J$52:J$72)+SUM('1.  LRAMVA Summary'!J$73:J$74)*(MONTH($E120)-1)/12)*$H120</f>
        <v>17.008952391750004</v>
      </c>
      <c r="P120" s="229">
        <f>(SUM('1.  LRAMVA Summary'!K$52:K$72)+SUM('1.  LRAMVA Summary'!K$73:K$74)*(MONTH($E120)-1)/12)*$H120</f>
        <v>0</v>
      </c>
      <c r="Q120" s="229">
        <f>(SUM('1.  LRAMVA Summary'!L$52:L$72)+SUM('1.  LRAMVA Summary'!L$73:L$74)*(MONTH($E120)-1)/12)*$H120</f>
        <v>0</v>
      </c>
      <c r="R120" s="229">
        <f>(SUM('1.  LRAMVA Summary'!M$52:M$72)+SUM('1.  LRAMVA Summary'!M$73:M$74)*(MONTH($E120)-1)/12)*$H120</f>
        <v>0</v>
      </c>
      <c r="S120" s="229">
        <f>(SUM('1.  LRAMVA Summary'!N$52:N$72)+SUM('1.  LRAMVA Summary'!N$73:N$74)*(MONTH($E120)-1)/12)*$H120</f>
        <v>0</v>
      </c>
      <c r="T120" s="229">
        <f>(SUM('1.  LRAMVA Summary'!O$52:O$72)+SUM('1.  LRAMVA Summary'!O$73:O$74)*(MONTH($E120)-1)/12)*$H120</f>
        <v>0</v>
      </c>
      <c r="U120" s="229">
        <f>(SUM('1.  LRAMVA Summary'!P$52:P$72)+SUM('1.  LRAMVA Summary'!P$73:P$74)*(MONTH($E120)-1)/12)*$H120</f>
        <v>0</v>
      </c>
      <c r="V120" s="229">
        <f>(SUM('1.  LRAMVA Summary'!Q$52:Q$72)+SUM('1.  LRAMVA Summary'!Q$73:Q$74)*(MONTH($E120)-1)/12)*$H120</f>
        <v>0</v>
      </c>
      <c r="W120" s="230">
        <f>SUM(I120:V120)</f>
        <v>109.75023069975794</v>
      </c>
    </row>
    <row r="121" spans="2:23" s="9" customFormat="1" hidden="1">
      <c r="B121" s="68"/>
      <c r="E121" s="213">
        <v>43132</v>
      </c>
      <c r="F121" s="213" t="s">
        <v>186</v>
      </c>
      <c r="G121" s="214" t="s">
        <v>65</v>
      </c>
      <c r="H121" s="239">
        <f t="shared" ref="H121:H122" si="62">$C$43/12</f>
        <v>9.1666666666666665E-4</v>
      </c>
      <c r="I121" s="229">
        <f>(SUM('1.  LRAMVA Summary'!D$52:D$72)+SUM('1.  LRAMVA Summary'!D$73:D$74)*(MONTH($E121)-1)/12)*$H121</f>
        <v>11.080110007364819</v>
      </c>
      <c r="J121" s="229">
        <f>(SUM('1.  LRAMVA Summary'!E$52:E$72)+SUM('1.  LRAMVA Summary'!E$73:E$74)*(MONTH($E121)-1)/12)*$H121</f>
        <v>78.485422260312959</v>
      </c>
      <c r="K121" s="229">
        <f>(SUM('1.  LRAMVA Summary'!F$52:F$72)+SUM('1.  LRAMVA Summary'!F$73:F$74)*(MONTH($E121)-1)/12)*$H121</f>
        <v>6.4396343339038955</v>
      </c>
      <c r="L121" s="229">
        <f>(SUM('1.  LRAMVA Summary'!G$52:G$72)+SUM('1.  LRAMVA Summary'!G$73:G$74)*(MONTH($E121)-1)/12)*$H121</f>
        <v>-3.0446420520737454</v>
      </c>
      <c r="M121" s="229">
        <f>(SUM('1.  LRAMVA Summary'!H$52:H$72)+SUM('1.  LRAMVA Summary'!H$73:H$74)*(MONTH($E121)-1)/12)*$H121</f>
        <v>-0.18293096891666669</v>
      </c>
      <c r="N121" s="229">
        <f>(SUM('1.  LRAMVA Summary'!I$52:I$72)+SUM('1.  LRAMVA Summary'!I$73:I$74)*(MONTH($E121)-1)/12)*$H121</f>
        <v>-3.6315272583333336E-2</v>
      </c>
      <c r="O121" s="229">
        <f>(SUM('1.  LRAMVA Summary'!J$52:J$72)+SUM('1.  LRAMVA Summary'!J$73:J$74)*(MONTH($E121)-1)/12)*$H121</f>
        <v>17.008952391750004</v>
      </c>
      <c r="P121" s="229">
        <f>(SUM('1.  LRAMVA Summary'!K$52:K$72)+SUM('1.  LRAMVA Summary'!K$73:K$74)*(MONTH($E121)-1)/12)*$H121</f>
        <v>0</v>
      </c>
      <c r="Q121" s="229">
        <f>(SUM('1.  LRAMVA Summary'!L$52:L$72)+SUM('1.  LRAMVA Summary'!L$73:L$74)*(MONTH($E121)-1)/12)*$H121</f>
        <v>0</v>
      </c>
      <c r="R121" s="229">
        <f>(SUM('1.  LRAMVA Summary'!M$52:M$72)+SUM('1.  LRAMVA Summary'!M$73:M$74)*(MONTH($E121)-1)/12)*$H121</f>
        <v>0</v>
      </c>
      <c r="S121" s="229">
        <f>(SUM('1.  LRAMVA Summary'!N$52:N$72)+SUM('1.  LRAMVA Summary'!N$73:N$74)*(MONTH($E121)-1)/12)*$H121</f>
        <v>0</v>
      </c>
      <c r="T121" s="229">
        <f>(SUM('1.  LRAMVA Summary'!O$52:O$72)+SUM('1.  LRAMVA Summary'!O$73:O$74)*(MONTH($E121)-1)/12)*$H121</f>
        <v>0</v>
      </c>
      <c r="U121" s="229">
        <f>(SUM('1.  LRAMVA Summary'!P$52:P$72)+SUM('1.  LRAMVA Summary'!P$73:P$74)*(MONTH($E121)-1)/12)*$H121</f>
        <v>0</v>
      </c>
      <c r="V121" s="229">
        <f>(SUM('1.  LRAMVA Summary'!Q$52:Q$72)+SUM('1.  LRAMVA Summary'!Q$73:Q$74)*(MONTH($E121)-1)/12)*$H121</f>
        <v>0</v>
      </c>
      <c r="W121" s="230">
        <f t="shared" ref="W121:W131" si="63">SUM(I121:V121)</f>
        <v>109.75023069975794</v>
      </c>
    </row>
    <row r="122" spans="2:23" s="9" customFormat="1" hidden="1">
      <c r="B122" s="68"/>
      <c r="E122" s="213">
        <v>43160</v>
      </c>
      <c r="F122" s="213" t="s">
        <v>186</v>
      </c>
      <c r="G122" s="214" t="s">
        <v>65</v>
      </c>
      <c r="H122" s="239">
        <f t="shared" si="62"/>
        <v>9.1666666666666665E-4</v>
      </c>
      <c r="I122" s="229">
        <f>(SUM('1.  LRAMVA Summary'!D$52:D$72)+SUM('1.  LRAMVA Summary'!D$73:D$74)*(MONTH($E122)-1)/12)*$H122</f>
        <v>11.080110007364819</v>
      </c>
      <c r="J122" s="229">
        <f>(SUM('1.  LRAMVA Summary'!E$52:E$72)+SUM('1.  LRAMVA Summary'!E$73:E$74)*(MONTH($E122)-1)/12)*$H122</f>
        <v>78.485422260312959</v>
      </c>
      <c r="K122" s="229">
        <f>(SUM('1.  LRAMVA Summary'!F$52:F$72)+SUM('1.  LRAMVA Summary'!F$73:F$74)*(MONTH($E122)-1)/12)*$H122</f>
        <v>6.4396343339038955</v>
      </c>
      <c r="L122" s="229">
        <f>(SUM('1.  LRAMVA Summary'!G$52:G$72)+SUM('1.  LRAMVA Summary'!G$73:G$74)*(MONTH($E122)-1)/12)*$H122</f>
        <v>-3.0446420520737454</v>
      </c>
      <c r="M122" s="229">
        <f>(SUM('1.  LRAMVA Summary'!H$52:H$72)+SUM('1.  LRAMVA Summary'!H$73:H$74)*(MONTH($E122)-1)/12)*$H122</f>
        <v>-0.18293096891666669</v>
      </c>
      <c r="N122" s="229">
        <f>(SUM('1.  LRAMVA Summary'!I$52:I$72)+SUM('1.  LRAMVA Summary'!I$73:I$74)*(MONTH($E122)-1)/12)*$H122</f>
        <v>-3.6315272583333336E-2</v>
      </c>
      <c r="O122" s="229">
        <f>(SUM('1.  LRAMVA Summary'!J$52:J$72)+SUM('1.  LRAMVA Summary'!J$73:J$74)*(MONTH($E122)-1)/12)*$H122</f>
        <v>17.008952391750004</v>
      </c>
      <c r="P122" s="229">
        <f>(SUM('1.  LRAMVA Summary'!K$52:K$72)+SUM('1.  LRAMVA Summary'!K$73:K$74)*(MONTH($E122)-1)/12)*$H122</f>
        <v>0</v>
      </c>
      <c r="Q122" s="229">
        <f>(SUM('1.  LRAMVA Summary'!L$52:L$72)+SUM('1.  LRAMVA Summary'!L$73:L$74)*(MONTH($E122)-1)/12)*$H122</f>
        <v>0</v>
      </c>
      <c r="R122" s="229">
        <f>(SUM('1.  LRAMVA Summary'!M$52:M$72)+SUM('1.  LRAMVA Summary'!M$73:M$74)*(MONTH($E122)-1)/12)*$H122</f>
        <v>0</v>
      </c>
      <c r="S122" s="229">
        <f>(SUM('1.  LRAMVA Summary'!N$52:N$72)+SUM('1.  LRAMVA Summary'!N$73:N$74)*(MONTH($E122)-1)/12)*$H122</f>
        <v>0</v>
      </c>
      <c r="T122" s="229">
        <f>(SUM('1.  LRAMVA Summary'!O$52:O$72)+SUM('1.  LRAMVA Summary'!O$73:O$74)*(MONTH($E122)-1)/12)*$H122</f>
        <v>0</v>
      </c>
      <c r="U122" s="229">
        <f>(SUM('1.  LRAMVA Summary'!P$52:P$72)+SUM('1.  LRAMVA Summary'!P$73:P$74)*(MONTH($E122)-1)/12)*$H122</f>
        <v>0</v>
      </c>
      <c r="V122" s="229">
        <f>(SUM('1.  LRAMVA Summary'!Q$52:Q$72)+SUM('1.  LRAMVA Summary'!Q$73:Q$74)*(MONTH($E122)-1)/12)*$H122</f>
        <v>0</v>
      </c>
      <c r="W122" s="230">
        <f t="shared" si="63"/>
        <v>109.75023069975794</v>
      </c>
    </row>
    <row r="123" spans="2:23" s="8" customFormat="1" hidden="1">
      <c r="B123" s="238"/>
      <c r="E123" s="213">
        <v>43191</v>
      </c>
      <c r="F123" s="213" t="s">
        <v>186</v>
      </c>
      <c r="G123" s="214" t="s">
        <v>66</v>
      </c>
      <c r="H123" s="239">
        <f>$C$44/12</f>
        <v>9.1666666666666665E-4</v>
      </c>
      <c r="I123" s="229">
        <f>(SUM('1.  LRAMVA Summary'!D$52:D$72)+SUM('1.  LRAMVA Summary'!D$73:D$74)*(MONTH($E123)-1)/12)*$H123</f>
        <v>11.080110007364819</v>
      </c>
      <c r="J123" s="229">
        <f>(SUM('1.  LRAMVA Summary'!E$52:E$72)+SUM('1.  LRAMVA Summary'!E$73:E$74)*(MONTH($E123)-1)/12)*$H123</f>
        <v>78.485422260312959</v>
      </c>
      <c r="K123" s="229">
        <f>(SUM('1.  LRAMVA Summary'!F$52:F$72)+SUM('1.  LRAMVA Summary'!F$73:F$74)*(MONTH($E123)-1)/12)*$H123</f>
        <v>6.4396343339038955</v>
      </c>
      <c r="L123" s="229">
        <f>(SUM('1.  LRAMVA Summary'!G$52:G$72)+SUM('1.  LRAMVA Summary'!G$73:G$74)*(MONTH($E123)-1)/12)*$H123</f>
        <v>-3.0446420520737454</v>
      </c>
      <c r="M123" s="229">
        <f>(SUM('1.  LRAMVA Summary'!H$52:H$72)+SUM('1.  LRAMVA Summary'!H$73:H$74)*(MONTH($E123)-1)/12)*$H123</f>
        <v>-0.18293096891666669</v>
      </c>
      <c r="N123" s="229">
        <f>(SUM('1.  LRAMVA Summary'!I$52:I$72)+SUM('1.  LRAMVA Summary'!I$73:I$74)*(MONTH($E123)-1)/12)*$H123</f>
        <v>-3.6315272583333336E-2</v>
      </c>
      <c r="O123" s="229">
        <f>(SUM('1.  LRAMVA Summary'!J$52:J$72)+SUM('1.  LRAMVA Summary'!J$73:J$74)*(MONTH($E123)-1)/12)*$H123</f>
        <v>17.008952391750004</v>
      </c>
      <c r="P123" s="229">
        <f>(SUM('1.  LRAMVA Summary'!K$52:K$72)+SUM('1.  LRAMVA Summary'!K$73:K$74)*(MONTH($E123)-1)/12)*$H123</f>
        <v>0</v>
      </c>
      <c r="Q123" s="229">
        <f>(SUM('1.  LRAMVA Summary'!L$52:L$72)+SUM('1.  LRAMVA Summary'!L$73:L$74)*(MONTH($E123)-1)/12)*$H123</f>
        <v>0</v>
      </c>
      <c r="R123" s="229">
        <f>(SUM('1.  LRAMVA Summary'!M$52:M$72)+SUM('1.  LRAMVA Summary'!M$73:M$74)*(MONTH($E123)-1)/12)*$H123</f>
        <v>0</v>
      </c>
      <c r="S123" s="229">
        <f>(SUM('1.  LRAMVA Summary'!N$52:N$72)+SUM('1.  LRAMVA Summary'!N$73:N$74)*(MONTH($E123)-1)/12)*$H123</f>
        <v>0</v>
      </c>
      <c r="T123" s="229">
        <f>(SUM('1.  LRAMVA Summary'!O$52:O$72)+SUM('1.  LRAMVA Summary'!O$73:O$74)*(MONTH($E123)-1)/12)*$H123</f>
        <v>0</v>
      </c>
      <c r="U123" s="229">
        <f>(SUM('1.  LRAMVA Summary'!P$52:P$72)+SUM('1.  LRAMVA Summary'!P$73:P$74)*(MONTH($E123)-1)/12)*$H123</f>
        <v>0</v>
      </c>
      <c r="V123" s="229">
        <f>(SUM('1.  LRAMVA Summary'!Q$52:Q$72)+SUM('1.  LRAMVA Summary'!Q$73:Q$74)*(MONTH($E123)-1)/12)*$H123</f>
        <v>0</v>
      </c>
      <c r="W123" s="230">
        <f t="shared" si="63"/>
        <v>109.75023069975794</v>
      </c>
    </row>
    <row r="124" spans="2:23" s="9" customFormat="1" hidden="1">
      <c r="B124" s="68"/>
      <c r="E124" s="213">
        <v>43221</v>
      </c>
      <c r="F124" s="213" t="s">
        <v>186</v>
      </c>
      <c r="G124" s="214" t="s">
        <v>66</v>
      </c>
      <c r="H124" s="239">
        <f t="shared" ref="H124:H125" si="64">$C$44/12</f>
        <v>9.1666666666666665E-4</v>
      </c>
      <c r="I124" s="229">
        <f>(SUM('1.  LRAMVA Summary'!D$52:D$72)+SUM('1.  LRAMVA Summary'!D$73:D$74)*(MONTH($E124)-1)/12)*$H124</f>
        <v>11.080110007364819</v>
      </c>
      <c r="J124" s="229">
        <f>(SUM('1.  LRAMVA Summary'!E$52:E$72)+SUM('1.  LRAMVA Summary'!E$73:E$74)*(MONTH($E124)-1)/12)*$H124</f>
        <v>78.485422260312959</v>
      </c>
      <c r="K124" s="229">
        <f>(SUM('1.  LRAMVA Summary'!F$52:F$72)+SUM('1.  LRAMVA Summary'!F$73:F$74)*(MONTH($E124)-1)/12)*$H124</f>
        <v>6.4396343339038955</v>
      </c>
      <c r="L124" s="229">
        <f>(SUM('1.  LRAMVA Summary'!G$52:G$72)+SUM('1.  LRAMVA Summary'!G$73:G$74)*(MONTH($E124)-1)/12)*$H124</f>
        <v>-3.0446420520737454</v>
      </c>
      <c r="M124" s="229">
        <f>(SUM('1.  LRAMVA Summary'!H$52:H$72)+SUM('1.  LRAMVA Summary'!H$73:H$74)*(MONTH($E124)-1)/12)*$H124</f>
        <v>-0.18293096891666669</v>
      </c>
      <c r="N124" s="229">
        <f>(SUM('1.  LRAMVA Summary'!I$52:I$72)+SUM('1.  LRAMVA Summary'!I$73:I$74)*(MONTH($E124)-1)/12)*$H124</f>
        <v>-3.6315272583333336E-2</v>
      </c>
      <c r="O124" s="229">
        <f>(SUM('1.  LRAMVA Summary'!J$52:J$72)+SUM('1.  LRAMVA Summary'!J$73:J$74)*(MONTH($E124)-1)/12)*$H124</f>
        <v>17.008952391750004</v>
      </c>
      <c r="P124" s="229">
        <f>(SUM('1.  LRAMVA Summary'!K$52:K$72)+SUM('1.  LRAMVA Summary'!K$73:K$74)*(MONTH($E124)-1)/12)*$H124</f>
        <v>0</v>
      </c>
      <c r="Q124" s="229">
        <f>(SUM('1.  LRAMVA Summary'!L$52:L$72)+SUM('1.  LRAMVA Summary'!L$73:L$74)*(MONTH($E124)-1)/12)*$H124</f>
        <v>0</v>
      </c>
      <c r="R124" s="229">
        <f>(SUM('1.  LRAMVA Summary'!M$52:M$72)+SUM('1.  LRAMVA Summary'!M$73:M$74)*(MONTH($E124)-1)/12)*$H124</f>
        <v>0</v>
      </c>
      <c r="S124" s="229">
        <f>(SUM('1.  LRAMVA Summary'!N$52:N$72)+SUM('1.  LRAMVA Summary'!N$73:N$74)*(MONTH($E124)-1)/12)*$H124</f>
        <v>0</v>
      </c>
      <c r="T124" s="229">
        <f>(SUM('1.  LRAMVA Summary'!O$52:O$72)+SUM('1.  LRAMVA Summary'!O$73:O$74)*(MONTH($E124)-1)/12)*$H124</f>
        <v>0</v>
      </c>
      <c r="U124" s="229">
        <f>(SUM('1.  LRAMVA Summary'!P$52:P$72)+SUM('1.  LRAMVA Summary'!P$73:P$74)*(MONTH($E124)-1)/12)*$H124</f>
        <v>0</v>
      </c>
      <c r="V124" s="229">
        <f>(SUM('1.  LRAMVA Summary'!Q$52:Q$72)+SUM('1.  LRAMVA Summary'!Q$73:Q$74)*(MONTH($E124)-1)/12)*$H124</f>
        <v>0</v>
      </c>
      <c r="W124" s="230">
        <f t="shared" si="63"/>
        <v>109.75023069975794</v>
      </c>
    </row>
    <row r="125" spans="2:23" s="237" customFormat="1" hidden="1">
      <c r="B125" s="236"/>
      <c r="E125" s="213">
        <v>43252</v>
      </c>
      <c r="F125" s="213" t="s">
        <v>186</v>
      </c>
      <c r="G125" s="214" t="s">
        <v>66</v>
      </c>
      <c r="H125" s="239">
        <f t="shared" si="64"/>
        <v>9.1666666666666665E-4</v>
      </c>
      <c r="I125" s="229">
        <f>(SUM('1.  LRAMVA Summary'!D$52:D$72)+SUM('1.  LRAMVA Summary'!D$73:D$74)*(MONTH($E125)-1)/12)*$H125</f>
        <v>11.080110007364819</v>
      </c>
      <c r="J125" s="229">
        <f>(SUM('1.  LRAMVA Summary'!E$52:E$72)+SUM('1.  LRAMVA Summary'!E$73:E$74)*(MONTH($E125)-1)/12)*$H125</f>
        <v>78.485422260312959</v>
      </c>
      <c r="K125" s="229">
        <f>(SUM('1.  LRAMVA Summary'!F$52:F$72)+SUM('1.  LRAMVA Summary'!F$73:F$74)*(MONTH($E125)-1)/12)*$H125</f>
        <v>6.4396343339038955</v>
      </c>
      <c r="L125" s="229">
        <f>(SUM('1.  LRAMVA Summary'!G$52:G$72)+SUM('1.  LRAMVA Summary'!G$73:G$74)*(MONTH($E125)-1)/12)*$H125</f>
        <v>-3.0446420520737454</v>
      </c>
      <c r="M125" s="229">
        <f>(SUM('1.  LRAMVA Summary'!H$52:H$72)+SUM('1.  LRAMVA Summary'!H$73:H$74)*(MONTH($E125)-1)/12)*$H125</f>
        <v>-0.18293096891666669</v>
      </c>
      <c r="N125" s="229">
        <f>(SUM('1.  LRAMVA Summary'!I$52:I$72)+SUM('1.  LRAMVA Summary'!I$73:I$74)*(MONTH($E125)-1)/12)*$H125</f>
        <v>-3.6315272583333336E-2</v>
      </c>
      <c r="O125" s="229">
        <f>(SUM('1.  LRAMVA Summary'!J$52:J$72)+SUM('1.  LRAMVA Summary'!J$73:J$74)*(MONTH($E125)-1)/12)*$H125</f>
        <v>17.008952391750004</v>
      </c>
      <c r="P125" s="229">
        <f>(SUM('1.  LRAMVA Summary'!K$52:K$72)+SUM('1.  LRAMVA Summary'!K$73:K$74)*(MONTH($E125)-1)/12)*$H125</f>
        <v>0</v>
      </c>
      <c r="Q125" s="229">
        <f>(SUM('1.  LRAMVA Summary'!L$52:L$72)+SUM('1.  LRAMVA Summary'!L$73:L$74)*(MONTH($E125)-1)/12)*$H125</f>
        <v>0</v>
      </c>
      <c r="R125" s="229">
        <f>(SUM('1.  LRAMVA Summary'!M$52:M$72)+SUM('1.  LRAMVA Summary'!M$73:M$74)*(MONTH($E125)-1)/12)*$H125</f>
        <v>0</v>
      </c>
      <c r="S125" s="229">
        <f>(SUM('1.  LRAMVA Summary'!N$52:N$72)+SUM('1.  LRAMVA Summary'!N$73:N$74)*(MONTH($E125)-1)/12)*$H125</f>
        <v>0</v>
      </c>
      <c r="T125" s="229">
        <f>(SUM('1.  LRAMVA Summary'!O$52:O$72)+SUM('1.  LRAMVA Summary'!O$73:O$74)*(MONTH($E125)-1)/12)*$H125</f>
        <v>0</v>
      </c>
      <c r="U125" s="229">
        <f>(SUM('1.  LRAMVA Summary'!P$52:P$72)+SUM('1.  LRAMVA Summary'!P$73:P$74)*(MONTH($E125)-1)/12)*$H125</f>
        <v>0</v>
      </c>
      <c r="V125" s="229">
        <f>(SUM('1.  LRAMVA Summary'!Q$52:Q$72)+SUM('1.  LRAMVA Summary'!Q$73:Q$74)*(MONTH($E125)-1)/12)*$H125</f>
        <v>0</v>
      </c>
      <c r="W125" s="230">
        <f t="shared" si="63"/>
        <v>109.75023069975794</v>
      </c>
    </row>
    <row r="126" spans="2:23" s="9" customFormat="1" hidden="1">
      <c r="B126" s="68"/>
      <c r="E126" s="213">
        <v>43282</v>
      </c>
      <c r="F126" s="213" t="s">
        <v>186</v>
      </c>
      <c r="G126" s="214" t="s">
        <v>68</v>
      </c>
      <c r="H126" s="239">
        <f>$C$45/12</f>
        <v>9.1666666666666665E-4</v>
      </c>
      <c r="I126" s="229">
        <f>(SUM('1.  LRAMVA Summary'!D$52:D$72)+SUM('1.  LRAMVA Summary'!D$73:D$74)*(MONTH($E126)-1)/12)*$H126</f>
        <v>11.080110007364819</v>
      </c>
      <c r="J126" s="229">
        <f>(SUM('1.  LRAMVA Summary'!E$52:E$72)+SUM('1.  LRAMVA Summary'!E$73:E$74)*(MONTH($E126)-1)/12)*$H126</f>
        <v>78.485422260312959</v>
      </c>
      <c r="K126" s="229">
        <f>(SUM('1.  LRAMVA Summary'!F$52:F$72)+SUM('1.  LRAMVA Summary'!F$73:F$74)*(MONTH($E126)-1)/12)*$H126</f>
        <v>6.4396343339038955</v>
      </c>
      <c r="L126" s="229">
        <f>(SUM('1.  LRAMVA Summary'!G$52:G$72)+SUM('1.  LRAMVA Summary'!G$73:G$74)*(MONTH($E126)-1)/12)*$H126</f>
        <v>-3.0446420520737454</v>
      </c>
      <c r="M126" s="229">
        <f>(SUM('1.  LRAMVA Summary'!H$52:H$72)+SUM('1.  LRAMVA Summary'!H$73:H$74)*(MONTH($E126)-1)/12)*$H126</f>
        <v>-0.18293096891666669</v>
      </c>
      <c r="N126" s="229">
        <f>(SUM('1.  LRAMVA Summary'!I$52:I$72)+SUM('1.  LRAMVA Summary'!I$73:I$74)*(MONTH($E126)-1)/12)*$H126</f>
        <v>-3.6315272583333336E-2</v>
      </c>
      <c r="O126" s="229">
        <f>(SUM('1.  LRAMVA Summary'!J$52:J$72)+SUM('1.  LRAMVA Summary'!J$73:J$74)*(MONTH($E126)-1)/12)*$H126</f>
        <v>17.008952391750004</v>
      </c>
      <c r="P126" s="229">
        <f>(SUM('1.  LRAMVA Summary'!K$52:K$72)+SUM('1.  LRAMVA Summary'!K$73:K$74)*(MONTH($E126)-1)/12)*$H126</f>
        <v>0</v>
      </c>
      <c r="Q126" s="229">
        <f>(SUM('1.  LRAMVA Summary'!L$52:L$72)+SUM('1.  LRAMVA Summary'!L$73:L$74)*(MONTH($E126)-1)/12)*$H126</f>
        <v>0</v>
      </c>
      <c r="R126" s="229">
        <f>(SUM('1.  LRAMVA Summary'!M$52:M$72)+SUM('1.  LRAMVA Summary'!M$73:M$74)*(MONTH($E126)-1)/12)*$H126</f>
        <v>0</v>
      </c>
      <c r="S126" s="229">
        <f>(SUM('1.  LRAMVA Summary'!N$52:N$72)+SUM('1.  LRAMVA Summary'!N$73:N$74)*(MONTH($E126)-1)/12)*$H126</f>
        <v>0</v>
      </c>
      <c r="T126" s="229">
        <f>(SUM('1.  LRAMVA Summary'!O$52:O$72)+SUM('1.  LRAMVA Summary'!O$73:O$74)*(MONTH($E126)-1)/12)*$H126</f>
        <v>0</v>
      </c>
      <c r="U126" s="229">
        <f>(SUM('1.  LRAMVA Summary'!P$52:P$72)+SUM('1.  LRAMVA Summary'!P$73:P$74)*(MONTH($E126)-1)/12)*$H126</f>
        <v>0</v>
      </c>
      <c r="V126" s="229">
        <f>(SUM('1.  LRAMVA Summary'!Q$52:Q$72)+SUM('1.  LRAMVA Summary'!Q$73:Q$74)*(MONTH($E126)-1)/12)*$H126</f>
        <v>0</v>
      </c>
      <c r="W126" s="230">
        <f t="shared" si="63"/>
        <v>109.75023069975794</v>
      </c>
    </row>
    <row r="127" spans="2:23" s="9" customFormat="1" hidden="1">
      <c r="B127" s="68"/>
      <c r="E127" s="213">
        <v>43313</v>
      </c>
      <c r="F127" s="213" t="s">
        <v>186</v>
      </c>
      <c r="G127" s="214" t="s">
        <v>68</v>
      </c>
      <c r="H127" s="239">
        <f t="shared" ref="H127:H128" si="65">$C$45/12</f>
        <v>9.1666666666666665E-4</v>
      </c>
      <c r="I127" s="229">
        <f>(SUM('1.  LRAMVA Summary'!D$52:D$72)+SUM('1.  LRAMVA Summary'!D$73:D$74)*(MONTH($E127)-1)/12)*$H127</f>
        <v>11.080110007364819</v>
      </c>
      <c r="J127" s="229">
        <f>(SUM('1.  LRAMVA Summary'!E$52:E$72)+SUM('1.  LRAMVA Summary'!E$73:E$74)*(MONTH($E127)-1)/12)*$H127</f>
        <v>78.485422260312959</v>
      </c>
      <c r="K127" s="229">
        <f>(SUM('1.  LRAMVA Summary'!F$52:F$72)+SUM('1.  LRAMVA Summary'!F$73:F$74)*(MONTH($E127)-1)/12)*$H127</f>
        <v>6.4396343339038955</v>
      </c>
      <c r="L127" s="229">
        <f>(SUM('1.  LRAMVA Summary'!G$52:G$72)+SUM('1.  LRAMVA Summary'!G$73:G$74)*(MONTH($E127)-1)/12)*$H127</f>
        <v>-3.0446420520737454</v>
      </c>
      <c r="M127" s="229">
        <f>(SUM('1.  LRAMVA Summary'!H$52:H$72)+SUM('1.  LRAMVA Summary'!H$73:H$74)*(MONTH($E127)-1)/12)*$H127</f>
        <v>-0.18293096891666669</v>
      </c>
      <c r="N127" s="229">
        <f>(SUM('1.  LRAMVA Summary'!I$52:I$72)+SUM('1.  LRAMVA Summary'!I$73:I$74)*(MONTH($E127)-1)/12)*$H127</f>
        <v>-3.6315272583333336E-2</v>
      </c>
      <c r="O127" s="229">
        <f>(SUM('1.  LRAMVA Summary'!J$52:J$72)+SUM('1.  LRAMVA Summary'!J$73:J$74)*(MONTH($E127)-1)/12)*$H127</f>
        <v>17.008952391750004</v>
      </c>
      <c r="P127" s="229">
        <f>(SUM('1.  LRAMVA Summary'!K$52:K$72)+SUM('1.  LRAMVA Summary'!K$73:K$74)*(MONTH($E127)-1)/12)*$H127</f>
        <v>0</v>
      </c>
      <c r="Q127" s="229">
        <f>(SUM('1.  LRAMVA Summary'!L$52:L$72)+SUM('1.  LRAMVA Summary'!L$73:L$74)*(MONTH($E127)-1)/12)*$H127</f>
        <v>0</v>
      </c>
      <c r="R127" s="229">
        <f>(SUM('1.  LRAMVA Summary'!M$52:M$72)+SUM('1.  LRAMVA Summary'!M$73:M$74)*(MONTH($E127)-1)/12)*$H127</f>
        <v>0</v>
      </c>
      <c r="S127" s="229">
        <f>(SUM('1.  LRAMVA Summary'!N$52:N$72)+SUM('1.  LRAMVA Summary'!N$73:N$74)*(MONTH($E127)-1)/12)*$H127</f>
        <v>0</v>
      </c>
      <c r="T127" s="229">
        <f>(SUM('1.  LRAMVA Summary'!O$52:O$72)+SUM('1.  LRAMVA Summary'!O$73:O$74)*(MONTH($E127)-1)/12)*$H127</f>
        <v>0</v>
      </c>
      <c r="U127" s="229">
        <f>(SUM('1.  LRAMVA Summary'!P$52:P$72)+SUM('1.  LRAMVA Summary'!P$73:P$74)*(MONTH($E127)-1)/12)*$H127</f>
        <v>0</v>
      </c>
      <c r="V127" s="229">
        <f>(SUM('1.  LRAMVA Summary'!Q$52:Q$72)+SUM('1.  LRAMVA Summary'!Q$73:Q$74)*(MONTH($E127)-1)/12)*$H127</f>
        <v>0</v>
      </c>
      <c r="W127" s="230">
        <f t="shared" si="63"/>
        <v>109.75023069975794</v>
      </c>
    </row>
    <row r="128" spans="2:23" s="9" customFormat="1" hidden="1">
      <c r="B128" s="68"/>
      <c r="E128" s="213">
        <v>43344</v>
      </c>
      <c r="F128" s="213" t="s">
        <v>186</v>
      </c>
      <c r="G128" s="214" t="s">
        <v>68</v>
      </c>
      <c r="H128" s="239">
        <f t="shared" si="65"/>
        <v>9.1666666666666665E-4</v>
      </c>
      <c r="I128" s="229">
        <f>(SUM('1.  LRAMVA Summary'!D$52:D$72)+SUM('1.  LRAMVA Summary'!D$73:D$74)*(MONTH($E128)-1)/12)*$H128</f>
        <v>11.080110007364819</v>
      </c>
      <c r="J128" s="229">
        <f>(SUM('1.  LRAMVA Summary'!E$52:E$72)+SUM('1.  LRAMVA Summary'!E$73:E$74)*(MONTH($E128)-1)/12)*$H128</f>
        <v>78.485422260312959</v>
      </c>
      <c r="K128" s="229">
        <f>(SUM('1.  LRAMVA Summary'!F$52:F$72)+SUM('1.  LRAMVA Summary'!F$73:F$74)*(MONTH($E128)-1)/12)*$H128</f>
        <v>6.4396343339038955</v>
      </c>
      <c r="L128" s="229">
        <f>(SUM('1.  LRAMVA Summary'!G$52:G$72)+SUM('1.  LRAMVA Summary'!G$73:G$74)*(MONTH($E128)-1)/12)*$H128</f>
        <v>-3.0446420520737454</v>
      </c>
      <c r="M128" s="229">
        <f>(SUM('1.  LRAMVA Summary'!H$52:H$72)+SUM('1.  LRAMVA Summary'!H$73:H$74)*(MONTH($E128)-1)/12)*$H128</f>
        <v>-0.18293096891666669</v>
      </c>
      <c r="N128" s="229">
        <f>(SUM('1.  LRAMVA Summary'!I$52:I$72)+SUM('1.  LRAMVA Summary'!I$73:I$74)*(MONTH($E128)-1)/12)*$H128</f>
        <v>-3.6315272583333336E-2</v>
      </c>
      <c r="O128" s="229">
        <f>(SUM('1.  LRAMVA Summary'!J$52:J$72)+SUM('1.  LRAMVA Summary'!J$73:J$74)*(MONTH($E128)-1)/12)*$H128</f>
        <v>17.008952391750004</v>
      </c>
      <c r="P128" s="229">
        <f>(SUM('1.  LRAMVA Summary'!K$52:K$72)+SUM('1.  LRAMVA Summary'!K$73:K$74)*(MONTH($E128)-1)/12)*$H128</f>
        <v>0</v>
      </c>
      <c r="Q128" s="229">
        <f>(SUM('1.  LRAMVA Summary'!L$52:L$72)+SUM('1.  LRAMVA Summary'!L$73:L$74)*(MONTH($E128)-1)/12)*$H128</f>
        <v>0</v>
      </c>
      <c r="R128" s="229">
        <f>(SUM('1.  LRAMVA Summary'!M$52:M$72)+SUM('1.  LRAMVA Summary'!M$73:M$74)*(MONTH($E128)-1)/12)*$H128</f>
        <v>0</v>
      </c>
      <c r="S128" s="229">
        <f>(SUM('1.  LRAMVA Summary'!N$52:N$72)+SUM('1.  LRAMVA Summary'!N$73:N$74)*(MONTH($E128)-1)/12)*$H128</f>
        <v>0</v>
      </c>
      <c r="T128" s="229">
        <f>(SUM('1.  LRAMVA Summary'!O$52:O$72)+SUM('1.  LRAMVA Summary'!O$73:O$74)*(MONTH($E128)-1)/12)*$H128</f>
        <v>0</v>
      </c>
      <c r="U128" s="229">
        <f>(SUM('1.  LRAMVA Summary'!P$52:P$72)+SUM('1.  LRAMVA Summary'!P$73:P$74)*(MONTH($E128)-1)/12)*$H128</f>
        <v>0</v>
      </c>
      <c r="V128" s="229">
        <f>(SUM('1.  LRAMVA Summary'!Q$52:Q$72)+SUM('1.  LRAMVA Summary'!Q$73:Q$74)*(MONTH($E128)-1)/12)*$H128</f>
        <v>0</v>
      </c>
      <c r="W128" s="230">
        <f t="shared" si="63"/>
        <v>109.75023069975794</v>
      </c>
    </row>
    <row r="129" spans="2:23" s="9" customFormat="1" hidden="1">
      <c r="B129" s="68"/>
      <c r="E129" s="213">
        <v>43374</v>
      </c>
      <c r="F129" s="213" t="s">
        <v>186</v>
      </c>
      <c r="G129" s="214" t="s">
        <v>69</v>
      </c>
      <c r="H129" s="239">
        <f>$C$46/12</f>
        <v>0</v>
      </c>
      <c r="I129" s="229">
        <f>(SUM('1.  LRAMVA Summary'!D$52:D$72)+SUM('1.  LRAMVA Summary'!D$73:D$74)*(MONTH($E129)-1)/12)*$H129</f>
        <v>0</v>
      </c>
      <c r="J129" s="229">
        <f>(SUM('1.  LRAMVA Summary'!E$52:E$72)+SUM('1.  LRAMVA Summary'!E$73:E$74)*(MONTH($E129)-1)/12)*$H129</f>
        <v>0</v>
      </c>
      <c r="K129" s="229">
        <f>(SUM('1.  LRAMVA Summary'!F$52:F$72)+SUM('1.  LRAMVA Summary'!F$73:F$74)*(MONTH($E129)-1)/12)*$H129</f>
        <v>0</v>
      </c>
      <c r="L129" s="229">
        <f>(SUM('1.  LRAMVA Summary'!G$52:G$72)+SUM('1.  LRAMVA Summary'!G$73:G$74)*(MONTH($E129)-1)/12)*$H129</f>
        <v>0</v>
      </c>
      <c r="M129" s="229">
        <f>(SUM('1.  LRAMVA Summary'!H$52:H$72)+SUM('1.  LRAMVA Summary'!H$73:H$74)*(MONTH($E129)-1)/12)*$H129</f>
        <v>0</v>
      </c>
      <c r="N129" s="229">
        <f>(SUM('1.  LRAMVA Summary'!I$52:I$72)+SUM('1.  LRAMVA Summary'!I$73:I$74)*(MONTH($E129)-1)/12)*$H129</f>
        <v>0</v>
      </c>
      <c r="O129" s="229">
        <f>(SUM('1.  LRAMVA Summary'!J$52:J$72)+SUM('1.  LRAMVA Summary'!J$73:J$74)*(MONTH($E129)-1)/12)*$H129</f>
        <v>0</v>
      </c>
      <c r="P129" s="229">
        <f>(SUM('1.  LRAMVA Summary'!K$52:K$72)+SUM('1.  LRAMVA Summary'!K$73:K$74)*(MONTH($E129)-1)/12)*$H129</f>
        <v>0</v>
      </c>
      <c r="Q129" s="229">
        <f>(SUM('1.  LRAMVA Summary'!L$52:L$72)+SUM('1.  LRAMVA Summary'!L$73:L$74)*(MONTH($E129)-1)/12)*$H129</f>
        <v>0</v>
      </c>
      <c r="R129" s="229">
        <f>(SUM('1.  LRAMVA Summary'!M$52:M$72)+SUM('1.  LRAMVA Summary'!M$73:M$74)*(MONTH($E129)-1)/12)*$H129</f>
        <v>0</v>
      </c>
      <c r="S129" s="229">
        <f>(SUM('1.  LRAMVA Summary'!N$52:N$72)+SUM('1.  LRAMVA Summary'!N$73:N$74)*(MONTH($E129)-1)/12)*$H129</f>
        <v>0</v>
      </c>
      <c r="T129" s="229">
        <f>(SUM('1.  LRAMVA Summary'!O$52:O$72)+SUM('1.  LRAMVA Summary'!O$73:O$74)*(MONTH($E129)-1)/12)*$H129</f>
        <v>0</v>
      </c>
      <c r="U129" s="229">
        <f>(SUM('1.  LRAMVA Summary'!P$52:P$72)+SUM('1.  LRAMVA Summary'!P$73:P$74)*(MONTH($E129)-1)/12)*$H129</f>
        <v>0</v>
      </c>
      <c r="V129" s="229">
        <f>(SUM('1.  LRAMVA Summary'!Q$52:Q$72)+SUM('1.  LRAMVA Summary'!Q$73:Q$74)*(MONTH($E129)-1)/12)*$H129</f>
        <v>0</v>
      </c>
      <c r="W129" s="230">
        <f t="shared" si="63"/>
        <v>0</v>
      </c>
    </row>
    <row r="130" spans="2:23" s="9" customFormat="1" hidden="1">
      <c r="B130" s="68"/>
      <c r="E130" s="213">
        <v>43405</v>
      </c>
      <c r="F130" s="213" t="s">
        <v>186</v>
      </c>
      <c r="G130" s="214" t="s">
        <v>69</v>
      </c>
      <c r="H130" s="239">
        <f t="shared" ref="H130:H131" si="66">$C$46/12</f>
        <v>0</v>
      </c>
      <c r="I130" s="229">
        <f>(SUM('1.  LRAMVA Summary'!D$52:D$72)+SUM('1.  LRAMVA Summary'!D$73:D$74)*(MONTH($E130)-1)/12)*$H130</f>
        <v>0</v>
      </c>
      <c r="J130" s="229">
        <f>(SUM('1.  LRAMVA Summary'!E$52:E$72)+SUM('1.  LRAMVA Summary'!E$73:E$74)*(MONTH($E130)-1)/12)*$H130</f>
        <v>0</v>
      </c>
      <c r="K130" s="229">
        <f>(SUM('1.  LRAMVA Summary'!F$52:F$72)+SUM('1.  LRAMVA Summary'!F$73:F$74)*(MONTH($E130)-1)/12)*$H130</f>
        <v>0</v>
      </c>
      <c r="L130" s="229">
        <f>(SUM('1.  LRAMVA Summary'!G$52:G$72)+SUM('1.  LRAMVA Summary'!G$73:G$74)*(MONTH($E130)-1)/12)*$H130</f>
        <v>0</v>
      </c>
      <c r="M130" s="229">
        <f>(SUM('1.  LRAMVA Summary'!H$52:H$72)+SUM('1.  LRAMVA Summary'!H$73:H$74)*(MONTH($E130)-1)/12)*$H130</f>
        <v>0</v>
      </c>
      <c r="N130" s="229">
        <f>(SUM('1.  LRAMVA Summary'!I$52:I$72)+SUM('1.  LRAMVA Summary'!I$73:I$74)*(MONTH($E130)-1)/12)*$H130</f>
        <v>0</v>
      </c>
      <c r="O130" s="229">
        <f>(SUM('1.  LRAMVA Summary'!J$52:J$72)+SUM('1.  LRAMVA Summary'!J$73:J$74)*(MONTH($E130)-1)/12)*$H130</f>
        <v>0</v>
      </c>
      <c r="P130" s="229">
        <f>(SUM('1.  LRAMVA Summary'!K$52:K$72)+SUM('1.  LRAMVA Summary'!K$73:K$74)*(MONTH($E130)-1)/12)*$H130</f>
        <v>0</v>
      </c>
      <c r="Q130" s="229">
        <f>(SUM('1.  LRAMVA Summary'!L$52:L$72)+SUM('1.  LRAMVA Summary'!L$73:L$74)*(MONTH($E130)-1)/12)*$H130</f>
        <v>0</v>
      </c>
      <c r="R130" s="229">
        <f>(SUM('1.  LRAMVA Summary'!M$52:M$72)+SUM('1.  LRAMVA Summary'!M$73:M$74)*(MONTH($E130)-1)/12)*$H130</f>
        <v>0</v>
      </c>
      <c r="S130" s="229">
        <f>(SUM('1.  LRAMVA Summary'!N$52:N$72)+SUM('1.  LRAMVA Summary'!N$73:N$74)*(MONTH($E130)-1)/12)*$H130</f>
        <v>0</v>
      </c>
      <c r="T130" s="229">
        <f>(SUM('1.  LRAMVA Summary'!O$52:O$72)+SUM('1.  LRAMVA Summary'!O$73:O$74)*(MONTH($E130)-1)/12)*$H130</f>
        <v>0</v>
      </c>
      <c r="U130" s="229">
        <f>(SUM('1.  LRAMVA Summary'!P$52:P$72)+SUM('1.  LRAMVA Summary'!P$73:P$74)*(MONTH($E130)-1)/12)*$H130</f>
        <v>0</v>
      </c>
      <c r="V130" s="229">
        <f>(SUM('1.  LRAMVA Summary'!Q$52:Q$72)+SUM('1.  LRAMVA Summary'!Q$73:Q$74)*(MONTH($E130)-1)/12)*$H130</f>
        <v>0</v>
      </c>
      <c r="W130" s="230">
        <f t="shared" si="63"/>
        <v>0</v>
      </c>
    </row>
    <row r="131" spans="2:23" s="9" customFormat="1" hidden="1">
      <c r="B131" s="68"/>
      <c r="E131" s="213">
        <v>43435</v>
      </c>
      <c r="F131" s="213" t="s">
        <v>186</v>
      </c>
      <c r="G131" s="214" t="s">
        <v>69</v>
      </c>
      <c r="H131" s="239">
        <f t="shared" si="66"/>
        <v>0</v>
      </c>
      <c r="I131" s="229">
        <f>(SUM('1.  LRAMVA Summary'!D$52:D$72)+SUM('1.  LRAMVA Summary'!D$73:D$74)*(MONTH($E131)-1)/12)*$H131</f>
        <v>0</v>
      </c>
      <c r="J131" s="229">
        <f>(SUM('1.  LRAMVA Summary'!E$52:E$72)+SUM('1.  LRAMVA Summary'!E$73:E$74)*(MONTH($E131)-1)/12)*$H131</f>
        <v>0</v>
      </c>
      <c r="K131" s="229">
        <f>(SUM('1.  LRAMVA Summary'!F$52:F$72)+SUM('1.  LRAMVA Summary'!F$73:F$74)*(MONTH($E131)-1)/12)*$H131</f>
        <v>0</v>
      </c>
      <c r="L131" s="229">
        <f>(SUM('1.  LRAMVA Summary'!G$52:G$72)+SUM('1.  LRAMVA Summary'!G$73:G$74)*(MONTH($E131)-1)/12)*$H131</f>
        <v>0</v>
      </c>
      <c r="M131" s="229">
        <f>(SUM('1.  LRAMVA Summary'!H$52:H$72)+SUM('1.  LRAMVA Summary'!H$73:H$74)*(MONTH($E131)-1)/12)*$H131</f>
        <v>0</v>
      </c>
      <c r="N131" s="229">
        <f>(SUM('1.  LRAMVA Summary'!I$52:I$72)+SUM('1.  LRAMVA Summary'!I$73:I$74)*(MONTH($E131)-1)/12)*$H131</f>
        <v>0</v>
      </c>
      <c r="O131" s="229">
        <f>(SUM('1.  LRAMVA Summary'!J$52:J$72)+SUM('1.  LRAMVA Summary'!J$73:J$74)*(MONTH($E131)-1)/12)*$H131</f>
        <v>0</v>
      </c>
      <c r="P131" s="229">
        <f>(SUM('1.  LRAMVA Summary'!K$52:K$72)+SUM('1.  LRAMVA Summary'!K$73:K$74)*(MONTH($E131)-1)/12)*$H131</f>
        <v>0</v>
      </c>
      <c r="Q131" s="229">
        <f>(SUM('1.  LRAMVA Summary'!L$52:L$72)+SUM('1.  LRAMVA Summary'!L$73:L$74)*(MONTH($E131)-1)/12)*$H131</f>
        <v>0</v>
      </c>
      <c r="R131" s="229">
        <f>(SUM('1.  LRAMVA Summary'!M$52:M$72)+SUM('1.  LRAMVA Summary'!M$73:M$74)*(MONTH($E131)-1)/12)*$H131</f>
        <v>0</v>
      </c>
      <c r="S131" s="229">
        <f>(SUM('1.  LRAMVA Summary'!N$52:N$72)+SUM('1.  LRAMVA Summary'!N$73:N$74)*(MONTH($E131)-1)/12)*$H131</f>
        <v>0</v>
      </c>
      <c r="T131" s="229">
        <f>(SUM('1.  LRAMVA Summary'!O$52:O$72)+SUM('1.  LRAMVA Summary'!O$73:O$74)*(MONTH($E131)-1)/12)*$H131</f>
        <v>0</v>
      </c>
      <c r="U131" s="229">
        <f>(SUM('1.  LRAMVA Summary'!P$52:P$72)+SUM('1.  LRAMVA Summary'!P$73:P$74)*(MONTH($E131)-1)/12)*$H131</f>
        <v>0</v>
      </c>
      <c r="V131" s="229">
        <f>(SUM('1.  LRAMVA Summary'!Q$52:Q$72)+SUM('1.  LRAMVA Summary'!Q$73:Q$74)*(MONTH($E131)-1)/12)*$H131</f>
        <v>0</v>
      </c>
      <c r="W131" s="230">
        <f t="shared" si="63"/>
        <v>0</v>
      </c>
    </row>
    <row r="132" spans="2:23" s="9" customFormat="1" ht="15.75" hidden="1" thickBot="1">
      <c r="B132" s="68"/>
      <c r="E132" s="215" t="s">
        <v>469</v>
      </c>
      <c r="F132" s="215"/>
      <c r="G132" s="216"/>
      <c r="H132" s="217"/>
      <c r="I132" s="218">
        <f>SUM(I119:I131)</f>
        <v>329.37662813300739</v>
      </c>
      <c r="J132" s="218">
        <f>SUM(J119:J131)</f>
        <v>2554.6484837564408</v>
      </c>
      <c r="K132" s="218">
        <f t="shared" ref="K132:O132" si="67">SUM(K119:K131)</f>
        <v>209.48286975363152</v>
      </c>
      <c r="L132" s="218">
        <f t="shared" si="67"/>
        <v>-98.929657020408243</v>
      </c>
      <c r="M132" s="218">
        <f t="shared" si="67"/>
        <v>-5.9477096248229175</v>
      </c>
      <c r="N132" s="218">
        <f t="shared" si="67"/>
        <v>-1.1799938672041668</v>
      </c>
      <c r="O132" s="218">
        <f t="shared" si="67"/>
        <v>600.71994465959619</v>
      </c>
      <c r="P132" s="218">
        <f t="shared" ref="P132:V132" si="68">SUM(P119:P131)</f>
        <v>0</v>
      </c>
      <c r="Q132" s="218">
        <f t="shared" si="68"/>
        <v>0</v>
      </c>
      <c r="R132" s="218">
        <f t="shared" si="68"/>
        <v>0</v>
      </c>
      <c r="S132" s="218">
        <f t="shared" si="68"/>
        <v>0</v>
      </c>
      <c r="T132" s="218">
        <f t="shared" si="68"/>
        <v>0</v>
      </c>
      <c r="U132" s="218">
        <f t="shared" si="68"/>
        <v>0</v>
      </c>
      <c r="V132" s="218">
        <f t="shared" si="68"/>
        <v>0</v>
      </c>
      <c r="W132" s="218">
        <f>SUM(W119:W131)</f>
        <v>3588.1705657902417</v>
      </c>
    </row>
    <row r="133" spans="2:23" s="9" customFormat="1" ht="15.75" hidden="1" thickTop="1">
      <c r="B133" s="68"/>
      <c r="E133" s="219" t="s">
        <v>67</v>
      </c>
      <c r="F133" s="219"/>
      <c r="G133" s="220"/>
      <c r="H133" s="221"/>
      <c r="I133" s="222"/>
      <c r="J133" s="222"/>
      <c r="K133" s="222"/>
      <c r="L133" s="222"/>
      <c r="M133" s="222"/>
      <c r="N133" s="222"/>
      <c r="O133" s="222"/>
      <c r="P133" s="222"/>
      <c r="Q133" s="222"/>
      <c r="R133" s="222"/>
      <c r="S133" s="222"/>
      <c r="T133" s="222"/>
      <c r="U133" s="222"/>
      <c r="V133" s="222"/>
      <c r="W133" s="223"/>
    </row>
    <row r="134" spans="2:23" s="9" customFormat="1" hidden="1">
      <c r="B134" s="68"/>
      <c r="E134" s="224" t="s">
        <v>433</v>
      </c>
      <c r="F134" s="224"/>
      <c r="G134" s="225"/>
      <c r="H134" s="226"/>
      <c r="I134" s="227">
        <f>I132+I133</f>
        <v>329.37662813300739</v>
      </c>
      <c r="J134" s="227">
        <f t="shared" ref="J134" si="69">J132+J133</f>
        <v>2554.6484837564408</v>
      </c>
      <c r="K134" s="227">
        <f t="shared" ref="K134" si="70">K132+K133</f>
        <v>209.48286975363152</v>
      </c>
      <c r="L134" s="227">
        <f t="shared" ref="L134" si="71">L132+L133</f>
        <v>-98.929657020408243</v>
      </c>
      <c r="M134" s="227">
        <f t="shared" ref="M134" si="72">M132+M133</f>
        <v>-5.9477096248229175</v>
      </c>
      <c r="N134" s="227">
        <f t="shared" ref="N134" si="73">N132+N133</f>
        <v>-1.1799938672041668</v>
      </c>
      <c r="O134" s="227">
        <f t="shared" ref="O134:V134" si="74">O132+O133</f>
        <v>600.71994465959619</v>
      </c>
      <c r="P134" s="227">
        <f t="shared" si="74"/>
        <v>0</v>
      </c>
      <c r="Q134" s="227">
        <f t="shared" si="74"/>
        <v>0</v>
      </c>
      <c r="R134" s="227">
        <f t="shared" si="74"/>
        <v>0</v>
      </c>
      <c r="S134" s="227">
        <f t="shared" si="74"/>
        <v>0</v>
      </c>
      <c r="T134" s="227">
        <f t="shared" si="74"/>
        <v>0</v>
      </c>
      <c r="U134" s="227">
        <f t="shared" si="74"/>
        <v>0</v>
      </c>
      <c r="V134" s="227">
        <f t="shared" si="74"/>
        <v>0</v>
      </c>
      <c r="W134" s="227">
        <f>W132+W133</f>
        <v>3588.1705657902417</v>
      </c>
    </row>
    <row r="135" spans="2:23" s="9" customFormat="1" hidden="1">
      <c r="B135" s="68"/>
      <c r="E135" s="213">
        <v>43466</v>
      </c>
      <c r="F135" s="213" t="s">
        <v>187</v>
      </c>
      <c r="G135" s="214" t="s">
        <v>65</v>
      </c>
      <c r="H135" s="239">
        <f>$C$47/12</f>
        <v>0</v>
      </c>
      <c r="I135" s="229">
        <f>(SUM('1.  LRAMVA Summary'!D$52:D$75)+SUM('1.  LRAMVA Summary'!D$76:D$77)*(MONTH($E135)-1)/12)*$H135</f>
        <v>0</v>
      </c>
      <c r="J135" s="229">
        <f>(SUM('1.  LRAMVA Summary'!E$52:E$75)+SUM('1.  LRAMVA Summary'!E$76:E$77)*(MONTH($E135)-1)/12)*$H135</f>
        <v>0</v>
      </c>
      <c r="K135" s="229">
        <f>(SUM('1.  LRAMVA Summary'!F$52:F$75)+SUM('1.  LRAMVA Summary'!F$76:F$77)*(MONTH($E135)-1)/12)*$H135</f>
        <v>0</v>
      </c>
      <c r="L135" s="229">
        <f>(SUM('1.  LRAMVA Summary'!G$52:G$75)+SUM('1.  LRAMVA Summary'!G$76:G$77)*(MONTH($E135)-1)/12)*$H135</f>
        <v>0</v>
      </c>
      <c r="M135" s="229">
        <f>(SUM('1.  LRAMVA Summary'!H$52:H$75)+SUM('1.  LRAMVA Summary'!H$76:H$77)*(MONTH($E135)-1)/12)*$H135</f>
        <v>0</v>
      </c>
      <c r="N135" s="229">
        <f>(SUM('1.  LRAMVA Summary'!I$52:I$75)+SUM('1.  LRAMVA Summary'!I$76:I$77)*(MONTH($E135)-1)/12)*$H135</f>
        <v>0</v>
      </c>
      <c r="O135" s="229">
        <f>(SUM('1.  LRAMVA Summary'!J$52:J$75)+SUM('1.  LRAMVA Summary'!J$76:J$77)*(MONTH($E135)-1)/12)*$H135</f>
        <v>0</v>
      </c>
      <c r="P135" s="229">
        <f>(SUM('1.  LRAMVA Summary'!K$52:K$75)+SUM('1.  LRAMVA Summary'!K$76:K$77)*(MONTH($E135)-1)/12)*$H135</f>
        <v>0</v>
      </c>
      <c r="Q135" s="229">
        <f>(SUM('1.  LRAMVA Summary'!L$52:L$75)+SUM('1.  LRAMVA Summary'!L$76:L$77)*(MONTH($E135)-1)/12)*$H135</f>
        <v>0</v>
      </c>
      <c r="R135" s="229">
        <f>(SUM('1.  LRAMVA Summary'!M$52:M$75)+SUM('1.  LRAMVA Summary'!M$76:M$77)*(MONTH($E135)-1)/12)*$H135</f>
        <v>0</v>
      </c>
      <c r="S135" s="229">
        <f>(SUM('1.  LRAMVA Summary'!N$52:N$75)+SUM('1.  LRAMVA Summary'!N$76:N$77)*(MONTH($E135)-1)/12)*$H135</f>
        <v>0</v>
      </c>
      <c r="T135" s="229">
        <f>(SUM('1.  LRAMVA Summary'!O$52:O$75)+SUM('1.  LRAMVA Summary'!O$76:O$77)*(MONTH($E135)-1)/12)*$H135</f>
        <v>0</v>
      </c>
      <c r="U135" s="229">
        <f>(SUM('1.  LRAMVA Summary'!P$52:P$75)+SUM('1.  LRAMVA Summary'!P$76:P$77)*(MONTH($E135)-1)/12)*$H135</f>
        <v>0</v>
      </c>
      <c r="V135" s="229">
        <f>(SUM('1.  LRAMVA Summary'!Q$52:Q$75)+SUM('1.  LRAMVA Summary'!Q$76:Q$77)*(MONTH($E135)-1)/12)*$H135</f>
        <v>0</v>
      </c>
      <c r="W135" s="230">
        <f>SUM(I135:V135)</f>
        <v>0</v>
      </c>
    </row>
    <row r="136" spans="2:23" s="9" customFormat="1" hidden="1">
      <c r="B136" s="68"/>
      <c r="E136" s="213">
        <v>43497</v>
      </c>
      <c r="F136" s="213" t="s">
        <v>187</v>
      </c>
      <c r="G136" s="214" t="s">
        <v>65</v>
      </c>
      <c r="H136" s="239">
        <f t="shared" ref="H136:H137" si="75">$C$47/12</f>
        <v>0</v>
      </c>
      <c r="I136" s="229">
        <f>(SUM('1.  LRAMVA Summary'!D$52:D$75)+SUM('1.  LRAMVA Summary'!D$76:D$77)*(MONTH($E136)-1)/12)*$H136</f>
        <v>0</v>
      </c>
      <c r="J136" s="229">
        <f>(SUM('1.  LRAMVA Summary'!E$52:E$75)+SUM('1.  LRAMVA Summary'!E$76:E$77)*(MONTH($E136)-1)/12)*$H136</f>
        <v>0</v>
      </c>
      <c r="K136" s="229">
        <f>(SUM('1.  LRAMVA Summary'!F$52:F$75)+SUM('1.  LRAMVA Summary'!F$76:F$77)*(MONTH($E136)-1)/12)*$H136</f>
        <v>0</v>
      </c>
      <c r="L136" s="229">
        <f>(SUM('1.  LRAMVA Summary'!G$52:G$75)+SUM('1.  LRAMVA Summary'!G$76:G$77)*(MONTH($E136)-1)/12)*$H136</f>
        <v>0</v>
      </c>
      <c r="M136" s="229">
        <f>(SUM('1.  LRAMVA Summary'!H$52:H$75)+SUM('1.  LRAMVA Summary'!H$76:H$77)*(MONTH($E136)-1)/12)*$H136</f>
        <v>0</v>
      </c>
      <c r="N136" s="229">
        <f>(SUM('1.  LRAMVA Summary'!I$52:I$75)+SUM('1.  LRAMVA Summary'!I$76:I$77)*(MONTH($E136)-1)/12)*$H136</f>
        <v>0</v>
      </c>
      <c r="O136" s="229">
        <f>(SUM('1.  LRAMVA Summary'!J$52:J$75)+SUM('1.  LRAMVA Summary'!J$76:J$77)*(MONTH($E136)-1)/12)*$H136</f>
        <v>0</v>
      </c>
      <c r="P136" s="229">
        <f>(SUM('1.  LRAMVA Summary'!K$52:K$75)+SUM('1.  LRAMVA Summary'!K$76:K$77)*(MONTH($E136)-1)/12)*$H136</f>
        <v>0</v>
      </c>
      <c r="Q136" s="229">
        <f>(SUM('1.  LRAMVA Summary'!L$52:L$75)+SUM('1.  LRAMVA Summary'!L$76:L$77)*(MONTH($E136)-1)/12)*$H136</f>
        <v>0</v>
      </c>
      <c r="R136" s="229">
        <f>(SUM('1.  LRAMVA Summary'!M$52:M$75)+SUM('1.  LRAMVA Summary'!M$76:M$77)*(MONTH($E136)-1)/12)*$H136</f>
        <v>0</v>
      </c>
      <c r="S136" s="229">
        <f>(SUM('1.  LRAMVA Summary'!N$52:N$75)+SUM('1.  LRAMVA Summary'!N$76:N$77)*(MONTH($E136)-1)/12)*$H136</f>
        <v>0</v>
      </c>
      <c r="T136" s="229">
        <f>(SUM('1.  LRAMVA Summary'!O$52:O$75)+SUM('1.  LRAMVA Summary'!O$76:O$77)*(MONTH($E136)-1)/12)*$H136</f>
        <v>0</v>
      </c>
      <c r="U136" s="229">
        <f>(SUM('1.  LRAMVA Summary'!P$52:P$75)+SUM('1.  LRAMVA Summary'!P$76:P$77)*(MONTH($E136)-1)/12)*$H136</f>
        <v>0</v>
      </c>
      <c r="V136" s="229">
        <f>(SUM('1.  LRAMVA Summary'!Q$52:Q$75)+SUM('1.  LRAMVA Summary'!Q$76:Q$77)*(MONTH($E136)-1)/12)*$H136</f>
        <v>0</v>
      </c>
      <c r="W136" s="230">
        <f t="shared" ref="W136:W146" si="76">SUM(I136:V136)</f>
        <v>0</v>
      </c>
    </row>
    <row r="137" spans="2:23" s="9" customFormat="1" hidden="1">
      <c r="B137" s="68"/>
      <c r="E137" s="213">
        <v>43525</v>
      </c>
      <c r="F137" s="213" t="s">
        <v>187</v>
      </c>
      <c r="G137" s="214" t="s">
        <v>65</v>
      </c>
      <c r="H137" s="239">
        <f t="shared" si="75"/>
        <v>0</v>
      </c>
      <c r="I137" s="229">
        <f>(SUM('1.  LRAMVA Summary'!D$52:D$75)+SUM('1.  LRAMVA Summary'!D$76:D$77)*(MONTH($E137)-1)/12)*$H137</f>
        <v>0</v>
      </c>
      <c r="J137" s="229">
        <f>(SUM('1.  LRAMVA Summary'!E$52:E$75)+SUM('1.  LRAMVA Summary'!E$76:E$77)*(MONTH($E137)-1)/12)*$H137</f>
        <v>0</v>
      </c>
      <c r="K137" s="229">
        <f>(SUM('1.  LRAMVA Summary'!F$52:F$75)+SUM('1.  LRAMVA Summary'!F$76:F$77)*(MONTH($E137)-1)/12)*$H137</f>
        <v>0</v>
      </c>
      <c r="L137" s="229">
        <f>(SUM('1.  LRAMVA Summary'!G$52:G$75)+SUM('1.  LRAMVA Summary'!G$76:G$77)*(MONTH($E137)-1)/12)*$H137</f>
        <v>0</v>
      </c>
      <c r="M137" s="229">
        <f>(SUM('1.  LRAMVA Summary'!H$52:H$75)+SUM('1.  LRAMVA Summary'!H$76:H$77)*(MONTH($E137)-1)/12)*$H137</f>
        <v>0</v>
      </c>
      <c r="N137" s="229">
        <f>(SUM('1.  LRAMVA Summary'!I$52:I$75)+SUM('1.  LRAMVA Summary'!I$76:I$77)*(MONTH($E137)-1)/12)*$H137</f>
        <v>0</v>
      </c>
      <c r="O137" s="229">
        <f>(SUM('1.  LRAMVA Summary'!J$52:J$75)+SUM('1.  LRAMVA Summary'!J$76:J$77)*(MONTH($E137)-1)/12)*$H137</f>
        <v>0</v>
      </c>
      <c r="P137" s="229">
        <f>(SUM('1.  LRAMVA Summary'!K$52:K$75)+SUM('1.  LRAMVA Summary'!K$76:K$77)*(MONTH($E137)-1)/12)*$H137</f>
        <v>0</v>
      </c>
      <c r="Q137" s="229">
        <f>(SUM('1.  LRAMVA Summary'!L$52:L$75)+SUM('1.  LRAMVA Summary'!L$76:L$77)*(MONTH($E137)-1)/12)*$H137</f>
        <v>0</v>
      </c>
      <c r="R137" s="229">
        <f>(SUM('1.  LRAMVA Summary'!M$52:M$75)+SUM('1.  LRAMVA Summary'!M$76:M$77)*(MONTH($E137)-1)/12)*$H137</f>
        <v>0</v>
      </c>
      <c r="S137" s="229">
        <f>(SUM('1.  LRAMVA Summary'!N$52:N$75)+SUM('1.  LRAMVA Summary'!N$76:N$77)*(MONTH($E137)-1)/12)*$H137</f>
        <v>0</v>
      </c>
      <c r="T137" s="229">
        <f>(SUM('1.  LRAMVA Summary'!O$52:O$75)+SUM('1.  LRAMVA Summary'!O$76:O$77)*(MONTH($E137)-1)/12)*$H137</f>
        <v>0</v>
      </c>
      <c r="U137" s="229">
        <f>(SUM('1.  LRAMVA Summary'!P$52:P$75)+SUM('1.  LRAMVA Summary'!P$76:P$77)*(MONTH($E137)-1)/12)*$H137</f>
        <v>0</v>
      </c>
      <c r="V137" s="229">
        <f>(SUM('1.  LRAMVA Summary'!Q$52:Q$75)+SUM('1.  LRAMVA Summary'!Q$76:Q$77)*(MONTH($E137)-1)/12)*$H137</f>
        <v>0</v>
      </c>
      <c r="W137" s="230">
        <f t="shared" si="76"/>
        <v>0</v>
      </c>
    </row>
    <row r="138" spans="2:23" s="8" customFormat="1" hidden="1">
      <c r="B138" s="238"/>
      <c r="E138" s="213">
        <v>43556</v>
      </c>
      <c r="F138" s="213" t="s">
        <v>187</v>
      </c>
      <c r="G138" s="214" t="s">
        <v>66</v>
      </c>
      <c r="H138" s="239">
        <f>$C$48/12</f>
        <v>0</v>
      </c>
      <c r="I138" s="229">
        <f>(SUM('1.  LRAMVA Summary'!D$52:D$75)+SUM('1.  LRAMVA Summary'!D$76:D$77)*(MONTH($E138)-1)/12)*$H138</f>
        <v>0</v>
      </c>
      <c r="J138" s="229">
        <f>(SUM('1.  LRAMVA Summary'!E$52:E$75)+SUM('1.  LRAMVA Summary'!E$76:E$77)*(MONTH($E138)-1)/12)*$H138</f>
        <v>0</v>
      </c>
      <c r="K138" s="229">
        <f>(SUM('1.  LRAMVA Summary'!F$52:F$75)+SUM('1.  LRAMVA Summary'!F$76:F$77)*(MONTH($E138)-1)/12)*$H138</f>
        <v>0</v>
      </c>
      <c r="L138" s="229">
        <f>(SUM('1.  LRAMVA Summary'!G$52:G$75)+SUM('1.  LRAMVA Summary'!G$76:G$77)*(MONTH($E138)-1)/12)*$H138</f>
        <v>0</v>
      </c>
      <c r="M138" s="229">
        <f>(SUM('1.  LRAMVA Summary'!H$52:H$75)+SUM('1.  LRAMVA Summary'!H$76:H$77)*(MONTH($E138)-1)/12)*$H138</f>
        <v>0</v>
      </c>
      <c r="N138" s="229">
        <f>(SUM('1.  LRAMVA Summary'!I$52:I$75)+SUM('1.  LRAMVA Summary'!I$76:I$77)*(MONTH($E138)-1)/12)*$H138</f>
        <v>0</v>
      </c>
      <c r="O138" s="229">
        <f>(SUM('1.  LRAMVA Summary'!J$52:J$75)+SUM('1.  LRAMVA Summary'!J$76:J$77)*(MONTH($E138)-1)/12)*$H138</f>
        <v>0</v>
      </c>
      <c r="P138" s="229">
        <f>(SUM('1.  LRAMVA Summary'!K$52:K$75)+SUM('1.  LRAMVA Summary'!K$76:K$77)*(MONTH($E138)-1)/12)*$H138</f>
        <v>0</v>
      </c>
      <c r="Q138" s="229">
        <f>(SUM('1.  LRAMVA Summary'!L$52:L$75)+SUM('1.  LRAMVA Summary'!L$76:L$77)*(MONTH($E138)-1)/12)*$H138</f>
        <v>0</v>
      </c>
      <c r="R138" s="229">
        <f>(SUM('1.  LRAMVA Summary'!M$52:M$75)+SUM('1.  LRAMVA Summary'!M$76:M$77)*(MONTH($E138)-1)/12)*$H138</f>
        <v>0</v>
      </c>
      <c r="S138" s="229">
        <f>(SUM('1.  LRAMVA Summary'!N$52:N$75)+SUM('1.  LRAMVA Summary'!N$76:N$77)*(MONTH($E138)-1)/12)*$H138</f>
        <v>0</v>
      </c>
      <c r="T138" s="229">
        <f>(SUM('1.  LRAMVA Summary'!O$52:O$75)+SUM('1.  LRAMVA Summary'!O$76:O$77)*(MONTH($E138)-1)/12)*$H138</f>
        <v>0</v>
      </c>
      <c r="U138" s="229">
        <f>(SUM('1.  LRAMVA Summary'!P$52:P$75)+SUM('1.  LRAMVA Summary'!P$76:P$77)*(MONTH($E138)-1)/12)*$H138</f>
        <v>0</v>
      </c>
      <c r="V138" s="229">
        <f>(SUM('1.  LRAMVA Summary'!Q$52:Q$75)+SUM('1.  LRAMVA Summary'!Q$76:Q$77)*(MONTH($E138)-1)/12)*$H138</f>
        <v>0</v>
      </c>
      <c r="W138" s="230">
        <f t="shared" si="76"/>
        <v>0</v>
      </c>
    </row>
    <row r="139" spans="2:23" s="9" customFormat="1" hidden="1">
      <c r="B139" s="68"/>
      <c r="E139" s="213">
        <v>43586</v>
      </c>
      <c r="F139" s="213" t="s">
        <v>187</v>
      </c>
      <c r="G139" s="214" t="s">
        <v>66</v>
      </c>
      <c r="H139" s="239">
        <f>$C$48/12</f>
        <v>0</v>
      </c>
      <c r="I139" s="229">
        <f>(SUM('1.  LRAMVA Summary'!D$52:D$75)+SUM('1.  LRAMVA Summary'!D$76:D$77)*(MONTH($E139)-1)/12)*$H139</f>
        <v>0</v>
      </c>
      <c r="J139" s="229">
        <f>(SUM('1.  LRAMVA Summary'!E$52:E$75)+SUM('1.  LRAMVA Summary'!E$76:E$77)*(MONTH($E139)-1)/12)*$H139</f>
        <v>0</v>
      </c>
      <c r="K139" s="229">
        <f>(SUM('1.  LRAMVA Summary'!F$52:F$75)+SUM('1.  LRAMVA Summary'!F$76:F$77)*(MONTH($E139)-1)/12)*$H139</f>
        <v>0</v>
      </c>
      <c r="L139" s="229">
        <f>(SUM('1.  LRAMVA Summary'!G$52:G$75)+SUM('1.  LRAMVA Summary'!G$76:G$77)*(MONTH($E139)-1)/12)*$H139</f>
        <v>0</v>
      </c>
      <c r="M139" s="229">
        <f>(SUM('1.  LRAMVA Summary'!H$52:H$75)+SUM('1.  LRAMVA Summary'!H$76:H$77)*(MONTH($E139)-1)/12)*$H139</f>
        <v>0</v>
      </c>
      <c r="N139" s="229">
        <f>(SUM('1.  LRAMVA Summary'!I$52:I$75)+SUM('1.  LRAMVA Summary'!I$76:I$77)*(MONTH($E139)-1)/12)*$H139</f>
        <v>0</v>
      </c>
      <c r="O139" s="229">
        <f>(SUM('1.  LRAMVA Summary'!J$52:J$75)+SUM('1.  LRAMVA Summary'!J$76:J$77)*(MONTH($E139)-1)/12)*$H139</f>
        <v>0</v>
      </c>
      <c r="P139" s="229">
        <f>(SUM('1.  LRAMVA Summary'!K$52:K$75)+SUM('1.  LRAMVA Summary'!K$76:K$77)*(MONTH($E139)-1)/12)*$H139</f>
        <v>0</v>
      </c>
      <c r="Q139" s="229">
        <f>(SUM('1.  LRAMVA Summary'!L$52:L$75)+SUM('1.  LRAMVA Summary'!L$76:L$77)*(MONTH($E139)-1)/12)*$H139</f>
        <v>0</v>
      </c>
      <c r="R139" s="229">
        <f>(SUM('1.  LRAMVA Summary'!M$52:M$75)+SUM('1.  LRAMVA Summary'!M$76:M$77)*(MONTH($E139)-1)/12)*$H139</f>
        <v>0</v>
      </c>
      <c r="S139" s="229">
        <f>(SUM('1.  LRAMVA Summary'!N$52:N$75)+SUM('1.  LRAMVA Summary'!N$76:N$77)*(MONTH($E139)-1)/12)*$H139</f>
        <v>0</v>
      </c>
      <c r="T139" s="229">
        <f>(SUM('1.  LRAMVA Summary'!O$52:O$75)+SUM('1.  LRAMVA Summary'!O$76:O$77)*(MONTH($E139)-1)/12)*$H139</f>
        <v>0</v>
      </c>
      <c r="U139" s="229">
        <f>(SUM('1.  LRAMVA Summary'!P$52:P$75)+SUM('1.  LRAMVA Summary'!P$76:P$77)*(MONTH($E139)-1)/12)*$H139</f>
        <v>0</v>
      </c>
      <c r="V139" s="229">
        <f>(SUM('1.  LRAMVA Summary'!Q$52:Q$75)+SUM('1.  LRAMVA Summary'!Q$76:Q$77)*(MONTH($E139)-1)/12)*$H139</f>
        <v>0</v>
      </c>
      <c r="W139" s="230">
        <f t="shared" si="76"/>
        <v>0</v>
      </c>
    </row>
    <row r="140" spans="2:23" s="9" customFormat="1" hidden="1">
      <c r="B140" s="68"/>
      <c r="E140" s="213">
        <v>43617</v>
      </c>
      <c r="F140" s="213" t="s">
        <v>187</v>
      </c>
      <c r="G140" s="214" t="s">
        <v>66</v>
      </c>
      <c r="H140" s="239">
        <f t="shared" ref="H140" si="77">$C$48/12</f>
        <v>0</v>
      </c>
      <c r="I140" s="229">
        <f>(SUM('1.  LRAMVA Summary'!D$52:D$75)+SUM('1.  LRAMVA Summary'!D$76:D$77)*(MONTH($E140)-1)/12)*$H140</f>
        <v>0</v>
      </c>
      <c r="J140" s="229">
        <f>(SUM('1.  LRAMVA Summary'!E$52:E$75)+SUM('1.  LRAMVA Summary'!E$76:E$77)*(MONTH($E140)-1)/12)*$H140</f>
        <v>0</v>
      </c>
      <c r="K140" s="229">
        <f>(SUM('1.  LRAMVA Summary'!F$52:F$75)+SUM('1.  LRAMVA Summary'!F$76:F$77)*(MONTH($E140)-1)/12)*$H140</f>
        <v>0</v>
      </c>
      <c r="L140" s="229">
        <f>(SUM('1.  LRAMVA Summary'!G$52:G$75)+SUM('1.  LRAMVA Summary'!G$76:G$77)*(MONTH($E140)-1)/12)*$H140</f>
        <v>0</v>
      </c>
      <c r="M140" s="229">
        <f>(SUM('1.  LRAMVA Summary'!H$52:H$75)+SUM('1.  LRAMVA Summary'!H$76:H$77)*(MONTH($E140)-1)/12)*$H140</f>
        <v>0</v>
      </c>
      <c r="N140" s="229">
        <f>(SUM('1.  LRAMVA Summary'!I$52:I$75)+SUM('1.  LRAMVA Summary'!I$76:I$77)*(MONTH($E140)-1)/12)*$H140</f>
        <v>0</v>
      </c>
      <c r="O140" s="229">
        <f>(SUM('1.  LRAMVA Summary'!J$52:J$75)+SUM('1.  LRAMVA Summary'!J$76:J$77)*(MONTH($E140)-1)/12)*$H140</f>
        <v>0</v>
      </c>
      <c r="P140" s="229">
        <f>(SUM('1.  LRAMVA Summary'!K$52:K$75)+SUM('1.  LRAMVA Summary'!K$76:K$77)*(MONTH($E140)-1)/12)*$H140</f>
        <v>0</v>
      </c>
      <c r="Q140" s="229">
        <f>(SUM('1.  LRAMVA Summary'!L$52:L$75)+SUM('1.  LRAMVA Summary'!L$76:L$77)*(MONTH($E140)-1)/12)*$H140</f>
        <v>0</v>
      </c>
      <c r="R140" s="229">
        <f>(SUM('1.  LRAMVA Summary'!M$52:M$75)+SUM('1.  LRAMVA Summary'!M$76:M$77)*(MONTH($E140)-1)/12)*$H140</f>
        <v>0</v>
      </c>
      <c r="S140" s="229">
        <f>(SUM('1.  LRAMVA Summary'!N$52:N$75)+SUM('1.  LRAMVA Summary'!N$76:N$77)*(MONTH($E140)-1)/12)*$H140</f>
        <v>0</v>
      </c>
      <c r="T140" s="229">
        <f>(SUM('1.  LRAMVA Summary'!O$52:O$75)+SUM('1.  LRAMVA Summary'!O$76:O$77)*(MONTH($E140)-1)/12)*$H140</f>
        <v>0</v>
      </c>
      <c r="U140" s="229">
        <f>(SUM('1.  LRAMVA Summary'!P$52:P$75)+SUM('1.  LRAMVA Summary'!P$76:P$77)*(MONTH($E140)-1)/12)*$H140</f>
        <v>0</v>
      </c>
      <c r="V140" s="229">
        <f>(SUM('1.  LRAMVA Summary'!Q$52:Q$75)+SUM('1.  LRAMVA Summary'!Q$76:Q$77)*(MONTH($E140)-1)/12)*$H140</f>
        <v>0</v>
      </c>
      <c r="W140" s="230">
        <f t="shared" si="76"/>
        <v>0</v>
      </c>
    </row>
    <row r="141" spans="2:23" s="9" customFormat="1" hidden="1">
      <c r="B141" s="68"/>
      <c r="E141" s="213">
        <v>43647</v>
      </c>
      <c r="F141" s="213" t="s">
        <v>187</v>
      </c>
      <c r="G141" s="214" t="s">
        <v>68</v>
      </c>
      <c r="H141" s="239">
        <f>$C$49/12</f>
        <v>0</v>
      </c>
      <c r="I141" s="229">
        <f>(SUM('1.  LRAMVA Summary'!D$52:D$75)+SUM('1.  LRAMVA Summary'!D$76:D$77)*(MONTH($E141)-1)/12)*$H141</f>
        <v>0</v>
      </c>
      <c r="J141" s="229">
        <f>(SUM('1.  LRAMVA Summary'!E$52:E$75)+SUM('1.  LRAMVA Summary'!E$76:E$77)*(MONTH($E141)-1)/12)*$H141</f>
        <v>0</v>
      </c>
      <c r="K141" s="229">
        <f>(SUM('1.  LRAMVA Summary'!F$52:F$75)+SUM('1.  LRAMVA Summary'!F$76:F$77)*(MONTH($E141)-1)/12)*$H141</f>
        <v>0</v>
      </c>
      <c r="L141" s="229">
        <f>(SUM('1.  LRAMVA Summary'!G$52:G$75)+SUM('1.  LRAMVA Summary'!G$76:G$77)*(MONTH($E141)-1)/12)*$H141</f>
        <v>0</v>
      </c>
      <c r="M141" s="229">
        <f>(SUM('1.  LRAMVA Summary'!H$52:H$75)+SUM('1.  LRAMVA Summary'!H$76:H$77)*(MONTH($E141)-1)/12)*$H141</f>
        <v>0</v>
      </c>
      <c r="N141" s="229">
        <f>(SUM('1.  LRAMVA Summary'!I$52:I$75)+SUM('1.  LRAMVA Summary'!I$76:I$77)*(MONTH($E141)-1)/12)*$H141</f>
        <v>0</v>
      </c>
      <c r="O141" s="229">
        <f>(SUM('1.  LRAMVA Summary'!J$52:J$75)+SUM('1.  LRAMVA Summary'!J$76:J$77)*(MONTH($E141)-1)/12)*$H141</f>
        <v>0</v>
      </c>
      <c r="P141" s="229">
        <f>(SUM('1.  LRAMVA Summary'!K$52:K$75)+SUM('1.  LRAMVA Summary'!K$76:K$77)*(MONTH($E141)-1)/12)*$H141</f>
        <v>0</v>
      </c>
      <c r="Q141" s="229">
        <f>(SUM('1.  LRAMVA Summary'!L$52:L$75)+SUM('1.  LRAMVA Summary'!L$76:L$77)*(MONTH($E141)-1)/12)*$H141</f>
        <v>0</v>
      </c>
      <c r="R141" s="229">
        <f>(SUM('1.  LRAMVA Summary'!M$52:M$75)+SUM('1.  LRAMVA Summary'!M$76:M$77)*(MONTH($E141)-1)/12)*$H141</f>
        <v>0</v>
      </c>
      <c r="S141" s="229">
        <f>(SUM('1.  LRAMVA Summary'!N$52:N$75)+SUM('1.  LRAMVA Summary'!N$76:N$77)*(MONTH($E141)-1)/12)*$H141</f>
        <v>0</v>
      </c>
      <c r="T141" s="229">
        <f>(SUM('1.  LRAMVA Summary'!O$52:O$75)+SUM('1.  LRAMVA Summary'!O$76:O$77)*(MONTH($E141)-1)/12)*$H141</f>
        <v>0</v>
      </c>
      <c r="U141" s="229">
        <f>(SUM('1.  LRAMVA Summary'!P$52:P$75)+SUM('1.  LRAMVA Summary'!P$76:P$77)*(MONTH($E141)-1)/12)*$H141</f>
        <v>0</v>
      </c>
      <c r="V141" s="229">
        <f>(SUM('1.  LRAMVA Summary'!Q$52:Q$75)+SUM('1.  LRAMVA Summary'!Q$76:Q$77)*(MONTH($E141)-1)/12)*$H141</f>
        <v>0</v>
      </c>
      <c r="W141" s="230">
        <f t="shared" si="76"/>
        <v>0</v>
      </c>
    </row>
    <row r="142" spans="2:23" s="9" customFormat="1" hidden="1">
      <c r="B142" s="68"/>
      <c r="E142" s="213">
        <v>43678</v>
      </c>
      <c r="F142" s="213" t="s">
        <v>187</v>
      </c>
      <c r="G142" s="214" t="s">
        <v>68</v>
      </c>
      <c r="H142" s="239">
        <f t="shared" ref="H142" si="78">$C$49/12</f>
        <v>0</v>
      </c>
      <c r="I142" s="229">
        <f>(SUM('1.  LRAMVA Summary'!D$52:D$75)+SUM('1.  LRAMVA Summary'!D$76:D$77)*(MONTH($E142)-1)/12)*$H142</f>
        <v>0</v>
      </c>
      <c r="J142" s="229">
        <f>(SUM('1.  LRAMVA Summary'!E$52:E$75)+SUM('1.  LRAMVA Summary'!E$76:E$77)*(MONTH($E142)-1)/12)*$H142</f>
        <v>0</v>
      </c>
      <c r="K142" s="229">
        <f>(SUM('1.  LRAMVA Summary'!F$52:F$75)+SUM('1.  LRAMVA Summary'!F$76:F$77)*(MONTH($E142)-1)/12)*$H142</f>
        <v>0</v>
      </c>
      <c r="L142" s="229">
        <f>(SUM('1.  LRAMVA Summary'!G$52:G$75)+SUM('1.  LRAMVA Summary'!G$76:G$77)*(MONTH($E142)-1)/12)*$H142</f>
        <v>0</v>
      </c>
      <c r="M142" s="229">
        <f>(SUM('1.  LRAMVA Summary'!H$52:H$75)+SUM('1.  LRAMVA Summary'!H$76:H$77)*(MONTH($E142)-1)/12)*$H142</f>
        <v>0</v>
      </c>
      <c r="N142" s="229">
        <f>(SUM('1.  LRAMVA Summary'!I$52:I$75)+SUM('1.  LRAMVA Summary'!I$76:I$77)*(MONTH($E142)-1)/12)*$H142</f>
        <v>0</v>
      </c>
      <c r="O142" s="229">
        <f>(SUM('1.  LRAMVA Summary'!J$52:J$75)+SUM('1.  LRAMVA Summary'!J$76:J$77)*(MONTH($E142)-1)/12)*$H142</f>
        <v>0</v>
      </c>
      <c r="P142" s="229">
        <f>(SUM('1.  LRAMVA Summary'!K$52:K$75)+SUM('1.  LRAMVA Summary'!K$76:K$77)*(MONTH($E142)-1)/12)*$H142</f>
        <v>0</v>
      </c>
      <c r="Q142" s="229">
        <f>(SUM('1.  LRAMVA Summary'!L$52:L$75)+SUM('1.  LRAMVA Summary'!L$76:L$77)*(MONTH($E142)-1)/12)*$H142</f>
        <v>0</v>
      </c>
      <c r="R142" s="229">
        <f>(SUM('1.  LRAMVA Summary'!M$52:M$75)+SUM('1.  LRAMVA Summary'!M$76:M$77)*(MONTH($E142)-1)/12)*$H142</f>
        <v>0</v>
      </c>
      <c r="S142" s="229">
        <f>(SUM('1.  LRAMVA Summary'!N$52:N$75)+SUM('1.  LRAMVA Summary'!N$76:N$77)*(MONTH($E142)-1)/12)*$H142</f>
        <v>0</v>
      </c>
      <c r="T142" s="229">
        <f>(SUM('1.  LRAMVA Summary'!O$52:O$75)+SUM('1.  LRAMVA Summary'!O$76:O$77)*(MONTH($E142)-1)/12)*$H142</f>
        <v>0</v>
      </c>
      <c r="U142" s="229">
        <f>(SUM('1.  LRAMVA Summary'!P$52:P$75)+SUM('1.  LRAMVA Summary'!P$76:P$77)*(MONTH($E142)-1)/12)*$H142</f>
        <v>0</v>
      </c>
      <c r="V142" s="229">
        <f>(SUM('1.  LRAMVA Summary'!Q$52:Q$75)+SUM('1.  LRAMVA Summary'!Q$76:Q$77)*(MONTH($E142)-1)/12)*$H142</f>
        <v>0</v>
      </c>
      <c r="W142" s="230">
        <f t="shared" si="76"/>
        <v>0</v>
      </c>
    </row>
    <row r="143" spans="2:23" s="9" customFormat="1" hidden="1">
      <c r="B143" s="68"/>
      <c r="E143" s="213">
        <v>43709</v>
      </c>
      <c r="F143" s="213" t="s">
        <v>187</v>
      </c>
      <c r="G143" s="214" t="s">
        <v>68</v>
      </c>
      <c r="H143" s="239">
        <f>$C$49/12</f>
        <v>0</v>
      </c>
      <c r="I143" s="229">
        <f>(SUM('1.  LRAMVA Summary'!D$52:D$75)+SUM('1.  LRAMVA Summary'!D$76:D$77)*(MONTH($E143)-1)/12)*$H143</f>
        <v>0</v>
      </c>
      <c r="J143" s="229">
        <f>(SUM('1.  LRAMVA Summary'!E$52:E$75)+SUM('1.  LRAMVA Summary'!E$76:E$77)*(MONTH($E143)-1)/12)*$H143</f>
        <v>0</v>
      </c>
      <c r="K143" s="229">
        <f>(SUM('1.  LRAMVA Summary'!F$52:F$75)+SUM('1.  LRAMVA Summary'!F$76:F$77)*(MONTH($E143)-1)/12)*$H143</f>
        <v>0</v>
      </c>
      <c r="L143" s="229">
        <f>(SUM('1.  LRAMVA Summary'!G$52:G$75)+SUM('1.  LRAMVA Summary'!G$76:G$77)*(MONTH($E143)-1)/12)*$H143</f>
        <v>0</v>
      </c>
      <c r="M143" s="229">
        <f>(SUM('1.  LRAMVA Summary'!H$52:H$75)+SUM('1.  LRAMVA Summary'!H$76:H$77)*(MONTH($E143)-1)/12)*$H143</f>
        <v>0</v>
      </c>
      <c r="N143" s="229">
        <f>(SUM('1.  LRAMVA Summary'!I$52:I$75)+SUM('1.  LRAMVA Summary'!I$76:I$77)*(MONTH($E143)-1)/12)*$H143</f>
        <v>0</v>
      </c>
      <c r="O143" s="229">
        <f>(SUM('1.  LRAMVA Summary'!J$52:J$75)+SUM('1.  LRAMVA Summary'!J$76:J$77)*(MONTH($E143)-1)/12)*$H143</f>
        <v>0</v>
      </c>
      <c r="P143" s="229">
        <f>(SUM('1.  LRAMVA Summary'!K$52:K$75)+SUM('1.  LRAMVA Summary'!K$76:K$77)*(MONTH($E143)-1)/12)*$H143</f>
        <v>0</v>
      </c>
      <c r="Q143" s="229">
        <f>(SUM('1.  LRAMVA Summary'!L$52:L$75)+SUM('1.  LRAMVA Summary'!L$76:L$77)*(MONTH($E143)-1)/12)*$H143</f>
        <v>0</v>
      </c>
      <c r="R143" s="229">
        <f>(SUM('1.  LRAMVA Summary'!M$52:M$75)+SUM('1.  LRAMVA Summary'!M$76:M$77)*(MONTH($E143)-1)/12)*$H143</f>
        <v>0</v>
      </c>
      <c r="S143" s="229">
        <f>(SUM('1.  LRAMVA Summary'!N$52:N$75)+SUM('1.  LRAMVA Summary'!N$76:N$77)*(MONTH($E143)-1)/12)*$H143</f>
        <v>0</v>
      </c>
      <c r="T143" s="229">
        <f>(SUM('1.  LRAMVA Summary'!O$52:O$75)+SUM('1.  LRAMVA Summary'!O$76:O$77)*(MONTH($E143)-1)/12)*$H143</f>
        <v>0</v>
      </c>
      <c r="U143" s="229">
        <f>(SUM('1.  LRAMVA Summary'!P$52:P$75)+SUM('1.  LRAMVA Summary'!P$76:P$77)*(MONTH($E143)-1)/12)*$H143</f>
        <v>0</v>
      </c>
      <c r="V143" s="229">
        <f>(SUM('1.  LRAMVA Summary'!Q$52:Q$75)+SUM('1.  LRAMVA Summary'!Q$76:Q$77)*(MONTH($E143)-1)/12)*$H143</f>
        <v>0</v>
      </c>
      <c r="W143" s="230">
        <f t="shared" si="76"/>
        <v>0</v>
      </c>
    </row>
    <row r="144" spans="2:23" s="9" customFormat="1" hidden="1">
      <c r="B144" s="68"/>
      <c r="E144" s="213">
        <v>43739</v>
      </c>
      <c r="F144" s="213" t="s">
        <v>187</v>
      </c>
      <c r="G144" s="214" t="s">
        <v>69</v>
      </c>
      <c r="H144" s="239">
        <f>$C$50/12</f>
        <v>0</v>
      </c>
      <c r="I144" s="229">
        <f>(SUM('1.  LRAMVA Summary'!D$52:D$75)+SUM('1.  LRAMVA Summary'!D$76:D$77)*(MONTH($E144)-1)/12)*$H144</f>
        <v>0</v>
      </c>
      <c r="J144" s="229">
        <f>(SUM('1.  LRAMVA Summary'!E$52:E$75)+SUM('1.  LRAMVA Summary'!E$76:E$77)*(MONTH($E144)-1)/12)*$H144</f>
        <v>0</v>
      </c>
      <c r="K144" s="229">
        <f>(SUM('1.  LRAMVA Summary'!F$52:F$75)+SUM('1.  LRAMVA Summary'!F$76:F$77)*(MONTH($E144)-1)/12)*$H144</f>
        <v>0</v>
      </c>
      <c r="L144" s="229">
        <f>(SUM('1.  LRAMVA Summary'!G$52:G$75)+SUM('1.  LRAMVA Summary'!G$76:G$77)*(MONTH($E144)-1)/12)*$H144</f>
        <v>0</v>
      </c>
      <c r="M144" s="229">
        <f>(SUM('1.  LRAMVA Summary'!H$52:H$75)+SUM('1.  LRAMVA Summary'!H$76:H$77)*(MONTH($E144)-1)/12)*$H144</f>
        <v>0</v>
      </c>
      <c r="N144" s="229">
        <f>(SUM('1.  LRAMVA Summary'!I$52:I$75)+SUM('1.  LRAMVA Summary'!I$76:I$77)*(MONTH($E144)-1)/12)*$H144</f>
        <v>0</v>
      </c>
      <c r="O144" s="229">
        <f>(SUM('1.  LRAMVA Summary'!J$52:J$75)+SUM('1.  LRAMVA Summary'!J$76:J$77)*(MONTH($E144)-1)/12)*$H144</f>
        <v>0</v>
      </c>
      <c r="P144" s="229">
        <f>(SUM('1.  LRAMVA Summary'!K$52:K$75)+SUM('1.  LRAMVA Summary'!K$76:K$77)*(MONTH($E144)-1)/12)*$H144</f>
        <v>0</v>
      </c>
      <c r="Q144" s="229">
        <f>(SUM('1.  LRAMVA Summary'!L$52:L$75)+SUM('1.  LRAMVA Summary'!L$76:L$77)*(MONTH($E144)-1)/12)*$H144</f>
        <v>0</v>
      </c>
      <c r="R144" s="229">
        <f>(SUM('1.  LRAMVA Summary'!M$52:M$75)+SUM('1.  LRAMVA Summary'!M$76:M$77)*(MONTH($E144)-1)/12)*$H144</f>
        <v>0</v>
      </c>
      <c r="S144" s="229">
        <f>(SUM('1.  LRAMVA Summary'!N$52:N$75)+SUM('1.  LRAMVA Summary'!N$76:N$77)*(MONTH($E144)-1)/12)*$H144</f>
        <v>0</v>
      </c>
      <c r="T144" s="229">
        <f>(SUM('1.  LRAMVA Summary'!O$52:O$75)+SUM('1.  LRAMVA Summary'!O$76:O$77)*(MONTH($E144)-1)/12)*$H144</f>
        <v>0</v>
      </c>
      <c r="U144" s="229">
        <f>(SUM('1.  LRAMVA Summary'!P$52:P$75)+SUM('1.  LRAMVA Summary'!P$76:P$77)*(MONTH($E144)-1)/12)*$H144</f>
        <v>0</v>
      </c>
      <c r="V144" s="229">
        <f>(SUM('1.  LRAMVA Summary'!Q$52:Q$75)+SUM('1.  LRAMVA Summary'!Q$76:Q$77)*(MONTH($E144)-1)/12)*$H144</f>
        <v>0</v>
      </c>
      <c r="W144" s="230">
        <f t="shared" si="76"/>
        <v>0</v>
      </c>
    </row>
    <row r="145" spans="2:23" s="9" customFormat="1" hidden="1">
      <c r="B145" s="68"/>
      <c r="E145" s="213">
        <v>43770</v>
      </c>
      <c r="F145" s="213" t="s">
        <v>187</v>
      </c>
      <c r="G145" s="214" t="s">
        <v>69</v>
      </c>
      <c r="H145" s="239">
        <f t="shared" ref="H145:H146" si="79">$C$50/12</f>
        <v>0</v>
      </c>
      <c r="I145" s="229">
        <f>(SUM('1.  LRAMVA Summary'!D$52:D$75)+SUM('1.  LRAMVA Summary'!D$76:D$77)*(MONTH($E145)-1)/12)*$H145</f>
        <v>0</v>
      </c>
      <c r="J145" s="229">
        <f>(SUM('1.  LRAMVA Summary'!E$52:E$75)+SUM('1.  LRAMVA Summary'!E$76:E$77)*(MONTH($E145)-1)/12)*$H145</f>
        <v>0</v>
      </c>
      <c r="K145" s="229">
        <f>(SUM('1.  LRAMVA Summary'!F$52:F$75)+SUM('1.  LRAMVA Summary'!F$76:F$77)*(MONTH($E145)-1)/12)*$H145</f>
        <v>0</v>
      </c>
      <c r="L145" s="229">
        <f>(SUM('1.  LRAMVA Summary'!G$52:G$75)+SUM('1.  LRAMVA Summary'!G$76:G$77)*(MONTH($E145)-1)/12)*$H145</f>
        <v>0</v>
      </c>
      <c r="M145" s="229">
        <f>(SUM('1.  LRAMVA Summary'!H$52:H$75)+SUM('1.  LRAMVA Summary'!H$76:H$77)*(MONTH($E145)-1)/12)*$H145</f>
        <v>0</v>
      </c>
      <c r="N145" s="229">
        <f>(SUM('1.  LRAMVA Summary'!I$52:I$75)+SUM('1.  LRAMVA Summary'!I$76:I$77)*(MONTH($E145)-1)/12)*$H145</f>
        <v>0</v>
      </c>
      <c r="O145" s="229">
        <f>(SUM('1.  LRAMVA Summary'!J$52:J$75)+SUM('1.  LRAMVA Summary'!J$76:J$77)*(MONTH($E145)-1)/12)*$H145</f>
        <v>0</v>
      </c>
      <c r="P145" s="229">
        <f>(SUM('1.  LRAMVA Summary'!K$52:K$75)+SUM('1.  LRAMVA Summary'!K$76:K$77)*(MONTH($E145)-1)/12)*$H145</f>
        <v>0</v>
      </c>
      <c r="Q145" s="229">
        <f>(SUM('1.  LRAMVA Summary'!L$52:L$75)+SUM('1.  LRAMVA Summary'!L$76:L$77)*(MONTH($E145)-1)/12)*$H145</f>
        <v>0</v>
      </c>
      <c r="R145" s="229">
        <f>(SUM('1.  LRAMVA Summary'!M$52:M$75)+SUM('1.  LRAMVA Summary'!M$76:M$77)*(MONTH($E145)-1)/12)*$H145</f>
        <v>0</v>
      </c>
      <c r="S145" s="229">
        <f>(SUM('1.  LRAMVA Summary'!N$52:N$75)+SUM('1.  LRAMVA Summary'!N$76:N$77)*(MONTH($E145)-1)/12)*$H145</f>
        <v>0</v>
      </c>
      <c r="T145" s="229">
        <f>(SUM('1.  LRAMVA Summary'!O$52:O$75)+SUM('1.  LRAMVA Summary'!O$76:O$77)*(MONTH($E145)-1)/12)*$H145</f>
        <v>0</v>
      </c>
      <c r="U145" s="229">
        <f>(SUM('1.  LRAMVA Summary'!P$52:P$75)+SUM('1.  LRAMVA Summary'!P$76:P$77)*(MONTH($E145)-1)/12)*$H145</f>
        <v>0</v>
      </c>
      <c r="V145" s="229">
        <f>(SUM('1.  LRAMVA Summary'!Q$52:Q$75)+SUM('1.  LRAMVA Summary'!Q$76:Q$77)*(MONTH($E145)-1)/12)*$H145</f>
        <v>0</v>
      </c>
      <c r="W145" s="230">
        <f t="shared" si="76"/>
        <v>0</v>
      </c>
    </row>
    <row r="146" spans="2:23" s="9" customFormat="1" hidden="1">
      <c r="B146" s="68"/>
      <c r="E146" s="213">
        <v>43800</v>
      </c>
      <c r="F146" s="213" t="s">
        <v>187</v>
      </c>
      <c r="G146" s="214" t="s">
        <v>69</v>
      </c>
      <c r="H146" s="239">
        <f t="shared" si="79"/>
        <v>0</v>
      </c>
      <c r="I146" s="229">
        <f>(SUM('1.  LRAMVA Summary'!D$52:D$75)+SUM('1.  LRAMVA Summary'!D$76:D$77)*(MONTH($E146)-1)/12)*$H146</f>
        <v>0</v>
      </c>
      <c r="J146" s="229">
        <f>(SUM('1.  LRAMVA Summary'!E$52:E$75)+SUM('1.  LRAMVA Summary'!E$76:E$77)*(MONTH($E146)-1)/12)*$H146</f>
        <v>0</v>
      </c>
      <c r="K146" s="229">
        <f>(SUM('1.  LRAMVA Summary'!F$52:F$75)+SUM('1.  LRAMVA Summary'!F$76:F$77)*(MONTH($E146)-1)/12)*$H146</f>
        <v>0</v>
      </c>
      <c r="L146" s="229">
        <f>(SUM('1.  LRAMVA Summary'!G$52:G$75)+SUM('1.  LRAMVA Summary'!G$76:G$77)*(MONTH($E146)-1)/12)*$H146</f>
        <v>0</v>
      </c>
      <c r="M146" s="229">
        <f>(SUM('1.  LRAMVA Summary'!H$52:H$75)+SUM('1.  LRAMVA Summary'!H$76:H$77)*(MONTH($E146)-1)/12)*$H146</f>
        <v>0</v>
      </c>
      <c r="N146" s="229">
        <f>(SUM('1.  LRAMVA Summary'!I$52:I$75)+SUM('1.  LRAMVA Summary'!I$76:I$77)*(MONTH($E146)-1)/12)*$H146</f>
        <v>0</v>
      </c>
      <c r="O146" s="229">
        <f>(SUM('1.  LRAMVA Summary'!J$52:J$75)+SUM('1.  LRAMVA Summary'!J$76:J$77)*(MONTH($E146)-1)/12)*$H146</f>
        <v>0</v>
      </c>
      <c r="P146" s="229">
        <f>(SUM('1.  LRAMVA Summary'!K$52:K$75)+SUM('1.  LRAMVA Summary'!K$76:K$77)*(MONTH($E146)-1)/12)*$H146</f>
        <v>0</v>
      </c>
      <c r="Q146" s="229">
        <f>(SUM('1.  LRAMVA Summary'!L$52:L$75)+SUM('1.  LRAMVA Summary'!L$76:L$77)*(MONTH($E146)-1)/12)*$H146</f>
        <v>0</v>
      </c>
      <c r="R146" s="229">
        <f>(SUM('1.  LRAMVA Summary'!M$52:M$75)+SUM('1.  LRAMVA Summary'!M$76:M$77)*(MONTH($E146)-1)/12)*$H146</f>
        <v>0</v>
      </c>
      <c r="S146" s="229">
        <f>(SUM('1.  LRAMVA Summary'!N$52:N$75)+SUM('1.  LRAMVA Summary'!N$76:N$77)*(MONTH($E146)-1)/12)*$H146</f>
        <v>0</v>
      </c>
      <c r="T146" s="229">
        <f>(SUM('1.  LRAMVA Summary'!O$52:O$75)+SUM('1.  LRAMVA Summary'!O$76:O$77)*(MONTH($E146)-1)/12)*$H146</f>
        <v>0</v>
      </c>
      <c r="U146" s="229">
        <f>(SUM('1.  LRAMVA Summary'!P$52:P$75)+SUM('1.  LRAMVA Summary'!P$76:P$77)*(MONTH($E146)-1)/12)*$H146</f>
        <v>0</v>
      </c>
      <c r="V146" s="229">
        <f>(SUM('1.  LRAMVA Summary'!Q$52:Q$75)+SUM('1.  LRAMVA Summary'!Q$76:Q$77)*(MONTH($E146)-1)/12)*$H146</f>
        <v>0</v>
      </c>
      <c r="W146" s="230">
        <f t="shared" si="76"/>
        <v>0</v>
      </c>
    </row>
    <row r="147" spans="2:23" s="9" customFormat="1" ht="15.75" hidden="1" thickBot="1">
      <c r="B147" s="68"/>
      <c r="E147" s="215" t="s">
        <v>470</v>
      </c>
      <c r="F147" s="215"/>
      <c r="G147" s="216"/>
      <c r="H147" s="217"/>
      <c r="I147" s="218">
        <f>SUM(I134:I146)</f>
        <v>329.37662813300739</v>
      </c>
      <c r="J147" s="218">
        <f>SUM(J134:J146)</f>
        <v>2554.6484837564408</v>
      </c>
      <c r="K147" s="218">
        <f t="shared" ref="K147:O147" si="80">SUM(K134:K146)</f>
        <v>209.48286975363152</v>
      </c>
      <c r="L147" s="218">
        <f t="shared" si="80"/>
        <v>-98.929657020408243</v>
      </c>
      <c r="M147" s="218">
        <f t="shared" si="80"/>
        <v>-5.9477096248229175</v>
      </c>
      <c r="N147" s="218">
        <f t="shared" si="80"/>
        <v>-1.1799938672041668</v>
      </c>
      <c r="O147" s="218">
        <f t="shared" si="80"/>
        <v>600.71994465959619</v>
      </c>
      <c r="P147" s="218">
        <f t="shared" ref="P147:V147" si="81">SUM(P134:P146)</f>
        <v>0</v>
      </c>
      <c r="Q147" s="218">
        <f t="shared" si="81"/>
        <v>0</v>
      </c>
      <c r="R147" s="218">
        <f t="shared" si="81"/>
        <v>0</v>
      </c>
      <c r="S147" s="218">
        <f t="shared" si="81"/>
        <v>0</v>
      </c>
      <c r="T147" s="218">
        <f t="shared" si="81"/>
        <v>0</v>
      </c>
      <c r="U147" s="218">
        <f t="shared" si="81"/>
        <v>0</v>
      </c>
      <c r="V147" s="218">
        <f t="shared" si="81"/>
        <v>0</v>
      </c>
      <c r="W147" s="218">
        <f>SUM(W134:W146)</f>
        <v>3588.1705657902417</v>
      </c>
    </row>
    <row r="148" spans="2:23" s="9" customFormat="1" ht="15.75" hidden="1" thickTop="1">
      <c r="B148" s="68"/>
      <c r="E148" s="219" t="s">
        <v>67</v>
      </c>
      <c r="F148" s="219"/>
      <c r="G148" s="220"/>
      <c r="H148" s="221"/>
      <c r="I148" s="222"/>
      <c r="J148" s="222"/>
      <c r="K148" s="222"/>
      <c r="L148" s="222"/>
      <c r="M148" s="222"/>
      <c r="N148" s="222"/>
      <c r="O148" s="222"/>
      <c r="P148" s="222"/>
      <c r="Q148" s="222"/>
      <c r="R148" s="222"/>
      <c r="S148" s="222"/>
      <c r="T148" s="222"/>
      <c r="U148" s="222"/>
      <c r="V148" s="222"/>
      <c r="W148" s="223"/>
    </row>
    <row r="149" spans="2:23" s="9" customFormat="1" hidden="1">
      <c r="B149" s="68"/>
      <c r="E149" s="224" t="s">
        <v>434</v>
      </c>
      <c r="F149" s="224"/>
      <c r="G149" s="225"/>
      <c r="H149" s="226"/>
      <c r="I149" s="227">
        <f>I147+I148</f>
        <v>329.37662813300739</v>
      </c>
      <c r="J149" s="227">
        <f t="shared" ref="J149" si="82">J147+J148</f>
        <v>2554.6484837564408</v>
      </c>
      <c r="K149" s="227">
        <f t="shared" ref="K149" si="83">K147+K148</f>
        <v>209.48286975363152</v>
      </c>
      <c r="L149" s="227">
        <f t="shared" ref="L149" si="84">L147+L148</f>
        <v>-98.929657020408243</v>
      </c>
      <c r="M149" s="227">
        <f t="shared" ref="M149" si="85">M147+M148</f>
        <v>-5.9477096248229175</v>
      </c>
      <c r="N149" s="227">
        <f t="shared" ref="N149" si="86">N147+N148</f>
        <v>-1.1799938672041668</v>
      </c>
      <c r="O149" s="227">
        <f t="shared" ref="O149:V149" si="87">O147+O148</f>
        <v>600.71994465959619</v>
      </c>
      <c r="P149" s="227">
        <f t="shared" si="87"/>
        <v>0</v>
      </c>
      <c r="Q149" s="227">
        <f t="shared" si="87"/>
        <v>0</v>
      </c>
      <c r="R149" s="227">
        <f t="shared" si="87"/>
        <v>0</v>
      </c>
      <c r="S149" s="227">
        <f t="shared" si="87"/>
        <v>0</v>
      </c>
      <c r="T149" s="227">
        <f t="shared" si="87"/>
        <v>0</v>
      </c>
      <c r="U149" s="227">
        <f t="shared" si="87"/>
        <v>0</v>
      </c>
      <c r="V149" s="227">
        <f t="shared" si="87"/>
        <v>0</v>
      </c>
      <c r="W149" s="227">
        <f>W147+W148</f>
        <v>3588.1705657902417</v>
      </c>
    </row>
    <row r="150" spans="2:23" s="9" customFormat="1" hidden="1">
      <c r="B150" s="68"/>
      <c r="E150" s="213">
        <v>43831</v>
      </c>
      <c r="F150" s="213" t="s">
        <v>188</v>
      </c>
      <c r="G150" s="214" t="s">
        <v>65</v>
      </c>
      <c r="H150" s="239">
        <f>$C$51/12</f>
        <v>0</v>
      </c>
      <c r="I150" s="229">
        <f>(SUM('1.  LRAMVA Summary'!D$52:D$78)+SUM('1.  LRAMVA Summary'!D$79:D$80)*(MONTH($E150)-1)/12)*$H150</f>
        <v>0</v>
      </c>
      <c r="J150" s="229">
        <f>(SUM('1.  LRAMVA Summary'!E$52:E$78)+SUM('1.  LRAMVA Summary'!E$79:E$80)*(MONTH($E150)-1)/12)*$H150</f>
        <v>0</v>
      </c>
      <c r="K150" s="229">
        <f>(SUM('1.  LRAMVA Summary'!F$52:F$78)+SUM('1.  LRAMVA Summary'!F$79:F$80)*(MONTH($E150)-1)/12)*$H150</f>
        <v>0</v>
      </c>
      <c r="L150" s="229">
        <f>(SUM('1.  LRAMVA Summary'!G$52:G$78)+SUM('1.  LRAMVA Summary'!G$79:G$80)*(MONTH($E150)-1)/12)*$H150</f>
        <v>0</v>
      </c>
      <c r="M150" s="229">
        <f>(SUM('1.  LRAMVA Summary'!H$52:H$78)+SUM('1.  LRAMVA Summary'!H$79:H$80)*(MONTH($E150)-1)/12)*$H150</f>
        <v>0</v>
      </c>
      <c r="N150" s="229">
        <f>(SUM('1.  LRAMVA Summary'!I$52:I$78)+SUM('1.  LRAMVA Summary'!I$79:I$80)*(MONTH($E150)-1)/12)*$H150</f>
        <v>0</v>
      </c>
      <c r="O150" s="229">
        <f>(SUM('1.  LRAMVA Summary'!J$52:J$78)+SUM('1.  LRAMVA Summary'!J$79:J$80)*(MONTH($E150)-1)/12)*$H150</f>
        <v>0</v>
      </c>
      <c r="P150" s="229">
        <f>(SUM('1.  LRAMVA Summary'!K$52:K$78)+SUM('1.  LRAMVA Summary'!K$79:K$80)*(MONTH($E150)-1)/12)*$H150</f>
        <v>0</v>
      </c>
      <c r="Q150" s="229">
        <f>(SUM('1.  LRAMVA Summary'!L$52:L$78)+SUM('1.  LRAMVA Summary'!L$79:L$80)*(MONTH($E150)-1)/12)*$H150</f>
        <v>0</v>
      </c>
      <c r="R150" s="229">
        <f>(SUM('1.  LRAMVA Summary'!M$52:M$78)+SUM('1.  LRAMVA Summary'!M$79:M$80)*(MONTH($E150)-1)/12)*$H150</f>
        <v>0</v>
      </c>
      <c r="S150" s="229">
        <f>(SUM('1.  LRAMVA Summary'!N$52:N$78)+SUM('1.  LRAMVA Summary'!N$79:N$80)*(MONTH($E150)-1)/12)*$H150</f>
        <v>0</v>
      </c>
      <c r="T150" s="229">
        <f>(SUM('1.  LRAMVA Summary'!O$52:O$78)+SUM('1.  LRAMVA Summary'!O$79:O$80)*(MONTH($E150)-1)/12)*$H150</f>
        <v>0</v>
      </c>
      <c r="U150" s="229">
        <f>(SUM('1.  LRAMVA Summary'!P$52:P$78)+SUM('1.  LRAMVA Summary'!P$79:P$80)*(MONTH($E150)-1)/12)*$H150</f>
        <v>0</v>
      </c>
      <c r="V150" s="229">
        <f>(SUM('1.  LRAMVA Summary'!Q$52:Q$78)+SUM('1.  LRAMVA Summary'!Q$79:Q$80)*(MONTH($E150)-1)/12)*$H150</f>
        <v>0</v>
      </c>
      <c r="W150" s="230">
        <f>SUM(I150:V150)</f>
        <v>0</v>
      </c>
    </row>
    <row r="151" spans="2:23" s="9" customFormat="1" hidden="1">
      <c r="B151" s="68"/>
      <c r="E151" s="213">
        <v>43862</v>
      </c>
      <c r="F151" s="213" t="s">
        <v>188</v>
      </c>
      <c r="G151" s="214" t="s">
        <v>65</v>
      </c>
      <c r="H151" s="239">
        <f t="shared" ref="H151:H152" si="88">$C$51/12</f>
        <v>0</v>
      </c>
      <c r="I151" s="229">
        <f>(SUM('1.  LRAMVA Summary'!D$52:D$78)+SUM('1.  LRAMVA Summary'!D$79:D$80)*(MONTH($E151)-1)/12)*$H151</f>
        <v>0</v>
      </c>
      <c r="J151" s="229">
        <f>(SUM('1.  LRAMVA Summary'!E$52:E$78)+SUM('1.  LRAMVA Summary'!E$79:E$80)*(MONTH($E151)-1)/12)*$H151</f>
        <v>0</v>
      </c>
      <c r="K151" s="229">
        <f>(SUM('1.  LRAMVA Summary'!F$52:F$78)+SUM('1.  LRAMVA Summary'!F$79:F$80)*(MONTH($E151)-1)/12)*$H151</f>
        <v>0</v>
      </c>
      <c r="L151" s="229">
        <f>(SUM('1.  LRAMVA Summary'!G$52:G$78)+SUM('1.  LRAMVA Summary'!G$79:G$80)*(MONTH($E151)-1)/12)*$H151</f>
        <v>0</v>
      </c>
      <c r="M151" s="229">
        <f>(SUM('1.  LRAMVA Summary'!H$52:H$78)+SUM('1.  LRAMVA Summary'!H$79:H$80)*(MONTH($E151)-1)/12)*$H151</f>
        <v>0</v>
      </c>
      <c r="N151" s="229">
        <f>(SUM('1.  LRAMVA Summary'!I$52:I$78)+SUM('1.  LRAMVA Summary'!I$79:I$80)*(MONTH($E151)-1)/12)*$H151</f>
        <v>0</v>
      </c>
      <c r="O151" s="229">
        <f>(SUM('1.  LRAMVA Summary'!J$52:J$78)+SUM('1.  LRAMVA Summary'!J$79:J$80)*(MONTH($E151)-1)/12)*$H151</f>
        <v>0</v>
      </c>
      <c r="P151" s="229">
        <f>(SUM('1.  LRAMVA Summary'!K$52:K$78)+SUM('1.  LRAMVA Summary'!K$79:K$80)*(MONTH($E151)-1)/12)*$H151</f>
        <v>0</v>
      </c>
      <c r="Q151" s="229">
        <f>(SUM('1.  LRAMVA Summary'!L$52:L$78)+SUM('1.  LRAMVA Summary'!L$79:L$80)*(MONTH($E151)-1)/12)*$H151</f>
        <v>0</v>
      </c>
      <c r="R151" s="229">
        <f>(SUM('1.  LRAMVA Summary'!M$52:M$78)+SUM('1.  LRAMVA Summary'!M$79:M$80)*(MONTH($E151)-1)/12)*$H151</f>
        <v>0</v>
      </c>
      <c r="S151" s="229">
        <f>(SUM('1.  LRAMVA Summary'!N$52:N$78)+SUM('1.  LRAMVA Summary'!N$79:N$80)*(MONTH($E151)-1)/12)*$H151</f>
        <v>0</v>
      </c>
      <c r="T151" s="229">
        <f>(SUM('1.  LRAMVA Summary'!O$52:O$78)+SUM('1.  LRAMVA Summary'!O$79:O$80)*(MONTH($E151)-1)/12)*$H151</f>
        <v>0</v>
      </c>
      <c r="U151" s="229">
        <f>(SUM('1.  LRAMVA Summary'!P$52:P$78)+SUM('1.  LRAMVA Summary'!P$79:P$80)*(MONTH($E151)-1)/12)*$H151</f>
        <v>0</v>
      </c>
      <c r="V151" s="229">
        <f>(SUM('1.  LRAMVA Summary'!Q$52:Q$78)+SUM('1.  LRAMVA Summary'!Q$79:Q$80)*(MONTH($E151)-1)/12)*$H151</f>
        <v>0</v>
      </c>
      <c r="W151" s="230">
        <f t="shared" ref="W151:W160" si="89">SUM(I151:V151)</f>
        <v>0</v>
      </c>
    </row>
    <row r="152" spans="2:23" s="9" customFormat="1" hidden="1">
      <c r="B152" s="68"/>
      <c r="E152" s="213">
        <v>43891</v>
      </c>
      <c r="F152" s="213" t="s">
        <v>188</v>
      </c>
      <c r="G152" s="214" t="s">
        <v>65</v>
      </c>
      <c r="H152" s="239">
        <f t="shared" si="88"/>
        <v>0</v>
      </c>
      <c r="I152" s="229">
        <f>(SUM('1.  LRAMVA Summary'!D$52:D$78)+SUM('1.  LRAMVA Summary'!D$79:D$80)*(MONTH($E152)-1)/12)*$H152</f>
        <v>0</v>
      </c>
      <c r="J152" s="229">
        <f>(SUM('1.  LRAMVA Summary'!E$52:E$78)+SUM('1.  LRAMVA Summary'!E$79:E$80)*(MONTH($E152)-1)/12)*$H152</f>
        <v>0</v>
      </c>
      <c r="K152" s="229">
        <f>(SUM('1.  LRAMVA Summary'!F$52:F$78)+SUM('1.  LRAMVA Summary'!F$79:F$80)*(MONTH($E152)-1)/12)*$H152</f>
        <v>0</v>
      </c>
      <c r="L152" s="229">
        <f>(SUM('1.  LRAMVA Summary'!G$52:G$78)+SUM('1.  LRAMVA Summary'!G$79:G$80)*(MONTH($E152)-1)/12)*$H152</f>
        <v>0</v>
      </c>
      <c r="M152" s="229">
        <f>(SUM('1.  LRAMVA Summary'!H$52:H$78)+SUM('1.  LRAMVA Summary'!H$79:H$80)*(MONTH($E152)-1)/12)*$H152</f>
        <v>0</v>
      </c>
      <c r="N152" s="229">
        <f>(SUM('1.  LRAMVA Summary'!I$52:I$78)+SUM('1.  LRAMVA Summary'!I$79:I$80)*(MONTH($E152)-1)/12)*$H152</f>
        <v>0</v>
      </c>
      <c r="O152" s="229">
        <f>(SUM('1.  LRAMVA Summary'!J$52:J$78)+SUM('1.  LRAMVA Summary'!J$79:J$80)*(MONTH($E152)-1)/12)*$H152</f>
        <v>0</v>
      </c>
      <c r="P152" s="229">
        <f>(SUM('1.  LRAMVA Summary'!K$52:K$78)+SUM('1.  LRAMVA Summary'!K$79:K$80)*(MONTH($E152)-1)/12)*$H152</f>
        <v>0</v>
      </c>
      <c r="Q152" s="229">
        <f>(SUM('1.  LRAMVA Summary'!L$52:L$78)+SUM('1.  LRAMVA Summary'!L$79:L$80)*(MONTH($E152)-1)/12)*$H152</f>
        <v>0</v>
      </c>
      <c r="R152" s="229">
        <f>(SUM('1.  LRAMVA Summary'!M$52:M$78)+SUM('1.  LRAMVA Summary'!M$79:M$80)*(MONTH($E152)-1)/12)*$H152</f>
        <v>0</v>
      </c>
      <c r="S152" s="229">
        <f>(SUM('1.  LRAMVA Summary'!N$52:N$78)+SUM('1.  LRAMVA Summary'!N$79:N$80)*(MONTH($E152)-1)/12)*$H152</f>
        <v>0</v>
      </c>
      <c r="T152" s="229">
        <f>(SUM('1.  LRAMVA Summary'!O$52:O$78)+SUM('1.  LRAMVA Summary'!O$79:O$80)*(MONTH($E152)-1)/12)*$H152</f>
        <v>0</v>
      </c>
      <c r="U152" s="229">
        <f>(SUM('1.  LRAMVA Summary'!P$52:P$78)+SUM('1.  LRAMVA Summary'!P$79:P$80)*(MONTH($E152)-1)/12)*$H152</f>
        <v>0</v>
      </c>
      <c r="V152" s="229">
        <f>(SUM('1.  LRAMVA Summary'!Q$52:Q$78)+SUM('1.  LRAMVA Summary'!Q$79:Q$80)*(MONTH($E152)-1)/12)*$H152</f>
        <v>0</v>
      </c>
      <c r="W152" s="230">
        <f t="shared" si="89"/>
        <v>0</v>
      </c>
    </row>
    <row r="153" spans="2:23" s="9" customFormat="1" hidden="1">
      <c r="B153" s="68"/>
      <c r="E153" s="213">
        <v>43922</v>
      </c>
      <c r="F153" s="213" t="s">
        <v>188</v>
      </c>
      <c r="G153" s="214" t="s">
        <v>66</v>
      </c>
      <c r="H153" s="239">
        <f>$C$52/12</f>
        <v>0</v>
      </c>
      <c r="I153" s="229">
        <f>(SUM('1.  LRAMVA Summary'!D$52:D$78)+SUM('1.  LRAMVA Summary'!D$79:D$80)*(MONTH($E153)-1)/12)*$H153</f>
        <v>0</v>
      </c>
      <c r="J153" s="229">
        <f>(SUM('1.  LRAMVA Summary'!E$52:E$78)+SUM('1.  LRAMVA Summary'!E$79:E$80)*(MONTH($E153)-1)/12)*$H153</f>
        <v>0</v>
      </c>
      <c r="K153" s="229">
        <f>(SUM('1.  LRAMVA Summary'!F$52:F$78)+SUM('1.  LRAMVA Summary'!F$79:F$80)*(MONTH($E153)-1)/12)*$H153</f>
        <v>0</v>
      </c>
      <c r="L153" s="229">
        <f>(SUM('1.  LRAMVA Summary'!G$52:G$78)+SUM('1.  LRAMVA Summary'!G$79:G$80)*(MONTH($E153)-1)/12)*$H153</f>
        <v>0</v>
      </c>
      <c r="M153" s="229">
        <f>(SUM('1.  LRAMVA Summary'!H$52:H$78)+SUM('1.  LRAMVA Summary'!H$79:H$80)*(MONTH($E153)-1)/12)*$H153</f>
        <v>0</v>
      </c>
      <c r="N153" s="229">
        <f>(SUM('1.  LRAMVA Summary'!I$52:I$78)+SUM('1.  LRAMVA Summary'!I$79:I$80)*(MONTH($E153)-1)/12)*$H153</f>
        <v>0</v>
      </c>
      <c r="O153" s="229">
        <f>(SUM('1.  LRAMVA Summary'!J$52:J$78)+SUM('1.  LRAMVA Summary'!J$79:J$80)*(MONTH($E153)-1)/12)*$H153</f>
        <v>0</v>
      </c>
      <c r="P153" s="229">
        <f>(SUM('1.  LRAMVA Summary'!K$52:K$78)+SUM('1.  LRAMVA Summary'!K$79:K$80)*(MONTH($E153)-1)/12)*$H153</f>
        <v>0</v>
      </c>
      <c r="Q153" s="229">
        <f>(SUM('1.  LRAMVA Summary'!L$52:L$78)+SUM('1.  LRAMVA Summary'!L$79:L$80)*(MONTH($E153)-1)/12)*$H153</f>
        <v>0</v>
      </c>
      <c r="R153" s="229">
        <f>(SUM('1.  LRAMVA Summary'!M$52:M$78)+SUM('1.  LRAMVA Summary'!M$79:M$80)*(MONTH($E153)-1)/12)*$H153</f>
        <v>0</v>
      </c>
      <c r="S153" s="229">
        <f>(SUM('1.  LRAMVA Summary'!N$52:N$78)+SUM('1.  LRAMVA Summary'!N$79:N$80)*(MONTH($E153)-1)/12)*$H153</f>
        <v>0</v>
      </c>
      <c r="T153" s="229">
        <f>(SUM('1.  LRAMVA Summary'!O$52:O$78)+SUM('1.  LRAMVA Summary'!O$79:O$80)*(MONTH($E153)-1)/12)*$H153</f>
        <v>0</v>
      </c>
      <c r="U153" s="229">
        <f>(SUM('1.  LRAMVA Summary'!P$52:P$78)+SUM('1.  LRAMVA Summary'!P$79:P$80)*(MONTH($E153)-1)/12)*$H153</f>
        <v>0</v>
      </c>
      <c r="V153" s="229">
        <f>(SUM('1.  LRAMVA Summary'!Q$52:Q$78)+SUM('1.  LRAMVA Summary'!Q$79:Q$80)*(MONTH($E153)-1)/12)*$H153</f>
        <v>0</v>
      </c>
      <c r="W153" s="230">
        <f t="shared" si="89"/>
        <v>0</v>
      </c>
    </row>
    <row r="154" spans="2:23" s="9" customFormat="1" hidden="1">
      <c r="B154" s="68"/>
      <c r="E154" s="213">
        <v>43952</v>
      </c>
      <c r="F154" s="213" t="s">
        <v>188</v>
      </c>
      <c r="G154" s="214" t="s">
        <v>66</v>
      </c>
      <c r="H154" s="239">
        <f t="shared" ref="H154:H155" si="90">$C$52/12</f>
        <v>0</v>
      </c>
      <c r="I154" s="229">
        <f>(SUM('1.  LRAMVA Summary'!D$52:D$78)+SUM('1.  LRAMVA Summary'!D$79:D$80)*(MONTH($E154)-1)/12)*$H154</f>
        <v>0</v>
      </c>
      <c r="J154" s="229">
        <f>(SUM('1.  LRAMVA Summary'!E$52:E$78)+SUM('1.  LRAMVA Summary'!E$79:E$80)*(MONTH($E154)-1)/12)*$H154</f>
        <v>0</v>
      </c>
      <c r="K154" s="229">
        <f>(SUM('1.  LRAMVA Summary'!F$52:F$78)+SUM('1.  LRAMVA Summary'!F$79:F$80)*(MONTH($E154)-1)/12)*$H154</f>
        <v>0</v>
      </c>
      <c r="L154" s="229">
        <f>(SUM('1.  LRAMVA Summary'!G$52:G$78)+SUM('1.  LRAMVA Summary'!G$79:G$80)*(MONTH($E154)-1)/12)*$H154</f>
        <v>0</v>
      </c>
      <c r="M154" s="229">
        <f>(SUM('1.  LRAMVA Summary'!H$52:H$78)+SUM('1.  LRAMVA Summary'!H$79:H$80)*(MONTH($E154)-1)/12)*$H154</f>
        <v>0</v>
      </c>
      <c r="N154" s="229">
        <f>(SUM('1.  LRAMVA Summary'!I$52:I$78)+SUM('1.  LRAMVA Summary'!I$79:I$80)*(MONTH($E154)-1)/12)*$H154</f>
        <v>0</v>
      </c>
      <c r="O154" s="229">
        <f>(SUM('1.  LRAMVA Summary'!J$52:J$78)+SUM('1.  LRAMVA Summary'!J$79:J$80)*(MONTH($E154)-1)/12)*$H154</f>
        <v>0</v>
      </c>
      <c r="P154" s="229">
        <f>(SUM('1.  LRAMVA Summary'!K$52:K$78)+SUM('1.  LRAMVA Summary'!K$79:K$80)*(MONTH($E154)-1)/12)*$H154</f>
        <v>0</v>
      </c>
      <c r="Q154" s="229">
        <f>(SUM('1.  LRAMVA Summary'!L$52:L$78)+SUM('1.  LRAMVA Summary'!L$79:L$80)*(MONTH($E154)-1)/12)*$H154</f>
        <v>0</v>
      </c>
      <c r="R154" s="229">
        <f>(SUM('1.  LRAMVA Summary'!M$52:M$78)+SUM('1.  LRAMVA Summary'!M$79:M$80)*(MONTH($E154)-1)/12)*$H154</f>
        <v>0</v>
      </c>
      <c r="S154" s="229">
        <f>(SUM('1.  LRAMVA Summary'!N$52:N$78)+SUM('1.  LRAMVA Summary'!N$79:N$80)*(MONTH($E154)-1)/12)*$H154</f>
        <v>0</v>
      </c>
      <c r="T154" s="229">
        <f>(SUM('1.  LRAMVA Summary'!O$52:O$78)+SUM('1.  LRAMVA Summary'!O$79:O$80)*(MONTH($E154)-1)/12)*$H154</f>
        <v>0</v>
      </c>
      <c r="U154" s="229">
        <f>(SUM('1.  LRAMVA Summary'!P$52:P$78)+SUM('1.  LRAMVA Summary'!P$79:P$80)*(MONTH($E154)-1)/12)*$H154</f>
        <v>0</v>
      </c>
      <c r="V154" s="229">
        <f>(SUM('1.  LRAMVA Summary'!Q$52:Q$78)+SUM('1.  LRAMVA Summary'!Q$79:Q$80)*(MONTH($E154)-1)/12)*$H154</f>
        <v>0</v>
      </c>
      <c r="W154" s="230">
        <f t="shared" si="89"/>
        <v>0</v>
      </c>
    </row>
    <row r="155" spans="2:23" s="9" customFormat="1" hidden="1">
      <c r="B155" s="68"/>
      <c r="E155" s="213">
        <v>43983</v>
      </c>
      <c r="F155" s="213" t="s">
        <v>188</v>
      </c>
      <c r="G155" s="214" t="s">
        <v>66</v>
      </c>
      <c r="H155" s="239">
        <f t="shared" si="90"/>
        <v>0</v>
      </c>
      <c r="I155" s="229">
        <f>(SUM('1.  LRAMVA Summary'!D$52:D$78)+SUM('1.  LRAMVA Summary'!D$79:D$80)*(MONTH($E155)-1)/12)*$H155</f>
        <v>0</v>
      </c>
      <c r="J155" s="229">
        <f>(SUM('1.  LRAMVA Summary'!E$52:E$78)+SUM('1.  LRAMVA Summary'!E$79:E$80)*(MONTH($E155)-1)/12)*$H155</f>
        <v>0</v>
      </c>
      <c r="K155" s="229">
        <f>(SUM('1.  LRAMVA Summary'!F$52:F$78)+SUM('1.  LRAMVA Summary'!F$79:F$80)*(MONTH($E155)-1)/12)*$H155</f>
        <v>0</v>
      </c>
      <c r="L155" s="229">
        <f>(SUM('1.  LRAMVA Summary'!G$52:G$78)+SUM('1.  LRAMVA Summary'!G$79:G$80)*(MONTH($E155)-1)/12)*$H155</f>
        <v>0</v>
      </c>
      <c r="M155" s="229">
        <f>(SUM('1.  LRAMVA Summary'!H$52:H$78)+SUM('1.  LRAMVA Summary'!H$79:H$80)*(MONTH($E155)-1)/12)*$H155</f>
        <v>0</v>
      </c>
      <c r="N155" s="229">
        <f>(SUM('1.  LRAMVA Summary'!I$52:I$78)+SUM('1.  LRAMVA Summary'!I$79:I$80)*(MONTH($E155)-1)/12)*$H155</f>
        <v>0</v>
      </c>
      <c r="O155" s="229">
        <f>(SUM('1.  LRAMVA Summary'!J$52:J$78)+SUM('1.  LRAMVA Summary'!J$79:J$80)*(MONTH($E155)-1)/12)*$H155</f>
        <v>0</v>
      </c>
      <c r="P155" s="229">
        <f>(SUM('1.  LRAMVA Summary'!K$52:K$78)+SUM('1.  LRAMVA Summary'!K$79:K$80)*(MONTH($E155)-1)/12)*$H155</f>
        <v>0</v>
      </c>
      <c r="Q155" s="229">
        <f>(SUM('1.  LRAMVA Summary'!L$52:L$78)+SUM('1.  LRAMVA Summary'!L$79:L$80)*(MONTH($E155)-1)/12)*$H155</f>
        <v>0</v>
      </c>
      <c r="R155" s="229">
        <f>(SUM('1.  LRAMVA Summary'!M$52:M$78)+SUM('1.  LRAMVA Summary'!M$79:M$80)*(MONTH($E155)-1)/12)*$H155</f>
        <v>0</v>
      </c>
      <c r="S155" s="229">
        <f>(SUM('1.  LRAMVA Summary'!N$52:N$78)+SUM('1.  LRAMVA Summary'!N$79:N$80)*(MONTH($E155)-1)/12)*$H155</f>
        <v>0</v>
      </c>
      <c r="T155" s="229">
        <f>(SUM('1.  LRAMVA Summary'!O$52:O$78)+SUM('1.  LRAMVA Summary'!O$79:O$80)*(MONTH($E155)-1)/12)*$H155</f>
        <v>0</v>
      </c>
      <c r="U155" s="229">
        <f>(SUM('1.  LRAMVA Summary'!P$52:P$78)+SUM('1.  LRAMVA Summary'!P$79:P$80)*(MONTH($E155)-1)/12)*$H155</f>
        <v>0</v>
      </c>
      <c r="V155" s="229">
        <f>(SUM('1.  LRAMVA Summary'!Q$52:Q$78)+SUM('1.  LRAMVA Summary'!Q$79:Q$80)*(MONTH($E155)-1)/12)*$H155</f>
        <v>0</v>
      </c>
      <c r="W155" s="230">
        <f t="shared" si="89"/>
        <v>0</v>
      </c>
    </row>
    <row r="156" spans="2:23" s="9" customFormat="1" hidden="1">
      <c r="B156" s="68"/>
      <c r="E156" s="213">
        <v>44013</v>
      </c>
      <c r="F156" s="213" t="s">
        <v>188</v>
      </c>
      <c r="G156" s="214" t="s">
        <v>68</v>
      </c>
      <c r="H156" s="239">
        <f>$C$53/12</f>
        <v>0</v>
      </c>
      <c r="I156" s="229">
        <f>(SUM('1.  LRAMVA Summary'!D$52:D$78)+SUM('1.  LRAMVA Summary'!D$79:D$80)*(MONTH($E156)-1)/12)*$H156</f>
        <v>0</v>
      </c>
      <c r="J156" s="229">
        <f>(SUM('1.  LRAMVA Summary'!E$52:E$78)+SUM('1.  LRAMVA Summary'!E$79:E$80)*(MONTH($E156)-1)/12)*$H156</f>
        <v>0</v>
      </c>
      <c r="K156" s="229">
        <f>(SUM('1.  LRAMVA Summary'!F$52:F$78)+SUM('1.  LRAMVA Summary'!F$79:F$80)*(MONTH($E156)-1)/12)*$H156</f>
        <v>0</v>
      </c>
      <c r="L156" s="229">
        <f>(SUM('1.  LRAMVA Summary'!G$52:G$78)+SUM('1.  LRAMVA Summary'!G$79:G$80)*(MONTH($E156)-1)/12)*$H156</f>
        <v>0</v>
      </c>
      <c r="M156" s="229">
        <f>(SUM('1.  LRAMVA Summary'!H$52:H$78)+SUM('1.  LRAMVA Summary'!H$79:H$80)*(MONTH($E156)-1)/12)*$H156</f>
        <v>0</v>
      </c>
      <c r="N156" s="229">
        <f>(SUM('1.  LRAMVA Summary'!I$52:I$78)+SUM('1.  LRAMVA Summary'!I$79:I$80)*(MONTH($E156)-1)/12)*$H156</f>
        <v>0</v>
      </c>
      <c r="O156" s="229">
        <f>(SUM('1.  LRAMVA Summary'!J$52:J$78)+SUM('1.  LRAMVA Summary'!J$79:J$80)*(MONTH($E156)-1)/12)*$H156</f>
        <v>0</v>
      </c>
      <c r="P156" s="229">
        <f>(SUM('1.  LRAMVA Summary'!K$52:K$78)+SUM('1.  LRAMVA Summary'!K$79:K$80)*(MONTH($E156)-1)/12)*$H156</f>
        <v>0</v>
      </c>
      <c r="Q156" s="229">
        <f>(SUM('1.  LRAMVA Summary'!L$52:L$78)+SUM('1.  LRAMVA Summary'!L$79:L$80)*(MONTH($E156)-1)/12)*$H156</f>
        <v>0</v>
      </c>
      <c r="R156" s="229">
        <f>(SUM('1.  LRAMVA Summary'!M$52:M$78)+SUM('1.  LRAMVA Summary'!M$79:M$80)*(MONTH($E156)-1)/12)*$H156</f>
        <v>0</v>
      </c>
      <c r="S156" s="229">
        <f>(SUM('1.  LRAMVA Summary'!N$52:N$78)+SUM('1.  LRAMVA Summary'!N$79:N$80)*(MONTH($E156)-1)/12)*$H156</f>
        <v>0</v>
      </c>
      <c r="T156" s="229">
        <f>(SUM('1.  LRAMVA Summary'!O$52:O$78)+SUM('1.  LRAMVA Summary'!O$79:O$80)*(MONTH($E156)-1)/12)*$H156</f>
        <v>0</v>
      </c>
      <c r="U156" s="229">
        <f>(SUM('1.  LRAMVA Summary'!P$52:P$78)+SUM('1.  LRAMVA Summary'!P$79:P$80)*(MONTH($E156)-1)/12)*$H156</f>
        <v>0</v>
      </c>
      <c r="V156" s="229">
        <f>(SUM('1.  LRAMVA Summary'!Q$52:Q$78)+SUM('1.  LRAMVA Summary'!Q$79:Q$80)*(MONTH($E156)-1)/12)*$H156</f>
        <v>0</v>
      </c>
      <c r="W156" s="230">
        <f t="shared" si="89"/>
        <v>0</v>
      </c>
    </row>
    <row r="157" spans="2:23" s="9" customFormat="1" hidden="1">
      <c r="B157" s="68"/>
      <c r="E157" s="213">
        <v>44044</v>
      </c>
      <c r="F157" s="213" t="s">
        <v>188</v>
      </c>
      <c r="G157" s="214" t="s">
        <v>68</v>
      </c>
      <c r="H157" s="239">
        <f t="shared" ref="H157:H158" si="91">$C$53/12</f>
        <v>0</v>
      </c>
      <c r="I157" s="229">
        <f>(SUM('1.  LRAMVA Summary'!D$52:D$78)+SUM('1.  LRAMVA Summary'!D$79:D$80)*(MONTH($E157)-1)/12)*$H157</f>
        <v>0</v>
      </c>
      <c r="J157" s="229">
        <f>(SUM('1.  LRAMVA Summary'!E$52:E$78)+SUM('1.  LRAMVA Summary'!E$79:E$80)*(MONTH($E157)-1)/12)*$H157</f>
        <v>0</v>
      </c>
      <c r="K157" s="229">
        <f>(SUM('1.  LRAMVA Summary'!F$52:F$78)+SUM('1.  LRAMVA Summary'!F$79:F$80)*(MONTH($E157)-1)/12)*$H157</f>
        <v>0</v>
      </c>
      <c r="L157" s="229">
        <f>(SUM('1.  LRAMVA Summary'!G$52:G$78)+SUM('1.  LRAMVA Summary'!G$79:G$80)*(MONTH($E157)-1)/12)*$H157</f>
        <v>0</v>
      </c>
      <c r="M157" s="229">
        <f>(SUM('1.  LRAMVA Summary'!H$52:H$78)+SUM('1.  LRAMVA Summary'!H$79:H$80)*(MONTH($E157)-1)/12)*$H157</f>
        <v>0</v>
      </c>
      <c r="N157" s="229">
        <f>(SUM('1.  LRAMVA Summary'!I$52:I$78)+SUM('1.  LRAMVA Summary'!I$79:I$80)*(MONTH($E157)-1)/12)*$H157</f>
        <v>0</v>
      </c>
      <c r="O157" s="229">
        <f>(SUM('1.  LRAMVA Summary'!J$52:J$78)+SUM('1.  LRAMVA Summary'!J$79:J$80)*(MONTH($E157)-1)/12)*$H157</f>
        <v>0</v>
      </c>
      <c r="P157" s="229">
        <f>(SUM('1.  LRAMVA Summary'!K$52:K$78)+SUM('1.  LRAMVA Summary'!K$79:K$80)*(MONTH($E157)-1)/12)*$H157</f>
        <v>0</v>
      </c>
      <c r="Q157" s="229">
        <f>(SUM('1.  LRAMVA Summary'!L$52:L$78)+SUM('1.  LRAMVA Summary'!L$79:L$80)*(MONTH($E157)-1)/12)*$H157</f>
        <v>0</v>
      </c>
      <c r="R157" s="229">
        <f>(SUM('1.  LRAMVA Summary'!M$52:M$78)+SUM('1.  LRAMVA Summary'!M$79:M$80)*(MONTH($E157)-1)/12)*$H157</f>
        <v>0</v>
      </c>
      <c r="S157" s="229">
        <f>(SUM('1.  LRAMVA Summary'!N$52:N$78)+SUM('1.  LRAMVA Summary'!N$79:N$80)*(MONTH($E157)-1)/12)*$H157</f>
        <v>0</v>
      </c>
      <c r="T157" s="229">
        <f>(SUM('1.  LRAMVA Summary'!O$52:O$78)+SUM('1.  LRAMVA Summary'!O$79:O$80)*(MONTH($E157)-1)/12)*$H157</f>
        <v>0</v>
      </c>
      <c r="U157" s="229">
        <f>(SUM('1.  LRAMVA Summary'!P$52:P$78)+SUM('1.  LRAMVA Summary'!P$79:P$80)*(MONTH($E157)-1)/12)*$H157</f>
        <v>0</v>
      </c>
      <c r="V157" s="229">
        <f>(SUM('1.  LRAMVA Summary'!Q$52:Q$78)+SUM('1.  LRAMVA Summary'!Q$79:Q$80)*(MONTH($E157)-1)/12)*$H157</f>
        <v>0</v>
      </c>
      <c r="W157" s="230">
        <f t="shared" si="89"/>
        <v>0</v>
      </c>
    </row>
    <row r="158" spans="2:23" s="9" customFormat="1" hidden="1">
      <c r="B158" s="68"/>
      <c r="E158" s="213">
        <v>44075</v>
      </c>
      <c r="F158" s="213" t="s">
        <v>188</v>
      </c>
      <c r="G158" s="214" t="s">
        <v>68</v>
      </c>
      <c r="H158" s="239">
        <f t="shared" si="91"/>
        <v>0</v>
      </c>
      <c r="I158" s="229">
        <f>(SUM('1.  LRAMVA Summary'!D$52:D$78)+SUM('1.  LRAMVA Summary'!D$79:D$80)*(MONTH($E158)-1)/12)*$H158</f>
        <v>0</v>
      </c>
      <c r="J158" s="229">
        <f>(SUM('1.  LRAMVA Summary'!E$52:E$78)+SUM('1.  LRAMVA Summary'!E$79:E$80)*(MONTH($E158)-1)/12)*$H158</f>
        <v>0</v>
      </c>
      <c r="K158" s="229">
        <f>(SUM('1.  LRAMVA Summary'!F$52:F$78)+SUM('1.  LRAMVA Summary'!F$79:F$80)*(MONTH($E158)-1)/12)*$H158</f>
        <v>0</v>
      </c>
      <c r="L158" s="229">
        <f>(SUM('1.  LRAMVA Summary'!G$52:G$78)+SUM('1.  LRAMVA Summary'!G$79:G$80)*(MONTH($E158)-1)/12)*$H158</f>
        <v>0</v>
      </c>
      <c r="M158" s="229">
        <f>(SUM('1.  LRAMVA Summary'!H$52:H$78)+SUM('1.  LRAMVA Summary'!H$79:H$80)*(MONTH($E158)-1)/12)*$H158</f>
        <v>0</v>
      </c>
      <c r="N158" s="229">
        <f>(SUM('1.  LRAMVA Summary'!I$52:I$78)+SUM('1.  LRAMVA Summary'!I$79:I$80)*(MONTH($E158)-1)/12)*$H158</f>
        <v>0</v>
      </c>
      <c r="O158" s="229">
        <f>(SUM('1.  LRAMVA Summary'!J$52:J$78)+SUM('1.  LRAMVA Summary'!J$79:J$80)*(MONTH($E158)-1)/12)*$H158</f>
        <v>0</v>
      </c>
      <c r="P158" s="229">
        <f>(SUM('1.  LRAMVA Summary'!K$52:K$78)+SUM('1.  LRAMVA Summary'!K$79:K$80)*(MONTH($E158)-1)/12)*$H158</f>
        <v>0</v>
      </c>
      <c r="Q158" s="229">
        <f>(SUM('1.  LRAMVA Summary'!L$52:L$78)+SUM('1.  LRAMVA Summary'!L$79:L$80)*(MONTH($E158)-1)/12)*$H158</f>
        <v>0</v>
      </c>
      <c r="R158" s="229">
        <f>(SUM('1.  LRAMVA Summary'!M$52:M$78)+SUM('1.  LRAMVA Summary'!M$79:M$80)*(MONTH($E158)-1)/12)*$H158</f>
        <v>0</v>
      </c>
      <c r="S158" s="229">
        <f>(SUM('1.  LRAMVA Summary'!N$52:N$78)+SUM('1.  LRAMVA Summary'!N$79:N$80)*(MONTH($E158)-1)/12)*$H158</f>
        <v>0</v>
      </c>
      <c r="T158" s="229">
        <f>(SUM('1.  LRAMVA Summary'!O$52:O$78)+SUM('1.  LRAMVA Summary'!O$79:O$80)*(MONTH($E158)-1)/12)*$H158</f>
        <v>0</v>
      </c>
      <c r="U158" s="229">
        <f>(SUM('1.  LRAMVA Summary'!P$52:P$78)+SUM('1.  LRAMVA Summary'!P$79:P$80)*(MONTH($E158)-1)/12)*$H158</f>
        <v>0</v>
      </c>
      <c r="V158" s="229">
        <f>(SUM('1.  LRAMVA Summary'!Q$52:Q$78)+SUM('1.  LRAMVA Summary'!Q$79:Q$80)*(MONTH($E158)-1)/12)*$H158</f>
        <v>0</v>
      </c>
      <c r="W158" s="230">
        <f t="shared" si="89"/>
        <v>0</v>
      </c>
    </row>
    <row r="159" spans="2:23" s="9" customFormat="1" hidden="1">
      <c r="B159" s="68"/>
      <c r="E159" s="213">
        <v>44105</v>
      </c>
      <c r="F159" s="213" t="s">
        <v>188</v>
      </c>
      <c r="G159" s="214" t="s">
        <v>69</v>
      </c>
      <c r="H159" s="239">
        <f>$C$54/12</f>
        <v>0</v>
      </c>
      <c r="I159" s="229">
        <f>(SUM('1.  LRAMVA Summary'!D$52:D$78)+SUM('1.  LRAMVA Summary'!D$79:D$80)*(MONTH($E159)-1)/12)*$H159</f>
        <v>0</v>
      </c>
      <c r="J159" s="229">
        <f>(SUM('1.  LRAMVA Summary'!E$52:E$78)+SUM('1.  LRAMVA Summary'!E$79:E$80)*(MONTH($E159)-1)/12)*$H159</f>
        <v>0</v>
      </c>
      <c r="K159" s="229">
        <f>(SUM('1.  LRAMVA Summary'!F$52:F$78)+SUM('1.  LRAMVA Summary'!F$79:F$80)*(MONTH($E159)-1)/12)*$H159</f>
        <v>0</v>
      </c>
      <c r="L159" s="229">
        <f>(SUM('1.  LRAMVA Summary'!G$52:G$78)+SUM('1.  LRAMVA Summary'!G$79:G$80)*(MONTH($E159)-1)/12)*$H159</f>
        <v>0</v>
      </c>
      <c r="M159" s="229">
        <f>(SUM('1.  LRAMVA Summary'!H$52:H$78)+SUM('1.  LRAMVA Summary'!H$79:H$80)*(MONTH($E159)-1)/12)*$H159</f>
        <v>0</v>
      </c>
      <c r="N159" s="229">
        <f>(SUM('1.  LRAMVA Summary'!I$52:I$78)+SUM('1.  LRAMVA Summary'!I$79:I$80)*(MONTH($E159)-1)/12)*$H159</f>
        <v>0</v>
      </c>
      <c r="O159" s="229">
        <f>(SUM('1.  LRAMVA Summary'!J$52:J$78)+SUM('1.  LRAMVA Summary'!J$79:J$80)*(MONTH($E159)-1)/12)*$H159</f>
        <v>0</v>
      </c>
      <c r="P159" s="229">
        <f>(SUM('1.  LRAMVA Summary'!K$52:K$78)+SUM('1.  LRAMVA Summary'!K$79:K$80)*(MONTH($E159)-1)/12)*$H159</f>
        <v>0</v>
      </c>
      <c r="Q159" s="229">
        <f>(SUM('1.  LRAMVA Summary'!L$52:L$78)+SUM('1.  LRAMVA Summary'!L$79:L$80)*(MONTH($E159)-1)/12)*$H159</f>
        <v>0</v>
      </c>
      <c r="R159" s="229">
        <f>(SUM('1.  LRAMVA Summary'!M$52:M$78)+SUM('1.  LRAMVA Summary'!M$79:M$80)*(MONTH($E159)-1)/12)*$H159</f>
        <v>0</v>
      </c>
      <c r="S159" s="229">
        <f>(SUM('1.  LRAMVA Summary'!N$52:N$78)+SUM('1.  LRAMVA Summary'!N$79:N$80)*(MONTH($E159)-1)/12)*$H159</f>
        <v>0</v>
      </c>
      <c r="T159" s="229">
        <f>(SUM('1.  LRAMVA Summary'!O$52:O$78)+SUM('1.  LRAMVA Summary'!O$79:O$80)*(MONTH($E159)-1)/12)*$H159</f>
        <v>0</v>
      </c>
      <c r="U159" s="229">
        <f>(SUM('1.  LRAMVA Summary'!P$52:P$78)+SUM('1.  LRAMVA Summary'!P$79:P$80)*(MONTH($E159)-1)/12)*$H159</f>
        <v>0</v>
      </c>
      <c r="V159" s="229">
        <f>(SUM('1.  LRAMVA Summary'!Q$52:Q$78)+SUM('1.  LRAMVA Summary'!Q$79:Q$80)*(MONTH($E159)-1)/12)*$H159</f>
        <v>0</v>
      </c>
      <c r="W159" s="230">
        <f t="shared" si="89"/>
        <v>0</v>
      </c>
    </row>
    <row r="160" spans="2:23" s="9" customFormat="1" hidden="1">
      <c r="B160" s="68"/>
      <c r="E160" s="213">
        <v>44136</v>
      </c>
      <c r="F160" s="213" t="s">
        <v>188</v>
      </c>
      <c r="G160" s="214" t="s">
        <v>69</v>
      </c>
      <c r="H160" s="239">
        <f t="shared" ref="H160:H161" si="92">$C$54/12</f>
        <v>0</v>
      </c>
      <c r="I160" s="229">
        <f>(SUM('1.  LRAMVA Summary'!D$52:D$78)+SUM('1.  LRAMVA Summary'!D$79:D$80)*(MONTH($E160)-1)/12)*$H160</f>
        <v>0</v>
      </c>
      <c r="J160" s="229">
        <f>(SUM('1.  LRAMVA Summary'!E$52:E$78)+SUM('1.  LRAMVA Summary'!E$79:E$80)*(MONTH($E160)-1)/12)*$H160</f>
        <v>0</v>
      </c>
      <c r="K160" s="229">
        <f>(SUM('1.  LRAMVA Summary'!F$52:F$78)+SUM('1.  LRAMVA Summary'!F$79:F$80)*(MONTH($E160)-1)/12)*$H160</f>
        <v>0</v>
      </c>
      <c r="L160" s="229">
        <f>(SUM('1.  LRAMVA Summary'!G$52:G$78)+SUM('1.  LRAMVA Summary'!G$79:G$80)*(MONTH($E160)-1)/12)*$H160</f>
        <v>0</v>
      </c>
      <c r="M160" s="229">
        <f>(SUM('1.  LRAMVA Summary'!H$52:H$78)+SUM('1.  LRAMVA Summary'!H$79:H$80)*(MONTH($E160)-1)/12)*$H160</f>
        <v>0</v>
      </c>
      <c r="N160" s="229">
        <f>(SUM('1.  LRAMVA Summary'!I$52:I$78)+SUM('1.  LRAMVA Summary'!I$79:I$80)*(MONTH($E160)-1)/12)*$H160</f>
        <v>0</v>
      </c>
      <c r="O160" s="229">
        <f>(SUM('1.  LRAMVA Summary'!J$52:J$78)+SUM('1.  LRAMVA Summary'!J$79:J$80)*(MONTH($E160)-1)/12)*$H160</f>
        <v>0</v>
      </c>
      <c r="P160" s="229">
        <f>(SUM('1.  LRAMVA Summary'!K$52:K$78)+SUM('1.  LRAMVA Summary'!K$79:K$80)*(MONTH($E160)-1)/12)*$H160</f>
        <v>0</v>
      </c>
      <c r="Q160" s="229">
        <f>(SUM('1.  LRAMVA Summary'!L$52:L$78)+SUM('1.  LRAMVA Summary'!L$79:L$80)*(MONTH($E160)-1)/12)*$H160</f>
        <v>0</v>
      </c>
      <c r="R160" s="229">
        <f>(SUM('1.  LRAMVA Summary'!M$52:M$78)+SUM('1.  LRAMVA Summary'!M$79:M$80)*(MONTH($E160)-1)/12)*$H160</f>
        <v>0</v>
      </c>
      <c r="S160" s="229">
        <f>(SUM('1.  LRAMVA Summary'!N$52:N$78)+SUM('1.  LRAMVA Summary'!N$79:N$80)*(MONTH($E160)-1)/12)*$H160</f>
        <v>0</v>
      </c>
      <c r="T160" s="229">
        <f>(SUM('1.  LRAMVA Summary'!O$52:O$78)+SUM('1.  LRAMVA Summary'!O$79:O$80)*(MONTH($E160)-1)/12)*$H160</f>
        <v>0</v>
      </c>
      <c r="U160" s="229">
        <f>(SUM('1.  LRAMVA Summary'!P$52:P$78)+SUM('1.  LRAMVA Summary'!P$79:P$80)*(MONTH($E160)-1)/12)*$H160</f>
        <v>0</v>
      </c>
      <c r="V160" s="229">
        <f>(SUM('1.  LRAMVA Summary'!Q$52:Q$78)+SUM('1.  LRAMVA Summary'!Q$79:Q$80)*(MONTH($E160)-1)/12)*$H160</f>
        <v>0</v>
      </c>
      <c r="W160" s="230">
        <f t="shared" si="89"/>
        <v>0</v>
      </c>
    </row>
    <row r="161" spans="2:23" s="9" customFormat="1" hidden="1">
      <c r="B161" s="68"/>
      <c r="E161" s="213">
        <v>44166</v>
      </c>
      <c r="F161" s="213" t="s">
        <v>188</v>
      </c>
      <c r="G161" s="214" t="s">
        <v>69</v>
      </c>
      <c r="H161" s="239">
        <f t="shared" si="92"/>
        <v>0</v>
      </c>
      <c r="I161" s="229">
        <f>(SUM('1.  LRAMVA Summary'!D$52:D$78)+SUM('1.  LRAMVA Summary'!D$79:D$80)*(MONTH($E161)-1)/12)*$H161</f>
        <v>0</v>
      </c>
      <c r="J161" s="229">
        <f>(SUM('1.  LRAMVA Summary'!E$52:E$78)+SUM('1.  LRAMVA Summary'!E$79:E$80)*(MONTH($E161)-1)/12)*$H161</f>
        <v>0</v>
      </c>
      <c r="K161" s="229">
        <f>(SUM('1.  LRAMVA Summary'!F$52:F$78)+SUM('1.  LRAMVA Summary'!F$79:F$80)*(MONTH($E161)-1)/12)*$H161</f>
        <v>0</v>
      </c>
      <c r="L161" s="229">
        <f>(SUM('1.  LRAMVA Summary'!G$52:G$78)+SUM('1.  LRAMVA Summary'!G$79:G$80)*(MONTH($E161)-1)/12)*$H161</f>
        <v>0</v>
      </c>
      <c r="M161" s="229">
        <f>(SUM('1.  LRAMVA Summary'!H$52:H$78)+SUM('1.  LRAMVA Summary'!H$79:H$80)*(MONTH($E161)-1)/12)*$H161</f>
        <v>0</v>
      </c>
      <c r="N161" s="229">
        <f>(SUM('1.  LRAMVA Summary'!I$52:I$78)+SUM('1.  LRAMVA Summary'!I$79:I$80)*(MONTH($E161)-1)/12)*$H161</f>
        <v>0</v>
      </c>
      <c r="O161" s="229">
        <f>(SUM('1.  LRAMVA Summary'!J$52:J$78)+SUM('1.  LRAMVA Summary'!J$79:J$80)*(MONTH($E161)-1)/12)*$H161</f>
        <v>0</v>
      </c>
      <c r="P161" s="229">
        <f>(SUM('1.  LRAMVA Summary'!K$52:K$78)+SUM('1.  LRAMVA Summary'!K$79:K$80)*(MONTH($E161)-1)/12)*$H161</f>
        <v>0</v>
      </c>
      <c r="Q161" s="229">
        <f>(SUM('1.  LRAMVA Summary'!L$52:L$78)+SUM('1.  LRAMVA Summary'!L$79:L$80)*(MONTH($E161)-1)/12)*$H161</f>
        <v>0</v>
      </c>
      <c r="R161" s="229">
        <f>(SUM('1.  LRAMVA Summary'!M$52:M$78)+SUM('1.  LRAMVA Summary'!M$79:M$80)*(MONTH($E161)-1)/12)*$H161</f>
        <v>0</v>
      </c>
      <c r="S161" s="229">
        <f>(SUM('1.  LRAMVA Summary'!N$52:N$78)+SUM('1.  LRAMVA Summary'!N$79:N$80)*(MONTH($E161)-1)/12)*$H161</f>
        <v>0</v>
      </c>
      <c r="T161" s="229">
        <f>(SUM('1.  LRAMVA Summary'!O$52:O$78)+SUM('1.  LRAMVA Summary'!O$79:O$80)*(MONTH($E161)-1)/12)*$H161</f>
        <v>0</v>
      </c>
      <c r="U161" s="229">
        <f>(SUM('1.  LRAMVA Summary'!P$52:P$78)+SUM('1.  LRAMVA Summary'!P$79:P$80)*(MONTH($E161)-1)/12)*$H161</f>
        <v>0</v>
      </c>
      <c r="V161" s="229">
        <f>(SUM('1.  LRAMVA Summary'!Q$52:Q$78)+SUM('1.  LRAMVA Summary'!Q$79:Q$80)*(MONTH($E161)-1)/12)*$H161</f>
        <v>0</v>
      </c>
      <c r="W161" s="230">
        <f>SUM(I161:V161)</f>
        <v>0</v>
      </c>
    </row>
    <row r="162" spans="2:23" s="9" customFormat="1" ht="15.75" hidden="1" thickBot="1">
      <c r="B162" s="68"/>
      <c r="E162" s="215" t="s">
        <v>471</v>
      </c>
      <c r="F162" s="215"/>
      <c r="G162" s="216"/>
      <c r="H162" s="217"/>
      <c r="I162" s="218">
        <f>SUM(I149:I161)</f>
        <v>329.37662813300739</v>
      </c>
      <c r="J162" s="218">
        <f>SUM(J149:J161)</f>
        <v>2554.6484837564408</v>
      </c>
      <c r="K162" s="218">
        <f t="shared" ref="K162:O162" si="93">SUM(K149:K161)</f>
        <v>209.48286975363152</v>
      </c>
      <c r="L162" s="218">
        <f t="shared" si="93"/>
        <v>-98.929657020408243</v>
      </c>
      <c r="M162" s="218">
        <f t="shared" si="93"/>
        <v>-5.9477096248229175</v>
      </c>
      <c r="N162" s="218">
        <f t="shared" si="93"/>
        <v>-1.1799938672041668</v>
      </c>
      <c r="O162" s="218">
        <f t="shared" si="93"/>
        <v>600.71994465959619</v>
      </c>
      <c r="P162" s="218">
        <f t="shared" ref="P162:V162" si="94">SUM(P149:P161)</f>
        <v>0</v>
      </c>
      <c r="Q162" s="218">
        <f t="shared" si="94"/>
        <v>0</v>
      </c>
      <c r="R162" s="218">
        <f t="shared" si="94"/>
        <v>0</v>
      </c>
      <c r="S162" s="218">
        <f t="shared" si="94"/>
        <v>0</v>
      </c>
      <c r="T162" s="218">
        <f t="shared" si="94"/>
        <v>0</v>
      </c>
      <c r="U162" s="218">
        <f t="shared" si="94"/>
        <v>0</v>
      </c>
      <c r="V162" s="218">
        <f t="shared" si="94"/>
        <v>0</v>
      </c>
      <c r="W162" s="218">
        <f>SUM(W149:W161)</f>
        <v>3588.1705657902417</v>
      </c>
    </row>
    <row r="163" spans="2:23" s="9" customFormat="1" ht="15.75" hidden="1" thickTop="1">
      <c r="B163" s="68"/>
      <c r="E163" s="219" t="s">
        <v>67</v>
      </c>
      <c r="F163" s="219"/>
      <c r="G163" s="220"/>
      <c r="H163" s="221"/>
      <c r="I163" s="222"/>
      <c r="J163" s="222"/>
      <c r="K163" s="222"/>
      <c r="L163" s="222"/>
      <c r="M163" s="222"/>
      <c r="N163" s="222"/>
      <c r="O163" s="222"/>
      <c r="P163" s="222"/>
      <c r="Q163" s="222"/>
      <c r="R163" s="222"/>
      <c r="S163" s="222"/>
      <c r="T163" s="222"/>
      <c r="U163" s="222"/>
      <c r="V163" s="222"/>
      <c r="W163" s="223"/>
    </row>
    <row r="164" spans="2:23" s="9" customFormat="1">
      <c r="B164" s="68"/>
      <c r="H164" s="18"/>
    </row>
    <row r="165" spans="2:23">
      <c r="E165" s="587" t="s">
        <v>527</v>
      </c>
    </row>
  </sheetData>
  <mergeCells count="3">
    <mergeCell ref="B12:C12"/>
    <mergeCell ref="C8:S8"/>
    <mergeCell ref="C9:S9"/>
  </mergeCells>
  <hyperlinks>
    <hyperlink ref="B56" r:id="rId1" xr:uid="{00000000-0004-0000-0B00-000000000000}"/>
    <hyperlink ref="E165" location="'6.  Carrying Charges'!A1" display="Return to top" xr:uid="{00000000-0004-0000-0B00-000001000000}"/>
    <hyperlink ref="K12" location="Table_1_b.__Annual_LRAMVA_Breakdown_by_Year_and_Rate_Class" display="Go to Tab 1: Summary" xr:uid="{00000000-0004-0000-0B00-000002000000}"/>
  </hyperlinks>
  <pageMargins left="0.7" right="0.7" top="0.75" bottom="0.75" header="0.3" footer="0.3"/>
  <pageSetup scale="35" fitToHeight="0" orientation="landscape" r:id="rId2"/>
  <drawing r:id="rId3"/>
  <legacyDrawing r:id="rId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B1:BU122"/>
  <sheetViews>
    <sheetView topLeftCell="K10" zoomScale="90" zoomScaleNormal="90" workbookViewId="0">
      <selection activeCell="T26" sqref="T26"/>
    </sheetView>
  </sheetViews>
  <sheetFormatPr defaultColWidth="9.140625" defaultRowHeight="15" outlineLevelRow="1"/>
  <cols>
    <col min="1" max="1" width="5.85546875" style="12" customWidth="1"/>
    <col min="2" max="2" width="24.28515625" style="12" customWidth="1"/>
    <col min="3" max="3" width="11.42578125" style="12" customWidth="1"/>
    <col min="4" max="4" width="37.7109375" style="12" customWidth="1"/>
    <col min="5" max="5" width="35.140625" style="12" bestFit="1" customWidth="1"/>
    <col min="6" max="6" width="26.7109375" style="12" customWidth="1"/>
    <col min="7" max="7" width="17" style="12" customWidth="1"/>
    <col min="8" max="8" width="19.42578125" style="12" customWidth="1"/>
    <col min="9" max="10" width="23" style="633" customWidth="1"/>
    <col min="11" max="11" width="2" style="16" customWidth="1"/>
    <col min="12" max="41" width="9.140625" style="12"/>
    <col min="42" max="42" width="2.140625" style="12" customWidth="1"/>
    <col min="43" max="43" width="12.5703125" style="12" customWidth="1"/>
    <col min="44" max="64" width="12" style="12" bestFit="1" customWidth="1"/>
    <col min="65" max="72" width="9.140625" style="12"/>
    <col min="73" max="73" width="9.140625" style="16"/>
    <col min="74" max="16384" width="9.140625" style="12"/>
  </cols>
  <sheetData>
    <row r="1" spans="2:73">
      <c r="I1" s="12"/>
      <c r="J1" s="12"/>
    </row>
    <row r="2" spans="2:73">
      <c r="I2" s="12"/>
      <c r="J2" s="12"/>
    </row>
    <row r="3" spans="2:73">
      <c r="I3" s="12"/>
      <c r="J3" s="12"/>
    </row>
    <row r="4" spans="2:73">
      <c r="I4" s="12"/>
      <c r="J4" s="12"/>
    </row>
    <row r="5" spans="2:73">
      <c r="I5" s="12"/>
      <c r="J5" s="12"/>
    </row>
    <row r="6" spans="2:73">
      <c r="I6" s="12"/>
      <c r="J6" s="12"/>
    </row>
    <row r="7" spans="2:73">
      <c r="I7" s="12"/>
      <c r="J7" s="12"/>
    </row>
    <row r="8" spans="2:73">
      <c r="I8" s="12"/>
      <c r="J8" s="12"/>
    </row>
    <row r="9" spans="2:73">
      <c r="I9" s="12"/>
      <c r="J9" s="12"/>
    </row>
    <row r="10" spans="2:73">
      <c r="I10" s="12"/>
      <c r="J10" s="12"/>
    </row>
    <row r="11" spans="2:73" ht="15.75" thickBot="1">
      <c r="I11" s="12"/>
      <c r="J11" s="12"/>
    </row>
    <row r="12" spans="2:73" s="9" customFormat="1" ht="25.5" customHeight="1" outlineLevel="1" thickBot="1">
      <c r="B12" s="118" t="s">
        <v>172</v>
      </c>
      <c r="D12" s="125" t="s">
        <v>176</v>
      </c>
      <c r="E12" s="17"/>
      <c r="F12" s="176"/>
      <c r="G12" s="177"/>
      <c r="H12" s="178"/>
      <c r="K12" s="178"/>
      <c r="L12" s="176"/>
      <c r="M12" s="176"/>
      <c r="N12" s="176"/>
      <c r="O12" s="176"/>
      <c r="P12" s="176"/>
      <c r="Q12" s="179"/>
    </row>
    <row r="13" spans="2:73" s="9" customFormat="1" ht="25.5" customHeight="1" outlineLevel="1" thickBot="1">
      <c r="B13" s="549"/>
      <c r="D13" s="635" t="s">
        <v>408</v>
      </c>
      <c r="E13" s="17"/>
      <c r="F13" s="176"/>
      <c r="G13" s="177"/>
      <c r="H13" s="178"/>
      <c r="K13" s="178"/>
      <c r="L13" s="176"/>
      <c r="M13" s="176"/>
      <c r="N13" s="176"/>
      <c r="O13" s="176"/>
      <c r="P13" s="176"/>
      <c r="Q13" s="179"/>
    </row>
    <row r="14" spans="2:73" ht="30" customHeight="1" outlineLevel="1" thickBot="1">
      <c r="B14" s="92"/>
      <c r="D14" s="608" t="s">
        <v>552</v>
      </c>
      <c r="I14" s="12"/>
      <c r="J14" s="12"/>
      <c r="BU14" s="12"/>
    </row>
    <row r="15" spans="2:73" ht="26.25" customHeight="1" outlineLevel="1">
      <c r="C15" s="92"/>
      <c r="I15" s="12"/>
      <c r="J15" s="12"/>
    </row>
    <row r="16" spans="2:73" ht="23.25" customHeight="1" outlineLevel="1">
      <c r="B16" s="115" t="s">
        <v>506</v>
      </c>
      <c r="C16" s="92"/>
      <c r="D16" s="613" t="s">
        <v>619</v>
      </c>
      <c r="E16" s="603"/>
      <c r="F16" s="603"/>
      <c r="G16" s="614"/>
      <c r="H16" s="603"/>
      <c r="I16" s="603"/>
      <c r="J16" s="603"/>
      <c r="K16" s="638"/>
      <c r="L16" s="603"/>
      <c r="M16" s="603"/>
      <c r="N16" s="603"/>
      <c r="O16" s="603"/>
      <c r="P16" s="603"/>
      <c r="Q16" s="603"/>
      <c r="R16" s="603"/>
      <c r="S16" s="603"/>
      <c r="T16" s="603"/>
      <c r="U16" s="603"/>
      <c r="V16" s="603"/>
      <c r="W16" s="603"/>
      <c r="X16" s="603"/>
      <c r="Y16" s="603"/>
      <c r="Z16" s="603"/>
      <c r="AA16" s="603"/>
      <c r="AB16" s="603"/>
      <c r="AC16" s="603"/>
      <c r="AD16" s="603"/>
      <c r="AE16" s="603"/>
      <c r="AF16" s="603"/>
      <c r="AG16" s="603"/>
    </row>
    <row r="17" spans="2:73" ht="23.25" customHeight="1" outlineLevel="1">
      <c r="B17" s="686" t="s">
        <v>613</v>
      </c>
      <c r="C17" s="92"/>
      <c r="D17" s="609" t="s">
        <v>591</v>
      </c>
      <c r="E17" s="603"/>
      <c r="F17" s="603"/>
      <c r="G17" s="614"/>
      <c r="H17" s="603"/>
      <c r="I17" s="603"/>
      <c r="J17" s="603"/>
      <c r="K17" s="638"/>
      <c r="L17" s="603"/>
      <c r="M17" s="603"/>
      <c r="N17" s="603"/>
      <c r="O17" s="603"/>
      <c r="P17" s="603"/>
      <c r="Q17" s="603"/>
      <c r="R17" s="603"/>
      <c r="S17" s="603"/>
      <c r="T17" s="603"/>
      <c r="U17" s="603"/>
      <c r="V17" s="603"/>
      <c r="W17" s="603"/>
      <c r="X17" s="603"/>
      <c r="Y17" s="603"/>
      <c r="Z17" s="603"/>
      <c r="AA17" s="603"/>
      <c r="AB17" s="603"/>
      <c r="AC17" s="603"/>
      <c r="AD17" s="603"/>
      <c r="AE17" s="603"/>
      <c r="AF17" s="603"/>
      <c r="AG17" s="603"/>
    </row>
    <row r="18" spans="2:73" ht="23.25" customHeight="1" outlineLevel="1">
      <c r="C18" s="92"/>
      <c r="D18" s="609" t="s">
        <v>628</v>
      </c>
      <c r="E18" s="603"/>
      <c r="F18" s="603"/>
      <c r="G18" s="614"/>
      <c r="H18" s="603"/>
      <c r="I18" s="603"/>
      <c r="J18" s="603"/>
      <c r="K18" s="638"/>
      <c r="L18" s="603"/>
      <c r="M18" s="603"/>
      <c r="N18" s="603"/>
      <c r="O18" s="603"/>
      <c r="P18" s="603"/>
      <c r="Q18" s="603"/>
      <c r="R18" s="603"/>
      <c r="S18" s="603"/>
      <c r="T18" s="603"/>
      <c r="U18" s="603"/>
      <c r="V18" s="603"/>
      <c r="W18" s="603"/>
      <c r="X18" s="603"/>
      <c r="Y18" s="603"/>
      <c r="Z18" s="603"/>
      <c r="AA18" s="603"/>
      <c r="AB18" s="603"/>
      <c r="AC18" s="603"/>
      <c r="AD18" s="603"/>
      <c r="AE18" s="603"/>
      <c r="AF18" s="603"/>
      <c r="AG18" s="603"/>
    </row>
    <row r="19" spans="2:73" ht="23.25" customHeight="1" outlineLevel="1">
      <c r="C19" s="92"/>
      <c r="D19" s="609" t="s">
        <v>627</v>
      </c>
      <c r="E19" s="603"/>
      <c r="F19" s="603"/>
      <c r="G19" s="614"/>
      <c r="H19" s="603"/>
      <c r="I19" s="603"/>
      <c r="J19" s="603"/>
      <c r="K19" s="638"/>
      <c r="L19" s="603"/>
      <c r="M19" s="603"/>
      <c r="N19" s="603"/>
      <c r="O19" s="603"/>
      <c r="P19" s="603"/>
      <c r="Q19" s="603"/>
      <c r="R19" s="603"/>
      <c r="S19" s="603"/>
      <c r="T19" s="603"/>
      <c r="U19" s="603"/>
      <c r="V19" s="603"/>
      <c r="W19" s="603"/>
      <c r="X19" s="603"/>
      <c r="Y19" s="603"/>
      <c r="Z19" s="603"/>
      <c r="AA19" s="603"/>
      <c r="AB19" s="603"/>
      <c r="AC19" s="603"/>
      <c r="AD19" s="603"/>
      <c r="AE19" s="603"/>
      <c r="AF19" s="603"/>
      <c r="AG19" s="603"/>
    </row>
    <row r="20" spans="2:73" ht="23.25" customHeight="1" outlineLevel="1">
      <c r="C20" s="92"/>
      <c r="D20" s="609" t="s">
        <v>629</v>
      </c>
      <c r="E20" s="603"/>
      <c r="F20" s="603"/>
      <c r="G20" s="614"/>
      <c r="H20" s="603"/>
      <c r="I20" s="603"/>
      <c r="J20" s="603"/>
      <c r="K20" s="638"/>
      <c r="L20" s="603"/>
      <c r="M20" s="603"/>
      <c r="N20" s="603"/>
      <c r="O20" s="603"/>
      <c r="P20" s="603"/>
      <c r="Q20" s="603"/>
      <c r="R20" s="603"/>
      <c r="S20" s="603"/>
      <c r="T20" s="603"/>
      <c r="U20" s="603"/>
      <c r="V20" s="603"/>
      <c r="W20" s="603"/>
      <c r="X20" s="603"/>
      <c r="Y20" s="603"/>
      <c r="Z20" s="603"/>
      <c r="AA20" s="603"/>
      <c r="AB20" s="603"/>
      <c r="AC20" s="603"/>
      <c r="AD20" s="603"/>
      <c r="AE20" s="603"/>
      <c r="AF20" s="603"/>
      <c r="AG20" s="603"/>
    </row>
    <row r="21" spans="2:73" ht="23.25" customHeight="1" outlineLevel="1">
      <c r="C21" s="92"/>
      <c r="D21" s="715" t="s">
        <v>641</v>
      </c>
      <c r="E21" s="603"/>
      <c r="F21" s="603"/>
      <c r="G21" s="614"/>
      <c r="H21" s="603"/>
      <c r="I21" s="603"/>
      <c r="J21" s="603"/>
      <c r="K21" s="638"/>
      <c r="L21" s="603"/>
      <c r="M21" s="603"/>
      <c r="N21" s="603"/>
      <c r="O21" s="603"/>
      <c r="P21" s="603"/>
      <c r="Q21" s="603"/>
      <c r="R21" s="603"/>
      <c r="S21" s="603"/>
      <c r="T21" s="603"/>
      <c r="U21" s="603"/>
      <c r="V21" s="603"/>
      <c r="W21" s="603"/>
      <c r="X21" s="603"/>
      <c r="Y21" s="603"/>
      <c r="Z21" s="603"/>
      <c r="AA21" s="603"/>
      <c r="AB21" s="603"/>
      <c r="AC21" s="603"/>
      <c r="AD21" s="603"/>
      <c r="AE21" s="603"/>
      <c r="AF21" s="603"/>
      <c r="AG21" s="603"/>
    </row>
    <row r="22" spans="2:73">
      <c r="I22" s="12"/>
      <c r="J22" s="12"/>
    </row>
    <row r="23" spans="2:73" ht="15.75">
      <c r="B23" s="181" t="s">
        <v>596</v>
      </c>
      <c r="H23" s="10"/>
      <c r="I23" s="10"/>
      <c r="J23" s="10"/>
    </row>
    <row r="24" spans="2:73" s="668" customFormat="1" ht="21" customHeight="1">
      <c r="B24" s="698" t="s">
        <v>600</v>
      </c>
      <c r="C24" s="821" t="s">
        <v>601</v>
      </c>
      <c r="D24" s="821"/>
      <c r="E24" s="821"/>
      <c r="F24" s="821"/>
      <c r="G24" s="821"/>
      <c r="H24" s="676" t="s">
        <v>598</v>
      </c>
      <c r="I24" s="676" t="s">
        <v>597</v>
      </c>
      <c r="J24" s="676" t="s">
        <v>599</v>
      </c>
      <c r="K24" s="667"/>
      <c r="L24" s="668" t="s">
        <v>601</v>
      </c>
      <c r="AQ24" s="668" t="s">
        <v>601</v>
      </c>
      <c r="BU24" s="667"/>
    </row>
    <row r="25" spans="2:73" s="249" customFormat="1" ht="49.5" customHeight="1">
      <c r="B25" s="244" t="s">
        <v>474</v>
      </c>
      <c r="C25" s="244" t="s">
        <v>212</v>
      </c>
      <c r="D25" s="626" t="s">
        <v>475</v>
      </c>
      <c r="E25" s="244" t="s">
        <v>209</v>
      </c>
      <c r="F25" s="244" t="s">
        <v>476</v>
      </c>
      <c r="G25" s="244" t="s">
        <v>477</v>
      </c>
      <c r="H25" s="626" t="s">
        <v>478</v>
      </c>
      <c r="I25" s="634" t="s">
        <v>589</v>
      </c>
      <c r="J25" s="641" t="s">
        <v>590</v>
      </c>
      <c r="K25" s="639"/>
      <c r="L25" s="245" t="s">
        <v>479</v>
      </c>
      <c r="M25" s="246"/>
      <c r="N25" s="246"/>
      <c r="O25" s="246"/>
      <c r="P25" s="246"/>
      <c r="Q25" s="246"/>
      <c r="R25" s="246"/>
      <c r="S25" s="246"/>
      <c r="T25" s="246"/>
      <c r="U25" s="246"/>
      <c r="V25" s="246"/>
      <c r="W25" s="246"/>
      <c r="X25" s="246"/>
      <c r="Y25" s="246"/>
      <c r="Z25" s="246"/>
      <c r="AA25" s="246"/>
      <c r="AB25" s="246"/>
      <c r="AC25" s="246"/>
      <c r="AD25" s="246"/>
      <c r="AE25" s="246"/>
      <c r="AF25" s="246"/>
      <c r="AG25" s="246"/>
      <c r="AH25" s="246"/>
      <c r="AI25" s="246"/>
      <c r="AJ25" s="246"/>
      <c r="AK25" s="246"/>
      <c r="AL25" s="246"/>
      <c r="AM25" s="246"/>
      <c r="AN25" s="246"/>
      <c r="AO25" s="247"/>
      <c r="AP25" s="248"/>
      <c r="AQ25" s="245" t="s">
        <v>480</v>
      </c>
      <c r="AR25" s="246"/>
      <c r="AS25" s="246"/>
      <c r="AT25" s="246"/>
      <c r="AU25" s="246"/>
      <c r="AV25" s="246"/>
      <c r="AW25" s="246"/>
      <c r="AX25" s="246"/>
      <c r="AY25" s="246"/>
      <c r="AZ25" s="246"/>
      <c r="BA25" s="246"/>
      <c r="BB25" s="246"/>
      <c r="BC25" s="246"/>
      <c r="BD25" s="246"/>
      <c r="BE25" s="246"/>
      <c r="BF25" s="246"/>
      <c r="BG25" s="246"/>
      <c r="BH25" s="246"/>
      <c r="BI25" s="246"/>
      <c r="BJ25" s="246"/>
      <c r="BK25" s="246"/>
      <c r="BL25" s="246"/>
      <c r="BM25" s="246"/>
      <c r="BN25" s="246"/>
      <c r="BO25" s="246"/>
      <c r="BP25" s="246"/>
      <c r="BQ25" s="246"/>
      <c r="BR25" s="246"/>
      <c r="BS25" s="246"/>
      <c r="BT25" s="247"/>
      <c r="BU25" s="248"/>
    </row>
    <row r="26" spans="2:73" s="249" customFormat="1" ht="30" customHeight="1">
      <c r="B26" s="250"/>
      <c r="C26" s="250"/>
      <c r="D26" s="250"/>
      <c r="E26" s="250"/>
      <c r="F26" s="250"/>
      <c r="G26" s="250"/>
      <c r="H26" s="687"/>
      <c r="I26" s="632"/>
      <c r="J26" s="632"/>
      <c r="K26" s="640"/>
      <c r="L26" s="251">
        <v>2011</v>
      </c>
      <c r="M26" s="251">
        <v>2012</v>
      </c>
      <c r="N26" s="251">
        <v>2013</v>
      </c>
      <c r="O26" s="251">
        <v>2014</v>
      </c>
      <c r="P26" s="251">
        <v>2015</v>
      </c>
      <c r="Q26" s="251">
        <v>2016</v>
      </c>
      <c r="R26" s="251">
        <v>2017</v>
      </c>
      <c r="S26" s="251">
        <v>2018</v>
      </c>
      <c r="T26" s="251">
        <v>2019</v>
      </c>
      <c r="U26" s="251">
        <v>2020</v>
      </c>
      <c r="V26" s="251">
        <v>2021</v>
      </c>
      <c r="W26" s="251">
        <v>2022</v>
      </c>
      <c r="X26" s="251">
        <v>2023</v>
      </c>
      <c r="Y26" s="251">
        <v>2024</v>
      </c>
      <c r="Z26" s="251">
        <v>2025</v>
      </c>
      <c r="AA26" s="251">
        <v>2026</v>
      </c>
      <c r="AB26" s="251">
        <v>2027</v>
      </c>
      <c r="AC26" s="251">
        <v>2028</v>
      </c>
      <c r="AD26" s="251">
        <v>2029</v>
      </c>
      <c r="AE26" s="251">
        <v>2030</v>
      </c>
      <c r="AF26" s="251">
        <v>2031</v>
      </c>
      <c r="AG26" s="251">
        <v>2032</v>
      </c>
      <c r="AH26" s="251">
        <v>2033</v>
      </c>
      <c r="AI26" s="251">
        <v>2034</v>
      </c>
      <c r="AJ26" s="251">
        <v>2035</v>
      </c>
      <c r="AK26" s="251">
        <v>2036</v>
      </c>
      <c r="AL26" s="251">
        <v>2037</v>
      </c>
      <c r="AM26" s="251">
        <v>2038</v>
      </c>
      <c r="AN26" s="251">
        <v>2039</v>
      </c>
      <c r="AO26" s="251">
        <v>2040</v>
      </c>
      <c r="AP26" s="248"/>
      <c r="AQ26" s="251">
        <v>2011</v>
      </c>
      <c r="AR26" s="251">
        <v>2012</v>
      </c>
      <c r="AS26" s="251">
        <v>2013</v>
      </c>
      <c r="AT26" s="251">
        <v>2014</v>
      </c>
      <c r="AU26" s="251">
        <v>2015</v>
      </c>
      <c r="AV26" s="251">
        <v>2016</v>
      </c>
      <c r="AW26" s="251">
        <v>2017</v>
      </c>
      <c r="AX26" s="251">
        <v>2018</v>
      </c>
      <c r="AY26" s="251">
        <v>2019</v>
      </c>
      <c r="AZ26" s="251">
        <v>2020</v>
      </c>
      <c r="BA26" s="251">
        <v>2021</v>
      </c>
      <c r="BB26" s="251">
        <v>2022</v>
      </c>
      <c r="BC26" s="251">
        <v>2023</v>
      </c>
      <c r="BD26" s="251">
        <v>2024</v>
      </c>
      <c r="BE26" s="251">
        <v>2025</v>
      </c>
      <c r="BF26" s="251">
        <v>2026</v>
      </c>
      <c r="BG26" s="251">
        <v>2027</v>
      </c>
      <c r="BH26" s="251">
        <v>2028</v>
      </c>
      <c r="BI26" s="251">
        <v>2029</v>
      </c>
      <c r="BJ26" s="251">
        <v>2030</v>
      </c>
      <c r="BK26" s="251">
        <v>2031</v>
      </c>
      <c r="BL26" s="251">
        <v>2032</v>
      </c>
      <c r="BM26" s="251">
        <v>2033</v>
      </c>
      <c r="BN26" s="251">
        <v>2034</v>
      </c>
      <c r="BO26" s="251">
        <v>2035</v>
      </c>
      <c r="BP26" s="251">
        <v>2036</v>
      </c>
      <c r="BQ26" s="251">
        <v>2037</v>
      </c>
      <c r="BR26" s="251">
        <v>2038</v>
      </c>
      <c r="BS26" s="251">
        <v>2039</v>
      </c>
      <c r="BT26" s="251">
        <v>2040</v>
      </c>
      <c r="BU26" s="248"/>
    </row>
    <row r="27" spans="2:73" s="17" customFormat="1" ht="15.75">
      <c r="B27" s="688"/>
      <c r="C27" s="688"/>
      <c r="D27" s="688"/>
      <c r="E27" s="688"/>
      <c r="F27" s="688"/>
      <c r="G27" s="688"/>
      <c r="H27" s="688"/>
      <c r="I27" s="642"/>
      <c r="J27" s="642"/>
      <c r="K27" s="631"/>
      <c r="L27" s="692"/>
      <c r="M27" s="693"/>
      <c r="N27" s="693"/>
      <c r="O27" s="693"/>
      <c r="P27" s="693"/>
      <c r="Q27" s="693"/>
      <c r="R27" s="693"/>
      <c r="S27" s="693"/>
      <c r="T27" s="693"/>
      <c r="U27" s="693"/>
      <c r="V27" s="693"/>
      <c r="W27" s="693"/>
      <c r="X27" s="693"/>
      <c r="Y27" s="693"/>
      <c r="Z27" s="693"/>
      <c r="AA27" s="693"/>
      <c r="AB27" s="693"/>
      <c r="AC27" s="693"/>
      <c r="AD27" s="693"/>
      <c r="AE27" s="693"/>
      <c r="AF27" s="693"/>
      <c r="AG27" s="693"/>
      <c r="AH27" s="693"/>
      <c r="AI27" s="693"/>
      <c r="AJ27" s="693"/>
      <c r="AK27" s="693"/>
      <c r="AL27" s="693"/>
      <c r="AM27" s="693"/>
      <c r="AN27" s="693"/>
      <c r="AO27" s="694"/>
      <c r="AP27" s="631"/>
      <c r="AQ27" s="699"/>
      <c r="AR27" s="700"/>
      <c r="AS27" s="701"/>
      <c r="AT27" s="700"/>
      <c r="AU27" s="701"/>
      <c r="AV27" s="700"/>
      <c r="AW27" s="701"/>
      <c r="AX27" s="700"/>
      <c r="AY27" s="701"/>
      <c r="AZ27" s="700"/>
      <c r="BA27" s="701"/>
      <c r="BB27" s="700"/>
      <c r="BC27" s="701"/>
      <c r="BD27" s="700"/>
      <c r="BE27" s="701"/>
      <c r="BF27" s="700"/>
      <c r="BG27" s="701"/>
      <c r="BH27" s="700"/>
      <c r="BI27" s="701"/>
      <c r="BJ27" s="700"/>
      <c r="BK27" s="701"/>
      <c r="BL27" s="700"/>
      <c r="BM27" s="701"/>
      <c r="BN27" s="700"/>
      <c r="BO27" s="701"/>
      <c r="BP27" s="700"/>
      <c r="BQ27" s="701"/>
      <c r="BR27" s="700"/>
      <c r="BS27" s="701"/>
      <c r="BT27" s="702"/>
      <c r="BU27" s="16"/>
    </row>
    <row r="28" spans="2:73" s="17" customFormat="1" ht="15.75">
      <c r="B28" s="688"/>
      <c r="C28" s="688"/>
      <c r="D28" s="688"/>
      <c r="E28" s="688"/>
      <c r="F28" s="688"/>
      <c r="G28" s="688"/>
      <c r="H28" s="688"/>
      <c r="I28" s="642"/>
      <c r="J28" s="642"/>
      <c r="K28" s="631"/>
      <c r="L28" s="692"/>
      <c r="M28" s="693"/>
      <c r="N28" s="693"/>
      <c r="O28" s="693"/>
      <c r="P28" s="693"/>
      <c r="Q28" s="693"/>
      <c r="R28" s="693"/>
      <c r="S28" s="693"/>
      <c r="T28" s="693"/>
      <c r="U28" s="693"/>
      <c r="V28" s="693"/>
      <c r="W28" s="693"/>
      <c r="X28" s="693"/>
      <c r="Y28" s="693"/>
      <c r="Z28" s="693"/>
      <c r="AA28" s="693"/>
      <c r="AB28" s="693"/>
      <c r="AC28" s="693"/>
      <c r="AD28" s="693"/>
      <c r="AE28" s="693"/>
      <c r="AF28" s="693"/>
      <c r="AG28" s="693"/>
      <c r="AH28" s="693"/>
      <c r="AI28" s="693"/>
      <c r="AJ28" s="693"/>
      <c r="AK28" s="693"/>
      <c r="AL28" s="693"/>
      <c r="AM28" s="693"/>
      <c r="AN28" s="693"/>
      <c r="AO28" s="694"/>
      <c r="AP28" s="631"/>
      <c r="AQ28" s="703"/>
      <c r="AR28" s="704"/>
      <c r="AS28" s="705"/>
      <c r="AT28" s="704"/>
      <c r="AU28" s="705"/>
      <c r="AV28" s="704"/>
      <c r="AW28" s="705"/>
      <c r="AX28" s="704"/>
      <c r="AY28" s="705"/>
      <c r="AZ28" s="704"/>
      <c r="BA28" s="705"/>
      <c r="BB28" s="704"/>
      <c r="BC28" s="705"/>
      <c r="BD28" s="704"/>
      <c r="BE28" s="705"/>
      <c r="BF28" s="704"/>
      <c r="BG28" s="705"/>
      <c r="BH28" s="704"/>
      <c r="BI28" s="705"/>
      <c r="BJ28" s="704"/>
      <c r="BK28" s="705"/>
      <c r="BL28" s="704"/>
      <c r="BM28" s="705"/>
      <c r="BN28" s="704"/>
      <c r="BO28" s="705"/>
      <c r="BP28" s="704"/>
      <c r="BQ28" s="705"/>
      <c r="BR28" s="704"/>
      <c r="BS28" s="705"/>
      <c r="BT28" s="706"/>
      <c r="BU28" s="16"/>
    </row>
    <row r="29" spans="2:73" s="17" customFormat="1" ht="16.5" customHeight="1">
      <c r="B29" s="688"/>
      <c r="C29" s="688"/>
      <c r="D29" s="688"/>
      <c r="E29" s="688"/>
      <c r="F29" s="688"/>
      <c r="G29" s="688"/>
      <c r="H29" s="688"/>
      <c r="I29" s="642"/>
      <c r="J29" s="642"/>
      <c r="K29" s="631"/>
      <c r="L29" s="692"/>
      <c r="M29" s="693"/>
      <c r="N29" s="693"/>
      <c r="O29" s="693"/>
      <c r="P29" s="693"/>
      <c r="Q29" s="693"/>
      <c r="R29" s="693"/>
      <c r="S29" s="693"/>
      <c r="T29" s="693"/>
      <c r="U29" s="693"/>
      <c r="V29" s="693"/>
      <c r="W29" s="693"/>
      <c r="X29" s="693"/>
      <c r="Y29" s="693"/>
      <c r="Z29" s="693"/>
      <c r="AA29" s="693"/>
      <c r="AB29" s="693"/>
      <c r="AC29" s="693"/>
      <c r="AD29" s="693"/>
      <c r="AE29" s="693"/>
      <c r="AF29" s="693"/>
      <c r="AG29" s="693"/>
      <c r="AH29" s="693"/>
      <c r="AI29" s="693"/>
      <c r="AJ29" s="693"/>
      <c r="AK29" s="693"/>
      <c r="AL29" s="693"/>
      <c r="AM29" s="693"/>
      <c r="AN29" s="693"/>
      <c r="AO29" s="694"/>
      <c r="AP29" s="631"/>
      <c r="AQ29" s="707"/>
      <c r="AR29" s="708"/>
      <c r="AS29" s="709"/>
      <c r="AT29" s="708"/>
      <c r="AU29" s="709"/>
      <c r="AV29" s="708"/>
      <c r="AW29" s="709"/>
      <c r="AX29" s="708"/>
      <c r="AY29" s="709"/>
      <c r="AZ29" s="708"/>
      <c r="BA29" s="709"/>
      <c r="BB29" s="708"/>
      <c r="BC29" s="709"/>
      <c r="BD29" s="708"/>
      <c r="BE29" s="709"/>
      <c r="BF29" s="708"/>
      <c r="BG29" s="709"/>
      <c r="BH29" s="708"/>
      <c r="BI29" s="709"/>
      <c r="BJ29" s="708"/>
      <c r="BK29" s="709"/>
      <c r="BL29" s="708"/>
      <c r="BM29" s="709"/>
      <c r="BN29" s="708"/>
      <c r="BO29" s="709"/>
      <c r="BP29" s="708"/>
      <c r="BQ29" s="709"/>
      <c r="BR29" s="708"/>
      <c r="BS29" s="709"/>
      <c r="BT29" s="710"/>
      <c r="BU29" s="16"/>
    </row>
    <row r="30" spans="2:73" s="17" customFormat="1" ht="15.75">
      <c r="B30" s="688"/>
      <c r="C30" s="688"/>
      <c r="D30" s="688"/>
      <c r="E30" s="688"/>
      <c r="F30" s="688"/>
      <c r="G30" s="688"/>
      <c r="H30" s="688"/>
      <c r="I30" s="642"/>
      <c r="J30" s="642"/>
      <c r="K30" s="631"/>
      <c r="L30" s="692"/>
      <c r="M30" s="693"/>
      <c r="N30" s="693"/>
      <c r="O30" s="693"/>
      <c r="P30" s="693"/>
      <c r="Q30" s="693"/>
      <c r="R30" s="693"/>
      <c r="S30" s="693"/>
      <c r="T30" s="693"/>
      <c r="U30" s="693"/>
      <c r="V30" s="693"/>
      <c r="W30" s="693"/>
      <c r="X30" s="693"/>
      <c r="Y30" s="693"/>
      <c r="Z30" s="693"/>
      <c r="AA30" s="693"/>
      <c r="AB30" s="693"/>
      <c r="AC30" s="693"/>
      <c r="AD30" s="693"/>
      <c r="AE30" s="693"/>
      <c r="AF30" s="693"/>
      <c r="AG30" s="693"/>
      <c r="AH30" s="693"/>
      <c r="AI30" s="693"/>
      <c r="AJ30" s="693"/>
      <c r="AK30" s="693"/>
      <c r="AL30" s="693"/>
      <c r="AM30" s="693"/>
      <c r="AN30" s="693"/>
      <c r="AO30" s="694"/>
      <c r="AP30" s="631"/>
      <c r="AQ30" s="703"/>
      <c r="AR30" s="704"/>
      <c r="AS30" s="705"/>
      <c r="AT30" s="704"/>
      <c r="AU30" s="705"/>
      <c r="AV30" s="704"/>
      <c r="AW30" s="705"/>
      <c r="AX30" s="704"/>
      <c r="AY30" s="705"/>
      <c r="AZ30" s="704"/>
      <c r="BA30" s="705"/>
      <c r="BB30" s="704"/>
      <c r="BC30" s="705"/>
      <c r="BD30" s="704"/>
      <c r="BE30" s="705"/>
      <c r="BF30" s="704"/>
      <c r="BG30" s="705"/>
      <c r="BH30" s="704"/>
      <c r="BI30" s="705"/>
      <c r="BJ30" s="704"/>
      <c r="BK30" s="705"/>
      <c r="BL30" s="704"/>
      <c r="BM30" s="705"/>
      <c r="BN30" s="704"/>
      <c r="BO30" s="705"/>
      <c r="BP30" s="704"/>
      <c r="BQ30" s="705"/>
      <c r="BR30" s="704"/>
      <c r="BS30" s="705"/>
      <c r="BT30" s="706"/>
      <c r="BU30" s="16"/>
    </row>
    <row r="31" spans="2:73" s="17" customFormat="1" ht="15.75">
      <c r="B31" s="688"/>
      <c r="C31" s="688"/>
      <c r="D31" s="688"/>
      <c r="E31" s="688"/>
      <c r="F31" s="688"/>
      <c r="G31" s="688"/>
      <c r="H31" s="688"/>
      <c r="I31" s="642"/>
      <c r="J31" s="642"/>
      <c r="K31" s="631"/>
      <c r="L31" s="692"/>
      <c r="M31" s="693"/>
      <c r="N31" s="693"/>
      <c r="O31" s="693"/>
      <c r="P31" s="693"/>
      <c r="Q31" s="693"/>
      <c r="R31" s="693"/>
      <c r="S31" s="693"/>
      <c r="T31" s="693"/>
      <c r="U31" s="693"/>
      <c r="V31" s="693"/>
      <c r="W31" s="693"/>
      <c r="X31" s="693"/>
      <c r="Y31" s="693"/>
      <c r="Z31" s="693"/>
      <c r="AA31" s="693"/>
      <c r="AB31" s="693"/>
      <c r="AC31" s="693"/>
      <c r="AD31" s="693"/>
      <c r="AE31" s="693"/>
      <c r="AF31" s="693"/>
      <c r="AG31" s="693"/>
      <c r="AH31" s="693"/>
      <c r="AI31" s="693"/>
      <c r="AJ31" s="693"/>
      <c r="AK31" s="693"/>
      <c r="AL31" s="693"/>
      <c r="AM31" s="693"/>
      <c r="AN31" s="693"/>
      <c r="AO31" s="694"/>
      <c r="AP31" s="631"/>
      <c r="AQ31" s="707"/>
      <c r="AR31" s="708"/>
      <c r="AS31" s="709"/>
      <c r="AT31" s="708"/>
      <c r="AU31" s="709"/>
      <c r="AV31" s="708"/>
      <c r="AW31" s="709"/>
      <c r="AX31" s="708"/>
      <c r="AY31" s="709"/>
      <c r="AZ31" s="708"/>
      <c r="BA31" s="709"/>
      <c r="BB31" s="708"/>
      <c r="BC31" s="709"/>
      <c r="BD31" s="708"/>
      <c r="BE31" s="709"/>
      <c r="BF31" s="708"/>
      <c r="BG31" s="709"/>
      <c r="BH31" s="708"/>
      <c r="BI31" s="709"/>
      <c r="BJ31" s="708"/>
      <c r="BK31" s="709"/>
      <c r="BL31" s="708"/>
      <c r="BM31" s="709"/>
      <c r="BN31" s="708"/>
      <c r="BO31" s="709"/>
      <c r="BP31" s="708"/>
      <c r="BQ31" s="709"/>
      <c r="BR31" s="708"/>
      <c r="BS31" s="709"/>
      <c r="BT31" s="710"/>
      <c r="BU31" s="16"/>
    </row>
    <row r="32" spans="2:73" s="17" customFormat="1" ht="15.75">
      <c r="B32" s="688"/>
      <c r="C32" s="688"/>
      <c r="D32" s="688"/>
      <c r="E32" s="688"/>
      <c r="F32" s="688"/>
      <c r="G32" s="688"/>
      <c r="H32" s="688"/>
      <c r="I32" s="642"/>
      <c r="J32" s="642"/>
      <c r="K32" s="631"/>
      <c r="L32" s="692"/>
      <c r="M32" s="693"/>
      <c r="N32" s="693"/>
      <c r="O32" s="693"/>
      <c r="P32" s="693"/>
      <c r="Q32" s="693"/>
      <c r="R32" s="693"/>
      <c r="S32" s="693"/>
      <c r="T32" s="693"/>
      <c r="U32" s="693"/>
      <c r="V32" s="693"/>
      <c r="W32" s="693"/>
      <c r="X32" s="693"/>
      <c r="Y32" s="693"/>
      <c r="Z32" s="693"/>
      <c r="AA32" s="693"/>
      <c r="AB32" s="693"/>
      <c r="AC32" s="693"/>
      <c r="AD32" s="693"/>
      <c r="AE32" s="693"/>
      <c r="AF32" s="693"/>
      <c r="AG32" s="693"/>
      <c r="AH32" s="693"/>
      <c r="AI32" s="693"/>
      <c r="AJ32" s="693"/>
      <c r="AK32" s="693"/>
      <c r="AL32" s="693"/>
      <c r="AM32" s="693"/>
      <c r="AN32" s="693"/>
      <c r="AO32" s="694"/>
      <c r="AP32" s="631"/>
      <c r="AQ32" s="711"/>
      <c r="AR32" s="712"/>
      <c r="AS32" s="713"/>
      <c r="AT32" s="712"/>
      <c r="AU32" s="713"/>
      <c r="AV32" s="712"/>
      <c r="AW32" s="713"/>
      <c r="AX32" s="712"/>
      <c r="AY32" s="713"/>
      <c r="AZ32" s="712"/>
      <c r="BA32" s="713"/>
      <c r="BB32" s="712"/>
      <c r="BC32" s="713"/>
      <c r="BD32" s="712"/>
      <c r="BE32" s="713"/>
      <c r="BF32" s="712"/>
      <c r="BG32" s="713"/>
      <c r="BH32" s="712"/>
      <c r="BI32" s="713"/>
      <c r="BJ32" s="712"/>
      <c r="BK32" s="713"/>
      <c r="BL32" s="712"/>
      <c r="BM32" s="713"/>
      <c r="BN32" s="712"/>
      <c r="BO32" s="713"/>
      <c r="BP32" s="712"/>
      <c r="BQ32" s="713"/>
      <c r="BR32" s="712"/>
      <c r="BS32" s="713"/>
      <c r="BT32" s="714"/>
      <c r="BU32" s="16"/>
    </row>
    <row r="33" spans="2:73" s="17" customFormat="1" ht="15.75">
      <c r="B33" s="688"/>
      <c r="C33" s="688"/>
      <c r="D33" s="688"/>
      <c r="E33" s="688"/>
      <c r="F33" s="688"/>
      <c r="G33" s="688"/>
      <c r="H33" s="688"/>
      <c r="I33" s="642"/>
      <c r="J33" s="642"/>
      <c r="K33" s="631"/>
      <c r="L33" s="692"/>
      <c r="M33" s="693"/>
      <c r="N33" s="693"/>
      <c r="O33" s="693"/>
      <c r="P33" s="693"/>
      <c r="Q33" s="693"/>
      <c r="R33" s="693"/>
      <c r="S33" s="693"/>
      <c r="T33" s="693"/>
      <c r="U33" s="693"/>
      <c r="V33" s="693"/>
      <c r="W33" s="693"/>
      <c r="X33" s="693"/>
      <c r="Y33" s="693"/>
      <c r="Z33" s="693"/>
      <c r="AA33" s="693"/>
      <c r="AB33" s="693"/>
      <c r="AC33" s="693"/>
      <c r="AD33" s="693"/>
      <c r="AE33" s="693"/>
      <c r="AF33" s="693"/>
      <c r="AG33" s="693"/>
      <c r="AH33" s="693"/>
      <c r="AI33" s="693"/>
      <c r="AJ33" s="693"/>
      <c r="AK33" s="693"/>
      <c r="AL33" s="693"/>
      <c r="AM33" s="693"/>
      <c r="AN33" s="693"/>
      <c r="AO33" s="694"/>
      <c r="AP33" s="631"/>
      <c r="AQ33" s="699"/>
      <c r="AR33" s="700"/>
      <c r="AS33" s="701"/>
      <c r="AT33" s="700"/>
      <c r="AU33" s="701"/>
      <c r="AV33" s="700"/>
      <c r="AW33" s="701"/>
      <c r="AX33" s="700"/>
      <c r="AY33" s="701"/>
      <c r="AZ33" s="700"/>
      <c r="BA33" s="701"/>
      <c r="BB33" s="700"/>
      <c r="BC33" s="701"/>
      <c r="BD33" s="700"/>
      <c r="BE33" s="701"/>
      <c r="BF33" s="700"/>
      <c r="BG33" s="701"/>
      <c r="BH33" s="700"/>
      <c r="BI33" s="701"/>
      <c r="BJ33" s="700"/>
      <c r="BK33" s="701"/>
      <c r="BL33" s="700"/>
      <c r="BM33" s="701"/>
      <c r="BN33" s="700"/>
      <c r="BO33" s="701"/>
      <c r="BP33" s="700"/>
      <c r="BQ33" s="701"/>
      <c r="BR33" s="700"/>
      <c r="BS33" s="701"/>
      <c r="BT33" s="702"/>
      <c r="BU33" s="16"/>
    </row>
    <row r="34" spans="2:73" s="17" customFormat="1" ht="15.75">
      <c r="B34" s="688"/>
      <c r="C34" s="688"/>
      <c r="D34" s="688"/>
      <c r="E34" s="688"/>
      <c r="F34" s="688"/>
      <c r="G34" s="688"/>
      <c r="H34" s="688"/>
      <c r="I34" s="642"/>
      <c r="J34" s="642"/>
      <c r="K34" s="631"/>
      <c r="L34" s="692"/>
      <c r="M34" s="693"/>
      <c r="N34" s="693"/>
      <c r="O34" s="693"/>
      <c r="P34" s="693"/>
      <c r="Q34" s="693"/>
      <c r="R34" s="693"/>
      <c r="S34" s="693"/>
      <c r="T34" s="693"/>
      <c r="U34" s="693"/>
      <c r="V34" s="693"/>
      <c r="W34" s="693"/>
      <c r="X34" s="693"/>
      <c r="Y34" s="693"/>
      <c r="Z34" s="693"/>
      <c r="AA34" s="693"/>
      <c r="AB34" s="693"/>
      <c r="AC34" s="693"/>
      <c r="AD34" s="693"/>
      <c r="AE34" s="693"/>
      <c r="AF34" s="693"/>
      <c r="AG34" s="693"/>
      <c r="AH34" s="693"/>
      <c r="AI34" s="693"/>
      <c r="AJ34" s="693"/>
      <c r="AK34" s="693"/>
      <c r="AL34" s="693"/>
      <c r="AM34" s="693"/>
      <c r="AN34" s="693"/>
      <c r="AO34" s="694"/>
      <c r="AP34" s="631"/>
      <c r="AQ34" s="703"/>
      <c r="AR34" s="704"/>
      <c r="AS34" s="705"/>
      <c r="AT34" s="704"/>
      <c r="AU34" s="705"/>
      <c r="AV34" s="704"/>
      <c r="AW34" s="705"/>
      <c r="AX34" s="704"/>
      <c r="AY34" s="705"/>
      <c r="AZ34" s="704"/>
      <c r="BA34" s="705"/>
      <c r="BB34" s="704"/>
      <c r="BC34" s="705"/>
      <c r="BD34" s="704"/>
      <c r="BE34" s="705"/>
      <c r="BF34" s="704"/>
      <c r="BG34" s="705"/>
      <c r="BH34" s="704"/>
      <c r="BI34" s="705"/>
      <c r="BJ34" s="704"/>
      <c r="BK34" s="705"/>
      <c r="BL34" s="704"/>
      <c r="BM34" s="705"/>
      <c r="BN34" s="704"/>
      <c r="BO34" s="705"/>
      <c r="BP34" s="704"/>
      <c r="BQ34" s="705"/>
      <c r="BR34" s="704"/>
      <c r="BS34" s="705"/>
      <c r="BT34" s="706"/>
      <c r="BU34" s="16"/>
    </row>
    <row r="35" spans="2:73" s="17" customFormat="1" ht="15.75">
      <c r="B35" s="688"/>
      <c r="C35" s="688"/>
      <c r="D35" s="688"/>
      <c r="E35" s="688"/>
      <c r="F35" s="688"/>
      <c r="G35" s="688"/>
      <c r="H35" s="688"/>
      <c r="I35" s="642"/>
      <c r="J35" s="642"/>
      <c r="K35" s="631"/>
      <c r="L35" s="692"/>
      <c r="M35" s="693"/>
      <c r="N35" s="693"/>
      <c r="O35" s="693"/>
      <c r="P35" s="693"/>
      <c r="Q35" s="693"/>
      <c r="R35" s="693"/>
      <c r="S35" s="693"/>
      <c r="T35" s="693"/>
      <c r="U35" s="693"/>
      <c r="V35" s="693"/>
      <c r="W35" s="693"/>
      <c r="X35" s="693"/>
      <c r="Y35" s="693"/>
      <c r="Z35" s="693"/>
      <c r="AA35" s="693"/>
      <c r="AB35" s="693"/>
      <c r="AC35" s="693"/>
      <c r="AD35" s="693"/>
      <c r="AE35" s="693"/>
      <c r="AF35" s="693"/>
      <c r="AG35" s="693"/>
      <c r="AH35" s="693"/>
      <c r="AI35" s="693"/>
      <c r="AJ35" s="693"/>
      <c r="AK35" s="693"/>
      <c r="AL35" s="693"/>
      <c r="AM35" s="693"/>
      <c r="AN35" s="693"/>
      <c r="AO35" s="694"/>
      <c r="AP35" s="631"/>
      <c r="AQ35" s="707"/>
      <c r="AR35" s="708"/>
      <c r="AS35" s="709"/>
      <c r="AT35" s="708"/>
      <c r="AU35" s="709"/>
      <c r="AV35" s="708"/>
      <c r="AW35" s="709"/>
      <c r="AX35" s="708"/>
      <c r="AY35" s="709"/>
      <c r="AZ35" s="708"/>
      <c r="BA35" s="709"/>
      <c r="BB35" s="708"/>
      <c r="BC35" s="709"/>
      <c r="BD35" s="708"/>
      <c r="BE35" s="709"/>
      <c r="BF35" s="708"/>
      <c r="BG35" s="709"/>
      <c r="BH35" s="708"/>
      <c r="BI35" s="709"/>
      <c r="BJ35" s="708"/>
      <c r="BK35" s="709"/>
      <c r="BL35" s="708"/>
      <c r="BM35" s="709"/>
      <c r="BN35" s="708"/>
      <c r="BO35" s="709"/>
      <c r="BP35" s="708"/>
      <c r="BQ35" s="709"/>
      <c r="BR35" s="708"/>
      <c r="BS35" s="709"/>
      <c r="BT35" s="710"/>
      <c r="BU35" s="16"/>
    </row>
    <row r="36" spans="2:73" s="17" customFormat="1" ht="15.75">
      <c r="B36" s="688"/>
      <c r="C36" s="688"/>
      <c r="D36" s="688"/>
      <c r="E36" s="688"/>
      <c r="F36" s="688"/>
      <c r="G36" s="688"/>
      <c r="H36" s="688"/>
      <c r="I36" s="642"/>
      <c r="J36" s="642"/>
      <c r="K36" s="631"/>
      <c r="L36" s="692"/>
      <c r="M36" s="693"/>
      <c r="N36" s="693"/>
      <c r="O36" s="693"/>
      <c r="P36" s="693"/>
      <c r="Q36" s="693"/>
      <c r="R36" s="693"/>
      <c r="S36" s="693"/>
      <c r="T36" s="693"/>
      <c r="U36" s="693"/>
      <c r="V36" s="693"/>
      <c r="W36" s="693"/>
      <c r="X36" s="693"/>
      <c r="Y36" s="693"/>
      <c r="Z36" s="693"/>
      <c r="AA36" s="693"/>
      <c r="AB36" s="693"/>
      <c r="AC36" s="693"/>
      <c r="AD36" s="693"/>
      <c r="AE36" s="693"/>
      <c r="AF36" s="693"/>
      <c r="AG36" s="693"/>
      <c r="AH36" s="693"/>
      <c r="AI36" s="693"/>
      <c r="AJ36" s="693"/>
      <c r="AK36" s="693"/>
      <c r="AL36" s="693"/>
      <c r="AM36" s="693"/>
      <c r="AN36" s="693"/>
      <c r="AO36" s="694"/>
      <c r="AP36" s="631"/>
      <c r="AQ36" s="707"/>
      <c r="AR36" s="708"/>
      <c r="AS36" s="709"/>
      <c r="AT36" s="708"/>
      <c r="AU36" s="709"/>
      <c r="AV36" s="708"/>
      <c r="AW36" s="709"/>
      <c r="AX36" s="708"/>
      <c r="AY36" s="709"/>
      <c r="AZ36" s="708"/>
      <c r="BA36" s="709"/>
      <c r="BB36" s="708"/>
      <c r="BC36" s="709"/>
      <c r="BD36" s="708"/>
      <c r="BE36" s="709"/>
      <c r="BF36" s="708"/>
      <c r="BG36" s="709"/>
      <c r="BH36" s="708"/>
      <c r="BI36" s="709"/>
      <c r="BJ36" s="708"/>
      <c r="BK36" s="709"/>
      <c r="BL36" s="708"/>
      <c r="BM36" s="709"/>
      <c r="BN36" s="708"/>
      <c r="BO36" s="709"/>
      <c r="BP36" s="708"/>
      <c r="BQ36" s="709"/>
      <c r="BR36" s="708"/>
      <c r="BS36" s="709"/>
      <c r="BT36" s="710"/>
      <c r="BU36" s="16"/>
    </row>
    <row r="37" spans="2:73" s="17" customFormat="1" ht="15.75">
      <c r="B37" s="688"/>
      <c r="C37" s="688"/>
      <c r="D37" s="688"/>
      <c r="E37" s="688"/>
      <c r="F37" s="688"/>
      <c r="G37" s="688"/>
      <c r="H37" s="688"/>
      <c r="I37" s="642"/>
      <c r="J37" s="642"/>
      <c r="K37" s="631"/>
      <c r="L37" s="692"/>
      <c r="M37" s="693"/>
      <c r="N37" s="693"/>
      <c r="O37" s="693"/>
      <c r="P37" s="693"/>
      <c r="Q37" s="693"/>
      <c r="R37" s="693"/>
      <c r="S37" s="693"/>
      <c r="T37" s="693"/>
      <c r="U37" s="693"/>
      <c r="V37" s="693"/>
      <c r="W37" s="693"/>
      <c r="X37" s="693"/>
      <c r="Y37" s="693"/>
      <c r="Z37" s="693"/>
      <c r="AA37" s="693"/>
      <c r="AB37" s="693"/>
      <c r="AC37" s="693"/>
      <c r="AD37" s="693"/>
      <c r="AE37" s="693"/>
      <c r="AF37" s="693"/>
      <c r="AG37" s="693"/>
      <c r="AH37" s="693"/>
      <c r="AI37" s="693"/>
      <c r="AJ37" s="693"/>
      <c r="AK37" s="693"/>
      <c r="AL37" s="693"/>
      <c r="AM37" s="693"/>
      <c r="AN37" s="693"/>
      <c r="AO37" s="694"/>
      <c r="AP37" s="631"/>
      <c r="AQ37" s="703"/>
      <c r="AR37" s="704"/>
      <c r="AS37" s="705"/>
      <c r="AT37" s="704"/>
      <c r="AU37" s="705"/>
      <c r="AV37" s="704"/>
      <c r="AW37" s="705"/>
      <c r="AX37" s="704"/>
      <c r="AY37" s="705"/>
      <c r="AZ37" s="704"/>
      <c r="BA37" s="705"/>
      <c r="BB37" s="704"/>
      <c r="BC37" s="705"/>
      <c r="BD37" s="704"/>
      <c r="BE37" s="705"/>
      <c r="BF37" s="704"/>
      <c r="BG37" s="705"/>
      <c r="BH37" s="704"/>
      <c r="BI37" s="705"/>
      <c r="BJ37" s="704"/>
      <c r="BK37" s="705"/>
      <c r="BL37" s="704"/>
      <c r="BM37" s="705"/>
      <c r="BN37" s="704"/>
      <c r="BO37" s="705"/>
      <c r="BP37" s="704"/>
      <c r="BQ37" s="705"/>
      <c r="BR37" s="704"/>
      <c r="BS37" s="705"/>
      <c r="BT37" s="706"/>
      <c r="BU37" s="16"/>
    </row>
    <row r="38" spans="2:73" s="17" customFormat="1" ht="15.75">
      <c r="B38" s="688"/>
      <c r="C38" s="688"/>
      <c r="D38" s="688"/>
      <c r="E38" s="688"/>
      <c r="F38" s="688"/>
      <c r="G38" s="688"/>
      <c r="H38" s="688"/>
      <c r="I38" s="642"/>
      <c r="J38" s="642"/>
      <c r="K38" s="631"/>
      <c r="L38" s="692"/>
      <c r="M38" s="693"/>
      <c r="N38" s="693"/>
      <c r="O38" s="693"/>
      <c r="P38" s="693"/>
      <c r="Q38" s="693"/>
      <c r="R38" s="693"/>
      <c r="S38" s="693"/>
      <c r="T38" s="693"/>
      <c r="U38" s="693"/>
      <c r="V38" s="693"/>
      <c r="W38" s="693"/>
      <c r="X38" s="693"/>
      <c r="Y38" s="693"/>
      <c r="Z38" s="693"/>
      <c r="AA38" s="693"/>
      <c r="AB38" s="693"/>
      <c r="AC38" s="693"/>
      <c r="AD38" s="693"/>
      <c r="AE38" s="693"/>
      <c r="AF38" s="693"/>
      <c r="AG38" s="693"/>
      <c r="AH38" s="693"/>
      <c r="AI38" s="693"/>
      <c r="AJ38" s="693"/>
      <c r="AK38" s="693"/>
      <c r="AL38" s="693"/>
      <c r="AM38" s="693"/>
      <c r="AN38" s="693"/>
      <c r="AO38" s="694"/>
      <c r="AP38" s="631"/>
      <c r="AQ38" s="707"/>
      <c r="AR38" s="708"/>
      <c r="AS38" s="709"/>
      <c r="AT38" s="708"/>
      <c r="AU38" s="709"/>
      <c r="AV38" s="708"/>
      <c r="AW38" s="709"/>
      <c r="AX38" s="708"/>
      <c r="AY38" s="709"/>
      <c r="AZ38" s="708"/>
      <c r="BA38" s="709"/>
      <c r="BB38" s="708"/>
      <c r="BC38" s="709"/>
      <c r="BD38" s="708"/>
      <c r="BE38" s="709"/>
      <c r="BF38" s="708"/>
      <c r="BG38" s="709"/>
      <c r="BH38" s="708"/>
      <c r="BI38" s="709"/>
      <c r="BJ38" s="708"/>
      <c r="BK38" s="709"/>
      <c r="BL38" s="708"/>
      <c r="BM38" s="709"/>
      <c r="BN38" s="708"/>
      <c r="BO38" s="709"/>
      <c r="BP38" s="708"/>
      <c r="BQ38" s="709"/>
      <c r="BR38" s="708"/>
      <c r="BS38" s="709"/>
      <c r="BT38" s="710"/>
      <c r="BU38" s="16"/>
    </row>
    <row r="39" spans="2:73" s="17" customFormat="1" ht="15.75">
      <c r="B39" s="688"/>
      <c r="C39" s="688"/>
      <c r="D39" s="688"/>
      <c r="E39" s="688"/>
      <c r="F39" s="688"/>
      <c r="G39" s="688"/>
      <c r="H39" s="688"/>
      <c r="I39" s="642"/>
      <c r="J39" s="642"/>
      <c r="K39" s="631"/>
      <c r="L39" s="692"/>
      <c r="M39" s="693"/>
      <c r="N39" s="693"/>
      <c r="O39" s="693"/>
      <c r="P39" s="693"/>
      <c r="Q39" s="693"/>
      <c r="R39" s="693"/>
      <c r="S39" s="693"/>
      <c r="T39" s="693"/>
      <c r="U39" s="693"/>
      <c r="V39" s="693"/>
      <c r="W39" s="693"/>
      <c r="X39" s="693"/>
      <c r="Y39" s="693"/>
      <c r="Z39" s="693"/>
      <c r="AA39" s="693"/>
      <c r="AB39" s="693"/>
      <c r="AC39" s="693"/>
      <c r="AD39" s="693"/>
      <c r="AE39" s="693"/>
      <c r="AF39" s="693"/>
      <c r="AG39" s="693"/>
      <c r="AH39" s="693"/>
      <c r="AI39" s="693"/>
      <c r="AJ39" s="693"/>
      <c r="AK39" s="693"/>
      <c r="AL39" s="693"/>
      <c r="AM39" s="693"/>
      <c r="AN39" s="693"/>
      <c r="AO39" s="694"/>
      <c r="AP39" s="631"/>
      <c r="AQ39" s="703"/>
      <c r="AR39" s="704"/>
      <c r="AS39" s="705"/>
      <c r="AT39" s="704"/>
      <c r="AU39" s="705"/>
      <c r="AV39" s="704"/>
      <c r="AW39" s="705"/>
      <c r="AX39" s="704"/>
      <c r="AY39" s="705"/>
      <c r="AZ39" s="704"/>
      <c r="BA39" s="705"/>
      <c r="BB39" s="704"/>
      <c r="BC39" s="705"/>
      <c r="BD39" s="704"/>
      <c r="BE39" s="705"/>
      <c r="BF39" s="704"/>
      <c r="BG39" s="705"/>
      <c r="BH39" s="704"/>
      <c r="BI39" s="705"/>
      <c r="BJ39" s="704"/>
      <c r="BK39" s="705"/>
      <c r="BL39" s="704"/>
      <c r="BM39" s="705"/>
      <c r="BN39" s="704"/>
      <c r="BO39" s="705"/>
      <c r="BP39" s="704"/>
      <c r="BQ39" s="705"/>
      <c r="BR39" s="704"/>
      <c r="BS39" s="705"/>
      <c r="BT39" s="706"/>
      <c r="BU39" s="16"/>
    </row>
    <row r="40" spans="2:73" s="17" customFormat="1" ht="15.75">
      <c r="B40" s="688"/>
      <c r="C40" s="688"/>
      <c r="D40" s="688"/>
      <c r="E40" s="688"/>
      <c r="F40" s="688"/>
      <c r="G40" s="688"/>
      <c r="H40" s="688"/>
      <c r="I40" s="642"/>
      <c r="J40" s="642"/>
      <c r="K40" s="631"/>
      <c r="L40" s="692"/>
      <c r="M40" s="693"/>
      <c r="N40" s="693"/>
      <c r="O40" s="693"/>
      <c r="P40" s="693"/>
      <c r="Q40" s="693"/>
      <c r="R40" s="693"/>
      <c r="S40" s="693"/>
      <c r="T40" s="693"/>
      <c r="U40" s="693"/>
      <c r="V40" s="693"/>
      <c r="W40" s="693"/>
      <c r="X40" s="693"/>
      <c r="Y40" s="693"/>
      <c r="Z40" s="693"/>
      <c r="AA40" s="693"/>
      <c r="AB40" s="693"/>
      <c r="AC40" s="693"/>
      <c r="AD40" s="693"/>
      <c r="AE40" s="693"/>
      <c r="AF40" s="693"/>
      <c r="AG40" s="693"/>
      <c r="AH40" s="693"/>
      <c r="AI40" s="693"/>
      <c r="AJ40" s="693"/>
      <c r="AK40" s="693"/>
      <c r="AL40" s="693"/>
      <c r="AM40" s="693"/>
      <c r="AN40" s="693"/>
      <c r="AO40" s="694"/>
      <c r="AP40" s="631"/>
      <c r="AQ40" s="707"/>
      <c r="AR40" s="708"/>
      <c r="AS40" s="709"/>
      <c r="AT40" s="708"/>
      <c r="AU40" s="709"/>
      <c r="AV40" s="708"/>
      <c r="AW40" s="709"/>
      <c r="AX40" s="708"/>
      <c r="AY40" s="709"/>
      <c r="AZ40" s="708"/>
      <c r="BA40" s="709"/>
      <c r="BB40" s="708"/>
      <c r="BC40" s="709"/>
      <c r="BD40" s="708"/>
      <c r="BE40" s="709"/>
      <c r="BF40" s="708"/>
      <c r="BG40" s="709"/>
      <c r="BH40" s="708"/>
      <c r="BI40" s="709"/>
      <c r="BJ40" s="708"/>
      <c r="BK40" s="709"/>
      <c r="BL40" s="708"/>
      <c r="BM40" s="709"/>
      <c r="BN40" s="708"/>
      <c r="BO40" s="709"/>
      <c r="BP40" s="708"/>
      <c r="BQ40" s="709"/>
      <c r="BR40" s="708"/>
      <c r="BS40" s="709"/>
      <c r="BT40" s="710"/>
      <c r="BU40" s="16"/>
    </row>
    <row r="41" spans="2:73" s="17" customFormat="1" ht="15.75">
      <c r="B41" s="688"/>
      <c r="C41" s="688"/>
      <c r="D41" s="688"/>
      <c r="E41" s="688"/>
      <c r="F41" s="688"/>
      <c r="G41" s="688"/>
      <c r="H41" s="688"/>
      <c r="I41" s="642"/>
      <c r="J41" s="642"/>
      <c r="K41" s="631"/>
      <c r="L41" s="692"/>
      <c r="M41" s="693"/>
      <c r="N41" s="693"/>
      <c r="O41" s="693"/>
      <c r="P41" s="693"/>
      <c r="Q41" s="693"/>
      <c r="R41" s="693"/>
      <c r="S41" s="693"/>
      <c r="T41" s="693"/>
      <c r="U41" s="693"/>
      <c r="V41" s="693"/>
      <c r="W41" s="693"/>
      <c r="X41" s="693"/>
      <c r="Y41" s="693"/>
      <c r="Z41" s="693"/>
      <c r="AA41" s="693"/>
      <c r="AB41" s="693"/>
      <c r="AC41" s="693"/>
      <c r="AD41" s="693"/>
      <c r="AE41" s="693"/>
      <c r="AF41" s="693"/>
      <c r="AG41" s="693"/>
      <c r="AH41" s="693"/>
      <c r="AI41" s="693"/>
      <c r="AJ41" s="693"/>
      <c r="AK41" s="693"/>
      <c r="AL41" s="693"/>
      <c r="AM41" s="693"/>
      <c r="AN41" s="693"/>
      <c r="AO41" s="694"/>
      <c r="AP41" s="631"/>
      <c r="AQ41" s="703"/>
      <c r="AR41" s="704"/>
      <c r="AS41" s="705"/>
      <c r="AT41" s="704"/>
      <c r="AU41" s="705"/>
      <c r="AV41" s="704"/>
      <c r="AW41" s="705"/>
      <c r="AX41" s="704"/>
      <c r="AY41" s="705"/>
      <c r="AZ41" s="704"/>
      <c r="BA41" s="705"/>
      <c r="BB41" s="704"/>
      <c r="BC41" s="705"/>
      <c r="BD41" s="704"/>
      <c r="BE41" s="705"/>
      <c r="BF41" s="704"/>
      <c r="BG41" s="705"/>
      <c r="BH41" s="704"/>
      <c r="BI41" s="705"/>
      <c r="BJ41" s="704"/>
      <c r="BK41" s="705"/>
      <c r="BL41" s="704"/>
      <c r="BM41" s="705"/>
      <c r="BN41" s="704"/>
      <c r="BO41" s="705"/>
      <c r="BP41" s="704"/>
      <c r="BQ41" s="705"/>
      <c r="BR41" s="704"/>
      <c r="BS41" s="705"/>
      <c r="BT41" s="706"/>
      <c r="BU41" s="16"/>
    </row>
    <row r="42" spans="2:73" s="17" customFormat="1" ht="15.75">
      <c r="B42" s="688"/>
      <c r="C42" s="688"/>
      <c r="D42" s="688"/>
      <c r="E42" s="688"/>
      <c r="F42" s="688"/>
      <c r="G42" s="688"/>
      <c r="H42" s="688"/>
      <c r="I42" s="642"/>
      <c r="J42" s="642"/>
      <c r="K42" s="631"/>
      <c r="L42" s="692"/>
      <c r="M42" s="693"/>
      <c r="N42" s="693"/>
      <c r="O42" s="693"/>
      <c r="P42" s="693"/>
      <c r="Q42" s="693"/>
      <c r="R42" s="693"/>
      <c r="S42" s="693"/>
      <c r="T42" s="693"/>
      <c r="U42" s="693"/>
      <c r="V42" s="693"/>
      <c r="W42" s="693"/>
      <c r="X42" s="693"/>
      <c r="Y42" s="693"/>
      <c r="Z42" s="693"/>
      <c r="AA42" s="693"/>
      <c r="AB42" s="693"/>
      <c r="AC42" s="693"/>
      <c r="AD42" s="693"/>
      <c r="AE42" s="693"/>
      <c r="AF42" s="693"/>
      <c r="AG42" s="693"/>
      <c r="AH42" s="693"/>
      <c r="AI42" s="693"/>
      <c r="AJ42" s="693"/>
      <c r="AK42" s="693"/>
      <c r="AL42" s="693"/>
      <c r="AM42" s="693"/>
      <c r="AN42" s="693"/>
      <c r="AO42" s="694"/>
      <c r="AP42" s="631"/>
      <c r="AQ42" s="707"/>
      <c r="AR42" s="708"/>
      <c r="AS42" s="709"/>
      <c r="AT42" s="708"/>
      <c r="AU42" s="709"/>
      <c r="AV42" s="708"/>
      <c r="AW42" s="709"/>
      <c r="AX42" s="708"/>
      <c r="AY42" s="709"/>
      <c r="AZ42" s="708"/>
      <c r="BA42" s="709"/>
      <c r="BB42" s="708"/>
      <c r="BC42" s="709"/>
      <c r="BD42" s="708"/>
      <c r="BE42" s="709"/>
      <c r="BF42" s="708"/>
      <c r="BG42" s="709"/>
      <c r="BH42" s="708"/>
      <c r="BI42" s="709"/>
      <c r="BJ42" s="708"/>
      <c r="BK42" s="709"/>
      <c r="BL42" s="708"/>
      <c r="BM42" s="709"/>
      <c r="BN42" s="708"/>
      <c r="BO42" s="709"/>
      <c r="BP42" s="708"/>
      <c r="BQ42" s="709"/>
      <c r="BR42" s="708"/>
      <c r="BS42" s="709"/>
      <c r="BT42" s="710"/>
      <c r="BU42" s="16"/>
    </row>
    <row r="43" spans="2:73" s="17" customFormat="1" ht="15.75">
      <c r="B43" s="688"/>
      <c r="C43" s="688"/>
      <c r="D43" s="688"/>
      <c r="E43" s="688"/>
      <c r="F43" s="688"/>
      <c r="G43" s="688"/>
      <c r="H43" s="688"/>
      <c r="I43" s="642"/>
      <c r="J43" s="642"/>
      <c r="K43" s="631"/>
      <c r="L43" s="692"/>
      <c r="M43" s="693"/>
      <c r="N43" s="693"/>
      <c r="O43" s="693"/>
      <c r="P43" s="693"/>
      <c r="Q43" s="693"/>
      <c r="R43" s="693"/>
      <c r="S43" s="693"/>
      <c r="T43" s="693"/>
      <c r="U43" s="693"/>
      <c r="V43" s="693"/>
      <c r="W43" s="693"/>
      <c r="X43" s="693"/>
      <c r="Y43" s="693"/>
      <c r="Z43" s="693"/>
      <c r="AA43" s="693"/>
      <c r="AB43" s="693"/>
      <c r="AC43" s="693"/>
      <c r="AD43" s="693"/>
      <c r="AE43" s="693"/>
      <c r="AF43" s="693"/>
      <c r="AG43" s="693"/>
      <c r="AH43" s="693"/>
      <c r="AI43" s="693"/>
      <c r="AJ43" s="693"/>
      <c r="AK43" s="693"/>
      <c r="AL43" s="693"/>
      <c r="AM43" s="693"/>
      <c r="AN43" s="693"/>
      <c r="AO43" s="694"/>
      <c r="AP43" s="631"/>
      <c r="AQ43" s="711"/>
      <c r="AR43" s="712"/>
      <c r="AS43" s="713"/>
      <c r="AT43" s="712"/>
      <c r="AU43" s="713"/>
      <c r="AV43" s="712"/>
      <c r="AW43" s="713"/>
      <c r="AX43" s="712"/>
      <c r="AY43" s="713"/>
      <c r="AZ43" s="712"/>
      <c r="BA43" s="713"/>
      <c r="BB43" s="712"/>
      <c r="BC43" s="713"/>
      <c r="BD43" s="712"/>
      <c r="BE43" s="713"/>
      <c r="BF43" s="712"/>
      <c r="BG43" s="713"/>
      <c r="BH43" s="712"/>
      <c r="BI43" s="713"/>
      <c r="BJ43" s="712"/>
      <c r="BK43" s="713"/>
      <c r="BL43" s="712"/>
      <c r="BM43" s="713"/>
      <c r="BN43" s="712"/>
      <c r="BO43" s="713"/>
      <c r="BP43" s="712"/>
      <c r="BQ43" s="713"/>
      <c r="BR43" s="712"/>
      <c r="BS43" s="713"/>
      <c r="BT43" s="714"/>
      <c r="BU43" s="16"/>
    </row>
    <row r="44" spans="2:73" s="17" customFormat="1" ht="15.75">
      <c r="B44" s="688"/>
      <c r="C44" s="688"/>
      <c r="D44" s="688"/>
      <c r="E44" s="688"/>
      <c r="F44" s="688"/>
      <c r="G44" s="688"/>
      <c r="H44" s="688"/>
      <c r="I44" s="642"/>
      <c r="J44" s="642"/>
      <c r="K44" s="631"/>
      <c r="L44" s="692"/>
      <c r="M44" s="693"/>
      <c r="N44" s="693"/>
      <c r="O44" s="693"/>
      <c r="P44" s="693"/>
      <c r="Q44" s="693"/>
      <c r="R44" s="693"/>
      <c r="S44" s="693"/>
      <c r="T44" s="693"/>
      <c r="U44" s="693"/>
      <c r="V44" s="693"/>
      <c r="W44" s="693"/>
      <c r="X44" s="693"/>
      <c r="Y44" s="693"/>
      <c r="Z44" s="693"/>
      <c r="AA44" s="693"/>
      <c r="AB44" s="693"/>
      <c r="AC44" s="693"/>
      <c r="AD44" s="693"/>
      <c r="AE44" s="693"/>
      <c r="AF44" s="693"/>
      <c r="AG44" s="693"/>
      <c r="AH44" s="693"/>
      <c r="AI44" s="693"/>
      <c r="AJ44" s="693"/>
      <c r="AK44" s="693"/>
      <c r="AL44" s="693"/>
      <c r="AM44" s="693"/>
      <c r="AN44" s="693"/>
      <c r="AO44" s="694"/>
      <c r="AP44" s="631"/>
      <c r="AQ44" s="692"/>
      <c r="AR44" s="693"/>
      <c r="AS44" s="693"/>
      <c r="AT44" s="693"/>
      <c r="AU44" s="693"/>
      <c r="AV44" s="693"/>
      <c r="AW44" s="693"/>
      <c r="AX44" s="693"/>
      <c r="AY44" s="693"/>
      <c r="AZ44" s="693"/>
      <c r="BA44" s="693"/>
      <c r="BB44" s="693"/>
      <c r="BC44" s="693"/>
      <c r="BD44" s="693"/>
      <c r="BE44" s="693"/>
      <c r="BF44" s="693"/>
      <c r="BG44" s="693"/>
      <c r="BH44" s="693"/>
      <c r="BI44" s="693"/>
      <c r="BJ44" s="693"/>
      <c r="BK44" s="693"/>
      <c r="BL44" s="693"/>
      <c r="BM44" s="693"/>
      <c r="BN44" s="693"/>
      <c r="BO44" s="693"/>
      <c r="BP44" s="693"/>
      <c r="BQ44" s="693"/>
      <c r="BR44" s="693"/>
      <c r="BS44" s="693"/>
      <c r="BT44" s="694"/>
      <c r="BU44" s="16"/>
    </row>
    <row r="45" spans="2:73" s="17" customFormat="1" ht="15.75">
      <c r="B45" s="688"/>
      <c r="C45" s="688"/>
      <c r="D45" s="688"/>
      <c r="E45" s="688"/>
      <c r="F45" s="688"/>
      <c r="G45" s="688"/>
      <c r="H45" s="688"/>
      <c r="I45" s="642"/>
      <c r="J45" s="642"/>
      <c r="K45" s="631"/>
      <c r="L45" s="692"/>
      <c r="M45" s="693"/>
      <c r="N45" s="693"/>
      <c r="O45" s="693"/>
      <c r="P45" s="693"/>
      <c r="Q45" s="693"/>
      <c r="R45" s="693"/>
      <c r="S45" s="693"/>
      <c r="T45" s="693"/>
      <c r="U45" s="693"/>
      <c r="V45" s="693"/>
      <c r="W45" s="693"/>
      <c r="X45" s="693"/>
      <c r="Y45" s="693"/>
      <c r="Z45" s="693"/>
      <c r="AA45" s="693"/>
      <c r="AB45" s="693"/>
      <c r="AC45" s="693"/>
      <c r="AD45" s="693"/>
      <c r="AE45" s="693"/>
      <c r="AF45" s="693"/>
      <c r="AG45" s="693"/>
      <c r="AH45" s="693"/>
      <c r="AI45" s="693"/>
      <c r="AJ45" s="693"/>
      <c r="AK45" s="693"/>
      <c r="AL45" s="693"/>
      <c r="AM45" s="693"/>
      <c r="AN45" s="693"/>
      <c r="AO45" s="694"/>
      <c r="AP45" s="631"/>
      <c r="AQ45" s="692"/>
      <c r="AR45" s="693"/>
      <c r="AS45" s="693"/>
      <c r="AT45" s="693"/>
      <c r="AU45" s="693"/>
      <c r="AV45" s="693"/>
      <c r="AW45" s="693"/>
      <c r="AX45" s="693"/>
      <c r="AY45" s="693"/>
      <c r="AZ45" s="693"/>
      <c r="BA45" s="693"/>
      <c r="BB45" s="693"/>
      <c r="BC45" s="693"/>
      <c r="BD45" s="693"/>
      <c r="BE45" s="693"/>
      <c r="BF45" s="693"/>
      <c r="BG45" s="693"/>
      <c r="BH45" s="693"/>
      <c r="BI45" s="693"/>
      <c r="BJ45" s="693"/>
      <c r="BK45" s="693"/>
      <c r="BL45" s="693"/>
      <c r="BM45" s="693"/>
      <c r="BN45" s="693"/>
      <c r="BO45" s="693"/>
      <c r="BP45" s="693"/>
      <c r="BQ45" s="693"/>
      <c r="BR45" s="693"/>
      <c r="BS45" s="693"/>
      <c r="BT45" s="694"/>
      <c r="BU45" s="16"/>
    </row>
    <row r="46" spans="2:73" s="17" customFormat="1" ht="15.75">
      <c r="B46" s="688"/>
      <c r="C46" s="688"/>
      <c r="D46" s="688"/>
      <c r="E46" s="688"/>
      <c r="F46" s="688"/>
      <c r="G46" s="688"/>
      <c r="H46" s="688"/>
      <c r="I46" s="642"/>
      <c r="J46" s="642"/>
      <c r="K46" s="631"/>
      <c r="L46" s="692"/>
      <c r="M46" s="693"/>
      <c r="N46" s="693"/>
      <c r="O46" s="693"/>
      <c r="P46" s="693"/>
      <c r="Q46" s="693"/>
      <c r="R46" s="693"/>
      <c r="S46" s="693"/>
      <c r="T46" s="693"/>
      <c r="U46" s="693"/>
      <c r="V46" s="693"/>
      <c r="W46" s="693"/>
      <c r="X46" s="693"/>
      <c r="Y46" s="693"/>
      <c r="Z46" s="693"/>
      <c r="AA46" s="693"/>
      <c r="AB46" s="693"/>
      <c r="AC46" s="693"/>
      <c r="AD46" s="693"/>
      <c r="AE46" s="693"/>
      <c r="AF46" s="693"/>
      <c r="AG46" s="693"/>
      <c r="AH46" s="693"/>
      <c r="AI46" s="693"/>
      <c r="AJ46" s="693"/>
      <c r="AK46" s="693"/>
      <c r="AL46" s="693"/>
      <c r="AM46" s="693"/>
      <c r="AN46" s="693"/>
      <c r="AO46" s="694"/>
      <c r="AP46" s="631"/>
      <c r="AQ46" s="692"/>
      <c r="AR46" s="693"/>
      <c r="AS46" s="693"/>
      <c r="AT46" s="693"/>
      <c r="AU46" s="693"/>
      <c r="AV46" s="693"/>
      <c r="AW46" s="693"/>
      <c r="AX46" s="693"/>
      <c r="AY46" s="693"/>
      <c r="AZ46" s="693"/>
      <c r="BA46" s="693"/>
      <c r="BB46" s="693"/>
      <c r="BC46" s="693"/>
      <c r="BD46" s="693"/>
      <c r="BE46" s="693"/>
      <c r="BF46" s="693"/>
      <c r="BG46" s="693"/>
      <c r="BH46" s="693"/>
      <c r="BI46" s="693"/>
      <c r="BJ46" s="693"/>
      <c r="BK46" s="693"/>
      <c r="BL46" s="693"/>
      <c r="BM46" s="693"/>
      <c r="BN46" s="693"/>
      <c r="BO46" s="693"/>
      <c r="BP46" s="693"/>
      <c r="BQ46" s="693"/>
      <c r="BR46" s="693"/>
      <c r="BS46" s="693"/>
      <c r="BT46" s="694"/>
      <c r="BU46" s="16"/>
    </row>
    <row r="47" spans="2:73" s="17" customFormat="1" ht="15.75">
      <c r="B47" s="688"/>
      <c r="C47" s="688"/>
      <c r="D47" s="688"/>
      <c r="E47" s="688"/>
      <c r="F47" s="688"/>
      <c r="G47" s="688"/>
      <c r="H47" s="688"/>
      <c r="I47" s="642"/>
      <c r="J47" s="642"/>
      <c r="K47" s="631"/>
      <c r="L47" s="692"/>
      <c r="M47" s="693"/>
      <c r="N47" s="693"/>
      <c r="O47" s="693"/>
      <c r="P47" s="693"/>
      <c r="Q47" s="693"/>
      <c r="R47" s="693"/>
      <c r="S47" s="693"/>
      <c r="T47" s="693"/>
      <c r="U47" s="693"/>
      <c r="V47" s="693"/>
      <c r="W47" s="693"/>
      <c r="X47" s="693"/>
      <c r="Y47" s="693"/>
      <c r="Z47" s="693"/>
      <c r="AA47" s="693"/>
      <c r="AB47" s="693"/>
      <c r="AC47" s="693"/>
      <c r="AD47" s="693"/>
      <c r="AE47" s="693"/>
      <c r="AF47" s="693"/>
      <c r="AG47" s="693"/>
      <c r="AH47" s="693"/>
      <c r="AI47" s="693"/>
      <c r="AJ47" s="693"/>
      <c r="AK47" s="693"/>
      <c r="AL47" s="693"/>
      <c r="AM47" s="693"/>
      <c r="AN47" s="693"/>
      <c r="AO47" s="694"/>
      <c r="AP47" s="631"/>
      <c r="AQ47" s="692"/>
      <c r="AR47" s="693"/>
      <c r="AS47" s="693"/>
      <c r="AT47" s="693"/>
      <c r="AU47" s="693"/>
      <c r="AV47" s="693"/>
      <c r="AW47" s="693"/>
      <c r="AX47" s="693"/>
      <c r="AY47" s="693"/>
      <c r="AZ47" s="693"/>
      <c r="BA47" s="693"/>
      <c r="BB47" s="693"/>
      <c r="BC47" s="693"/>
      <c r="BD47" s="693"/>
      <c r="BE47" s="693"/>
      <c r="BF47" s="693"/>
      <c r="BG47" s="693"/>
      <c r="BH47" s="693"/>
      <c r="BI47" s="693"/>
      <c r="BJ47" s="693"/>
      <c r="BK47" s="693"/>
      <c r="BL47" s="693"/>
      <c r="BM47" s="693"/>
      <c r="BN47" s="693"/>
      <c r="BO47" s="693"/>
      <c r="BP47" s="693"/>
      <c r="BQ47" s="693"/>
      <c r="BR47" s="693"/>
      <c r="BS47" s="693"/>
      <c r="BT47" s="694"/>
      <c r="BU47" s="16"/>
    </row>
    <row r="48" spans="2:73" s="17" customFormat="1" ht="15.75">
      <c r="B48" s="688"/>
      <c r="C48" s="688"/>
      <c r="D48" s="688"/>
      <c r="E48" s="688"/>
      <c r="F48" s="688"/>
      <c r="G48" s="688"/>
      <c r="H48" s="688"/>
      <c r="I48" s="642"/>
      <c r="J48" s="642"/>
      <c r="K48" s="631"/>
      <c r="L48" s="692"/>
      <c r="M48" s="693"/>
      <c r="N48" s="693"/>
      <c r="O48" s="693"/>
      <c r="P48" s="693"/>
      <c r="Q48" s="693"/>
      <c r="R48" s="693"/>
      <c r="S48" s="693"/>
      <c r="T48" s="693"/>
      <c r="U48" s="693"/>
      <c r="V48" s="693"/>
      <c r="W48" s="693"/>
      <c r="X48" s="693"/>
      <c r="Y48" s="693"/>
      <c r="Z48" s="693"/>
      <c r="AA48" s="693"/>
      <c r="AB48" s="693"/>
      <c r="AC48" s="693"/>
      <c r="AD48" s="693"/>
      <c r="AE48" s="693"/>
      <c r="AF48" s="693"/>
      <c r="AG48" s="693"/>
      <c r="AH48" s="693"/>
      <c r="AI48" s="693"/>
      <c r="AJ48" s="693"/>
      <c r="AK48" s="693"/>
      <c r="AL48" s="693"/>
      <c r="AM48" s="693"/>
      <c r="AN48" s="693"/>
      <c r="AO48" s="694"/>
      <c r="AP48" s="631"/>
      <c r="AQ48" s="692"/>
      <c r="AR48" s="693"/>
      <c r="AS48" s="693"/>
      <c r="AT48" s="693"/>
      <c r="AU48" s="693"/>
      <c r="AV48" s="693"/>
      <c r="AW48" s="693"/>
      <c r="AX48" s="693"/>
      <c r="AY48" s="693"/>
      <c r="AZ48" s="693"/>
      <c r="BA48" s="693"/>
      <c r="BB48" s="693"/>
      <c r="BC48" s="693"/>
      <c r="BD48" s="693"/>
      <c r="BE48" s="693"/>
      <c r="BF48" s="693"/>
      <c r="BG48" s="693"/>
      <c r="BH48" s="693"/>
      <c r="BI48" s="693"/>
      <c r="BJ48" s="693"/>
      <c r="BK48" s="693"/>
      <c r="BL48" s="693"/>
      <c r="BM48" s="693"/>
      <c r="BN48" s="693"/>
      <c r="BO48" s="693"/>
      <c r="BP48" s="693"/>
      <c r="BQ48" s="693"/>
      <c r="BR48" s="693"/>
      <c r="BS48" s="693"/>
      <c r="BT48" s="694"/>
      <c r="BU48" s="16"/>
    </row>
    <row r="49" spans="2:73" s="17" customFormat="1" ht="15.75">
      <c r="B49" s="688"/>
      <c r="C49" s="688"/>
      <c r="D49" s="688"/>
      <c r="E49" s="688"/>
      <c r="F49" s="688"/>
      <c r="G49" s="688"/>
      <c r="H49" s="688"/>
      <c r="I49" s="642"/>
      <c r="J49" s="642"/>
      <c r="K49" s="631"/>
      <c r="L49" s="692"/>
      <c r="M49" s="693"/>
      <c r="N49" s="693"/>
      <c r="O49" s="693"/>
      <c r="P49" s="693"/>
      <c r="Q49" s="693"/>
      <c r="R49" s="693"/>
      <c r="S49" s="693"/>
      <c r="T49" s="693"/>
      <c r="U49" s="693"/>
      <c r="V49" s="693"/>
      <c r="W49" s="693"/>
      <c r="X49" s="693"/>
      <c r="Y49" s="693"/>
      <c r="Z49" s="693"/>
      <c r="AA49" s="693"/>
      <c r="AB49" s="693"/>
      <c r="AC49" s="693"/>
      <c r="AD49" s="693"/>
      <c r="AE49" s="693"/>
      <c r="AF49" s="693"/>
      <c r="AG49" s="693"/>
      <c r="AH49" s="693"/>
      <c r="AI49" s="693"/>
      <c r="AJ49" s="693"/>
      <c r="AK49" s="693"/>
      <c r="AL49" s="693"/>
      <c r="AM49" s="693"/>
      <c r="AN49" s="693"/>
      <c r="AO49" s="694"/>
      <c r="AP49" s="631"/>
      <c r="AQ49" s="692"/>
      <c r="AR49" s="693"/>
      <c r="AS49" s="693"/>
      <c r="AT49" s="693"/>
      <c r="AU49" s="693"/>
      <c r="AV49" s="693"/>
      <c r="AW49" s="693"/>
      <c r="AX49" s="693"/>
      <c r="AY49" s="693"/>
      <c r="AZ49" s="693"/>
      <c r="BA49" s="693"/>
      <c r="BB49" s="693"/>
      <c r="BC49" s="693"/>
      <c r="BD49" s="693"/>
      <c r="BE49" s="693"/>
      <c r="BF49" s="693"/>
      <c r="BG49" s="693"/>
      <c r="BH49" s="693"/>
      <c r="BI49" s="693"/>
      <c r="BJ49" s="693"/>
      <c r="BK49" s="693"/>
      <c r="BL49" s="693"/>
      <c r="BM49" s="693"/>
      <c r="BN49" s="693"/>
      <c r="BO49" s="693"/>
      <c r="BP49" s="693"/>
      <c r="BQ49" s="693"/>
      <c r="BR49" s="693"/>
      <c r="BS49" s="693"/>
      <c r="BT49" s="694"/>
      <c r="BU49" s="16"/>
    </row>
    <row r="50" spans="2:73" s="17" customFormat="1" ht="15.75">
      <c r="B50" s="688"/>
      <c r="C50" s="688"/>
      <c r="D50" s="688"/>
      <c r="E50" s="688"/>
      <c r="F50" s="688"/>
      <c r="G50" s="688"/>
      <c r="H50" s="688"/>
      <c r="I50" s="642"/>
      <c r="J50" s="642"/>
      <c r="K50" s="631"/>
      <c r="L50" s="692"/>
      <c r="M50" s="693"/>
      <c r="N50" s="693"/>
      <c r="O50" s="693"/>
      <c r="P50" s="693"/>
      <c r="Q50" s="693"/>
      <c r="R50" s="693"/>
      <c r="S50" s="693"/>
      <c r="T50" s="693"/>
      <c r="U50" s="693"/>
      <c r="V50" s="693"/>
      <c r="W50" s="693"/>
      <c r="X50" s="693"/>
      <c r="Y50" s="693"/>
      <c r="Z50" s="693"/>
      <c r="AA50" s="693"/>
      <c r="AB50" s="693"/>
      <c r="AC50" s="693"/>
      <c r="AD50" s="693"/>
      <c r="AE50" s="693"/>
      <c r="AF50" s="693"/>
      <c r="AG50" s="693"/>
      <c r="AH50" s="693"/>
      <c r="AI50" s="693"/>
      <c r="AJ50" s="693"/>
      <c r="AK50" s="693"/>
      <c r="AL50" s="693"/>
      <c r="AM50" s="693"/>
      <c r="AN50" s="693"/>
      <c r="AO50" s="694"/>
      <c r="AP50" s="631"/>
      <c r="AQ50" s="692"/>
      <c r="AR50" s="693"/>
      <c r="AS50" s="693"/>
      <c r="AT50" s="693"/>
      <c r="AU50" s="693"/>
      <c r="AV50" s="693"/>
      <c r="AW50" s="693"/>
      <c r="AX50" s="693"/>
      <c r="AY50" s="693"/>
      <c r="AZ50" s="693"/>
      <c r="BA50" s="693"/>
      <c r="BB50" s="693"/>
      <c r="BC50" s="693"/>
      <c r="BD50" s="693"/>
      <c r="BE50" s="693"/>
      <c r="BF50" s="693"/>
      <c r="BG50" s="693"/>
      <c r="BH50" s="693"/>
      <c r="BI50" s="693"/>
      <c r="BJ50" s="693"/>
      <c r="BK50" s="693"/>
      <c r="BL50" s="693"/>
      <c r="BM50" s="693"/>
      <c r="BN50" s="693"/>
      <c r="BO50" s="693"/>
      <c r="BP50" s="693"/>
      <c r="BQ50" s="693"/>
      <c r="BR50" s="693"/>
      <c r="BS50" s="693"/>
      <c r="BT50" s="694"/>
      <c r="BU50" s="16"/>
    </row>
    <row r="51" spans="2:73" s="17" customFormat="1" ht="15.75">
      <c r="B51" s="688"/>
      <c r="C51" s="688"/>
      <c r="D51" s="688"/>
      <c r="E51" s="688"/>
      <c r="F51" s="688"/>
      <c r="G51" s="688"/>
      <c r="H51" s="688"/>
      <c r="I51" s="642"/>
      <c r="J51" s="642"/>
      <c r="K51" s="631"/>
      <c r="L51" s="692"/>
      <c r="M51" s="693"/>
      <c r="N51" s="693"/>
      <c r="O51" s="693"/>
      <c r="P51" s="693"/>
      <c r="Q51" s="693"/>
      <c r="R51" s="693"/>
      <c r="S51" s="693"/>
      <c r="T51" s="693"/>
      <c r="U51" s="693"/>
      <c r="V51" s="693"/>
      <c r="W51" s="693"/>
      <c r="X51" s="693"/>
      <c r="Y51" s="693"/>
      <c r="Z51" s="693"/>
      <c r="AA51" s="693"/>
      <c r="AB51" s="693"/>
      <c r="AC51" s="693"/>
      <c r="AD51" s="693"/>
      <c r="AE51" s="693"/>
      <c r="AF51" s="693"/>
      <c r="AG51" s="693"/>
      <c r="AH51" s="693"/>
      <c r="AI51" s="693"/>
      <c r="AJ51" s="693"/>
      <c r="AK51" s="693"/>
      <c r="AL51" s="693"/>
      <c r="AM51" s="693"/>
      <c r="AN51" s="693"/>
      <c r="AO51" s="694"/>
      <c r="AP51" s="631"/>
      <c r="AQ51" s="692"/>
      <c r="AR51" s="693"/>
      <c r="AS51" s="693"/>
      <c r="AT51" s="693"/>
      <c r="AU51" s="693"/>
      <c r="AV51" s="693"/>
      <c r="AW51" s="693"/>
      <c r="AX51" s="693"/>
      <c r="AY51" s="693"/>
      <c r="AZ51" s="693"/>
      <c r="BA51" s="693"/>
      <c r="BB51" s="693"/>
      <c r="BC51" s="693"/>
      <c r="BD51" s="693"/>
      <c r="BE51" s="693"/>
      <c r="BF51" s="693"/>
      <c r="BG51" s="693"/>
      <c r="BH51" s="693"/>
      <c r="BI51" s="693"/>
      <c r="BJ51" s="693"/>
      <c r="BK51" s="693"/>
      <c r="BL51" s="693"/>
      <c r="BM51" s="693"/>
      <c r="BN51" s="693"/>
      <c r="BO51" s="693"/>
      <c r="BP51" s="693"/>
      <c r="BQ51" s="693"/>
      <c r="BR51" s="693"/>
      <c r="BS51" s="693"/>
      <c r="BT51" s="694"/>
      <c r="BU51" s="16"/>
    </row>
    <row r="52" spans="2:73" s="17" customFormat="1" ht="15.75">
      <c r="B52" s="688"/>
      <c r="C52" s="688"/>
      <c r="D52" s="688"/>
      <c r="E52" s="688"/>
      <c r="F52" s="688"/>
      <c r="G52" s="688"/>
      <c r="H52" s="688"/>
      <c r="I52" s="642"/>
      <c r="J52" s="642"/>
      <c r="K52" s="631"/>
      <c r="L52" s="692"/>
      <c r="M52" s="693"/>
      <c r="N52" s="693"/>
      <c r="O52" s="693"/>
      <c r="P52" s="693"/>
      <c r="Q52" s="693"/>
      <c r="R52" s="693"/>
      <c r="S52" s="693"/>
      <c r="T52" s="693"/>
      <c r="U52" s="693"/>
      <c r="V52" s="693"/>
      <c r="W52" s="693"/>
      <c r="X52" s="693"/>
      <c r="Y52" s="693"/>
      <c r="Z52" s="693"/>
      <c r="AA52" s="693"/>
      <c r="AB52" s="693"/>
      <c r="AC52" s="693"/>
      <c r="AD52" s="693"/>
      <c r="AE52" s="693"/>
      <c r="AF52" s="693"/>
      <c r="AG52" s="693"/>
      <c r="AH52" s="693"/>
      <c r="AI52" s="693"/>
      <c r="AJ52" s="693"/>
      <c r="AK52" s="693"/>
      <c r="AL52" s="693"/>
      <c r="AM52" s="693"/>
      <c r="AN52" s="693"/>
      <c r="AO52" s="694"/>
      <c r="AP52" s="631"/>
      <c r="AQ52" s="692"/>
      <c r="AR52" s="693"/>
      <c r="AS52" s="693"/>
      <c r="AT52" s="693"/>
      <c r="AU52" s="693"/>
      <c r="AV52" s="693"/>
      <c r="AW52" s="693"/>
      <c r="AX52" s="693"/>
      <c r="AY52" s="693"/>
      <c r="AZ52" s="693"/>
      <c r="BA52" s="693"/>
      <c r="BB52" s="693"/>
      <c r="BC52" s="693"/>
      <c r="BD52" s="693"/>
      <c r="BE52" s="693"/>
      <c r="BF52" s="693"/>
      <c r="BG52" s="693"/>
      <c r="BH52" s="693"/>
      <c r="BI52" s="693"/>
      <c r="BJ52" s="693"/>
      <c r="BK52" s="693"/>
      <c r="BL52" s="693"/>
      <c r="BM52" s="693"/>
      <c r="BN52" s="693"/>
      <c r="BO52" s="693"/>
      <c r="BP52" s="693"/>
      <c r="BQ52" s="693"/>
      <c r="BR52" s="693"/>
      <c r="BS52" s="693"/>
      <c r="BT52" s="694"/>
      <c r="BU52" s="16"/>
    </row>
    <row r="53" spans="2:73">
      <c r="B53" s="688"/>
      <c r="C53" s="688"/>
      <c r="D53" s="688"/>
      <c r="E53" s="688"/>
      <c r="F53" s="688"/>
      <c r="G53" s="688"/>
      <c r="H53" s="688"/>
      <c r="I53" s="642"/>
      <c r="J53" s="642"/>
      <c r="K53" s="631"/>
      <c r="L53" s="692"/>
      <c r="M53" s="693"/>
      <c r="N53" s="693"/>
      <c r="O53" s="693"/>
      <c r="P53" s="693"/>
      <c r="Q53" s="693"/>
      <c r="R53" s="693"/>
      <c r="S53" s="693"/>
      <c r="T53" s="693"/>
      <c r="U53" s="693"/>
      <c r="V53" s="693"/>
      <c r="W53" s="693"/>
      <c r="X53" s="693"/>
      <c r="Y53" s="693"/>
      <c r="Z53" s="693"/>
      <c r="AA53" s="693"/>
      <c r="AB53" s="693"/>
      <c r="AC53" s="693"/>
      <c r="AD53" s="693"/>
      <c r="AE53" s="693"/>
      <c r="AF53" s="693"/>
      <c r="AG53" s="693"/>
      <c r="AH53" s="693"/>
      <c r="AI53" s="693"/>
      <c r="AJ53" s="693"/>
      <c r="AK53" s="693"/>
      <c r="AL53" s="693"/>
      <c r="AM53" s="693"/>
      <c r="AN53" s="693"/>
      <c r="AO53" s="694"/>
      <c r="AP53" s="631"/>
      <c r="AQ53" s="692"/>
      <c r="AR53" s="693"/>
      <c r="AS53" s="693"/>
      <c r="AT53" s="693"/>
      <c r="AU53" s="693"/>
      <c r="AV53" s="693"/>
      <c r="AW53" s="693"/>
      <c r="AX53" s="693"/>
      <c r="AY53" s="693"/>
      <c r="AZ53" s="693"/>
      <c r="BA53" s="693"/>
      <c r="BB53" s="693"/>
      <c r="BC53" s="693"/>
      <c r="BD53" s="693"/>
      <c r="BE53" s="693"/>
      <c r="BF53" s="693"/>
      <c r="BG53" s="693"/>
      <c r="BH53" s="693"/>
      <c r="BI53" s="693"/>
      <c r="BJ53" s="693"/>
      <c r="BK53" s="693"/>
      <c r="BL53" s="693"/>
      <c r="BM53" s="693"/>
      <c r="BN53" s="693"/>
      <c r="BO53" s="693"/>
      <c r="BP53" s="693"/>
      <c r="BQ53" s="693"/>
      <c r="BR53" s="693"/>
      <c r="BS53" s="693"/>
      <c r="BT53" s="694"/>
    </row>
    <row r="54" spans="2:73">
      <c r="B54" s="688"/>
      <c r="C54" s="688"/>
      <c r="D54" s="688"/>
      <c r="E54" s="688"/>
      <c r="F54" s="688"/>
      <c r="G54" s="688"/>
      <c r="H54" s="688"/>
      <c r="I54" s="642"/>
      <c r="J54" s="642"/>
      <c r="K54" s="631"/>
      <c r="L54" s="692"/>
      <c r="M54" s="693"/>
      <c r="N54" s="693"/>
      <c r="O54" s="693"/>
      <c r="P54" s="693"/>
      <c r="Q54" s="693"/>
      <c r="R54" s="693"/>
      <c r="S54" s="693"/>
      <c r="T54" s="693"/>
      <c r="U54" s="693"/>
      <c r="V54" s="693"/>
      <c r="W54" s="693"/>
      <c r="X54" s="693"/>
      <c r="Y54" s="693"/>
      <c r="Z54" s="693"/>
      <c r="AA54" s="693"/>
      <c r="AB54" s="693"/>
      <c r="AC54" s="693"/>
      <c r="AD54" s="693"/>
      <c r="AE54" s="693"/>
      <c r="AF54" s="693"/>
      <c r="AG54" s="693"/>
      <c r="AH54" s="693"/>
      <c r="AI54" s="693"/>
      <c r="AJ54" s="693"/>
      <c r="AK54" s="693"/>
      <c r="AL54" s="693"/>
      <c r="AM54" s="693"/>
      <c r="AN54" s="693"/>
      <c r="AO54" s="694"/>
      <c r="AP54" s="631"/>
      <c r="AQ54" s="692"/>
      <c r="AR54" s="693"/>
      <c r="AS54" s="693"/>
      <c r="AT54" s="693"/>
      <c r="AU54" s="693"/>
      <c r="AV54" s="693"/>
      <c r="AW54" s="693"/>
      <c r="AX54" s="693"/>
      <c r="AY54" s="693"/>
      <c r="AZ54" s="693"/>
      <c r="BA54" s="693"/>
      <c r="BB54" s="693"/>
      <c r="BC54" s="693"/>
      <c r="BD54" s="693"/>
      <c r="BE54" s="693"/>
      <c r="BF54" s="693"/>
      <c r="BG54" s="693"/>
      <c r="BH54" s="693"/>
      <c r="BI54" s="693"/>
      <c r="BJ54" s="693"/>
      <c r="BK54" s="693"/>
      <c r="BL54" s="693"/>
      <c r="BM54" s="693"/>
      <c r="BN54" s="693"/>
      <c r="BO54" s="693"/>
      <c r="BP54" s="693"/>
      <c r="BQ54" s="693"/>
      <c r="BR54" s="693"/>
      <c r="BS54" s="693"/>
      <c r="BT54" s="694"/>
    </row>
    <row r="55" spans="2:73">
      <c r="B55" s="688"/>
      <c r="C55" s="688"/>
      <c r="D55" s="688"/>
      <c r="E55" s="688"/>
      <c r="F55" s="688"/>
      <c r="G55" s="688"/>
      <c r="H55" s="688"/>
      <c r="I55" s="642"/>
      <c r="J55" s="642"/>
      <c r="K55" s="631"/>
      <c r="L55" s="692"/>
      <c r="M55" s="693"/>
      <c r="N55" s="693"/>
      <c r="O55" s="693"/>
      <c r="P55" s="693"/>
      <c r="Q55" s="693"/>
      <c r="R55" s="693"/>
      <c r="S55" s="693"/>
      <c r="T55" s="693"/>
      <c r="U55" s="693"/>
      <c r="V55" s="693"/>
      <c r="W55" s="693"/>
      <c r="X55" s="693"/>
      <c r="Y55" s="693"/>
      <c r="Z55" s="693"/>
      <c r="AA55" s="693"/>
      <c r="AB55" s="693"/>
      <c r="AC55" s="693"/>
      <c r="AD55" s="693"/>
      <c r="AE55" s="693"/>
      <c r="AF55" s="693"/>
      <c r="AG55" s="693"/>
      <c r="AH55" s="693"/>
      <c r="AI55" s="693"/>
      <c r="AJ55" s="693"/>
      <c r="AK55" s="693"/>
      <c r="AL55" s="693"/>
      <c r="AM55" s="693"/>
      <c r="AN55" s="693"/>
      <c r="AO55" s="694"/>
      <c r="AP55" s="631"/>
      <c r="AQ55" s="692"/>
      <c r="AR55" s="693"/>
      <c r="AS55" s="693"/>
      <c r="AT55" s="693"/>
      <c r="AU55" s="693"/>
      <c r="AV55" s="693"/>
      <c r="AW55" s="693"/>
      <c r="AX55" s="693"/>
      <c r="AY55" s="693"/>
      <c r="AZ55" s="693"/>
      <c r="BA55" s="693"/>
      <c r="BB55" s="693"/>
      <c r="BC55" s="693"/>
      <c r="BD55" s="693"/>
      <c r="BE55" s="693"/>
      <c r="BF55" s="693"/>
      <c r="BG55" s="693"/>
      <c r="BH55" s="693"/>
      <c r="BI55" s="693"/>
      <c r="BJ55" s="693"/>
      <c r="BK55" s="693"/>
      <c r="BL55" s="693"/>
      <c r="BM55" s="693"/>
      <c r="BN55" s="693"/>
      <c r="BO55" s="693"/>
      <c r="BP55" s="693"/>
      <c r="BQ55" s="693"/>
      <c r="BR55" s="693"/>
      <c r="BS55" s="693"/>
      <c r="BT55" s="694"/>
    </row>
    <row r="56" spans="2:73">
      <c r="B56" s="688"/>
      <c r="C56" s="688"/>
      <c r="D56" s="688"/>
      <c r="E56" s="688"/>
      <c r="F56" s="688"/>
      <c r="G56" s="688"/>
      <c r="H56" s="688"/>
      <c r="I56" s="642"/>
      <c r="J56" s="642"/>
      <c r="K56" s="631"/>
      <c r="L56" s="692"/>
      <c r="M56" s="693"/>
      <c r="N56" s="693"/>
      <c r="O56" s="693"/>
      <c r="P56" s="693"/>
      <c r="Q56" s="693"/>
      <c r="R56" s="693"/>
      <c r="S56" s="693"/>
      <c r="T56" s="693"/>
      <c r="U56" s="693"/>
      <c r="V56" s="693"/>
      <c r="W56" s="693"/>
      <c r="X56" s="693"/>
      <c r="Y56" s="693"/>
      <c r="Z56" s="693"/>
      <c r="AA56" s="693"/>
      <c r="AB56" s="693"/>
      <c r="AC56" s="693"/>
      <c r="AD56" s="693"/>
      <c r="AE56" s="693"/>
      <c r="AF56" s="693"/>
      <c r="AG56" s="693"/>
      <c r="AH56" s="693"/>
      <c r="AI56" s="693"/>
      <c r="AJ56" s="693"/>
      <c r="AK56" s="693"/>
      <c r="AL56" s="693"/>
      <c r="AM56" s="693"/>
      <c r="AN56" s="693"/>
      <c r="AO56" s="694"/>
      <c r="AP56" s="631"/>
      <c r="AQ56" s="692"/>
      <c r="AR56" s="693"/>
      <c r="AS56" s="693"/>
      <c r="AT56" s="693"/>
      <c r="AU56" s="693"/>
      <c r="AV56" s="693"/>
      <c r="AW56" s="693"/>
      <c r="AX56" s="693"/>
      <c r="AY56" s="693"/>
      <c r="AZ56" s="693"/>
      <c r="BA56" s="693"/>
      <c r="BB56" s="693"/>
      <c r="BC56" s="693"/>
      <c r="BD56" s="693"/>
      <c r="BE56" s="693"/>
      <c r="BF56" s="693"/>
      <c r="BG56" s="693"/>
      <c r="BH56" s="693"/>
      <c r="BI56" s="693"/>
      <c r="BJ56" s="693"/>
      <c r="BK56" s="693"/>
      <c r="BL56" s="693"/>
      <c r="BM56" s="693"/>
      <c r="BN56" s="693"/>
      <c r="BO56" s="693"/>
      <c r="BP56" s="693"/>
      <c r="BQ56" s="693"/>
      <c r="BR56" s="693"/>
      <c r="BS56" s="693"/>
      <c r="BT56" s="694"/>
    </row>
    <row r="57" spans="2:73">
      <c r="B57" s="688"/>
      <c r="C57" s="688"/>
      <c r="D57" s="688"/>
      <c r="E57" s="688"/>
      <c r="F57" s="688"/>
      <c r="G57" s="688"/>
      <c r="H57" s="688"/>
      <c r="I57" s="642"/>
      <c r="J57" s="642"/>
      <c r="K57" s="631"/>
      <c r="L57" s="692"/>
      <c r="M57" s="693"/>
      <c r="N57" s="693"/>
      <c r="O57" s="693"/>
      <c r="P57" s="693"/>
      <c r="Q57" s="693"/>
      <c r="R57" s="693"/>
      <c r="S57" s="693"/>
      <c r="T57" s="693"/>
      <c r="U57" s="693"/>
      <c r="V57" s="693"/>
      <c r="W57" s="693"/>
      <c r="X57" s="693"/>
      <c r="Y57" s="693"/>
      <c r="Z57" s="693"/>
      <c r="AA57" s="693"/>
      <c r="AB57" s="693"/>
      <c r="AC57" s="693"/>
      <c r="AD57" s="693"/>
      <c r="AE57" s="693"/>
      <c r="AF57" s="693"/>
      <c r="AG57" s="693"/>
      <c r="AH57" s="693"/>
      <c r="AI57" s="693"/>
      <c r="AJ57" s="693"/>
      <c r="AK57" s="693"/>
      <c r="AL57" s="693"/>
      <c r="AM57" s="693"/>
      <c r="AN57" s="693"/>
      <c r="AO57" s="694"/>
      <c r="AP57" s="631"/>
      <c r="AQ57" s="692"/>
      <c r="AR57" s="693"/>
      <c r="AS57" s="693"/>
      <c r="AT57" s="693"/>
      <c r="AU57" s="693"/>
      <c r="AV57" s="693"/>
      <c r="AW57" s="693"/>
      <c r="AX57" s="693"/>
      <c r="AY57" s="693"/>
      <c r="AZ57" s="693"/>
      <c r="BA57" s="693"/>
      <c r="BB57" s="693"/>
      <c r="BC57" s="693"/>
      <c r="BD57" s="693"/>
      <c r="BE57" s="693"/>
      <c r="BF57" s="693"/>
      <c r="BG57" s="693"/>
      <c r="BH57" s="693"/>
      <c r="BI57" s="693"/>
      <c r="BJ57" s="693"/>
      <c r="BK57" s="693"/>
      <c r="BL57" s="693"/>
      <c r="BM57" s="693"/>
      <c r="BN57" s="693"/>
      <c r="BO57" s="693"/>
      <c r="BP57" s="693"/>
      <c r="BQ57" s="693"/>
      <c r="BR57" s="693"/>
      <c r="BS57" s="693"/>
      <c r="BT57" s="694"/>
    </row>
    <row r="58" spans="2:73">
      <c r="B58" s="688"/>
      <c r="C58" s="688"/>
      <c r="D58" s="688"/>
      <c r="E58" s="688"/>
      <c r="F58" s="688"/>
      <c r="G58" s="688"/>
      <c r="H58" s="688"/>
      <c r="I58" s="642"/>
      <c r="J58" s="642"/>
      <c r="K58" s="631"/>
      <c r="L58" s="692"/>
      <c r="M58" s="693"/>
      <c r="N58" s="693"/>
      <c r="O58" s="693"/>
      <c r="P58" s="693"/>
      <c r="Q58" s="693"/>
      <c r="R58" s="693"/>
      <c r="S58" s="693"/>
      <c r="T58" s="693"/>
      <c r="U58" s="693"/>
      <c r="V58" s="693"/>
      <c r="W58" s="693"/>
      <c r="X58" s="693"/>
      <c r="Y58" s="693"/>
      <c r="Z58" s="693"/>
      <c r="AA58" s="693"/>
      <c r="AB58" s="693"/>
      <c r="AC58" s="693"/>
      <c r="AD58" s="693"/>
      <c r="AE58" s="693"/>
      <c r="AF58" s="693"/>
      <c r="AG58" s="693"/>
      <c r="AH58" s="693"/>
      <c r="AI58" s="693"/>
      <c r="AJ58" s="693"/>
      <c r="AK58" s="693"/>
      <c r="AL58" s="693"/>
      <c r="AM58" s="693"/>
      <c r="AN58" s="693"/>
      <c r="AO58" s="694"/>
      <c r="AP58" s="631"/>
      <c r="AQ58" s="692"/>
      <c r="AR58" s="693"/>
      <c r="AS58" s="693"/>
      <c r="AT58" s="693"/>
      <c r="AU58" s="693"/>
      <c r="AV58" s="693"/>
      <c r="AW58" s="693"/>
      <c r="AX58" s="693"/>
      <c r="AY58" s="693"/>
      <c r="AZ58" s="693"/>
      <c r="BA58" s="693"/>
      <c r="BB58" s="693"/>
      <c r="BC58" s="693"/>
      <c r="BD58" s="693"/>
      <c r="BE58" s="693"/>
      <c r="BF58" s="693"/>
      <c r="BG58" s="693"/>
      <c r="BH58" s="693"/>
      <c r="BI58" s="693"/>
      <c r="BJ58" s="693"/>
      <c r="BK58" s="693"/>
      <c r="BL58" s="693"/>
      <c r="BM58" s="693"/>
      <c r="BN58" s="693"/>
      <c r="BO58" s="693"/>
      <c r="BP58" s="693"/>
      <c r="BQ58" s="693"/>
      <c r="BR58" s="693"/>
      <c r="BS58" s="693"/>
      <c r="BT58" s="694"/>
    </row>
    <row r="59" spans="2:73">
      <c r="B59" s="688"/>
      <c r="C59" s="688"/>
      <c r="D59" s="688"/>
      <c r="E59" s="688"/>
      <c r="F59" s="688"/>
      <c r="G59" s="688"/>
      <c r="H59" s="688"/>
      <c r="I59" s="642"/>
      <c r="J59" s="642"/>
      <c r="K59" s="631"/>
      <c r="L59" s="692"/>
      <c r="M59" s="693"/>
      <c r="N59" s="693"/>
      <c r="O59" s="693"/>
      <c r="P59" s="693"/>
      <c r="Q59" s="693"/>
      <c r="R59" s="693"/>
      <c r="S59" s="693"/>
      <c r="T59" s="693"/>
      <c r="U59" s="693"/>
      <c r="V59" s="693"/>
      <c r="W59" s="693"/>
      <c r="X59" s="693"/>
      <c r="Y59" s="693"/>
      <c r="Z59" s="693"/>
      <c r="AA59" s="693"/>
      <c r="AB59" s="693"/>
      <c r="AC59" s="693"/>
      <c r="AD59" s="693"/>
      <c r="AE59" s="693"/>
      <c r="AF59" s="693"/>
      <c r="AG59" s="693"/>
      <c r="AH59" s="693"/>
      <c r="AI59" s="693"/>
      <c r="AJ59" s="693"/>
      <c r="AK59" s="693"/>
      <c r="AL59" s="693"/>
      <c r="AM59" s="693"/>
      <c r="AN59" s="693"/>
      <c r="AO59" s="694"/>
      <c r="AP59" s="631"/>
      <c r="AQ59" s="692"/>
      <c r="AR59" s="693"/>
      <c r="AS59" s="693"/>
      <c r="AT59" s="693"/>
      <c r="AU59" s="693"/>
      <c r="AV59" s="693"/>
      <c r="AW59" s="693"/>
      <c r="AX59" s="693"/>
      <c r="AY59" s="693"/>
      <c r="AZ59" s="693"/>
      <c r="BA59" s="693"/>
      <c r="BB59" s="693"/>
      <c r="BC59" s="693"/>
      <c r="BD59" s="693"/>
      <c r="BE59" s="693"/>
      <c r="BF59" s="693"/>
      <c r="BG59" s="693"/>
      <c r="BH59" s="693"/>
      <c r="BI59" s="693"/>
      <c r="BJ59" s="693"/>
      <c r="BK59" s="693"/>
      <c r="BL59" s="693"/>
      <c r="BM59" s="693"/>
      <c r="BN59" s="693"/>
      <c r="BO59" s="693"/>
      <c r="BP59" s="693"/>
      <c r="BQ59" s="693"/>
      <c r="BR59" s="693"/>
      <c r="BS59" s="693"/>
      <c r="BT59" s="694"/>
    </row>
    <row r="60" spans="2:73" ht="15.75">
      <c r="B60" s="688"/>
      <c r="C60" s="688"/>
      <c r="D60" s="688"/>
      <c r="E60" s="688"/>
      <c r="F60" s="688"/>
      <c r="G60" s="688"/>
      <c r="H60" s="688"/>
      <c r="I60" s="642"/>
      <c r="J60" s="642"/>
      <c r="K60" s="631"/>
      <c r="L60" s="692"/>
      <c r="M60" s="693"/>
      <c r="N60" s="693"/>
      <c r="O60" s="693"/>
      <c r="P60" s="693"/>
      <c r="Q60" s="693"/>
      <c r="R60" s="693"/>
      <c r="S60" s="693"/>
      <c r="T60" s="693"/>
      <c r="U60" s="693"/>
      <c r="V60" s="693"/>
      <c r="W60" s="693"/>
      <c r="X60" s="693"/>
      <c r="Y60" s="693"/>
      <c r="Z60" s="693"/>
      <c r="AA60" s="693"/>
      <c r="AB60" s="693"/>
      <c r="AC60" s="693"/>
      <c r="AD60" s="693"/>
      <c r="AE60" s="693"/>
      <c r="AF60" s="693"/>
      <c r="AG60" s="693"/>
      <c r="AH60" s="693"/>
      <c r="AI60" s="693"/>
      <c r="AJ60" s="693"/>
      <c r="AK60" s="693"/>
      <c r="AL60" s="693"/>
      <c r="AM60" s="693"/>
      <c r="AN60" s="693"/>
      <c r="AO60" s="694"/>
      <c r="AP60" s="631"/>
      <c r="AQ60" s="692"/>
      <c r="AR60" s="693"/>
      <c r="AS60" s="693"/>
      <c r="AT60" s="693"/>
      <c r="AU60" s="693"/>
      <c r="AV60" s="693"/>
      <c r="AW60" s="693"/>
      <c r="AX60" s="693"/>
      <c r="AY60" s="693"/>
      <c r="AZ60" s="693"/>
      <c r="BA60" s="693"/>
      <c r="BB60" s="693"/>
      <c r="BC60" s="693"/>
      <c r="BD60" s="693"/>
      <c r="BE60" s="693"/>
      <c r="BF60" s="693"/>
      <c r="BG60" s="693"/>
      <c r="BH60" s="693"/>
      <c r="BI60" s="693"/>
      <c r="BJ60" s="693"/>
      <c r="BK60" s="693"/>
      <c r="BL60" s="693"/>
      <c r="BM60" s="693"/>
      <c r="BN60" s="693"/>
      <c r="BO60" s="693"/>
      <c r="BP60" s="693"/>
      <c r="BQ60" s="693"/>
      <c r="BR60" s="693"/>
      <c r="BS60" s="693"/>
      <c r="BT60" s="694"/>
      <c r="BU60" s="162"/>
    </row>
    <row r="61" spans="2:73">
      <c r="B61" s="688"/>
      <c r="C61" s="688"/>
      <c r="D61" s="688"/>
      <c r="E61" s="688"/>
      <c r="F61" s="688"/>
      <c r="G61" s="688"/>
      <c r="H61" s="688"/>
      <c r="I61" s="642"/>
      <c r="J61" s="642"/>
      <c r="K61" s="631"/>
      <c r="L61" s="692"/>
      <c r="M61" s="693"/>
      <c r="N61" s="693"/>
      <c r="O61" s="693"/>
      <c r="P61" s="693"/>
      <c r="Q61" s="693"/>
      <c r="R61" s="693"/>
      <c r="S61" s="693"/>
      <c r="T61" s="693"/>
      <c r="U61" s="693"/>
      <c r="V61" s="693"/>
      <c r="W61" s="693"/>
      <c r="X61" s="693"/>
      <c r="Y61" s="693"/>
      <c r="Z61" s="693"/>
      <c r="AA61" s="693"/>
      <c r="AB61" s="693"/>
      <c r="AC61" s="693"/>
      <c r="AD61" s="693"/>
      <c r="AE61" s="693"/>
      <c r="AF61" s="693"/>
      <c r="AG61" s="693"/>
      <c r="AH61" s="693"/>
      <c r="AI61" s="693"/>
      <c r="AJ61" s="693"/>
      <c r="AK61" s="693"/>
      <c r="AL61" s="693"/>
      <c r="AM61" s="693"/>
      <c r="AN61" s="693"/>
      <c r="AO61" s="694"/>
      <c r="AP61" s="631"/>
      <c r="AQ61" s="692"/>
      <c r="AR61" s="693"/>
      <c r="AS61" s="693"/>
      <c r="AT61" s="693"/>
      <c r="AU61" s="693"/>
      <c r="AV61" s="693"/>
      <c r="AW61" s="693"/>
      <c r="AX61" s="693"/>
      <c r="AY61" s="693"/>
      <c r="AZ61" s="693"/>
      <c r="BA61" s="693"/>
      <c r="BB61" s="693"/>
      <c r="BC61" s="693"/>
      <c r="BD61" s="693"/>
      <c r="BE61" s="693"/>
      <c r="BF61" s="693"/>
      <c r="BG61" s="693"/>
      <c r="BH61" s="693"/>
      <c r="BI61" s="693"/>
      <c r="BJ61" s="693"/>
      <c r="BK61" s="693"/>
      <c r="BL61" s="693"/>
      <c r="BM61" s="693"/>
      <c r="BN61" s="693"/>
      <c r="BO61" s="693"/>
      <c r="BP61" s="693"/>
      <c r="BQ61" s="693"/>
      <c r="BR61" s="693"/>
      <c r="BS61" s="693"/>
      <c r="BT61" s="694"/>
    </row>
    <row r="62" spans="2:73">
      <c r="B62" s="688"/>
      <c r="C62" s="688"/>
      <c r="D62" s="688"/>
      <c r="E62" s="688"/>
      <c r="F62" s="688"/>
      <c r="G62" s="688"/>
      <c r="H62" s="688"/>
      <c r="I62" s="642"/>
      <c r="J62" s="642"/>
      <c r="K62" s="631"/>
      <c r="L62" s="692"/>
      <c r="M62" s="693"/>
      <c r="N62" s="693"/>
      <c r="O62" s="693"/>
      <c r="P62" s="693"/>
      <c r="Q62" s="693"/>
      <c r="R62" s="693"/>
      <c r="S62" s="693"/>
      <c r="T62" s="693"/>
      <c r="U62" s="693"/>
      <c r="V62" s="693"/>
      <c r="W62" s="693"/>
      <c r="X62" s="693"/>
      <c r="Y62" s="693"/>
      <c r="Z62" s="693"/>
      <c r="AA62" s="693"/>
      <c r="AB62" s="693"/>
      <c r="AC62" s="693"/>
      <c r="AD62" s="693"/>
      <c r="AE62" s="693"/>
      <c r="AF62" s="693"/>
      <c r="AG62" s="693"/>
      <c r="AH62" s="693"/>
      <c r="AI62" s="693"/>
      <c r="AJ62" s="693"/>
      <c r="AK62" s="693"/>
      <c r="AL62" s="693"/>
      <c r="AM62" s="693"/>
      <c r="AN62" s="693"/>
      <c r="AO62" s="694"/>
      <c r="AP62" s="631"/>
      <c r="AQ62" s="692"/>
      <c r="AR62" s="693"/>
      <c r="AS62" s="693"/>
      <c r="AT62" s="693"/>
      <c r="AU62" s="693"/>
      <c r="AV62" s="693"/>
      <c r="AW62" s="693"/>
      <c r="AX62" s="693"/>
      <c r="AY62" s="693"/>
      <c r="AZ62" s="693"/>
      <c r="BA62" s="693"/>
      <c r="BB62" s="693"/>
      <c r="BC62" s="693"/>
      <c r="BD62" s="693"/>
      <c r="BE62" s="693"/>
      <c r="BF62" s="693"/>
      <c r="BG62" s="693"/>
      <c r="BH62" s="693"/>
      <c r="BI62" s="693"/>
      <c r="BJ62" s="693"/>
      <c r="BK62" s="693"/>
      <c r="BL62" s="693"/>
      <c r="BM62" s="693"/>
      <c r="BN62" s="693"/>
      <c r="BO62" s="693"/>
      <c r="BP62" s="693"/>
      <c r="BQ62" s="693"/>
      <c r="BR62" s="693"/>
      <c r="BS62" s="693"/>
      <c r="BT62" s="694"/>
    </row>
    <row r="63" spans="2:73">
      <c r="B63" s="688"/>
      <c r="C63" s="688"/>
      <c r="D63" s="688"/>
      <c r="E63" s="688"/>
      <c r="F63" s="688"/>
      <c r="G63" s="688"/>
      <c r="H63" s="688"/>
      <c r="I63" s="642"/>
      <c r="J63" s="642"/>
      <c r="K63" s="631"/>
      <c r="L63" s="692"/>
      <c r="M63" s="693"/>
      <c r="N63" s="693"/>
      <c r="O63" s="693"/>
      <c r="P63" s="693"/>
      <c r="Q63" s="693"/>
      <c r="R63" s="693"/>
      <c r="S63" s="693"/>
      <c r="T63" s="693"/>
      <c r="U63" s="693"/>
      <c r="V63" s="693"/>
      <c r="W63" s="693"/>
      <c r="X63" s="693"/>
      <c r="Y63" s="693"/>
      <c r="Z63" s="693"/>
      <c r="AA63" s="693"/>
      <c r="AB63" s="693"/>
      <c r="AC63" s="693"/>
      <c r="AD63" s="693"/>
      <c r="AE63" s="693"/>
      <c r="AF63" s="693"/>
      <c r="AG63" s="693"/>
      <c r="AH63" s="693"/>
      <c r="AI63" s="693"/>
      <c r="AJ63" s="693"/>
      <c r="AK63" s="693"/>
      <c r="AL63" s="693"/>
      <c r="AM63" s="693"/>
      <c r="AN63" s="693"/>
      <c r="AO63" s="694"/>
      <c r="AP63" s="631"/>
      <c r="AQ63" s="692"/>
      <c r="AR63" s="693"/>
      <c r="AS63" s="693"/>
      <c r="AT63" s="693"/>
      <c r="AU63" s="693"/>
      <c r="AV63" s="693"/>
      <c r="AW63" s="693"/>
      <c r="AX63" s="693"/>
      <c r="AY63" s="693"/>
      <c r="AZ63" s="693"/>
      <c r="BA63" s="693"/>
      <c r="BB63" s="693"/>
      <c r="BC63" s="693"/>
      <c r="BD63" s="693"/>
      <c r="BE63" s="693"/>
      <c r="BF63" s="693"/>
      <c r="BG63" s="693"/>
      <c r="BH63" s="693"/>
      <c r="BI63" s="693"/>
      <c r="BJ63" s="693"/>
      <c r="BK63" s="693"/>
      <c r="BL63" s="693"/>
      <c r="BM63" s="693"/>
      <c r="BN63" s="693"/>
      <c r="BO63" s="693"/>
      <c r="BP63" s="693"/>
      <c r="BQ63" s="693"/>
      <c r="BR63" s="693"/>
      <c r="BS63" s="693"/>
      <c r="BT63" s="694"/>
    </row>
    <row r="64" spans="2:73">
      <c r="B64" s="688"/>
      <c r="C64" s="688"/>
      <c r="D64" s="688"/>
      <c r="E64" s="688"/>
      <c r="F64" s="688"/>
      <c r="G64" s="688"/>
      <c r="H64" s="688"/>
      <c r="I64" s="642"/>
      <c r="J64" s="642"/>
      <c r="K64" s="631"/>
      <c r="L64" s="692"/>
      <c r="M64" s="693"/>
      <c r="N64" s="693"/>
      <c r="O64" s="693"/>
      <c r="P64" s="693"/>
      <c r="Q64" s="693"/>
      <c r="R64" s="693"/>
      <c r="S64" s="693"/>
      <c r="T64" s="693"/>
      <c r="U64" s="693"/>
      <c r="V64" s="693"/>
      <c r="W64" s="693"/>
      <c r="X64" s="693"/>
      <c r="Y64" s="693"/>
      <c r="Z64" s="693"/>
      <c r="AA64" s="693"/>
      <c r="AB64" s="693"/>
      <c r="AC64" s="693"/>
      <c r="AD64" s="693"/>
      <c r="AE64" s="693"/>
      <c r="AF64" s="693"/>
      <c r="AG64" s="693"/>
      <c r="AH64" s="693"/>
      <c r="AI64" s="693"/>
      <c r="AJ64" s="693"/>
      <c r="AK64" s="693"/>
      <c r="AL64" s="693"/>
      <c r="AM64" s="693"/>
      <c r="AN64" s="693"/>
      <c r="AO64" s="694"/>
      <c r="AP64" s="631"/>
      <c r="AQ64" s="692"/>
      <c r="AR64" s="693"/>
      <c r="AS64" s="693"/>
      <c r="AT64" s="693"/>
      <c r="AU64" s="693"/>
      <c r="AV64" s="693"/>
      <c r="AW64" s="693"/>
      <c r="AX64" s="693"/>
      <c r="AY64" s="693"/>
      <c r="AZ64" s="693"/>
      <c r="BA64" s="693"/>
      <c r="BB64" s="693"/>
      <c r="BC64" s="693"/>
      <c r="BD64" s="693"/>
      <c r="BE64" s="693"/>
      <c r="BF64" s="693"/>
      <c r="BG64" s="693"/>
      <c r="BH64" s="693"/>
      <c r="BI64" s="693"/>
      <c r="BJ64" s="693"/>
      <c r="BK64" s="693"/>
      <c r="BL64" s="693"/>
      <c r="BM64" s="693"/>
      <c r="BN64" s="693"/>
      <c r="BO64" s="693"/>
      <c r="BP64" s="693"/>
      <c r="BQ64" s="693"/>
      <c r="BR64" s="693"/>
      <c r="BS64" s="693"/>
      <c r="BT64" s="694"/>
    </row>
    <row r="65" spans="2:73">
      <c r="B65" s="688"/>
      <c r="C65" s="688"/>
      <c r="D65" s="688"/>
      <c r="E65" s="688"/>
      <c r="F65" s="688"/>
      <c r="G65" s="688"/>
      <c r="H65" s="688"/>
      <c r="I65" s="642"/>
      <c r="J65" s="642"/>
      <c r="K65" s="631"/>
      <c r="L65" s="692"/>
      <c r="M65" s="693"/>
      <c r="N65" s="693"/>
      <c r="O65" s="693"/>
      <c r="P65" s="693"/>
      <c r="Q65" s="693"/>
      <c r="R65" s="693"/>
      <c r="S65" s="693"/>
      <c r="T65" s="693"/>
      <c r="U65" s="693"/>
      <c r="V65" s="693"/>
      <c r="W65" s="693"/>
      <c r="X65" s="693"/>
      <c r="Y65" s="693"/>
      <c r="Z65" s="693"/>
      <c r="AA65" s="693"/>
      <c r="AB65" s="693"/>
      <c r="AC65" s="693"/>
      <c r="AD65" s="693"/>
      <c r="AE65" s="693"/>
      <c r="AF65" s="693"/>
      <c r="AG65" s="693"/>
      <c r="AH65" s="693"/>
      <c r="AI65" s="693"/>
      <c r="AJ65" s="693"/>
      <c r="AK65" s="693"/>
      <c r="AL65" s="693"/>
      <c r="AM65" s="693"/>
      <c r="AN65" s="693"/>
      <c r="AO65" s="694"/>
      <c r="AP65" s="631"/>
      <c r="AQ65" s="692"/>
      <c r="AR65" s="693"/>
      <c r="AS65" s="693"/>
      <c r="AT65" s="693"/>
      <c r="AU65" s="693"/>
      <c r="AV65" s="693"/>
      <c r="AW65" s="693"/>
      <c r="AX65" s="693"/>
      <c r="AY65" s="693"/>
      <c r="AZ65" s="693"/>
      <c r="BA65" s="693"/>
      <c r="BB65" s="693"/>
      <c r="BC65" s="693"/>
      <c r="BD65" s="693"/>
      <c r="BE65" s="693"/>
      <c r="BF65" s="693"/>
      <c r="BG65" s="693"/>
      <c r="BH65" s="693"/>
      <c r="BI65" s="693"/>
      <c r="BJ65" s="693"/>
      <c r="BK65" s="693"/>
      <c r="BL65" s="693"/>
      <c r="BM65" s="693"/>
      <c r="BN65" s="693"/>
      <c r="BO65" s="693"/>
      <c r="BP65" s="693"/>
      <c r="BQ65" s="693"/>
      <c r="BR65" s="693"/>
      <c r="BS65" s="693"/>
      <c r="BT65" s="694"/>
    </row>
    <row r="66" spans="2:73">
      <c r="B66" s="688"/>
      <c r="C66" s="688"/>
      <c r="D66" s="688"/>
      <c r="E66" s="688"/>
      <c r="F66" s="688"/>
      <c r="G66" s="688"/>
      <c r="H66" s="688"/>
      <c r="I66" s="642"/>
      <c r="J66" s="642"/>
      <c r="K66" s="631"/>
      <c r="L66" s="692"/>
      <c r="M66" s="693"/>
      <c r="N66" s="693"/>
      <c r="O66" s="693"/>
      <c r="P66" s="693"/>
      <c r="Q66" s="693"/>
      <c r="R66" s="693"/>
      <c r="S66" s="693"/>
      <c r="T66" s="693"/>
      <c r="U66" s="693"/>
      <c r="V66" s="693"/>
      <c r="W66" s="693"/>
      <c r="X66" s="693"/>
      <c r="Y66" s="693"/>
      <c r="Z66" s="693"/>
      <c r="AA66" s="693"/>
      <c r="AB66" s="693"/>
      <c r="AC66" s="693"/>
      <c r="AD66" s="693"/>
      <c r="AE66" s="693"/>
      <c r="AF66" s="693"/>
      <c r="AG66" s="693"/>
      <c r="AH66" s="693"/>
      <c r="AI66" s="693"/>
      <c r="AJ66" s="693"/>
      <c r="AK66" s="693"/>
      <c r="AL66" s="693"/>
      <c r="AM66" s="693"/>
      <c r="AN66" s="693"/>
      <c r="AO66" s="694"/>
      <c r="AP66" s="631"/>
      <c r="AQ66" s="692"/>
      <c r="AR66" s="693"/>
      <c r="AS66" s="693"/>
      <c r="AT66" s="693"/>
      <c r="AU66" s="693"/>
      <c r="AV66" s="693"/>
      <c r="AW66" s="693"/>
      <c r="AX66" s="693"/>
      <c r="AY66" s="693"/>
      <c r="AZ66" s="693"/>
      <c r="BA66" s="693"/>
      <c r="BB66" s="693"/>
      <c r="BC66" s="693"/>
      <c r="BD66" s="693"/>
      <c r="BE66" s="693"/>
      <c r="BF66" s="693"/>
      <c r="BG66" s="693"/>
      <c r="BH66" s="693"/>
      <c r="BI66" s="693"/>
      <c r="BJ66" s="693"/>
      <c r="BK66" s="693"/>
      <c r="BL66" s="693"/>
      <c r="BM66" s="693"/>
      <c r="BN66" s="693"/>
      <c r="BO66" s="693"/>
      <c r="BP66" s="693"/>
      <c r="BQ66" s="693"/>
      <c r="BR66" s="693"/>
      <c r="BS66" s="693"/>
      <c r="BT66" s="694"/>
    </row>
    <row r="67" spans="2:73">
      <c r="B67" s="688"/>
      <c r="C67" s="688"/>
      <c r="D67" s="688"/>
      <c r="E67" s="688"/>
      <c r="F67" s="688"/>
      <c r="G67" s="688"/>
      <c r="H67" s="688"/>
      <c r="I67" s="642"/>
      <c r="J67" s="642"/>
      <c r="K67" s="631"/>
      <c r="L67" s="692"/>
      <c r="M67" s="693"/>
      <c r="N67" s="693"/>
      <c r="O67" s="693"/>
      <c r="P67" s="693"/>
      <c r="Q67" s="693"/>
      <c r="R67" s="693"/>
      <c r="S67" s="693"/>
      <c r="T67" s="693"/>
      <c r="U67" s="693"/>
      <c r="V67" s="693"/>
      <c r="W67" s="693"/>
      <c r="X67" s="693"/>
      <c r="Y67" s="693"/>
      <c r="Z67" s="693"/>
      <c r="AA67" s="693"/>
      <c r="AB67" s="693"/>
      <c r="AC67" s="693"/>
      <c r="AD67" s="693"/>
      <c r="AE67" s="693"/>
      <c r="AF67" s="693"/>
      <c r="AG67" s="693"/>
      <c r="AH67" s="693"/>
      <c r="AI67" s="693"/>
      <c r="AJ67" s="693"/>
      <c r="AK67" s="693"/>
      <c r="AL67" s="693"/>
      <c r="AM67" s="693"/>
      <c r="AN67" s="693"/>
      <c r="AO67" s="694"/>
      <c r="AP67" s="631"/>
      <c r="AQ67" s="692"/>
      <c r="AR67" s="693"/>
      <c r="AS67" s="693"/>
      <c r="AT67" s="693"/>
      <c r="AU67" s="693"/>
      <c r="AV67" s="693"/>
      <c r="AW67" s="693"/>
      <c r="AX67" s="693"/>
      <c r="AY67" s="693"/>
      <c r="AZ67" s="693"/>
      <c r="BA67" s="693"/>
      <c r="BB67" s="693"/>
      <c r="BC67" s="693"/>
      <c r="BD67" s="693"/>
      <c r="BE67" s="693"/>
      <c r="BF67" s="693"/>
      <c r="BG67" s="693"/>
      <c r="BH67" s="693"/>
      <c r="BI67" s="693"/>
      <c r="BJ67" s="693"/>
      <c r="BK67" s="693"/>
      <c r="BL67" s="693"/>
      <c r="BM67" s="693"/>
      <c r="BN67" s="693"/>
      <c r="BO67" s="693"/>
      <c r="BP67" s="693"/>
      <c r="BQ67" s="693"/>
      <c r="BR67" s="693"/>
      <c r="BS67" s="693"/>
      <c r="BT67" s="694"/>
    </row>
    <row r="68" spans="2:73">
      <c r="B68" s="688"/>
      <c r="C68" s="688"/>
      <c r="D68" s="688"/>
      <c r="E68" s="688"/>
      <c r="F68" s="688"/>
      <c r="G68" s="688"/>
      <c r="H68" s="688"/>
      <c r="I68" s="642"/>
      <c r="J68" s="642"/>
      <c r="K68" s="631"/>
      <c r="L68" s="692"/>
      <c r="M68" s="693"/>
      <c r="N68" s="693"/>
      <c r="O68" s="693"/>
      <c r="P68" s="693"/>
      <c r="Q68" s="693"/>
      <c r="R68" s="693"/>
      <c r="S68" s="693"/>
      <c r="T68" s="693"/>
      <c r="U68" s="693"/>
      <c r="V68" s="693"/>
      <c r="W68" s="693"/>
      <c r="X68" s="693"/>
      <c r="Y68" s="693"/>
      <c r="Z68" s="693"/>
      <c r="AA68" s="693"/>
      <c r="AB68" s="693"/>
      <c r="AC68" s="693"/>
      <c r="AD68" s="693"/>
      <c r="AE68" s="693"/>
      <c r="AF68" s="693"/>
      <c r="AG68" s="693"/>
      <c r="AH68" s="693"/>
      <c r="AI68" s="693"/>
      <c r="AJ68" s="693"/>
      <c r="AK68" s="693"/>
      <c r="AL68" s="693"/>
      <c r="AM68" s="693"/>
      <c r="AN68" s="693"/>
      <c r="AO68" s="694"/>
      <c r="AP68" s="631"/>
      <c r="AQ68" s="692"/>
      <c r="AR68" s="693"/>
      <c r="AS68" s="693"/>
      <c r="AT68" s="693"/>
      <c r="AU68" s="693"/>
      <c r="AV68" s="693"/>
      <c r="AW68" s="693"/>
      <c r="AX68" s="693"/>
      <c r="AY68" s="693"/>
      <c r="AZ68" s="693"/>
      <c r="BA68" s="693"/>
      <c r="BB68" s="693"/>
      <c r="BC68" s="693"/>
      <c r="BD68" s="693"/>
      <c r="BE68" s="693"/>
      <c r="BF68" s="693"/>
      <c r="BG68" s="693"/>
      <c r="BH68" s="693"/>
      <c r="BI68" s="693"/>
      <c r="BJ68" s="693"/>
      <c r="BK68" s="693"/>
      <c r="BL68" s="693"/>
      <c r="BM68" s="693"/>
      <c r="BN68" s="693"/>
      <c r="BO68" s="693"/>
      <c r="BP68" s="693"/>
      <c r="BQ68" s="693"/>
      <c r="BR68" s="693"/>
      <c r="BS68" s="693"/>
      <c r="BT68" s="694"/>
    </row>
    <row r="69" spans="2:73">
      <c r="B69" s="688"/>
      <c r="C69" s="688"/>
      <c r="D69" s="688"/>
      <c r="E69" s="688"/>
      <c r="F69" s="688"/>
      <c r="G69" s="688"/>
      <c r="H69" s="688"/>
      <c r="I69" s="642"/>
      <c r="J69" s="642"/>
      <c r="K69" s="631"/>
      <c r="L69" s="692"/>
      <c r="M69" s="693"/>
      <c r="N69" s="693"/>
      <c r="O69" s="693"/>
      <c r="P69" s="693"/>
      <c r="Q69" s="693"/>
      <c r="R69" s="693"/>
      <c r="S69" s="693"/>
      <c r="T69" s="693"/>
      <c r="U69" s="693"/>
      <c r="V69" s="693"/>
      <c r="W69" s="693"/>
      <c r="X69" s="693"/>
      <c r="Y69" s="693"/>
      <c r="Z69" s="693"/>
      <c r="AA69" s="693"/>
      <c r="AB69" s="693"/>
      <c r="AC69" s="693"/>
      <c r="AD69" s="693"/>
      <c r="AE69" s="693"/>
      <c r="AF69" s="693"/>
      <c r="AG69" s="693"/>
      <c r="AH69" s="693"/>
      <c r="AI69" s="693"/>
      <c r="AJ69" s="693"/>
      <c r="AK69" s="693"/>
      <c r="AL69" s="693"/>
      <c r="AM69" s="693"/>
      <c r="AN69" s="693"/>
      <c r="AO69" s="694"/>
      <c r="AP69" s="631"/>
      <c r="AQ69" s="692"/>
      <c r="AR69" s="693"/>
      <c r="AS69" s="693"/>
      <c r="AT69" s="693"/>
      <c r="AU69" s="693"/>
      <c r="AV69" s="693"/>
      <c r="AW69" s="693"/>
      <c r="AX69" s="693"/>
      <c r="AY69" s="693"/>
      <c r="AZ69" s="693"/>
      <c r="BA69" s="693"/>
      <c r="BB69" s="693"/>
      <c r="BC69" s="693"/>
      <c r="BD69" s="693"/>
      <c r="BE69" s="693"/>
      <c r="BF69" s="693"/>
      <c r="BG69" s="693"/>
      <c r="BH69" s="693"/>
      <c r="BI69" s="693"/>
      <c r="BJ69" s="693"/>
      <c r="BK69" s="693"/>
      <c r="BL69" s="693"/>
      <c r="BM69" s="693"/>
      <c r="BN69" s="693"/>
      <c r="BO69" s="693"/>
      <c r="BP69" s="693"/>
      <c r="BQ69" s="693"/>
      <c r="BR69" s="693"/>
      <c r="BS69" s="693"/>
      <c r="BT69" s="694"/>
    </row>
    <row r="70" spans="2:73">
      <c r="B70" s="688"/>
      <c r="C70" s="688"/>
      <c r="D70" s="688"/>
      <c r="E70" s="688"/>
      <c r="F70" s="688"/>
      <c r="G70" s="688"/>
      <c r="H70" s="688"/>
      <c r="I70" s="642"/>
      <c r="J70" s="642"/>
      <c r="K70" s="631"/>
      <c r="L70" s="692"/>
      <c r="M70" s="693"/>
      <c r="N70" s="693"/>
      <c r="O70" s="693"/>
      <c r="P70" s="693"/>
      <c r="Q70" s="693"/>
      <c r="R70" s="693"/>
      <c r="S70" s="693"/>
      <c r="T70" s="693"/>
      <c r="U70" s="693"/>
      <c r="V70" s="693"/>
      <c r="W70" s="693"/>
      <c r="X70" s="693"/>
      <c r="Y70" s="693"/>
      <c r="Z70" s="693"/>
      <c r="AA70" s="693"/>
      <c r="AB70" s="693"/>
      <c r="AC70" s="693"/>
      <c r="AD70" s="693"/>
      <c r="AE70" s="693"/>
      <c r="AF70" s="693"/>
      <c r="AG70" s="693"/>
      <c r="AH70" s="693"/>
      <c r="AI70" s="693"/>
      <c r="AJ70" s="693"/>
      <c r="AK70" s="693"/>
      <c r="AL70" s="693"/>
      <c r="AM70" s="693"/>
      <c r="AN70" s="693"/>
      <c r="AO70" s="694"/>
      <c r="AP70" s="631"/>
      <c r="AQ70" s="692"/>
      <c r="AR70" s="693"/>
      <c r="AS70" s="693"/>
      <c r="AT70" s="693"/>
      <c r="AU70" s="693"/>
      <c r="AV70" s="693"/>
      <c r="AW70" s="693"/>
      <c r="AX70" s="693"/>
      <c r="AY70" s="693"/>
      <c r="AZ70" s="693"/>
      <c r="BA70" s="693"/>
      <c r="BB70" s="693"/>
      <c r="BC70" s="693"/>
      <c r="BD70" s="693"/>
      <c r="BE70" s="693"/>
      <c r="BF70" s="693"/>
      <c r="BG70" s="693"/>
      <c r="BH70" s="693"/>
      <c r="BI70" s="693"/>
      <c r="BJ70" s="693"/>
      <c r="BK70" s="693"/>
      <c r="BL70" s="693"/>
      <c r="BM70" s="693"/>
      <c r="BN70" s="693"/>
      <c r="BO70" s="693"/>
      <c r="BP70" s="693"/>
      <c r="BQ70" s="693"/>
      <c r="BR70" s="693"/>
      <c r="BS70" s="693"/>
      <c r="BT70" s="694"/>
    </row>
    <row r="71" spans="2:73">
      <c r="B71" s="688"/>
      <c r="C71" s="688"/>
      <c r="D71" s="688"/>
      <c r="E71" s="688"/>
      <c r="F71" s="688"/>
      <c r="G71" s="688"/>
      <c r="H71" s="688"/>
      <c r="I71" s="642"/>
      <c r="J71" s="642"/>
      <c r="K71" s="631"/>
      <c r="L71" s="692"/>
      <c r="M71" s="693"/>
      <c r="N71" s="693"/>
      <c r="O71" s="693"/>
      <c r="P71" s="693"/>
      <c r="Q71" s="693"/>
      <c r="R71" s="693"/>
      <c r="S71" s="693"/>
      <c r="T71" s="693"/>
      <c r="U71" s="693"/>
      <c r="V71" s="693"/>
      <c r="W71" s="693"/>
      <c r="X71" s="693"/>
      <c r="Y71" s="693"/>
      <c r="Z71" s="693"/>
      <c r="AA71" s="693"/>
      <c r="AB71" s="693"/>
      <c r="AC71" s="693"/>
      <c r="AD71" s="693"/>
      <c r="AE71" s="693"/>
      <c r="AF71" s="693"/>
      <c r="AG71" s="693"/>
      <c r="AH71" s="693"/>
      <c r="AI71" s="693"/>
      <c r="AJ71" s="693"/>
      <c r="AK71" s="693"/>
      <c r="AL71" s="693"/>
      <c r="AM71" s="693"/>
      <c r="AN71" s="693"/>
      <c r="AO71" s="694"/>
      <c r="AP71" s="631"/>
      <c r="AQ71" s="695"/>
      <c r="AR71" s="696"/>
      <c r="AS71" s="696"/>
      <c r="AT71" s="696"/>
      <c r="AU71" s="696"/>
      <c r="AV71" s="696"/>
      <c r="AW71" s="696"/>
      <c r="AX71" s="696"/>
      <c r="AY71" s="696"/>
      <c r="AZ71" s="696"/>
      <c r="BA71" s="696"/>
      <c r="BB71" s="696"/>
      <c r="BC71" s="696"/>
      <c r="BD71" s="696"/>
      <c r="BE71" s="696"/>
      <c r="BF71" s="696"/>
      <c r="BG71" s="696"/>
      <c r="BH71" s="696"/>
      <c r="BI71" s="696"/>
      <c r="BJ71" s="696"/>
      <c r="BK71" s="696"/>
      <c r="BL71" s="696"/>
      <c r="BM71" s="696"/>
      <c r="BN71" s="696"/>
      <c r="BO71" s="696"/>
      <c r="BP71" s="696"/>
      <c r="BQ71" s="696"/>
      <c r="BR71" s="696"/>
      <c r="BS71" s="696"/>
      <c r="BT71" s="697"/>
    </row>
    <row r="72" spans="2:73">
      <c r="B72" s="688"/>
      <c r="C72" s="688"/>
      <c r="D72" s="688"/>
      <c r="E72" s="688"/>
      <c r="F72" s="688"/>
      <c r="G72" s="688"/>
      <c r="H72" s="688"/>
      <c r="I72" s="642"/>
      <c r="J72" s="642"/>
      <c r="K72" s="631"/>
      <c r="L72" s="692"/>
      <c r="M72" s="693"/>
      <c r="N72" s="693"/>
      <c r="O72" s="693"/>
      <c r="P72" s="693"/>
      <c r="Q72" s="693"/>
      <c r="R72" s="693"/>
      <c r="S72" s="693"/>
      <c r="T72" s="693"/>
      <c r="U72" s="693"/>
      <c r="V72" s="693"/>
      <c r="W72" s="693"/>
      <c r="X72" s="693"/>
      <c r="Y72" s="693"/>
      <c r="Z72" s="693"/>
      <c r="AA72" s="693"/>
      <c r="AB72" s="693"/>
      <c r="AC72" s="693"/>
      <c r="AD72" s="693"/>
      <c r="AE72" s="693"/>
      <c r="AF72" s="693"/>
      <c r="AG72" s="693"/>
      <c r="AH72" s="693"/>
      <c r="AI72" s="693"/>
      <c r="AJ72" s="693"/>
      <c r="AK72" s="693"/>
      <c r="AL72" s="693"/>
      <c r="AM72" s="693"/>
      <c r="AN72" s="693"/>
      <c r="AO72" s="694"/>
      <c r="AP72" s="631"/>
      <c r="AQ72" s="689"/>
      <c r="AR72" s="690"/>
      <c r="AS72" s="690"/>
      <c r="AT72" s="690"/>
      <c r="AU72" s="690"/>
      <c r="AV72" s="690"/>
      <c r="AW72" s="690"/>
      <c r="AX72" s="690"/>
      <c r="AY72" s="690"/>
      <c r="AZ72" s="690"/>
      <c r="BA72" s="690"/>
      <c r="BB72" s="690"/>
      <c r="BC72" s="690"/>
      <c r="BD72" s="690"/>
      <c r="BE72" s="690"/>
      <c r="BF72" s="690"/>
      <c r="BG72" s="690"/>
      <c r="BH72" s="690"/>
      <c r="BI72" s="690"/>
      <c r="BJ72" s="690"/>
      <c r="BK72" s="690"/>
      <c r="BL72" s="690"/>
      <c r="BM72" s="690"/>
      <c r="BN72" s="690"/>
      <c r="BO72" s="690"/>
      <c r="BP72" s="690"/>
      <c r="BQ72" s="690"/>
      <c r="BR72" s="690"/>
      <c r="BS72" s="690"/>
      <c r="BT72" s="691"/>
    </row>
    <row r="73" spans="2:73">
      <c r="B73" s="688"/>
      <c r="C73" s="688"/>
      <c r="D73" s="688"/>
      <c r="E73" s="688"/>
      <c r="F73" s="688"/>
      <c r="G73" s="688"/>
      <c r="H73" s="688"/>
      <c r="I73" s="642"/>
      <c r="J73" s="642"/>
      <c r="K73" s="631"/>
      <c r="L73" s="692"/>
      <c r="M73" s="693"/>
      <c r="N73" s="693"/>
      <c r="O73" s="693"/>
      <c r="P73" s="693"/>
      <c r="Q73" s="693"/>
      <c r="R73" s="693"/>
      <c r="S73" s="693"/>
      <c r="T73" s="693"/>
      <c r="U73" s="693"/>
      <c r="V73" s="693"/>
      <c r="W73" s="693"/>
      <c r="X73" s="693"/>
      <c r="Y73" s="693"/>
      <c r="Z73" s="693"/>
      <c r="AA73" s="693"/>
      <c r="AB73" s="693"/>
      <c r="AC73" s="693"/>
      <c r="AD73" s="693"/>
      <c r="AE73" s="693"/>
      <c r="AF73" s="693"/>
      <c r="AG73" s="693"/>
      <c r="AH73" s="693"/>
      <c r="AI73" s="693"/>
      <c r="AJ73" s="693"/>
      <c r="AK73" s="693"/>
      <c r="AL73" s="693"/>
      <c r="AM73" s="693"/>
      <c r="AN73" s="693"/>
      <c r="AO73" s="694"/>
      <c r="AP73" s="631"/>
      <c r="AQ73" s="692"/>
      <c r="AR73" s="693"/>
      <c r="AS73" s="693"/>
      <c r="AT73" s="693"/>
      <c r="AU73" s="693"/>
      <c r="AV73" s="693"/>
      <c r="AW73" s="693"/>
      <c r="AX73" s="693"/>
      <c r="AY73" s="693"/>
      <c r="AZ73" s="693"/>
      <c r="BA73" s="693"/>
      <c r="BB73" s="693"/>
      <c r="BC73" s="693"/>
      <c r="BD73" s="693"/>
      <c r="BE73" s="693"/>
      <c r="BF73" s="693"/>
      <c r="BG73" s="693"/>
      <c r="BH73" s="693"/>
      <c r="BI73" s="693"/>
      <c r="BJ73" s="693"/>
      <c r="BK73" s="693"/>
      <c r="BL73" s="693"/>
      <c r="BM73" s="693"/>
      <c r="BN73" s="693"/>
      <c r="BO73" s="693"/>
      <c r="BP73" s="693"/>
      <c r="BQ73" s="693"/>
      <c r="BR73" s="693"/>
      <c r="BS73" s="693"/>
      <c r="BT73" s="694"/>
    </row>
    <row r="74" spans="2:73">
      <c r="B74" s="688"/>
      <c r="C74" s="688"/>
      <c r="D74" s="688"/>
      <c r="E74" s="688"/>
      <c r="F74" s="688"/>
      <c r="G74" s="688"/>
      <c r="H74" s="688"/>
      <c r="I74" s="642"/>
      <c r="J74" s="642"/>
      <c r="K74" s="631"/>
      <c r="L74" s="692"/>
      <c r="M74" s="693"/>
      <c r="N74" s="693"/>
      <c r="O74" s="693"/>
      <c r="P74" s="693"/>
      <c r="Q74" s="693"/>
      <c r="R74" s="693"/>
      <c r="S74" s="693"/>
      <c r="T74" s="693"/>
      <c r="U74" s="693"/>
      <c r="V74" s="693"/>
      <c r="W74" s="693"/>
      <c r="X74" s="693"/>
      <c r="Y74" s="693"/>
      <c r="Z74" s="693"/>
      <c r="AA74" s="693"/>
      <c r="AB74" s="693"/>
      <c r="AC74" s="693"/>
      <c r="AD74" s="693"/>
      <c r="AE74" s="693"/>
      <c r="AF74" s="693"/>
      <c r="AG74" s="693"/>
      <c r="AH74" s="693"/>
      <c r="AI74" s="693"/>
      <c r="AJ74" s="693"/>
      <c r="AK74" s="693"/>
      <c r="AL74" s="693"/>
      <c r="AM74" s="693"/>
      <c r="AN74" s="693"/>
      <c r="AO74" s="694"/>
      <c r="AP74" s="631"/>
      <c r="AQ74" s="692"/>
      <c r="AR74" s="693"/>
      <c r="AS74" s="693"/>
      <c r="AT74" s="693"/>
      <c r="AU74" s="693"/>
      <c r="AV74" s="693"/>
      <c r="AW74" s="693"/>
      <c r="AX74" s="693"/>
      <c r="AY74" s="693"/>
      <c r="AZ74" s="693"/>
      <c r="BA74" s="693"/>
      <c r="BB74" s="693"/>
      <c r="BC74" s="693"/>
      <c r="BD74" s="693"/>
      <c r="BE74" s="693"/>
      <c r="BF74" s="693"/>
      <c r="BG74" s="693"/>
      <c r="BH74" s="693"/>
      <c r="BI74" s="693"/>
      <c r="BJ74" s="693"/>
      <c r="BK74" s="693"/>
      <c r="BL74" s="693"/>
      <c r="BM74" s="693"/>
      <c r="BN74" s="693"/>
      <c r="BO74" s="693"/>
      <c r="BP74" s="693"/>
      <c r="BQ74" s="693"/>
      <c r="BR74" s="693"/>
      <c r="BS74" s="693"/>
      <c r="BT74" s="694"/>
    </row>
    <row r="75" spans="2:73">
      <c r="B75" s="688"/>
      <c r="C75" s="688"/>
      <c r="D75" s="688"/>
      <c r="E75" s="688"/>
      <c r="F75" s="688"/>
      <c r="G75" s="688"/>
      <c r="H75" s="688"/>
      <c r="I75" s="642"/>
      <c r="J75" s="642"/>
      <c r="K75" s="631"/>
      <c r="L75" s="692"/>
      <c r="M75" s="693"/>
      <c r="N75" s="693"/>
      <c r="O75" s="693"/>
      <c r="P75" s="693"/>
      <c r="Q75" s="693"/>
      <c r="R75" s="693"/>
      <c r="S75" s="693"/>
      <c r="T75" s="693"/>
      <c r="U75" s="693"/>
      <c r="V75" s="693"/>
      <c r="W75" s="693"/>
      <c r="X75" s="693"/>
      <c r="Y75" s="693"/>
      <c r="Z75" s="693"/>
      <c r="AA75" s="693"/>
      <c r="AB75" s="693"/>
      <c r="AC75" s="693"/>
      <c r="AD75" s="693"/>
      <c r="AE75" s="693"/>
      <c r="AF75" s="693"/>
      <c r="AG75" s="693"/>
      <c r="AH75" s="693"/>
      <c r="AI75" s="693"/>
      <c r="AJ75" s="693"/>
      <c r="AK75" s="693"/>
      <c r="AL75" s="693"/>
      <c r="AM75" s="693"/>
      <c r="AN75" s="693"/>
      <c r="AO75" s="694"/>
      <c r="AP75" s="631"/>
      <c r="AQ75" s="692"/>
      <c r="AR75" s="693"/>
      <c r="AS75" s="693"/>
      <c r="AT75" s="693"/>
      <c r="AU75" s="693"/>
      <c r="AV75" s="693"/>
      <c r="AW75" s="693"/>
      <c r="AX75" s="693"/>
      <c r="AY75" s="693"/>
      <c r="AZ75" s="693"/>
      <c r="BA75" s="693"/>
      <c r="BB75" s="693"/>
      <c r="BC75" s="693"/>
      <c r="BD75" s="693"/>
      <c r="BE75" s="693"/>
      <c r="BF75" s="693"/>
      <c r="BG75" s="693"/>
      <c r="BH75" s="693"/>
      <c r="BI75" s="693"/>
      <c r="BJ75" s="693"/>
      <c r="BK75" s="693"/>
      <c r="BL75" s="693"/>
      <c r="BM75" s="693"/>
      <c r="BN75" s="693"/>
      <c r="BO75" s="693"/>
      <c r="BP75" s="693"/>
      <c r="BQ75" s="693"/>
      <c r="BR75" s="693"/>
      <c r="BS75" s="693"/>
      <c r="BT75" s="694"/>
    </row>
    <row r="76" spans="2:73">
      <c r="B76" s="688"/>
      <c r="C76" s="688"/>
      <c r="D76" s="688"/>
      <c r="E76" s="688"/>
      <c r="F76" s="688"/>
      <c r="G76" s="688"/>
      <c r="H76" s="688"/>
      <c r="I76" s="642"/>
      <c r="J76" s="642"/>
      <c r="K76" s="631"/>
      <c r="L76" s="692"/>
      <c r="M76" s="693"/>
      <c r="N76" s="693"/>
      <c r="O76" s="693"/>
      <c r="P76" s="693"/>
      <c r="Q76" s="693"/>
      <c r="R76" s="693"/>
      <c r="S76" s="693"/>
      <c r="T76" s="693"/>
      <c r="U76" s="693"/>
      <c r="V76" s="693"/>
      <c r="W76" s="693"/>
      <c r="X76" s="693"/>
      <c r="Y76" s="693"/>
      <c r="Z76" s="693"/>
      <c r="AA76" s="693"/>
      <c r="AB76" s="693"/>
      <c r="AC76" s="693"/>
      <c r="AD76" s="693"/>
      <c r="AE76" s="693"/>
      <c r="AF76" s="693"/>
      <c r="AG76" s="693"/>
      <c r="AH76" s="693"/>
      <c r="AI76" s="693"/>
      <c r="AJ76" s="693"/>
      <c r="AK76" s="693"/>
      <c r="AL76" s="693"/>
      <c r="AM76" s="693"/>
      <c r="AN76" s="693"/>
      <c r="AO76" s="694"/>
      <c r="AP76" s="631"/>
      <c r="AQ76" s="692"/>
      <c r="AR76" s="693"/>
      <c r="AS76" s="693"/>
      <c r="AT76" s="693"/>
      <c r="AU76" s="693"/>
      <c r="AV76" s="693"/>
      <c r="AW76" s="693"/>
      <c r="AX76" s="693"/>
      <c r="AY76" s="693"/>
      <c r="AZ76" s="693"/>
      <c r="BA76" s="693"/>
      <c r="BB76" s="693"/>
      <c r="BC76" s="693"/>
      <c r="BD76" s="693"/>
      <c r="BE76" s="693"/>
      <c r="BF76" s="693"/>
      <c r="BG76" s="693"/>
      <c r="BH76" s="693"/>
      <c r="BI76" s="693"/>
      <c r="BJ76" s="693"/>
      <c r="BK76" s="693"/>
      <c r="BL76" s="693"/>
      <c r="BM76" s="693"/>
      <c r="BN76" s="693"/>
      <c r="BO76" s="693"/>
      <c r="BP76" s="693"/>
      <c r="BQ76" s="693"/>
      <c r="BR76" s="693"/>
      <c r="BS76" s="693"/>
      <c r="BT76" s="694"/>
    </row>
    <row r="77" spans="2:73">
      <c r="B77" s="688"/>
      <c r="C77" s="688"/>
      <c r="D77" s="688"/>
      <c r="E77" s="688"/>
      <c r="F77" s="688"/>
      <c r="G77" s="688"/>
      <c r="H77" s="688"/>
      <c r="I77" s="642"/>
      <c r="J77" s="642"/>
      <c r="K77" s="631"/>
      <c r="L77" s="692"/>
      <c r="M77" s="693"/>
      <c r="N77" s="693"/>
      <c r="O77" s="693"/>
      <c r="P77" s="693"/>
      <c r="Q77" s="693"/>
      <c r="R77" s="693"/>
      <c r="S77" s="693"/>
      <c r="T77" s="693"/>
      <c r="U77" s="693"/>
      <c r="V77" s="693"/>
      <c r="W77" s="693"/>
      <c r="X77" s="693"/>
      <c r="Y77" s="693"/>
      <c r="Z77" s="693"/>
      <c r="AA77" s="693"/>
      <c r="AB77" s="693"/>
      <c r="AC77" s="693"/>
      <c r="AD77" s="693"/>
      <c r="AE77" s="693"/>
      <c r="AF77" s="693"/>
      <c r="AG77" s="693"/>
      <c r="AH77" s="693"/>
      <c r="AI77" s="693"/>
      <c r="AJ77" s="693"/>
      <c r="AK77" s="693"/>
      <c r="AL77" s="693"/>
      <c r="AM77" s="693"/>
      <c r="AN77" s="693"/>
      <c r="AO77" s="694"/>
      <c r="AP77" s="631"/>
      <c r="AQ77" s="692"/>
      <c r="AR77" s="693"/>
      <c r="AS77" s="693"/>
      <c r="AT77" s="693"/>
      <c r="AU77" s="693"/>
      <c r="AV77" s="693"/>
      <c r="AW77" s="693"/>
      <c r="AX77" s="693"/>
      <c r="AY77" s="693"/>
      <c r="AZ77" s="693"/>
      <c r="BA77" s="693"/>
      <c r="BB77" s="693"/>
      <c r="BC77" s="693"/>
      <c r="BD77" s="693"/>
      <c r="BE77" s="693"/>
      <c r="BF77" s="693"/>
      <c r="BG77" s="693"/>
      <c r="BH77" s="693"/>
      <c r="BI77" s="693"/>
      <c r="BJ77" s="693"/>
      <c r="BK77" s="693"/>
      <c r="BL77" s="693"/>
      <c r="BM77" s="693"/>
      <c r="BN77" s="693"/>
      <c r="BO77" s="693"/>
      <c r="BP77" s="693"/>
      <c r="BQ77" s="693"/>
      <c r="BR77" s="693"/>
      <c r="BS77" s="693"/>
      <c r="BT77" s="694"/>
    </row>
    <row r="78" spans="2:73">
      <c r="B78" s="688"/>
      <c r="C78" s="688"/>
      <c r="D78" s="688"/>
      <c r="E78" s="688"/>
      <c r="F78" s="688"/>
      <c r="G78" s="688"/>
      <c r="H78" s="688"/>
      <c r="I78" s="642"/>
      <c r="J78" s="642"/>
      <c r="K78" s="631"/>
      <c r="L78" s="692"/>
      <c r="M78" s="693"/>
      <c r="N78" s="693"/>
      <c r="O78" s="693"/>
      <c r="P78" s="693"/>
      <c r="Q78" s="693"/>
      <c r="R78" s="693"/>
      <c r="S78" s="693"/>
      <c r="T78" s="693"/>
      <c r="U78" s="693"/>
      <c r="V78" s="693"/>
      <c r="W78" s="693"/>
      <c r="X78" s="693"/>
      <c r="Y78" s="693"/>
      <c r="Z78" s="693"/>
      <c r="AA78" s="693"/>
      <c r="AB78" s="693"/>
      <c r="AC78" s="693"/>
      <c r="AD78" s="693"/>
      <c r="AE78" s="693"/>
      <c r="AF78" s="693"/>
      <c r="AG78" s="693"/>
      <c r="AH78" s="693"/>
      <c r="AI78" s="693"/>
      <c r="AJ78" s="693"/>
      <c r="AK78" s="693"/>
      <c r="AL78" s="693"/>
      <c r="AM78" s="693"/>
      <c r="AN78" s="693"/>
      <c r="AO78" s="694"/>
      <c r="AP78" s="631"/>
      <c r="AQ78" s="692"/>
      <c r="AR78" s="693"/>
      <c r="AS78" s="693"/>
      <c r="AT78" s="693"/>
      <c r="AU78" s="693"/>
      <c r="AV78" s="693"/>
      <c r="AW78" s="693"/>
      <c r="AX78" s="693"/>
      <c r="AY78" s="693"/>
      <c r="AZ78" s="693"/>
      <c r="BA78" s="693"/>
      <c r="BB78" s="693"/>
      <c r="BC78" s="693"/>
      <c r="BD78" s="693"/>
      <c r="BE78" s="693"/>
      <c r="BF78" s="693"/>
      <c r="BG78" s="693"/>
      <c r="BH78" s="693"/>
      <c r="BI78" s="693"/>
      <c r="BJ78" s="693"/>
      <c r="BK78" s="693"/>
      <c r="BL78" s="693"/>
      <c r="BM78" s="693"/>
      <c r="BN78" s="693"/>
      <c r="BO78" s="693"/>
      <c r="BP78" s="693"/>
      <c r="BQ78" s="693"/>
      <c r="BR78" s="693"/>
      <c r="BS78" s="693"/>
      <c r="BT78" s="694"/>
    </row>
    <row r="79" spans="2:73" ht="15.75">
      <c r="B79" s="688"/>
      <c r="C79" s="688"/>
      <c r="D79" s="688"/>
      <c r="E79" s="688"/>
      <c r="F79" s="688"/>
      <c r="G79" s="688"/>
      <c r="H79" s="688"/>
      <c r="I79" s="642"/>
      <c r="J79" s="642"/>
      <c r="K79" s="631"/>
      <c r="L79" s="692"/>
      <c r="M79" s="693"/>
      <c r="N79" s="693"/>
      <c r="O79" s="693"/>
      <c r="P79" s="693"/>
      <c r="Q79" s="693"/>
      <c r="R79" s="693"/>
      <c r="S79" s="693"/>
      <c r="T79" s="693"/>
      <c r="U79" s="693"/>
      <c r="V79" s="693"/>
      <c r="W79" s="693"/>
      <c r="X79" s="693"/>
      <c r="Y79" s="693"/>
      <c r="Z79" s="693"/>
      <c r="AA79" s="693"/>
      <c r="AB79" s="693"/>
      <c r="AC79" s="693"/>
      <c r="AD79" s="693"/>
      <c r="AE79" s="693"/>
      <c r="AF79" s="693"/>
      <c r="AG79" s="693"/>
      <c r="AH79" s="693"/>
      <c r="AI79" s="693"/>
      <c r="AJ79" s="693"/>
      <c r="AK79" s="693"/>
      <c r="AL79" s="693"/>
      <c r="AM79" s="693"/>
      <c r="AN79" s="693"/>
      <c r="AO79" s="694"/>
      <c r="AP79" s="631"/>
      <c r="AQ79" s="692"/>
      <c r="AR79" s="693"/>
      <c r="AS79" s="693"/>
      <c r="AT79" s="693"/>
      <c r="AU79" s="693"/>
      <c r="AV79" s="693"/>
      <c r="AW79" s="693"/>
      <c r="AX79" s="693"/>
      <c r="AY79" s="693"/>
      <c r="AZ79" s="693"/>
      <c r="BA79" s="693"/>
      <c r="BB79" s="693"/>
      <c r="BC79" s="693"/>
      <c r="BD79" s="693"/>
      <c r="BE79" s="693"/>
      <c r="BF79" s="693"/>
      <c r="BG79" s="693"/>
      <c r="BH79" s="693"/>
      <c r="BI79" s="693"/>
      <c r="BJ79" s="693"/>
      <c r="BK79" s="693"/>
      <c r="BL79" s="693"/>
      <c r="BM79" s="693"/>
      <c r="BN79" s="693"/>
      <c r="BO79" s="693"/>
      <c r="BP79" s="693"/>
      <c r="BQ79" s="693"/>
      <c r="BR79" s="693"/>
      <c r="BS79" s="693"/>
      <c r="BT79" s="694"/>
      <c r="BU79" s="162"/>
    </row>
    <row r="80" spans="2:73" ht="15.75">
      <c r="B80" s="688"/>
      <c r="C80" s="688"/>
      <c r="D80" s="688"/>
      <c r="E80" s="688"/>
      <c r="F80" s="688"/>
      <c r="G80" s="688"/>
      <c r="H80" s="688"/>
      <c r="I80" s="642"/>
      <c r="J80" s="642"/>
      <c r="K80" s="631"/>
      <c r="L80" s="692"/>
      <c r="M80" s="693"/>
      <c r="N80" s="693"/>
      <c r="O80" s="693"/>
      <c r="P80" s="693"/>
      <c r="Q80" s="693"/>
      <c r="R80" s="693"/>
      <c r="S80" s="693"/>
      <c r="T80" s="693"/>
      <c r="U80" s="693"/>
      <c r="V80" s="693"/>
      <c r="W80" s="693"/>
      <c r="X80" s="693"/>
      <c r="Y80" s="693"/>
      <c r="Z80" s="693"/>
      <c r="AA80" s="693"/>
      <c r="AB80" s="693"/>
      <c r="AC80" s="693"/>
      <c r="AD80" s="693"/>
      <c r="AE80" s="693"/>
      <c r="AF80" s="693"/>
      <c r="AG80" s="693"/>
      <c r="AH80" s="693"/>
      <c r="AI80" s="693"/>
      <c r="AJ80" s="693"/>
      <c r="AK80" s="693"/>
      <c r="AL80" s="693"/>
      <c r="AM80" s="693"/>
      <c r="AN80" s="693"/>
      <c r="AO80" s="694"/>
      <c r="AP80" s="631"/>
      <c r="AQ80" s="692"/>
      <c r="AR80" s="693"/>
      <c r="AS80" s="693"/>
      <c r="AT80" s="693"/>
      <c r="AU80" s="693"/>
      <c r="AV80" s="693"/>
      <c r="AW80" s="693"/>
      <c r="AX80" s="693"/>
      <c r="AY80" s="693"/>
      <c r="AZ80" s="693"/>
      <c r="BA80" s="693"/>
      <c r="BB80" s="693"/>
      <c r="BC80" s="693"/>
      <c r="BD80" s="693"/>
      <c r="BE80" s="693"/>
      <c r="BF80" s="693"/>
      <c r="BG80" s="693"/>
      <c r="BH80" s="693"/>
      <c r="BI80" s="693"/>
      <c r="BJ80" s="693"/>
      <c r="BK80" s="693"/>
      <c r="BL80" s="693"/>
      <c r="BM80" s="693"/>
      <c r="BN80" s="693"/>
      <c r="BO80" s="693"/>
      <c r="BP80" s="693"/>
      <c r="BQ80" s="693"/>
      <c r="BR80" s="693"/>
      <c r="BS80" s="693"/>
      <c r="BT80" s="694"/>
      <c r="BU80" s="162"/>
    </row>
    <row r="81" spans="2:73">
      <c r="B81" s="688"/>
      <c r="C81" s="688"/>
      <c r="D81" s="688"/>
      <c r="E81" s="688"/>
      <c r="F81" s="688"/>
      <c r="G81" s="688"/>
      <c r="H81" s="688"/>
      <c r="I81" s="642"/>
      <c r="J81" s="642"/>
      <c r="K81" s="631"/>
      <c r="L81" s="692"/>
      <c r="M81" s="693"/>
      <c r="N81" s="693"/>
      <c r="O81" s="693"/>
      <c r="P81" s="693"/>
      <c r="Q81" s="693"/>
      <c r="R81" s="693"/>
      <c r="S81" s="693"/>
      <c r="T81" s="693"/>
      <c r="U81" s="693"/>
      <c r="V81" s="693"/>
      <c r="W81" s="693"/>
      <c r="X81" s="693"/>
      <c r="Y81" s="693"/>
      <c r="Z81" s="693"/>
      <c r="AA81" s="693"/>
      <c r="AB81" s="693"/>
      <c r="AC81" s="693"/>
      <c r="AD81" s="693"/>
      <c r="AE81" s="693"/>
      <c r="AF81" s="693"/>
      <c r="AG81" s="693"/>
      <c r="AH81" s="693"/>
      <c r="AI81" s="693"/>
      <c r="AJ81" s="693"/>
      <c r="AK81" s="693"/>
      <c r="AL81" s="693"/>
      <c r="AM81" s="693"/>
      <c r="AN81" s="693"/>
      <c r="AO81" s="694"/>
      <c r="AP81" s="631"/>
      <c r="AQ81" s="692"/>
      <c r="AR81" s="693"/>
      <c r="AS81" s="693"/>
      <c r="AT81" s="693"/>
      <c r="AU81" s="693"/>
      <c r="AV81" s="693"/>
      <c r="AW81" s="693"/>
      <c r="AX81" s="693"/>
      <c r="AY81" s="693"/>
      <c r="AZ81" s="693"/>
      <c r="BA81" s="693"/>
      <c r="BB81" s="693"/>
      <c r="BC81" s="693"/>
      <c r="BD81" s="693"/>
      <c r="BE81" s="693"/>
      <c r="BF81" s="693"/>
      <c r="BG81" s="693"/>
      <c r="BH81" s="693"/>
      <c r="BI81" s="693"/>
      <c r="BJ81" s="693"/>
      <c r="BK81" s="693"/>
      <c r="BL81" s="693"/>
      <c r="BM81" s="693"/>
      <c r="BN81" s="693"/>
      <c r="BO81" s="693"/>
      <c r="BP81" s="693"/>
      <c r="BQ81" s="693"/>
      <c r="BR81" s="693"/>
      <c r="BS81" s="693"/>
      <c r="BT81" s="694"/>
    </row>
    <row r="82" spans="2:73" ht="15.75">
      <c r="B82" s="688"/>
      <c r="C82" s="688"/>
      <c r="D82" s="688"/>
      <c r="E82" s="688"/>
      <c r="F82" s="688"/>
      <c r="G82" s="688"/>
      <c r="H82" s="688"/>
      <c r="I82" s="642"/>
      <c r="J82" s="642"/>
      <c r="K82" s="631"/>
      <c r="L82" s="692"/>
      <c r="M82" s="693"/>
      <c r="N82" s="693"/>
      <c r="O82" s="693"/>
      <c r="P82" s="693"/>
      <c r="Q82" s="693"/>
      <c r="R82" s="693"/>
      <c r="S82" s="693"/>
      <c r="T82" s="693"/>
      <c r="U82" s="693"/>
      <c r="V82" s="693"/>
      <c r="W82" s="693"/>
      <c r="X82" s="693"/>
      <c r="Y82" s="693"/>
      <c r="Z82" s="693"/>
      <c r="AA82" s="693"/>
      <c r="AB82" s="693"/>
      <c r="AC82" s="693"/>
      <c r="AD82" s="693"/>
      <c r="AE82" s="693"/>
      <c r="AF82" s="693"/>
      <c r="AG82" s="693"/>
      <c r="AH82" s="693"/>
      <c r="AI82" s="693"/>
      <c r="AJ82" s="693"/>
      <c r="AK82" s="693"/>
      <c r="AL82" s="693"/>
      <c r="AM82" s="693"/>
      <c r="AN82" s="693"/>
      <c r="AO82" s="694"/>
      <c r="AP82" s="631"/>
      <c r="AQ82" s="692"/>
      <c r="AR82" s="693"/>
      <c r="AS82" s="693"/>
      <c r="AT82" s="693"/>
      <c r="AU82" s="693"/>
      <c r="AV82" s="693"/>
      <c r="AW82" s="693"/>
      <c r="AX82" s="693"/>
      <c r="AY82" s="693"/>
      <c r="AZ82" s="693"/>
      <c r="BA82" s="693"/>
      <c r="BB82" s="693"/>
      <c r="BC82" s="693"/>
      <c r="BD82" s="693"/>
      <c r="BE82" s="693"/>
      <c r="BF82" s="693"/>
      <c r="BG82" s="693"/>
      <c r="BH82" s="693"/>
      <c r="BI82" s="693"/>
      <c r="BJ82" s="693"/>
      <c r="BK82" s="693"/>
      <c r="BL82" s="693"/>
      <c r="BM82" s="693"/>
      <c r="BN82" s="693"/>
      <c r="BO82" s="693"/>
      <c r="BP82" s="693"/>
      <c r="BQ82" s="693"/>
      <c r="BR82" s="693"/>
      <c r="BS82" s="693"/>
      <c r="BT82" s="694"/>
      <c r="BU82" s="162"/>
    </row>
    <row r="83" spans="2:73" ht="15.75">
      <c r="B83" s="688"/>
      <c r="C83" s="688"/>
      <c r="D83" s="688"/>
      <c r="E83" s="688"/>
      <c r="F83" s="688"/>
      <c r="G83" s="688"/>
      <c r="H83" s="688"/>
      <c r="I83" s="642"/>
      <c r="J83" s="642"/>
      <c r="K83" s="631"/>
      <c r="L83" s="692"/>
      <c r="M83" s="693"/>
      <c r="N83" s="693"/>
      <c r="O83" s="693"/>
      <c r="P83" s="693"/>
      <c r="Q83" s="693"/>
      <c r="R83" s="693"/>
      <c r="S83" s="693"/>
      <c r="T83" s="693"/>
      <c r="U83" s="693"/>
      <c r="V83" s="693"/>
      <c r="W83" s="693"/>
      <c r="X83" s="693"/>
      <c r="Y83" s="693"/>
      <c r="Z83" s="693"/>
      <c r="AA83" s="693"/>
      <c r="AB83" s="693"/>
      <c r="AC83" s="693"/>
      <c r="AD83" s="693"/>
      <c r="AE83" s="693"/>
      <c r="AF83" s="693"/>
      <c r="AG83" s="693"/>
      <c r="AH83" s="693"/>
      <c r="AI83" s="693"/>
      <c r="AJ83" s="693"/>
      <c r="AK83" s="693"/>
      <c r="AL83" s="693"/>
      <c r="AM83" s="693"/>
      <c r="AN83" s="693"/>
      <c r="AO83" s="694"/>
      <c r="AP83" s="631"/>
      <c r="AQ83" s="692"/>
      <c r="AR83" s="693"/>
      <c r="AS83" s="693"/>
      <c r="AT83" s="693"/>
      <c r="AU83" s="693"/>
      <c r="AV83" s="693"/>
      <c r="AW83" s="693"/>
      <c r="AX83" s="693"/>
      <c r="AY83" s="693"/>
      <c r="AZ83" s="693"/>
      <c r="BA83" s="693"/>
      <c r="BB83" s="693"/>
      <c r="BC83" s="693"/>
      <c r="BD83" s="693"/>
      <c r="BE83" s="693"/>
      <c r="BF83" s="693"/>
      <c r="BG83" s="693"/>
      <c r="BH83" s="693"/>
      <c r="BI83" s="693"/>
      <c r="BJ83" s="693"/>
      <c r="BK83" s="693"/>
      <c r="BL83" s="693"/>
      <c r="BM83" s="693"/>
      <c r="BN83" s="693"/>
      <c r="BO83" s="693"/>
      <c r="BP83" s="693"/>
      <c r="BQ83" s="693"/>
      <c r="BR83" s="693"/>
      <c r="BS83" s="693"/>
      <c r="BT83" s="694"/>
      <c r="BU83" s="162"/>
    </row>
    <row r="84" spans="2:73" ht="15.75">
      <c r="B84" s="688"/>
      <c r="C84" s="688"/>
      <c r="D84" s="688"/>
      <c r="E84" s="688"/>
      <c r="F84" s="688"/>
      <c r="G84" s="688"/>
      <c r="H84" s="688"/>
      <c r="I84" s="642"/>
      <c r="J84" s="642"/>
      <c r="K84" s="631"/>
      <c r="L84" s="692"/>
      <c r="M84" s="693"/>
      <c r="N84" s="693"/>
      <c r="O84" s="693"/>
      <c r="P84" s="693"/>
      <c r="Q84" s="693"/>
      <c r="R84" s="693"/>
      <c r="S84" s="693"/>
      <c r="T84" s="693"/>
      <c r="U84" s="693"/>
      <c r="V84" s="693"/>
      <c r="W84" s="693"/>
      <c r="X84" s="693"/>
      <c r="Y84" s="693"/>
      <c r="Z84" s="693"/>
      <c r="AA84" s="693"/>
      <c r="AB84" s="693"/>
      <c r="AC84" s="693"/>
      <c r="AD84" s="693"/>
      <c r="AE84" s="693"/>
      <c r="AF84" s="693"/>
      <c r="AG84" s="693"/>
      <c r="AH84" s="693"/>
      <c r="AI84" s="693"/>
      <c r="AJ84" s="693"/>
      <c r="AK84" s="693"/>
      <c r="AL84" s="693"/>
      <c r="AM84" s="693"/>
      <c r="AN84" s="693"/>
      <c r="AO84" s="694"/>
      <c r="AP84" s="631"/>
      <c r="AQ84" s="692"/>
      <c r="AR84" s="693"/>
      <c r="AS84" s="693"/>
      <c r="AT84" s="693"/>
      <c r="AU84" s="693"/>
      <c r="AV84" s="693"/>
      <c r="AW84" s="693"/>
      <c r="AX84" s="693"/>
      <c r="AY84" s="693"/>
      <c r="AZ84" s="693"/>
      <c r="BA84" s="693"/>
      <c r="BB84" s="693"/>
      <c r="BC84" s="693"/>
      <c r="BD84" s="693"/>
      <c r="BE84" s="693"/>
      <c r="BF84" s="693"/>
      <c r="BG84" s="693"/>
      <c r="BH84" s="693"/>
      <c r="BI84" s="693"/>
      <c r="BJ84" s="693"/>
      <c r="BK84" s="693"/>
      <c r="BL84" s="693"/>
      <c r="BM84" s="693"/>
      <c r="BN84" s="693"/>
      <c r="BO84" s="693"/>
      <c r="BP84" s="693"/>
      <c r="BQ84" s="693"/>
      <c r="BR84" s="693"/>
      <c r="BS84" s="693"/>
      <c r="BT84" s="694"/>
      <c r="BU84" s="162"/>
    </row>
    <row r="85" spans="2:73">
      <c r="B85" s="688"/>
      <c r="C85" s="688"/>
      <c r="D85" s="688"/>
      <c r="E85" s="688"/>
      <c r="F85" s="688"/>
      <c r="G85" s="688"/>
      <c r="H85" s="688"/>
      <c r="I85" s="642"/>
      <c r="J85" s="642"/>
      <c r="K85" s="631"/>
      <c r="L85" s="692"/>
      <c r="M85" s="693"/>
      <c r="N85" s="693"/>
      <c r="O85" s="693"/>
      <c r="P85" s="693"/>
      <c r="Q85" s="693"/>
      <c r="R85" s="693"/>
      <c r="S85" s="693"/>
      <c r="T85" s="693"/>
      <c r="U85" s="693"/>
      <c r="V85" s="693"/>
      <c r="W85" s="693"/>
      <c r="X85" s="693"/>
      <c r="Y85" s="693"/>
      <c r="Z85" s="693"/>
      <c r="AA85" s="693"/>
      <c r="AB85" s="693"/>
      <c r="AC85" s="693"/>
      <c r="AD85" s="693"/>
      <c r="AE85" s="693"/>
      <c r="AF85" s="693"/>
      <c r="AG85" s="693"/>
      <c r="AH85" s="693"/>
      <c r="AI85" s="693"/>
      <c r="AJ85" s="693"/>
      <c r="AK85" s="693"/>
      <c r="AL85" s="693"/>
      <c r="AM85" s="693"/>
      <c r="AN85" s="693"/>
      <c r="AO85" s="694"/>
      <c r="AP85" s="631"/>
      <c r="AQ85" s="692"/>
      <c r="AR85" s="693"/>
      <c r="AS85" s="693"/>
      <c r="AT85" s="693"/>
      <c r="AU85" s="693"/>
      <c r="AV85" s="693"/>
      <c r="AW85" s="693"/>
      <c r="AX85" s="693"/>
      <c r="AY85" s="693"/>
      <c r="AZ85" s="693"/>
      <c r="BA85" s="693"/>
      <c r="BB85" s="693"/>
      <c r="BC85" s="693"/>
      <c r="BD85" s="693"/>
      <c r="BE85" s="693"/>
      <c r="BF85" s="693"/>
      <c r="BG85" s="693"/>
      <c r="BH85" s="693"/>
      <c r="BI85" s="693"/>
      <c r="BJ85" s="693"/>
      <c r="BK85" s="693"/>
      <c r="BL85" s="693"/>
      <c r="BM85" s="693"/>
      <c r="BN85" s="693"/>
      <c r="BO85" s="693"/>
      <c r="BP85" s="693"/>
      <c r="BQ85" s="693"/>
      <c r="BR85" s="693"/>
      <c r="BS85" s="693"/>
      <c r="BT85" s="694"/>
    </row>
    <row r="86" spans="2:73">
      <c r="B86" s="688"/>
      <c r="C86" s="688"/>
      <c r="D86" s="688"/>
      <c r="E86" s="688"/>
      <c r="F86" s="688"/>
      <c r="G86" s="688"/>
      <c r="H86" s="688"/>
      <c r="I86" s="642"/>
      <c r="J86" s="642"/>
      <c r="K86" s="631"/>
      <c r="L86" s="692"/>
      <c r="M86" s="693"/>
      <c r="N86" s="693"/>
      <c r="O86" s="693"/>
      <c r="P86" s="693"/>
      <c r="Q86" s="693"/>
      <c r="R86" s="693"/>
      <c r="S86" s="693"/>
      <c r="T86" s="693"/>
      <c r="U86" s="693"/>
      <c r="V86" s="693"/>
      <c r="W86" s="693"/>
      <c r="X86" s="693"/>
      <c r="Y86" s="693"/>
      <c r="Z86" s="693"/>
      <c r="AA86" s="693"/>
      <c r="AB86" s="693"/>
      <c r="AC86" s="693"/>
      <c r="AD86" s="693"/>
      <c r="AE86" s="693"/>
      <c r="AF86" s="693"/>
      <c r="AG86" s="693"/>
      <c r="AH86" s="693"/>
      <c r="AI86" s="693"/>
      <c r="AJ86" s="693"/>
      <c r="AK86" s="693"/>
      <c r="AL86" s="693"/>
      <c r="AM86" s="693"/>
      <c r="AN86" s="693"/>
      <c r="AO86" s="694"/>
      <c r="AP86" s="631"/>
      <c r="AQ86" s="692"/>
      <c r="AR86" s="693"/>
      <c r="AS86" s="693"/>
      <c r="AT86" s="693"/>
      <c r="AU86" s="693"/>
      <c r="AV86" s="693"/>
      <c r="AW86" s="693"/>
      <c r="AX86" s="693"/>
      <c r="AY86" s="693"/>
      <c r="AZ86" s="693"/>
      <c r="BA86" s="693"/>
      <c r="BB86" s="693"/>
      <c r="BC86" s="693"/>
      <c r="BD86" s="693"/>
      <c r="BE86" s="693"/>
      <c r="BF86" s="693"/>
      <c r="BG86" s="693"/>
      <c r="BH86" s="693"/>
      <c r="BI86" s="693"/>
      <c r="BJ86" s="693"/>
      <c r="BK86" s="693"/>
      <c r="BL86" s="693"/>
      <c r="BM86" s="693"/>
      <c r="BN86" s="693"/>
      <c r="BO86" s="693"/>
      <c r="BP86" s="693"/>
      <c r="BQ86" s="693"/>
      <c r="BR86" s="693"/>
      <c r="BS86" s="693"/>
      <c r="BT86" s="694"/>
    </row>
    <row r="87" spans="2:73">
      <c r="B87" s="688"/>
      <c r="C87" s="688"/>
      <c r="D87" s="688"/>
      <c r="E87" s="688"/>
      <c r="F87" s="688"/>
      <c r="G87" s="688"/>
      <c r="H87" s="688"/>
      <c r="I87" s="642"/>
      <c r="J87" s="642"/>
      <c r="K87" s="631"/>
      <c r="L87" s="692"/>
      <c r="M87" s="693"/>
      <c r="N87" s="693"/>
      <c r="O87" s="693"/>
      <c r="P87" s="693"/>
      <c r="Q87" s="693"/>
      <c r="R87" s="693"/>
      <c r="S87" s="693"/>
      <c r="T87" s="693"/>
      <c r="U87" s="693"/>
      <c r="V87" s="693"/>
      <c r="W87" s="693"/>
      <c r="X87" s="693"/>
      <c r="Y87" s="693"/>
      <c r="Z87" s="693"/>
      <c r="AA87" s="693"/>
      <c r="AB87" s="693"/>
      <c r="AC87" s="693"/>
      <c r="AD87" s="693"/>
      <c r="AE87" s="693"/>
      <c r="AF87" s="693"/>
      <c r="AG87" s="693"/>
      <c r="AH87" s="693"/>
      <c r="AI87" s="693"/>
      <c r="AJ87" s="693"/>
      <c r="AK87" s="693"/>
      <c r="AL87" s="693"/>
      <c r="AM87" s="693"/>
      <c r="AN87" s="693"/>
      <c r="AO87" s="694"/>
      <c r="AP87" s="631"/>
      <c r="AQ87" s="692"/>
      <c r="AR87" s="693"/>
      <c r="AS87" s="693"/>
      <c r="AT87" s="693"/>
      <c r="AU87" s="693"/>
      <c r="AV87" s="693"/>
      <c r="AW87" s="693"/>
      <c r="AX87" s="693"/>
      <c r="AY87" s="693"/>
      <c r="AZ87" s="693"/>
      <c r="BA87" s="693"/>
      <c r="BB87" s="693"/>
      <c r="BC87" s="693"/>
      <c r="BD87" s="693"/>
      <c r="BE87" s="693"/>
      <c r="BF87" s="693"/>
      <c r="BG87" s="693"/>
      <c r="BH87" s="693"/>
      <c r="BI87" s="693"/>
      <c r="BJ87" s="693"/>
      <c r="BK87" s="693"/>
      <c r="BL87" s="693"/>
      <c r="BM87" s="693"/>
      <c r="BN87" s="693"/>
      <c r="BO87" s="693"/>
      <c r="BP87" s="693"/>
      <c r="BQ87" s="693"/>
      <c r="BR87" s="693"/>
      <c r="BS87" s="693"/>
      <c r="BT87" s="694"/>
    </row>
    <row r="88" spans="2:73">
      <c r="B88" s="688"/>
      <c r="C88" s="688"/>
      <c r="D88" s="688"/>
      <c r="E88" s="688"/>
      <c r="F88" s="688"/>
      <c r="G88" s="688"/>
      <c r="H88" s="688"/>
      <c r="I88" s="642"/>
      <c r="J88" s="642"/>
      <c r="K88" s="631"/>
      <c r="L88" s="692"/>
      <c r="M88" s="693"/>
      <c r="N88" s="693"/>
      <c r="O88" s="693"/>
      <c r="P88" s="693"/>
      <c r="Q88" s="693"/>
      <c r="R88" s="693"/>
      <c r="S88" s="693"/>
      <c r="T88" s="693"/>
      <c r="U88" s="693"/>
      <c r="V88" s="693"/>
      <c r="W88" s="693"/>
      <c r="X88" s="693"/>
      <c r="Y88" s="693"/>
      <c r="Z88" s="693"/>
      <c r="AA88" s="693"/>
      <c r="AB88" s="693"/>
      <c r="AC88" s="693"/>
      <c r="AD88" s="693"/>
      <c r="AE88" s="693"/>
      <c r="AF88" s="693"/>
      <c r="AG88" s="693"/>
      <c r="AH88" s="693"/>
      <c r="AI88" s="693"/>
      <c r="AJ88" s="693"/>
      <c r="AK88" s="693"/>
      <c r="AL88" s="693"/>
      <c r="AM88" s="693"/>
      <c r="AN88" s="693"/>
      <c r="AO88" s="694"/>
      <c r="AP88" s="631"/>
      <c r="AQ88" s="695"/>
      <c r="AR88" s="696"/>
      <c r="AS88" s="696"/>
      <c r="AT88" s="696"/>
      <c r="AU88" s="696"/>
      <c r="AV88" s="696"/>
      <c r="AW88" s="696"/>
      <c r="AX88" s="696"/>
      <c r="AY88" s="696"/>
      <c r="AZ88" s="696"/>
      <c r="BA88" s="696"/>
      <c r="BB88" s="696"/>
      <c r="BC88" s="696"/>
      <c r="BD88" s="696"/>
      <c r="BE88" s="696"/>
      <c r="BF88" s="696"/>
      <c r="BG88" s="696"/>
      <c r="BH88" s="696"/>
      <c r="BI88" s="696"/>
      <c r="BJ88" s="696"/>
      <c r="BK88" s="696"/>
      <c r="BL88" s="696"/>
      <c r="BM88" s="696"/>
      <c r="BN88" s="696"/>
      <c r="BO88" s="696"/>
      <c r="BP88" s="696"/>
      <c r="BQ88" s="696"/>
      <c r="BR88" s="696"/>
      <c r="BS88" s="696"/>
      <c r="BT88" s="697"/>
    </row>
    <row r="89" spans="2:73">
      <c r="B89" s="688"/>
      <c r="C89" s="688"/>
      <c r="D89" s="688"/>
      <c r="E89" s="688"/>
      <c r="F89" s="688"/>
      <c r="G89" s="688"/>
      <c r="H89" s="688"/>
      <c r="I89" s="642"/>
      <c r="J89" s="642"/>
      <c r="K89" s="631"/>
      <c r="L89" s="692"/>
      <c r="M89" s="693"/>
      <c r="N89" s="693"/>
      <c r="O89" s="693"/>
      <c r="P89" s="693"/>
      <c r="Q89" s="693"/>
      <c r="R89" s="693"/>
      <c r="S89" s="693"/>
      <c r="T89" s="693"/>
      <c r="U89" s="693"/>
      <c r="V89" s="693"/>
      <c r="W89" s="693"/>
      <c r="X89" s="693"/>
      <c r="Y89" s="693"/>
      <c r="Z89" s="693"/>
      <c r="AA89" s="693"/>
      <c r="AB89" s="693"/>
      <c r="AC89" s="693"/>
      <c r="AD89" s="693"/>
      <c r="AE89" s="693"/>
      <c r="AF89" s="693"/>
      <c r="AG89" s="693"/>
      <c r="AH89" s="693"/>
      <c r="AI89" s="693"/>
      <c r="AJ89" s="693"/>
      <c r="AK89" s="693"/>
      <c r="AL89" s="693"/>
      <c r="AM89" s="693"/>
      <c r="AN89" s="693"/>
      <c r="AO89" s="694"/>
      <c r="AP89" s="631"/>
      <c r="AQ89" s="689"/>
      <c r="AR89" s="690"/>
      <c r="AS89" s="690"/>
      <c r="AT89" s="690"/>
      <c r="AU89" s="690"/>
      <c r="AV89" s="690"/>
      <c r="AW89" s="690"/>
      <c r="AX89" s="690"/>
      <c r="AY89" s="690"/>
      <c r="AZ89" s="690"/>
      <c r="BA89" s="690"/>
      <c r="BB89" s="690"/>
      <c r="BC89" s="690"/>
      <c r="BD89" s="690"/>
      <c r="BE89" s="690"/>
      <c r="BF89" s="690"/>
      <c r="BG89" s="690"/>
      <c r="BH89" s="690"/>
      <c r="BI89" s="690"/>
      <c r="BJ89" s="690"/>
      <c r="BK89" s="690"/>
      <c r="BL89" s="690"/>
      <c r="BM89" s="690"/>
      <c r="BN89" s="690"/>
      <c r="BO89" s="690"/>
      <c r="BP89" s="690"/>
      <c r="BQ89" s="690"/>
      <c r="BR89" s="690"/>
      <c r="BS89" s="690"/>
      <c r="BT89" s="691"/>
    </row>
    <row r="90" spans="2:73">
      <c r="B90" s="688"/>
      <c r="C90" s="688"/>
      <c r="D90" s="688"/>
      <c r="E90" s="688"/>
      <c r="F90" s="688"/>
      <c r="G90" s="688"/>
      <c r="H90" s="688"/>
      <c r="I90" s="642"/>
      <c r="J90" s="642"/>
      <c r="K90" s="631"/>
      <c r="L90" s="692"/>
      <c r="M90" s="693"/>
      <c r="N90" s="693"/>
      <c r="O90" s="693"/>
      <c r="P90" s="693"/>
      <c r="Q90" s="693"/>
      <c r="R90" s="693"/>
      <c r="S90" s="693"/>
      <c r="T90" s="693"/>
      <c r="U90" s="693"/>
      <c r="V90" s="693"/>
      <c r="W90" s="693"/>
      <c r="X90" s="693"/>
      <c r="Y90" s="693"/>
      <c r="Z90" s="693"/>
      <c r="AA90" s="693"/>
      <c r="AB90" s="693"/>
      <c r="AC90" s="693"/>
      <c r="AD90" s="693"/>
      <c r="AE90" s="693"/>
      <c r="AF90" s="693"/>
      <c r="AG90" s="693"/>
      <c r="AH90" s="693"/>
      <c r="AI90" s="693"/>
      <c r="AJ90" s="693"/>
      <c r="AK90" s="693"/>
      <c r="AL90" s="693"/>
      <c r="AM90" s="693"/>
      <c r="AN90" s="693"/>
      <c r="AO90" s="694"/>
      <c r="AP90" s="631"/>
      <c r="AQ90" s="692"/>
      <c r="AR90" s="693"/>
      <c r="AS90" s="693"/>
      <c r="AT90" s="693"/>
      <c r="AU90" s="693"/>
      <c r="AV90" s="693"/>
      <c r="AW90" s="693"/>
      <c r="AX90" s="693"/>
      <c r="AY90" s="693"/>
      <c r="AZ90" s="693"/>
      <c r="BA90" s="693"/>
      <c r="BB90" s="693"/>
      <c r="BC90" s="693"/>
      <c r="BD90" s="693"/>
      <c r="BE90" s="693"/>
      <c r="BF90" s="693"/>
      <c r="BG90" s="693"/>
      <c r="BH90" s="693"/>
      <c r="BI90" s="693"/>
      <c r="BJ90" s="693"/>
      <c r="BK90" s="693"/>
      <c r="BL90" s="693"/>
      <c r="BM90" s="693"/>
      <c r="BN90" s="693"/>
      <c r="BO90" s="693"/>
      <c r="BP90" s="693"/>
      <c r="BQ90" s="693"/>
      <c r="BR90" s="693"/>
      <c r="BS90" s="693"/>
      <c r="BT90" s="694"/>
    </row>
    <row r="91" spans="2:73">
      <c r="B91" s="688"/>
      <c r="C91" s="688"/>
      <c r="D91" s="688"/>
      <c r="E91" s="688"/>
      <c r="F91" s="688"/>
      <c r="G91" s="688"/>
      <c r="H91" s="688"/>
      <c r="I91" s="642"/>
      <c r="J91" s="642"/>
      <c r="K91" s="631"/>
      <c r="L91" s="692"/>
      <c r="M91" s="693"/>
      <c r="N91" s="693"/>
      <c r="O91" s="693"/>
      <c r="P91" s="693"/>
      <c r="Q91" s="693"/>
      <c r="R91" s="693"/>
      <c r="S91" s="693"/>
      <c r="T91" s="693"/>
      <c r="U91" s="693"/>
      <c r="V91" s="693"/>
      <c r="W91" s="693"/>
      <c r="X91" s="693"/>
      <c r="Y91" s="693"/>
      <c r="Z91" s="693"/>
      <c r="AA91" s="693"/>
      <c r="AB91" s="693"/>
      <c r="AC91" s="693"/>
      <c r="AD91" s="693"/>
      <c r="AE91" s="693"/>
      <c r="AF91" s="693"/>
      <c r="AG91" s="693"/>
      <c r="AH91" s="693"/>
      <c r="AI91" s="693"/>
      <c r="AJ91" s="693"/>
      <c r="AK91" s="693"/>
      <c r="AL91" s="693"/>
      <c r="AM91" s="693"/>
      <c r="AN91" s="693"/>
      <c r="AO91" s="694"/>
      <c r="AP91" s="631"/>
      <c r="AQ91" s="692"/>
      <c r="AR91" s="693"/>
      <c r="AS91" s="693"/>
      <c r="AT91" s="693"/>
      <c r="AU91" s="693"/>
      <c r="AV91" s="693"/>
      <c r="AW91" s="693"/>
      <c r="AX91" s="693"/>
      <c r="AY91" s="693"/>
      <c r="AZ91" s="693"/>
      <c r="BA91" s="693"/>
      <c r="BB91" s="693"/>
      <c r="BC91" s="693"/>
      <c r="BD91" s="693"/>
      <c r="BE91" s="693"/>
      <c r="BF91" s="693"/>
      <c r="BG91" s="693"/>
      <c r="BH91" s="693"/>
      <c r="BI91" s="693"/>
      <c r="BJ91" s="693"/>
      <c r="BK91" s="693"/>
      <c r="BL91" s="693"/>
      <c r="BM91" s="693"/>
      <c r="BN91" s="693"/>
      <c r="BO91" s="693"/>
      <c r="BP91" s="693"/>
      <c r="BQ91" s="693"/>
      <c r="BR91" s="693"/>
      <c r="BS91" s="693"/>
      <c r="BT91" s="694"/>
    </row>
    <row r="92" spans="2:73">
      <c r="B92" s="688"/>
      <c r="C92" s="688"/>
      <c r="D92" s="688"/>
      <c r="E92" s="688"/>
      <c r="F92" s="688"/>
      <c r="G92" s="688"/>
      <c r="H92" s="688"/>
      <c r="I92" s="642"/>
      <c r="J92" s="642"/>
      <c r="K92" s="631"/>
      <c r="L92" s="692"/>
      <c r="M92" s="693"/>
      <c r="N92" s="693"/>
      <c r="O92" s="693"/>
      <c r="P92" s="693"/>
      <c r="Q92" s="693"/>
      <c r="R92" s="693"/>
      <c r="S92" s="693"/>
      <c r="T92" s="693"/>
      <c r="U92" s="693"/>
      <c r="V92" s="693"/>
      <c r="W92" s="693"/>
      <c r="X92" s="693"/>
      <c r="Y92" s="693"/>
      <c r="Z92" s="693"/>
      <c r="AA92" s="693"/>
      <c r="AB92" s="693"/>
      <c r="AC92" s="693"/>
      <c r="AD92" s="693"/>
      <c r="AE92" s="693"/>
      <c r="AF92" s="693"/>
      <c r="AG92" s="693"/>
      <c r="AH92" s="693"/>
      <c r="AI92" s="693"/>
      <c r="AJ92" s="693"/>
      <c r="AK92" s="693"/>
      <c r="AL92" s="693"/>
      <c r="AM92" s="693"/>
      <c r="AN92" s="693"/>
      <c r="AO92" s="694"/>
      <c r="AP92" s="631"/>
      <c r="AQ92" s="692"/>
      <c r="AR92" s="693"/>
      <c r="AS92" s="693"/>
      <c r="AT92" s="693"/>
      <c r="AU92" s="693"/>
      <c r="AV92" s="693"/>
      <c r="AW92" s="693"/>
      <c r="AX92" s="693"/>
      <c r="AY92" s="693"/>
      <c r="AZ92" s="693"/>
      <c r="BA92" s="693"/>
      <c r="BB92" s="693"/>
      <c r="BC92" s="693"/>
      <c r="BD92" s="693"/>
      <c r="BE92" s="693"/>
      <c r="BF92" s="693"/>
      <c r="BG92" s="693"/>
      <c r="BH92" s="693"/>
      <c r="BI92" s="693"/>
      <c r="BJ92" s="693"/>
      <c r="BK92" s="693"/>
      <c r="BL92" s="693"/>
      <c r="BM92" s="693"/>
      <c r="BN92" s="693"/>
      <c r="BO92" s="693"/>
      <c r="BP92" s="693"/>
      <c r="BQ92" s="693"/>
      <c r="BR92" s="693"/>
      <c r="BS92" s="693"/>
      <c r="BT92" s="694"/>
    </row>
    <row r="93" spans="2:73">
      <c r="B93" s="688"/>
      <c r="C93" s="688"/>
      <c r="D93" s="688"/>
      <c r="E93" s="688"/>
      <c r="F93" s="688"/>
      <c r="G93" s="688"/>
      <c r="H93" s="688"/>
      <c r="I93" s="642"/>
      <c r="J93" s="642"/>
      <c r="K93" s="631"/>
      <c r="L93" s="692"/>
      <c r="M93" s="693"/>
      <c r="N93" s="693"/>
      <c r="O93" s="693"/>
      <c r="P93" s="693"/>
      <c r="Q93" s="693"/>
      <c r="R93" s="693"/>
      <c r="S93" s="693"/>
      <c r="T93" s="693"/>
      <c r="U93" s="693"/>
      <c r="V93" s="693"/>
      <c r="W93" s="693"/>
      <c r="X93" s="693"/>
      <c r="Y93" s="693"/>
      <c r="Z93" s="693"/>
      <c r="AA93" s="693"/>
      <c r="AB93" s="693"/>
      <c r="AC93" s="693"/>
      <c r="AD93" s="693"/>
      <c r="AE93" s="693"/>
      <c r="AF93" s="693"/>
      <c r="AG93" s="693"/>
      <c r="AH93" s="693"/>
      <c r="AI93" s="693"/>
      <c r="AJ93" s="693"/>
      <c r="AK93" s="693"/>
      <c r="AL93" s="693"/>
      <c r="AM93" s="693"/>
      <c r="AN93" s="693"/>
      <c r="AO93" s="694"/>
      <c r="AP93" s="631"/>
      <c r="AQ93" s="692"/>
      <c r="AR93" s="693"/>
      <c r="AS93" s="693"/>
      <c r="AT93" s="693"/>
      <c r="AU93" s="693"/>
      <c r="AV93" s="693"/>
      <c r="AW93" s="693"/>
      <c r="AX93" s="693"/>
      <c r="AY93" s="693"/>
      <c r="AZ93" s="693"/>
      <c r="BA93" s="693"/>
      <c r="BB93" s="693"/>
      <c r="BC93" s="693"/>
      <c r="BD93" s="693"/>
      <c r="BE93" s="693"/>
      <c r="BF93" s="693"/>
      <c r="BG93" s="693"/>
      <c r="BH93" s="693"/>
      <c r="BI93" s="693"/>
      <c r="BJ93" s="693"/>
      <c r="BK93" s="693"/>
      <c r="BL93" s="693"/>
      <c r="BM93" s="693"/>
      <c r="BN93" s="693"/>
      <c r="BO93" s="693"/>
      <c r="BP93" s="693"/>
      <c r="BQ93" s="693"/>
      <c r="BR93" s="693"/>
      <c r="BS93" s="693"/>
      <c r="BT93" s="694"/>
    </row>
    <row r="94" spans="2:73">
      <c r="B94" s="688"/>
      <c r="C94" s="688"/>
      <c r="D94" s="688"/>
      <c r="E94" s="688"/>
      <c r="F94" s="688"/>
      <c r="G94" s="688"/>
      <c r="H94" s="688"/>
      <c r="I94" s="642"/>
      <c r="J94" s="642"/>
      <c r="K94" s="631"/>
      <c r="L94" s="692"/>
      <c r="M94" s="693"/>
      <c r="N94" s="693"/>
      <c r="O94" s="693"/>
      <c r="P94" s="693"/>
      <c r="Q94" s="693"/>
      <c r="R94" s="693"/>
      <c r="S94" s="693"/>
      <c r="T94" s="693"/>
      <c r="U94" s="693"/>
      <c r="V94" s="693"/>
      <c r="W94" s="693"/>
      <c r="X94" s="693"/>
      <c r="Y94" s="693"/>
      <c r="Z94" s="693"/>
      <c r="AA94" s="693"/>
      <c r="AB94" s="693"/>
      <c r="AC94" s="693"/>
      <c r="AD94" s="693"/>
      <c r="AE94" s="693"/>
      <c r="AF94" s="693"/>
      <c r="AG94" s="693"/>
      <c r="AH94" s="693"/>
      <c r="AI94" s="693"/>
      <c r="AJ94" s="693"/>
      <c r="AK94" s="693"/>
      <c r="AL94" s="693"/>
      <c r="AM94" s="693"/>
      <c r="AN94" s="693"/>
      <c r="AO94" s="694"/>
      <c r="AP94" s="631"/>
      <c r="AQ94" s="692"/>
      <c r="AR94" s="693"/>
      <c r="AS94" s="693"/>
      <c r="AT94" s="693"/>
      <c r="AU94" s="693"/>
      <c r="AV94" s="693"/>
      <c r="AW94" s="693"/>
      <c r="AX94" s="693"/>
      <c r="AY94" s="693"/>
      <c r="AZ94" s="693"/>
      <c r="BA94" s="693"/>
      <c r="BB94" s="693"/>
      <c r="BC94" s="693"/>
      <c r="BD94" s="693"/>
      <c r="BE94" s="693"/>
      <c r="BF94" s="693"/>
      <c r="BG94" s="693"/>
      <c r="BH94" s="693"/>
      <c r="BI94" s="693"/>
      <c r="BJ94" s="693"/>
      <c r="BK94" s="693"/>
      <c r="BL94" s="693"/>
      <c r="BM94" s="693"/>
      <c r="BN94" s="693"/>
      <c r="BO94" s="693"/>
      <c r="BP94" s="693"/>
      <c r="BQ94" s="693"/>
      <c r="BR94" s="693"/>
      <c r="BS94" s="693"/>
      <c r="BT94" s="694"/>
    </row>
    <row r="95" spans="2:73">
      <c r="B95" s="688"/>
      <c r="C95" s="688"/>
      <c r="D95" s="688"/>
      <c r="E95" s="688"/>
      <c r="F95" s="688"/>
      <c r="G95" s="688"/>
      <c r="H95" s="688"/>
      <c r="I95" s="642"/>
      <c r="J95" s="642"/>
      <c r="K95" s="631"/>
      <c r="L95" s="692"/>
      <c r="M95" s="693"/>
      <c r="N95" s="693"/>
      <c r="O95" s="693"/>
      <c r="P95" s="693"/>
      <c r="Q95" s="693"/>
      <c r="R95" s="693"/>
      <c r="S95" s="693"/>
      <c r="T95" s="693"/>
      <c r="U95" s="693"/>
      <c r="V95" s="693"/>
      <c r="W95" s="693"/>
      <c r="X95" s="693"/>
      <c r="Y95" s="693"/>
      <c r="Z95" s="693"/>
      <c r="AA95" s="693"/>
      <c r="AB95" s="693"/>
      <c r="AC95" s="693"/>
      <c r="AD95" s="693"/>
      <c r="AE95" s="693"/>
      <c r="AF95" s="693"/>
      <c r="AG95" s="693"/>
      <c r="AH95" s="693"/>
      <c r="AI95" s="693"/>
      <c r="AJ95" s="693"/>
      <c r="AK95" s="693"/>
      <c r="AL95" s="693"/>
      <c r="AM95" s="693"/>
      <c r="AN95" s="693"/>
      <c r="AO95" s="694"/>
      <c r="AP95" s="631"/>
      <c r="AQ95" s="692"/>
      <c r="AR95" s="693"/>
      <c r="AS95" s="693"/>
      <c r="AT95" s="693"/>
      <c r="AU95" s="693"/>
      <c r="AV95" s="693"/>
      <c r="AW95" s="693"/>
      <c r="AX95" s="693"/>
      <c r="AY95" s="693"/>
      <c r="AZ95" s="693"/>
      <c r="BA95" s="693"/>
      <c r="BB95" s="693"/>
      <c r="BC95" s="693"/>
      <c r="BD95" s="693"/>
      <c r="BE95" s="693"/>
      <c r="BF95" s="693"/>
      <c r="BG95" s="693"/>
      <c r="BH95" s="693"/>
      <c r="BI95" s="693"/>
      <c r="BJ95" s="693"/>
      <c r="BK95" s="693"/>
      <c r="BL95" s="693"/>
      <c r="BM95" s="693"/>
      <c r="BN95" s="693"/>
      <c r="BO95" s="693"/>
      <c r="BP95" s="693"/>
      <c r="BQ95" s="693"/>
      <c r="BR95" s="693"/>
      <c r="BS95" s="693"/>
      <c r="BT95" s="694"/>
    </row>
    <row r="96" spans="2:73">
      <c r="B96" s="688"/>
      <c r="C96" s="688"/>
      <c r="D96" s="688"/>
      <c r="E96" s="688"/>
      <c r="F96" s="688"/>
      <c r="G96" s="688"/>
      <c r="H96" s="688"/>
      <c r="I96" s="642"/>
      <c r="J96" s="642"/>
      <c r="K96" s="631"/>
      <c r="L96" s="692"/>
      <c r="M96" s="693"/>
      <c r="N96" s="693"/>
      <c r="O96" s="693"/>
      <c r="P96" s="693"/>
      <c r="Q96" s="693"/>
      <c r="R96" s="693"/>
      <c r="S96" s="693"/>
      <c r="T96" s="693"/>
      <c r="U96" s="693"/>
      <c r="V96" s="693"/>
      <c r="W96" s="693"/>
      <c r="X96" s="693"/>
      <c r="Y96" s="693"/>
      <c r="Z96" s="693"/>
      <c r="AA96" s="693"/>
      <c r="AB96" s="693"/>
      <c r="AC96" s="693"/>
      <c r="AD96" s="693"/>
      <c r="AE96" s="693"/>
      <c r="AF96" s="693"/>
      <c r="AG96" s="693"/>
      <c r="AH96" s="693"/>
      <c r="AI96" s="693"/>
      <c r="AJ96" s="693"/>
      <c r="AK96" s="693"/>
      <c r="AL96" s="693"/>
      <c r="AM96" s="693"/>
      <c r="AN96" s="693"/>
      <c r="AO96" s="694"/>
      <c r="AP96" s="631"/>
      <c r="AQ96" s="692"/>
      <c r="AR96" s="693"/>
      <c r="AS96" s="693"/>
      <c r="AT96" s="693"/>
      <c r="AU96" s="693"/>
      <c r="AV96" s="693"/>
      <c r="AW96" s="693"/>
      <c r="AX96" s="693"/>
      <c r="AY96" s="693"/>
      <c r="AZ96" s="693"/>
      <c r="BA96" s="693"/>
      <c r="BB96" s="693"/>
      <c r="BC96" s="693"/>
      <c r="BD96" s="693"/>
      <c r="BE96" s="693"/>
      <c r="BF96" s="693"/>
      <c r="BG96" s="693"/>
      <c r="BH96" s="693"/>
      <c r="BI96" s="693"/>
      <c r="BJ96" s="693"/>
      <c r="BK96" s="693"/>
      <c r="BL96" s="693"/>
      <c r="BM96" s="693"/>
      <c r="BN96" s="693"/>
      <c r="BO96" s="693"/>
      <c r="BP96" s="693"/>
      <c r="BQ96" s="693"/>
      <c r="BR96" s="693"/>
      <c r="BS96" s="693"/>
      <c r="BT96" s="694"/>
    </row>
    <row r="97" spans="2:73">
      <c r="B97" s="688"/>
      <c r="C97" s="688"/>
      <c r="D97" s="688"/>
      <c r="E97" s="688"/>
      <c r="F97" s="688"/>
      <c r="G97" s="688"/>
      <c r="H97" s="688"/>
      <c r="I97" s="642"/>
      <c r="J97" s="642"/>
      <c r="K97" s="631"/>
      <c r="L97" s="692"/>
      <c r="M97" s="693"/>
      <c r="N97" s="693"/>
      <c r="O97" s="693"/>
      <c r="P97" s="693"/>
      <c r="Q97" s="693"/>
      <c r="R97" s="693"/>
      <c r="S97" s="693"/>
      <c r="T97" s="693"/>
      <c r="U97" s="693"/>
      <c r="V97" s="693"/>
      <c r="W97" s="693"/>
      <c r="X97" s="693"/>
      <c r="Y97" s="693"/>
      <c r="Z97" s="693"/>
      <c r="AA97" s="693"/>
      <c r="AB97" s="693"/>
      <c r="AC97" s="693"/>
      <c r="AD97" s="693"/>
      <c r="AE97" s="693"/>
      <c r="AF97" s="693"/>
      <c r="AG97" s="693"/>
      <c r="AH97" s="693"/>
      <c r="AI97" s="693"/>
      <c r="AJ97" s="693"/>
      <c r="AK97" s="693"/>
      <c r="AL97" s="693"/>
      <c r="AM97" s="693"/>
      <c r="AN97" s="693"/>
      <c r="AO97" s="694"/>
      <c r="AP97" s="631"/>
      <c r="AQ97" s="692"/>
      <c r="AR97" s="693"/>
      <c r="AS97" s="693"/>
      <c r="AT97" s="693"/>
      <c r="AU97" s="693"/>
      <c r="AV97" s="693"/>
      <c r="AW97" s="693"/>
      <c r="AX97" s="693"/>
      <c r="AY97" s="693"/>
      <c r="AZ97" s="693"/>
      <c r="BA97" s="693"/>
      <c r="BB97" s="693"/>
      <c r="BC97" s="693"/>
      <c r="BD97" s="693"/>
      <c r="BE97" s="693"/>
      <c r="BF97" s="693"/>
      <c r="BG97" s="693"/>
      <c r="BH97" s="693"/>
      <c r="BI97" s="693"/>
      <c r="BJ97" s="693"/>
      <c r="BK97" s="693"/>
      <c r="BL97" s="693"/>
      <c r="BM97" s="693"/>
      <c r="BN97" s="693"/>
      <c r="BO97" s="693"/>
      <c r="BP97" s="693"/>
      <c r="BQ97" s="693"/>
      <c r="BR97" s="693"/>
      <c r="BS97" s="693"/>
      <c r="BT97" s="694"/>
    </row>
    <row r="98" spans="2:73" ht="15.75">
      <c r="B98" s="688"/>
      <c r="C98" s="688"/>
      <c r="D98" s="688"/>
      <c r="E98" s="688"/>
      <c r="F98" s="688"/>
      <c r="G98" s="688"/>
      <c r="H98" s="688"/>
      <c r="I98" s="642"/>
      <c r="J98" s="642"/>
      <c r="K98" s="631"/>
      <c r="L98" s="692"/>
      <c r="M98" s="693"/>
      <c r="N98" s="693"/>
      <c r="O98" s="693"/>
      <c r="P98" s="693"/>
      <c r="Q98" s="693"/>
      <c r="R98" s="693"/>
      <c r="S98" s="693"/>
      <c r="T98" s="693"/>
      <c r="U98" s="693"/>
      <c r="V98" s="693"/>
      <c r="W98" s="693"/>
      <c r="X98" s="693"/>
      <c r="Y98" s="693"/>
      <c r="Z98" s="693"/>
      <c r="AA98" s="693"/>
      <c r="AB98" s="693"/>
      <c r="AC98" s="693"/>
      <c r="AD98" s="693"/>
      <c r="AE98" s="693"/>
      <c r="AF98" s="693"/>
      <c r="AG98" s="693"/>
      <c r="AH98" s="693"/>
      <c r="AI98" s="693"/>
      <c r="AJ98" s="693"/>
      <c r="AK98" s="693"/>
      <c r="AL98" s="693"/>
      <c r="AM98" s="693"/>
      <c r="AN98" s="693"/>
      <c r="AO98" s="694"/>
      <c r="AP98" s="631"/>
      <c r="AQ98" s="692"/>
      <c r="AR98" s="693"/>
      <c r="AS98" s="693"/>
      <c r="AT98" s="693"/>
      <c r="AU98" s="693"/>
      <c r="AV98" s="693"/>
      <c r="AW98" s="693"/>
      <c r="AX98" s="693"/>
      <c r="AY98" s="693"/>
      <c r="AZ98" s="693"/>
      <c r="BA98" s="693"/>
      <c r="BB98" s="693"/>
      <c r="BC98" s="693"/>
      <c r="BD98" s="693"/>
      <c r="BE98" s="693"/>
      <c r="BF98" s="693"/>
      <c r="BG98" s="693"/>
      <c r="BH98" s="693"/>
      <c r="BI98" s="693"/>
      <c r="BJ98" s="693"/>
      <c r="BK98" s="693"/>
      <c r="BL98" s="693"/>
      <c r="BM98" s="693"/>
      <c r="BN98" s="693"/>
      <c r="BO98" s="693"/>
      <c r="BP98" s="693"/>
      <c r="BQ98" s="693"/>
      <c r="BR98" s="693"/>
      <c r="BS98" s="693"/>
      <c r="BT98" s="694"/>
      <c r="BU98" s="162"/>
    </row>
    <row r="99" spans="2:73" ht="15.75">
      <c r="B99" s="688"/>
      <c r="C99" s="688"/>
      <c r="D99" s="688"/>
      <c r="E99" s="688"/>
      <c r="F99" s="688"/>
      <c r="G99" s="688"/>
      <c r="H99" s="688"/>
      <c r="I99" s="642"/>
      <c r="J99" s="642"/>
      <c r="K99" s="631"/>
      <c r="L99" s="692"/>
      <c r="M99" s="693"/>
      <c r="N99" s="693"/>
      <c r="O99" s="693"/>
      <c r="P99" s="693"/>
      <c r="Q99" s="693"/>
      <c r="R99" s="693"/>
      <c r="S99" s="693"/>
      <c r="T99" s="693"/>
      <c r="U99" s="693"/>
      <c r="V99" s="693"/>
      <c r="W99" s="693"/>
      <c r="X99" s="693"/>
      <c r="Y99" s="693"/>
      <c r="Z99" s="693"/>
      <c r="AA99" s="693"/>
      <c r="AB99" s="693"/>
      <c r="AC99" s="693"/>
      <c r="AD99" s="693"/>
      <c r="AE99" s="693"/>
      <c r="AF99" s="693"/>
      <c r="AG99" s="693"/>
      <c r="AH99" s="693"/>
      <c r="AI99" s="693"/>
      <c r="AJ99" s="693"/>
      <c r="AK99" s="693"/>
      <c r="AL99" s="693"/>
      <c r="AM99" s="693"/>
      <c r="AN99" s="693"/>
      <c r="AO99" s="694"/>
      <c r="AP99" s="631"/>
      <c r="AQ99" s="692"/>
      <c r="AR99" s="693"/>
      <c r="AS99" s="693"/>
      <c r="AT99" s="693"/>
      <c r="AU99" s="693"/>
      <c r="AV99" s="693"/>
      <c r="AW99" s="693"/>
      <c r="AX99" s="693"/>
      <c r="AY99" s="693"/>
      <c r="AZ99" s="693"/>
      <c r="BA99" s="693"/>
      <c r="BB99" s="693"/>
      <c r="BC99" s="693"/>
      <c r="BD99" s="693"/>
      <c r="BE99" s="693"/>
      <c r="BF99" s="693"/>
      <c r="BG99" s="693"/>
      <c r="BH99" s="693"/>
      <c r="BI99" s="693"/>
      <c r="BJ99" s="693"/>
      <c r="BK99" s="693"/>
      <c r="BL99" s="693"/>
      <c r="BM99" s="693"/>
      <c r="BN99" s="693"/>
      <c r="BO99" s="693"/>
      <c r="BP99" s="693"/>
      <c r="BQ99" s="693"/>
      <c r="BR99" s="693"/>
      <c r="BS99" s="693"/>
      <c r="BT99" s="694"/>
      <c r="BU99" s="162"/>
    </row>
    <row r="100" spans="2:73" ht="15.75">
      <c r="B100" s="688"/>
      <c r="C100" s="688"/>
      <c r="D100" s="688"/>
      <c r="E100" s="688"/>
      <c r="F100" s="688"/>
      <c r="G100" s="688"/>
      <c r="H100" s="688"/>
      <c r="I100" s="642"/>
      <c r="J100" s="642"/>
      <c r="K100" s="631"/>
      <c r="L100" s="692"/>
      <c r="M100" s="693"/>
      <c r="N100" s="693"/>
      <c r="O100" s="693"/>
      <c r="P100" s="693"/>
      <c r="Q100" s="693"/>
      <c r="R100" s="693"/>
      <c r="S100" s="693"/>
      <c r="T100" s="693"/>
      <c r="U100" s="693"/>
      <c r="V100" s="693"/>
      <c r="W100" s="693"/>
      <c r="X100" s="693"/>
      <c r="Y100" s="693"/>
      <c r="Z100" s="693"/>
      <c r="AA100" s="693"/>
      <c r="AB100" s="693"/>
      <c r="AC100" s="693"/>
      <c r="AD100" s="693"/>
      <c r="AE100" s="693"/>
      <c r="AF100" s="693"/>
      <c r="AG100" s="693"/>
      <c r="AH100" s="693"/>
      <c r="AI100" s="693"/>
      <c r="AJ100" s="693"/>
      <c r="AK100" s="693"/>
      <c r="AL100" s="693"/>
      <c r="AM100" s="693"/>
      <c r="AN100" s="693"/>
      <c r="AO100" s="694"/>
      <c r="AP100" s="631"/>
      <c r="AQ100" s="692"/>
      <c r="AR100" s="693"/>
      <c r="AS100" s="693"/>
      <c r="AT100" s="693"/>
      <c r="AU100" s="693"/>
      <c r="AV100" s="693"/>
      <c r="AW100" s="693"/>
      <c r="AX100" s="693"/>
      <c r="AY100" s="693"/>
      <c r="AZ100" s="693"/>
      <c r="BA100" s="693"/>
      <c r="BB100" s="693"/>
      <c r="BC100" s="693"/>
      <c r="BD100" s="693"/>
      <c r="BE100" s="693"/>
      <c r="BF100" s="693"/>
      <c r="BG100" s="693"/>
      <c r="BH100" s="693"/>
      <c r="BI100" s="693"/>
      <c r="BJ100" s="693"/>
      <c r="BK100" s="693"/>
      <c r="BL100" s="693"/>
      <c r="BM100" s="693"/>
      <c r="BN100" s="693"/>
      <c r="BO100" s="693"/>
      <c r="BP100" s="693"/>
      <c r="BQ100" s="693"/>
      <c r="BR100" s="693"/>
      <c r="BS100" s="693"/>
      <c r="BT100" s="694"/>
      <c r="BU100" s="162"/>
    </row>
    <row r="101" spans="2:73">
      <c r="B101" s="688"/>
      <c r="C101" s="688"/>
      <c r="D101" s="688"/>
      <c r="E101" s="688"/>
      <c r="F101" s="688"/>
      <c r="G101" s="688"/>
      <c r="H101" s="688"/>
      <c r="I101" s="642"/>
      <c r="J101" s="642"/>
      <c r="K101" s="631"/>
      <c r="L101" s="692"/>
      <c r="M101" s="693"/>
      <c r="N101" s="693"/>
      <c r="O101" s="693"/>
      <c r="P101" s="693"/>
      <c r="Q101" s="693"/>
      <c r="R101" s="693"/>
      <c r="S101" s="693"/>
      <c r="T101" s="693"/>
      <c r="U101" s="693"/>
      <c r="V101" s="693"/>
      <c r="W101" s="693"/>
      <c r="X101" s="693"/>
      <c r="Y101" s="693"/>
      <c r="Z101" s="693"/>
      <c r="AA101" s="693"/>
      <c r="AB101" s="693"/>
      <c r="AC101" s="693"/>
      <c r="AD101" s="693"/>
      <c r="AE101" s="693"/>
      <c r="AF101" s="693"/>
      <c r="AG101" s="693"/>
      <c r="AH101" s="693"/>
      <c r="AI101" s="693"/>
      <c r="AJ101" s="693"/>
      <c r="AK101" s="693"/>
      <c r="AL101" s="693"/>
      <c r="AM101" s="693"/>
      <c r="AN101" s="693"/>
      <c r="AO101" s="694"/>
      <c r="AP101" s="631"/>
      <c r="AQ101" s="692"/>
      <c r="AR101" s="693"/>
      <c r="AS101" s="693"/>
      <c r="AT101" s="693"/>
      <c r="AU101" s="693"/>
      <c r="AV101" s="693"/>
      <c r="AW101" s="693"/>
      <c r="AX101" s="693"/>
      <c r="AY101" s="693"/>
      <c r="AZ101" s="693"/>
      <c r="BA101" s="693"/>
      <c r="BB101" s="693"/>
      <c r="BC101" s="693"/>
      <c r="BD101" s="693"/>
      <c r="BE101" s="693"/>
      <c r="BF101" s="693"/>
      <c r="BG101" s="693"/>
      <c r="BH101" s="693"/>
      <c r="BI101" s="693"/>
      <c r="BJ101" s="693"/>
      <c r="BK101" s="693"/>
      <c r="BL101" s="693"/>
      <c r="BM101" s="693"/>
      <c r="BN101" s="693"/>
      <c r="BO101" s="693"/>
      <c r="BP101" s="693"/>
      <c r="BQ101" s="693"/>
      <c r="BR101" s="693"/>
      <c r="BS101" s="693"/>
      <c r="BT101" s="694"/>
    </row>
    <row r="102" spans="2:73" ht="15.75">
      <c r="B102" s="688"/>
      <c r="C102" s="688"/>
      <c r="D102" s="688"/>
      <c r="E102" s="688"/>
      <c r="F102" s="688"/>
      <c r="G102" s="688"/>
      <c r="H102" s="688"/>
      <c r="I102" s="642"/>
      <c r="J102" s="642"/>
      <c r="K102" s="631"/>
      <c r="L102" s="692"/>
      <c r="M102" s="693"/>
      <c r="N102" s="693"/>
      <c r="O102" s="693"/>
      <c r="P102" s="693"/>
      <c r="Q102" s="693"/>
      <c r="R102" s="693"/>
      <c r="S102" s="693"/>
      <c r="T102" s="693"/>
      <c r="U102" s="693"/>
      <c r="V102" s="693"/>
      <c r="W102" s="693"/>
      <c r="X102" s="693"/>
      <c r="Y102" s="693"/>
      <c r="Z102" s="693"/>
      <c r="AA102" s="693"/>
      <c r="AB102" s="693"/>
      <c r="AC102" s="693"/>
      <c r="AD102" s="693"/>
      <c r="AE102" s="693"/>
      <c r="AF102" s="693"/>
      <c r="AG102" s="693"/>
      <c r="AH102" s="693"/>
      <c r="AI102" s="693"/>
      <c r="AJ102" s="693"/>
      <c r="AK102" s="693"/>
      <c r="AL102" s="693"/>
      <c r="AM102" s="693"/>
      <c r="AN102" s="693"/>
      <c r="AO102" s="694"/>
      <c r="AP102" s="631"/>
      <c r="AQ102" s="692"/>
      <c r="AR102" s="693"/>
      <c r="AS102" s="693"/>
      <c r="AT102" s="693"/>
      <c r="AU102" s="693"/>
      <c r="AV102" s="693"/>
      <c r="AW102" s="693"/>
      <c r="AX102" s="693"/>
      <c r="AY102" s="693"/>
      <c r="AZ102" s="693"/>
      <c r="BA102" s="693"/>
      <c r="BB102" s="693"/>
      <c r="BC102" s="693"/>
      <c r="BD102" s="693"/>
      <c r="BE102" s="693"/>
      <c r="BF102" s="693"/>
      <c r="BG102" s="693"/>
      <c r="BH102" s="693"/>
      <c r="BI102" s="693"/>
      <c r="BJ102" s="693"/>
      <c r="BK102" s="693"/>
      <c r="BL102" s="693"/>
      <c r="BM102" s="693"/>
      <c r="BN102" s="693"/>
      <c r="BO102" s="693"/>
      <c r="BP102" s="693"/>
      <c r="BQ102" s="693"/>
      <c r="BR102" s="693"/>
      <c r="BS102" s="693"/>
      <c r="BT102" s="694"/>
      <c r="BU102" s="162"/>
    </row>
    <row r="103" spans="2:73" ht="15.75">
      <c r="B103" s="688"/>
      <c r="C103" s="688"/>
      <c r="D103" s="688"/>
      <c r="E103" s="688"/>
      <c r="F103" s="688"/>
      <c r="G103" s="688"/>
      <c r="H103" s="688"/>
      <c r="I103" s="642"/>
      <c r="J103" s="642"/>
      <c r="K103" s="631"/>
      <c r="L103" s="692"/>
      <c r="M103" s="693"/>
      <c r="N103" s="693"/>
      <c r="O103" s="693"/>
      <c r="P103" s="693"/>
      <c r="Q103" s="693"/>
      <c r="R103" s="693"/>
      <c r="S103" s="693"/>
      <c r="T103" s="693"/>
      <c r="U103" s="693"/>
      <c r="V103" s="693"/>
      <c r="W103" s="693"/>
      <c r="X103" s="693"/>
      <c r="Y103" s="693"/>
      <c r="Z103" s="693"/>
      <c r="AA103" s="693"/>
      <c r="AB103" s="693"/>
      <c r="AC103" s="693"/>
      <c r="AD103" s="693"/>
      <c r="AE103" s="693"/>
      <c r="AF103" s="693"/>
      <c r="AG103" s="693"/>
      <c r="AH103" s="693"/>
      <c r="AI103" s="693"/>
      <c r="AJ103" s="693"/>
      <c r="AK103" s="693"/>
      <c r="AL103" s="693"/>
      <c r="AM103" s="693"/>
      <c r="AN103" s="693"/>
      <c r="AO103" s="694"/>
      <c r="AP103" s="631"/>
      <c r="AQ103" s="692"/>
      <c r="AR103" s="693"/>
      <c r="AS103" s="693"/>
      <c r="AT103" s="693"/>
      <c r="AU103" s="693"/>
      <c r="AV103" s="693"/>
      <c r="AW103" s="693"/>
      <c r="AX103" s="693"/>
      <c r="AY103" s="693"/>
      <c r="AZ103" s="693"/>
      <c r="BA103" s="693"/>
      <c r="BB103" s="693"/>
      <c r="BC103" s="693"/>
      <c r="BD103" s="693"/>
      <c r="BE103" s="693"/>
      <c r="BF103" s="693"/>
      <c r="BG103" s="693"/>
      <c r="BH103" s="693"/>
      <c r="BI103" s="693"/>
      <c r="BJ103" s="693"/>
      <c r="BK103" s="693"/>
      <c r="BL103" s="693"/>
      <c r="BM103" s="693"/>
      <c r="BN103" s="693"/>
      <c r="BO103" s="693"/>
      <c r="BP103" s="693"/>
      <c r="BQ103" s="693"/>
      <c r="BR103" s="693"/>
      <c r="BS103" s="693"/>
      <c r="BT103" s="694"/>
      <c r="BU103" s="162"/>
    </row>
    <row r="104" spans="2:73" ht="15.75">
      <c r="B104" s="688"/>
      <c r="C104" s="688"/>
      <c r="D104" s="688"/>
      <c r="E104" s="688"/>
      <c r="F104" s="688"/>
      <c r="G104" s="688"/>
      <c r="H104" s="688"/>
      <c r="I104" s="642"/>
      <c r="J104" s="642"/>
      <c r="K104" s="631"/>
      <c r="L104" s="692"/>
      <c r="M104" s="693"/>
      <c r="N104" s="693"/>
      <c r="O104" s="693"/>
      <c r="P104" s="693"/>
      <c r="Q104" s="693"/>
      <c r="R104" s="693"/>
      <c r="S104" s="693"/>
      <c r="T104" s="693"/>
      <c r="U104" s="693"/>
      <c r="V104" s="693"/>
      <c r="W104" s="693"/>
      <c r="X104" s="693"/>
      <c r="Y104" s="693"/>
      <c r="Z104" s="693"/>
      <c r="AA104" s="693"/>
      <c r="AB104" s="693"/>
      <c r="AC104" s="693"/>
      <c r="AD104" s="693"/>
      <c r="AE104" s="693"/>
      <c r="AF104" s="693"/>
      <c r="AG104" s="693"/>
      <c r="AH104" s="693"/>
      <c r="AI104" s="693"/>
      <c r="AJ104" s="693"/>
      <c r="AK104" s="693"/>
      <c r="AL104" s="693"/>
      <c r="AM104" s="693"/>
      <c r="AN104" s="693"/>
      <c r="AO104" s="694"/>
      <c r="AP104" s="631"/>
      <c r="AQ104" s="692"/>
      <c r="AR104" s="693"/>
      <c r="AS104" s="693"/>
      <c r="AT104" s="693"/>
      <c r="AU104" s="693"/>
      <c r="AV104" s="693"/>
      <c r="AW104" s="693"/>
      <c r="AX104" s="693"/>
      <c r="AY104" s="693"/>
      <c r="AZ104" s="693"/>
      <c r="BA104" s="693"/>
      <c r="BB104" s="693"/>
      <c r="BC104" s="693"/>
      <c r="BD104" s="693"/>
      <c r="BE104" s="693"/>
      <c r="BF104" s="693"/>
      <c r="BG104" s="693"/>
      <c r="BH104" s="693"/>
      <c r="BI104" s="693"/>
      <c r="BJ104" s="693"/>
      <c r="BK104" s="693"/>
      <c r="BL104" s="693"/>
      <c r="BM104" s="693"/>
      <c r="BN104" s="693"/>
      <c r="BO104" s="693"/>
      <c r="BP104" s="693"/>
      <c r="BQ104" s="693"/>
      <c r="BR104" s="693"/>
      <c r="BS104" s="693"/>
      <c r="BT104" s="694"/>
      <c r="BU104" s="162"/>
    </row>
    <row r="105" spans="2:73" ht="15.75">
      <c r="B105" s="688"/>
      <c r="C105" s="688"/>
      <c r="D105" s="688"/>
      <c r="E105" s="688"/>
      <c r="F105" s="688"/>
      <c r="G105" s="688"/>
      <c r="H105" s="688"/>
      <c r="I105" s="642"/>
      <c r="J105" s="642"/>
      <c r="K105" s="631"/>
      <c r="L105" s="692"/>
      <c r="M105" s="693"/>
      <c r="N105" s="693"/>
      <c r="O105" s="693"/>
      <c r="P105" s="693"/>
      <c r="Q105" s="693"/>
      <c r="R105" s="693"/>
      <c r="S105" s="693"/>
      <c r="T105" s="693"/>
      <c r="U105" s="693"/>
      <c r="V105" s="693"/>
      <c r="W105" s="693"/>
      <c r="X105" s="693"/>
      <c r="Y105" s="693"/>
      <c r="Z105" s="693"/>
      <c r="AA105" s="693"/>
      <c r="AB105" s="693"/>
      <c r="AC105" s="693"/>
      <c r="AD105" s="693"/>
      <c r="AE105" s="693"/>
      <c r="AF105" s="693"/>
      <c r="AG105" s="693"/>
      <c r="AH105" s="693"/>
      <c r="AI105" s="693"/>
      <c r="AJ105" s="693"/>
      <c r="AK105" s="693"/>
      <c r="AL105" s="693"/>
      <c r="AM105" s="693"/>
      <c r="AN105" s="693"/>
      <c r="AO105" s="694"/>
      <c r="AP105" s="631"/>
      <c r="AQ105" s="692"/>
      <c r="AR105" s="693"/>
      <c r="AS105" s="693"/>
      <c r="AT105" s="693"/>
      <c r="AU105" s="693"/>
      <c r="AV105" s="693"/>
      <c r="AW105" s="693"/>
      <c r="AX105" s="693"/>
      <c r="AY105" s="693"/>
      <c r="AZ105" s="693"/>
      <c r="BA105" s="693"/>
      <c r="BB105" s="693"/>
      <c r="BC105" s="693"/>
      <c r="BD105" s="693"/>
      <c r="BE105" s="693"/>
      <c r="BF105" s="693"/>
      <c r="BG105" s="693"/>
      <c r="BH105" s="693"/>
      <c r="BI105" s="693"/>
      <c r="BJ105" s="693"/>
      <c r="BK105" s="693"/>
      <c r="BL105" s="693"/>
      <c r="BM105" s="693"/>
      <c r="BN105" s="693"/>
      <c r="BO105" s="693"/>
      <c r="BP105" s="693"/>
      <c r="BQ105" s="693"/>
      <c r="BR105" s="693"/>
      <c r="BS105" s="693"/>
      <c r="BT105" s="694"/>
      <c r="BU105" s="162"/>
    </row>
    <row r="106" spans="2:73" ht="15.75">
      <c r="B106" s="688"/>
      <c r="C106" s="688"/>
      <c r="D106" s="688"/>
      <c r="E106" s="688"/>
      <c r="F106" s="688"/>
      <c r="G106" s="688"/>
      <c r="H106" s="688"/>
      <c r="I106" s="642"/>
      <c r="J106" s="642"/>
      <c r="K106" s="631"/>
      <c r="L106" s="692"/>
      <c r="M106" s="693"/>
      <c r="N106" s="693"/>
      <c r="O106" s="693"/>
      <c r="P106" s="693"/>
      <c r="Q106" s="693"/>
      <c r="R106" s="693"/>
      <c r="S106" s="693"/>
      <c r="T106" s="693"/>
      <c r="U106" s="693"/>
      <c r="V106" s="693"/>
      <c r="W106" s="693"/>
      <c r="X106" s="693"/>
      <c r="Y106" s="693"/>
      <c r="Z106" s="693"/>
      <c r="AA106" s="693"/>
      <c r="AB106" s="693"/>
      <c r="AC106" s="693"/>
      <c r="AD106" s="693"/>
      <c r="AE106" s="693"/>
      <c r="AF106" s="693"/>
      <c r="AG106" s="693"/>
      <c r="AH106" s="693"/>
      <c r="AI106" s="693"/>
      <c r="AJ106" s="693"/>
      <c r="AK106" s="693"/>
      <c r="AL106" s="693"/>
      <c r="AM106" s="693"/>
      <c r="AN106" s="693"/>
      <c r="AO106" s="694"/>
      <c r="AP106" s="631"/>
      <c r="AQ106" s="692"/>
      <c r="AR106" s="693"/>
      <c r="AS106" s="693"/>
      <c r="AT106" s="693"/>
      <c r="AU106" s="693"/>
      <c r="AV106" s="693"/>
      <c r="AW106" s="693"/>
      <c r="AX106" s="693"/>
      <c r="AY106" s="693"/>
      <c r="AZ106" s="693"/>
      <c r="BA106" s="693"/>
      <c r="BB106" s="693"/>
      <c r="BC106" s="693"/>
      <c r="BD106" s="693"/>
      <c r="BE106" s="693"/>
      <c r="BF106" s="693"/>
      <c r="BG106" s="693"/>
      <c r="BH106" s="693"/>
      <c r="BI106" s="693"/>
      <c r="BJ106" s="693"/>
      <c r="BK106" s="693"/>
      <c r="BL106" s="693"/>
      <c r="BM106" s="693"/>
      <c r="BN106" s="693"/>
      <c r="BO106" s="693"/>
      <c r="BP106" s="693"/>
      <c r="BQ106" s="693"/>
      <c r="BR106" s="693"/>
      <c r="BS106" s="693"/>
      <c r="BT106" s="694"/>
      <c r="BU106" s="162"/>
    </row>
    <row r="107" spans="2:73" ht="15.75">
      <c r="B107" s="688"/>
      <c r="C107" s="688"/>
      <c r="D107" s="688"/>
      <c r="E107" s="688"/>
      <c r="F107" s="688"/>
      <c r="G107" s="688"/>
      <c r="H107" s="688"/>
      <c r="I107" s="642"/>
      <c r="J107" s="642"/>
      <c r="K107" s="631"/>
      <c r="L107" s="692"/>
      <c r="M107" s="693"/>
      <c r="N107" s="693"/>
      <c r="O107" s="693"/>
      <c r="P107" s="693"/>
      <c r="Q107" s="693"/>
      <c r="R107" s="693"/>
      <c r="S107" s="693"/>
      <c r="T107" s="693"/>
      <c r="U107" s="693"/>
      <c r="V107" s="693"/>
      <c r="W107" s="693"/>
      <c r="X107" s="693"/>
      <c r="Y107" s="693"/>
      <c r="Z107" s="693"/>
      <c r="AA107" s="693"/>
      <c r="AB107" s="693"/>
      <c r="AC107" s="693"/>
      <c r="AD107" s="693"/>
      <c r="AE107" s="693"/>
      <c r="AF107" s="693"/>
      <c r="AG107" s="693"/>
      <c r="AH107" s="693"/>
      <c r="AI107" s="693"/>
      <c r="AJ107" s="693"/>
      <c r="AK107" s="693"/>
      <c r="AL107" s="693"/>
      <c r="AM107" s="693"/>
      <c r="AN107" s="693"/>
      <c r="AO107" s="694"/>
      <c r="AP107" s="631"/>
      <c r="AQ107" s="695"/>
      <c r="AR107" s="696"/>
      <c r="AS107" s="696"/>
      <c r="AT107" s="696"/>
      <c r="AU107" s="696"/>
      <c r="AV107" s="696"/>
      <c r="AW107" s="696"/>
      <c r="AX107" s="696"/>
      <c r="AY107" s="696"/>
      <c r="AZ107" s="696"/>
      <c r="BA107" s="696"/>
      <c r="BB107" s="696"/>
      <c r="BC107" s="696"/>
      <c r="BD107" s="696"/>
      <c r="BE107" s="696"/>
      <c r="BF107" s="696"/>
      <c r="BG107" s="696"/>
      <c r="BH107" s="696"/>
      <c r="BI107" s="696"/>
      <c r="BJ107" s="696"/>
      <c r="BK107" s="696"/>
      <c r="BL107" s="696"/>
      <c r="BM107" s="696"/>
      <c r="BN107" s="696"/>
      <c r="BO107" s="696"/>
      <c r="BP107" s="696"/>
      <c r="BQ107" s="696"/>
      <c r="BR107" s="696"/>
      <c r="BS107" s="696"/>
      <c r="BT107" s="697"/>
      <c r="BU107" s="162"/>
    </row>
    <row r="108" spans="2:73" ht="15.75">
      <c r="B108" s="688"/>
      <c r="C108" s="688"/>
      <c r="D108" s="688"/>
      <c r="E108" s="688"/>
      <c r="F108" s="688"/>
      <c r="G108" s="688"/>
      <c r="H108" s="688"/>
      <c r="I108" s="642"/>
      <c r="J108" s="642"/>
      <c r="K108" s="631"/>
      <c r="L108" s="692"/>
      <c r="M108" s="693"/>
      <c r="N108" s="693"/>
      <c r="O108" s="693"/>
      <c r="P108" s="693"/>
      <c r="Q108" s="693"/>
      <c r="R108" s="693"/>
      <c r="S108" s="693"/>
      <c r="T108" s="693"/>
      <c r="U108" s="693"/>
      <c r="V108" s="693"/>
      <c r="W108" s="693"/>
      <c r="X108" s="693"/>
      <c r="Y108" s="693"/>
      <c r="Z108" s="693"/>
      <c r="AA108" s="693"/>
      <c r="AB108" s="693"/>
      <c r="AC108" s="693"/>
      <c r="AD108" s="693"/>
      <c r="AE108" s="693"/>
      <c r="AF108" s="693"/>
      <c r="AG108" s="693"/>
      <c r="AH108" s="693"/>
      <c r="AI108" s="693"/>
      <c r="AJ108" s="693"/>
      <c r="AK108" s="693"/>
      <c r="AL108" s="693"/>
      <c r="AM108" s="693"/>
      <c r="AN108" s="693"/>
      <c r="AO108" s="694"/>
      <c r="AP108" s="631"/>
      <c r="AQ108" s="689"/>
      <c r="AR108" s="690"/>
      <c r="AS108" s="690"/>
      <c r="AT108" s="690"/>
      <c r="AU108" s="690"/>
      <c r="AV108" s="690"/>
      <c r="AW108" s="690"/>
      <c r="AX108" s="690"/>
      <c r="AY108" s="690"/>
      <c r="AZ108" s="690"/>
      <c r="BA108" s="690"/>
      <c r="BB108" s="690"/>
      <c r="BC108" s="690"/>
      <c r="BD108" s="690"/>
      <c r="BE108" s="690"/>
      <c r="BF108" s="690"/>
      <c r="BG108" s="690"/>
      <c r="BH108" s="690"/>
      <c r="BI108" s="690"/>
      <c r="BJ108" s="690"/>
      <c r="BK108" s="690"/>
      <c r="BL108" s="690"/>
      <c r="BM108" s="690"/>
      <c r="BN108" s="690"/>
      <c r="BO108" s="690"/>
      <c r="BP108" s="690"/>
      <c r="BQ108" s="690"/>
      <c r="BR108" s="690"/>
      <c r="BS108" s="690"/>
      <c r="BT108" s="691"/>
      <c r="BU108" s="162"/>
    </row>
    <row r="109" spans="2:73" ht="15.75">
      <c r="B109" s="688"/>
      <c r="C109" s="688"/>
      <c r="D109" s="688"/>
      <c r="E109" s="688"/>
      <c r="F109" s="688"/>
      <c r="G109" s="688"/>
      <c r="H109" s="688"/>
      <c r="I109" s="642"/>
      <c r="J109" s="642"/>
      <c r="K109" s="631"/>
      <c r="L109" s="692"/>
      <c r="M109" s="693"/>
      <c r="N109" s="693"/>
      <c r="O109" s="693"/>
      <c r="P109" s="693"/>
      <c r="Q109" s="693"/>
      <c r="R109" s="693"/>
      <c r="S109" s="693"/>
      <c r="T109" s="693"/>
      <c r="U109" s="693"/>
      <c r="V109" s="693"/>
      <c r="W109" s="693"/>
      <c r="X109" s="693"/>
      <c r="Y109" s="693"/>
      <c r="Z109" s="693"/>
      <c r="AA109" s="693"/>
      <c r="AB109" s="693"/>
      <c r="AC109" s="693"/>
      <c r="AD109" s="693"/>
      <c r="AE109" s="693"/>
      <c r="AF109" s="693"/>
      <c r="AG109" s="693"/>
      <c r="AH109" s="693"/>
      <c r="AI109" s="693"/>
      <c r="AJ109" s="693"/>
      <c r="AK109" s="693"/>
      <c r="AL109" s="693"/>
      <c r="AM109" s="693"/>
      <c r="AN109" s="693"/>
      <c r="AO109" s="694"/>
      <c r="AP109" s="631"/>
      <c r="AQ109" s="692"/>
      <c r="AR109" s="693"/>
      <c r="AS109" s="693"/>
      <c r="AT109" s="693"/>
      <c r="AU109" s="693"/>
      <c r="AV109" s="693"/>
      <c r="AW109" s="693"/>
      <c r="AX109" s="693"/>
      <c r="AY109" s="693"/>
      <c r="AZ109" s="693"/>
      <c r="BA109" s="693"/>
      <c r="BB109" s="693"/>
      <c r="BC109" s="693"/>
      <c r="BD109" s="693"/>
      <c r="BE109" s="693"/>
      <c r="BF109" s="693"/>
      <c r="BG109" s="693"/>
      <c r="BH109" s="693"/>
      <c r="BI109" s="693"/>
      <c r="BJ109" s="693"/>
      <c r="BK109" s="693"/>
      <c r="BL109" s="693"/>
      <c r="BM109" s="693"/>
      <c r="BN109" s="693"/>
      <c r="BO109" s="693"/>
      <c r="BP109" s="693"/>
      <c r="BQ109" s="693"/>
      <c r="BR109" s="693"/>
      <c r="BS109" s="693"/>
      <c r="BT109" s="694"/>
      <c r="BU109" s="162"/>
    </row>
    <row r="110" spans="2:73" ht="15.75">
      <c r="B110" s="688"/>
      <c r="C110" s="688"/>
      <c r="D110" s="688"/>
      <c r="E110" s="688"/>
      <c r="F110" s="688"/>
      <c r="G110" s="688"/>
      <c r="H110" s="688"/>
      <c r="I110" s="642"/>
      <c r="J110" s="642"/>
      <c r="K110" s="631"/>
      <c r="L110" s="692"/>
      <c r="M110" s="693"/>
      <c r="N110" s="693"/>
      <c r="O110" s="693"/>
      <c r="P110" s="693"/>
      <c r="Q110" s="693"/>
      <c r="R110" s="693"/>
      <c r="S110" s="693"/>
      <c r="T110" s="693"/>
      <c r="U110" s="693"/>
      <c r="V110" s="693"/>
      <c r="W110" s="693"/>
      <c r="X110" s="693"/>
      <c r="Y110" s="693"/>
      <c r="Z110" s="693"/>
      <c r="AA110" s="693"/>
      <c r="AB110" s="693"/>
      <c r="AC110" s="693"/>
      <c r="AD110" s="693"/>
      <c r="AE110" s="693"/>
      <c r="AF110" s="693"/>
      <c r="AG110" s="693"/>
      <c r="AH110" s="693"/>
      <c r="AI110" s="693"/>
      <c r="AJ110" s="693"/>
      <c r="AK110" s="693"/>
      <c r="AL110" s="693"/>
      <c r="AM110" s="693"/>
      <c r="AN110" s="693"/>
      <c r="AO110" s="694"/>
      <c r="AP110" s="631"/>
      <c r="AQ110" s="692"/>
      <c r="AR110" s="693"/>
      <c r="AS110" s="693"/>
      <c r="AT110" s="693"/>
      <c r="AU110" s="693"/>
      <c r="AV110" s="693"/>
      <c r="AW110" s="693"/>
      <c r="AX110" s="693"/>
      <c r="AY110" s="693"/>
      <c r="AZ110" s="693"/>
      <c r="BA110" s="693"/>
      <c r="BB110" s="693"/>
      <c r="BC110" s="693"/>
      <c r="BD110" s="693"/>
      <c r="BE110" s="693"/>
      <c r="BF110" s="693"/>
      <c r="BG110" s="693"/>
      <c r="BH110" s="693"/>
      <c r="BI110" s="693"/>
      <c r="BJ110" s="693"/>
      <c r="BK110" s="693"/>
      <c r="BL110" s="693"/>
      <c r="BM110" s="693"/>
      <c r="BN110" s="693"/>
      <c r="BO110" s="693"/>
      <c r="BP110" s="693"/>
      <c r="BQ110" s="693"/>
      <c r="BR110" s="693"/>
      <c r="BS110" s="693"/>
      <c r="BT110" s="694"/>
      <c r="BU110" s="162"/>
    </row>
    <row r="111" spans="2:73" ht="15.75">
      <c r="B111" s="688"/>
      <c r="C111" s="688"/>
      <c r="D111" s="688"/>
      <c r="E111" s="688"/>
      <c r="F111" s="688"/>
      <c r="G111" s="688"/>
      <c r="H111" s="688"/>
      <c r="I111" s="642"/>
      <c r="J111" s="642"/>
      <c r="K111" s="631"/>
      <c r="L111" s="692"/>
      <c r="M111" s="693"/>
      <c r="N111" s="693"/>
      <c r="O111" s="693"/>
      <c r="P111" s="693"/>
      <c r="Q111" s="693"/>
      <c r="R111" s="693"/>
      <c r="S111" s="693"/>
      <c r="T111" s="693"/>
      <c r="U111" s="693"/>
      <c r="V111" s="693"/>
      <c r="W111" s="693"/>
      <c r="X111" s="693"/>
      <c r="Y111" s="693"/>
      <c r="Z111" s="693"/>
      <c r="AA111" s="693"/>
      <c r="AB111" s="693"/>
      <c r="AC111" s="693"/>
      <c r="AD111" s="693"/>
      <c r="AE111" s="693"/>
      <c r="AF111" s="693"/>
      <c r="AG111" s="693"/>
      <c r="AH111" s="693"/>
      <c r="AI111" s="693"/>
      <c r="AJ111" s="693"/>
      <c r="AK111" s="693"/>
      <c r="AL111" s="693"/>
      <c r="AM111" s="693"/>
      <c r="AN111" s="693"/>
      <c r="AO111" s="694"/>
      <c r="AP111" s="631"/>
      <c r="AQ111" s="692"/>
      <c r="AR111" s="693"/>
      <c r="AS111" s="693"/>
      <c r="AT111" s="693"/>
      <c r="AU111" s="693"/>
      <c r="AV111" s="693"/>
      <c r="AW111" s="693"/>
      <c r="AX111" s="693"/>
      <c r="AY111" s="693"/>
      <c r="AZ111" s="693"/>
      <c r="BA111" s="693"/>
      <c r="BB111" s="693"/>
      <c r="BC111" s="693"/>
      <c r="BD111" s="693"/>
      <c r="BE111" s="693"/>
      <c r="BF111" s="693"/>
      <c r="BG111" s="693"/>
      <c r="BH111" s="693"/>
      <c r="BI111" s="693"/>
      <c r="BJ111" s="693"/>
      <c r="BK111" s="693"/>
      <c r="BL111" s="693"/>
      <c r="BM111" s="693"/>
      <c r="BN111" s="693"/>
      <c r="BO111" s="693"/>
      <c r="BP111" s="693"/>
      <c r="BQ111" s="693"/>
      <c r="BR111" s="693"/>
      <c r="BS111" s="693"/>
      <c r="BT111" s="694"/>
      <c r="BU111" s="162"/>
    </row>
    <row r="112" spans="2:73">
      <c r="B112" s="688"/>
      <c r="C112" s="688"/>
      <c r="D112" s="688"/>
      <c r="E112" s="688"/>
      <c r="F112" s="688"/>
      <c r="G112" s="688"/>
      <c r="H112" s="688"/>
      <c r="I112" s="642"/>
      <c r="J112" s="642"/>
      <c r="K112" s="631"/>
      <c r="L112" s="692"/>
      <c r="M112" s="693"/>
      <c r="N112" s="693"/>
      <c r="O112" s="693"/>
      <c r="P112" s="693"/>
      <c r="Q112" s="693"/>
      <c r="R112" s="693"/>
      <c r="S112" s="693"/>
      <c r="T112" s="693"/>
      <c r="U112" s="693"/>
      <c r="V112" s="693"/>
      <c r="W112" s="693"/>
      <c r="X112" s="693"/>
      <c r="Y112" s="693"/>
      <c r="Z112" s="693"/>
      <c r="AA112" s="693"/>
      <c r="AB112" s="693"/>
      <c r="AC112" s="693"/>
      <c r="AD112" s="693"/>
      <c r="AE112" s="693"/>
      <c r="AF112" s="693"/>
      <c r="AG112" s="693"/>
      <c r="AH112" s="693"/>
      <c r="AI112" s="693"/>
      <c r="AJ112" s="693"/>
      <c r="AK112" s="693"/>
      <c r="AL112" s="693"/>
      <c r="AM112" s="693"/>
      <c r="AN112" s="693"/>
      <c r="AO112" s="694"/>
      <c r="AP112" s="631"/>
      <c r="AQ112" s="692"/>
      <c r="AR112" s="693"/>
      <c r="AS112" s="693"/>
      <c r="AT112" s="693"/>
      <c r="AU112" s="693"/>
      <c r="AV112" s="693"/>
      <c r="AW112" s="693"/>
      <c r="AX112" s="693"/>
      <c r="AY112" s="693"/>
      <c r="AZ112" s="693"/>
      <c r="BA112" s="693"/>
      <c r="BB112" s="693"/>
      <c r="BC112" s="693"/>
      <c r="BD112" s="693"/>
      <c r="BE112" s="693"/>
      <c r="BF112" s="693"/>
      <c r="BG112" s="693"/>
      <c r="BH112" s="693"/>
      <c r="BI112" s="693"/>
      <c r="BJ112" s="693"/>
      <c r="BK112" s="693"/>
      <c r="BL112" s="693"/>
      <c r="BM112" s="693"/>
      <c r="BN112" s="693"/>
      <c r="BO112" s="693"/>
      <c r="BP112" s="693"/>
      <c r="BQ112" s="693"/>
      <c r="BR112" s="693"/>
      <c r="BS112" s="693"/>
      <c r="BT112" s="694"/>
    </row>
    <row r="113" spans="2:73">
      <c r="B113" s="688"/>
      <c r="C113" s="688"/>
      <c r="D113" s="688"/>
      <c r="E113" s="688"/>
      <c r="F113" s="688"/>
      <c r="G113" s="688"/>
      <c r="H113" s="688"/>
      <c r="I113" s="642"/>
      <c r="J113" s="642"/>
      <c r="K113" s="631"/>
      <c r="L113" s="692"/>
      <c r="M113" s="693"/>
      <c r="N113" s="693"/>
      <c r="O113" s="693"/>
      <c r="P113" s="693"/>
      <c r="Q113" s="693"/>
      <c r="R113" s="693"/>
      <c r="S113" s="693"/>
      <c r="T113" s="693"/>
      <c r="U113" s="693"/>
      <c r="V113" s="693"/>
      <c r="W113" s="693"/>
      <c r="X113" s="693"/>
      <c r="Y113" s="693"/>
      <c r="Z113" s="693"/>
      <c r="AA113" s="693"/>
      <c r="AB113" s="693"/>
      <c r="AC113" s="693"/>
      <c r="AD113" s="693"/>
      <c r="AE113" s="693"/>
      <c r="AF113" s="693"/>
      <c r="AG113" s="693"/>
      <c r="AH113" s="693"/>
      <c r="AI113" s="693"/>
      <c r="AJ113" s="693"/>
      <c r="AK113" s="693"/>
      <c r="AL113" s="693"/>
      <c r="AM113" s="693"/>
      <c r="AN113" s="693"/>
      <c r="AO113" s="694"/>
      <c r="AP113" s="631"/>
      <c r="AQ113" s="692"/>
      <c r="AR113" s="693"/>
      <c r="AS113" s="693"/>
      <c r="AT113" s="693"/>
      <c r="AU113" s="693"/>
      <c r="AV113" s="693"/>
      <c r="AW113" s="693"/>
      <c r="AX113" s="693"/>
      <c r="AY113" s="693"/>
      <c r="AZ113" s="693"/>
      <c r="BA113" s="693"/>
      <c r="BB113" s="693"/>
      <c r="BC113" s="693"/>
      <c r="BD113" s="693"/>
      <c r="BE113" s="693"/>
      <c r="BF113" s="693"/>
      <c r="BG113" s="693"/>
      <c r="BH113" s="693"/>
      <c r="BI113" s="693"/>
      <c r="BJ113" s="693"/>
      <c r="BK113" s="693"/>
      <c r="BL113" s="693"/>
      <c r="BM113" s="693"/>
      <c r="BN113" s="693"/>
      <c r="BO113" s="693"/>
      <c r="BP113" s="693"/>
      <c r="BQ113" s="693"/>
      <c r="BR113" s="693"/>
      <c r="BS113" s="693"/>
      <c r="BT113" s="694"/>
    </row>
    <row r="114" spans="2:73">
      <c r="B114" s="688"/>
      <c r="C114" s="688"/>
      <c r="D114" s="688"/>
      <c r="E114" s="688"/>
      <c r="F114" s="688"/>
      <c r="G114" s="688"/>
      <c r="H114" s="688"/>
      <c r="I114" s="642"/>
      <c r="J114" s="642"/>
      <c r="K114" s="631"/>
      <c r="L114" s="692"/>
      <c r="M114" s="693"/>
      <c r="N114" s="693"/>
      <c r="O114" s="693"/>
      <c r="P114" s="693"/>
      <c r="Q114" s="693"/>
      <c r="R114" s="693"/>
      <c r="S114" s="693"/>
      <c r="T114" s="693"/>
      <c r="U114" s="693"/>
      <c r="V114" s="693"/>
      <c r="W114" s="693"/>
      <c r="X114" s="693"/>
      <c r="Y114" s="693"/>
      <c r="Z114" s="693"/>
      <c r="AA114" s="693"/>
      <c r="AB114" s="693"/>
      <c r="AC114" s="693"/>
      <c r="AD114" s="693"/>
      <c r="AE114" s="693"/>
      <c r="AF114" s="693"/>
      <c r="AG114" s="693"/>
      <c r="AH114" s="693"/>
      <c r="AI114" s="693"/>
      <c r="AJ114" s="693"/>
      <c r="AK114" s="693"/>
      <c r="AL114" s="693"/>
      <c r="AM114" s="693"/>
      <c r="AN114" s="693"/>
      <c r="AO114" s="694"/>
      <c r="AP114" s="631"/>
      <c r="AQ114" s="692"/>
      <c r="AR114" s="693"/>
      <c r="AS114" s="693"/>
      <c r="AT114" s="693"/>
      <c r="AU114" s="693"/>
      <c r="AV114" s="693"/>
      <c r="AW114" s="693"/>
      <c r="AX114" s="693"/>
      <c r="AY114" s="693"/>
      <c r="AZ114" s="693"/>
      <c r="BA114" s="693"/>
      <c r="BB114" s="693"/>
      <c r="BC114" s="693"/>
      <c r="BD114" s="693"/>
      <c r="BE114" s="693"/>
      <c r="BF114" s="693"/>
      <c r="BG114" s="693"/>
      <c r="BH114" s="693"/>
      <c r="BI114" s="693"/>
      <c r="BJ114" s="693"/>
      <c r="BK114" s="693"/>
      <c r="BL114" s="693"/>
      <c r="BM114" s="693"/>
      <c r="BN114" s="693"/>
      <c r="BO114" s="693"/>
      <c r="BP114" s="693"/>
      <c r="BQ114" s="693"/>
      <c r="BR114" s="693"/>
      <c r="BS114" s="693"/>
      <c r="BT114" s="694"/>
    </row>
    <row r="115" spans="2:73" ht="15.75">
      <c r="B115" s="688"/>
      <c r="C115" s="688"/>
      <c r="D115" s="688"/>
      <c r="E115" s="688"/>
      <c r="F115" s="688"/>
      <c r="G115" s="688"/>
      <c r="H115" s="688"/>
      <c r="I115" s="642"/>
      <c r="J115" s="642"/>
      <c r="K115" s="631"/>
      <c r="L115" s="692"/>
      <c r="M115" s="693"/>
      <c r="N115" s="693"/>
      <c r="O115" s="693"/>
      <c r="P115" s="693"/>
      <c r="Q115" s="693"/>
      <c r="R115" s="693"/>
      <c r="S115" s="693"/>
      <c r="T115" s="693"/>
      <c r="U115" s="693"/>
      <c r="V115" s="693"/>
      <c r="W115" s="693"/>
      <c r="X115" s="693"/>
      <c r="Y115" s="693"/>
      <c r="Z115" s="693"/>
      <c r="AA115" s="693"/>
      <c r="AB115" s="693"/>
      <c r="AC115" s="693"/>
      <c r="AD115" s="693"/>
      <c r="AE115" s="693"/>
      <c r="AF115" s="693"/>
      <c r="AG115" s="693"/>
      <c r="AH115" s="693"/>
      <c r="AI115" s="693"/>
      <c r="AJ115" s="693"/>
      <c r="AK115" s="693"/>
      <c r="AL115" s="693"/>
      <c r="AM115" s="693"/>
      <c r="AN115" s="693"/>
      <c r="AO115" s="694"/>
      <c r="AP115" s="631"/>
      <c r="AQ115" s="692"/>
      <c r="AR115" s="693"/>
      <c r="AS115" s="693"/>
      <c r="AT115" s="693"/>
      <c r="AU115" s="693"/>
      <c r="AV115" s="693"/>
      <c r="AW115" s="693"/>
      <c r="AX115" s="693"/>
      <c r="AY115" s="693"/>
      <c r="AZ115" s="693"/>
      <c r="BA115" s="693"/>
      <c r="BB115" s="693"/>
      <c r="BC115" s="693"/>
      <c r="BD115" s="693"/>
      <c r="BE115" s="693"/>
      <c r="BF115" s="693"/>
      <c r="BG115" s="693"/>
      <c r="BH115" s="693"/>
      <c r="BI115" s="693"/>
      <c r="BJ115" s="693"/>
      <c r="BK115" s="693"/>
      <c r="BL115" s="693"/>
      <c r="BM115" s="693"/>
      <c r="BN115" s="693"/>
      <c r="BO115" s="693"/>
      <c r="BP115" s="693"/>
      <c r="BQ115" s="693"/>
      <c r="BR115" s="693"/>
      <c r="BS115" s="693"/>
      <c r="BT115" s="694"/>
      <c r="BU115" s="162"/>
    </row>
    <row r="116" spans="2:73" ht="15.75">
      <c r="B116" s="688"/>
      <c r="C116" s="688"/>
      <c r="D116" s="688"/>
      <c r="E116" s="688"/>
      <c r="F116" s="688"/>
      <c r="G116" s="688"/>
      <c r="H116" s="688"/>
      <c r="I116" s="642"/>
      <c r="J116" s="642"/>
      <c r="K116" s="631"/>
      <c r="L116" s="692"/>
      <c r="M116" s="693"/>
      <c r="N116" s="693"/>
      <c r="O116" s="693"/>
      <c r="P116" s="693"/>
      <c r="Q116" s="693"/>
      <c r="R116" s="693"/>
      <c r="S116" s="693"/>
      <c r="T116" s="693"/>
      <c r="U116" s="693"/>
      <c r="V116" s="693"/>
      <c r="W116" s="693"/>
      <c r="X116" s="693"/>
      <c r="Y116" s="693"/>
      <c r="Z116" s="693"/>
      <c r="AA116" s="693"/>
      <c r="AB116" s="693"/>
      <c r="AC116" s="693"/>
      <c r="AD116" s="693"/>
      <c r="AE116" s="693"/>
      <c r="AF116" s="693"/>
      <c r="AG116" s="693"/>
      <c r="AH116" s="693"/>
      <c r="AI116" s="693"/>
      <c r="AJ116" s="693"/>
      <c r="AK116" s="693"/>
      <c r="AL116" s="693"/>
      <c r="AM116" s="693"/>
      <c r="AN116" s="693"/>
      <c r="AO116" s="694"/>
      <c r="AP116" s="631"/>
      <c r="AQ116" s="692"/>
      <c r="AR116" s="693"/>
      <c r="AS116" s="693"/>
      <c r="AT116" s="693"/>
      <c r="AU116" s="693"/>
      <c r="AV116" s="693"/>
      <c r="AW116" s="693"/>
      <c r="AX116" s="693"/>
      <c r="AY116" s="693"/>
      <c r="AZ116" s="693"/>
      <c r="BA116" s="693"/>
      <c r="BB116" s="693"/>
      <c r="BC116" s="693"/>
      <c r="BD116" s="693"/>
      <c r="BE116" s="693"/>
      <c r="BF116" s="693"/>
      <c r="BG116" s="693"/>
      <c r="BH116" s="693"/>
      <c r="BI116" s="693"/>
      <c r="BJ116" s="693"/>
      <c r="BK116" s="693"/>
      <c r="BL116" s="693"/>
      <c r="BM116" s="693"/>
      <c r="BN116" s="693"/>
      <c r="BO116" s="693"/>
      <c r="BP116" s="693"/>
      <c r="BQ116" s="693"/>
      <c r="BR116" s="693"/>
      <c r="BS116" s="693"/>
      <c r="BT116" s="694"/>
      <c r="BU116" s="162"/>
    </row>
    <row r="117" spans="2:73" ht="15.75">
      <c r="B117" s="688"/>
      <c r="C117" s="688"/>
      <c r="D117" s="688"/>
      <c r="E117" s="688"/>
      <c r="F117" s="688"/>
      <c r="G117" s="688"/>
      <c r="H117" s="688"/>
      <c r="I117" s="642"/>
      <c r="J117" s="642"/>
      <c r="K117" s="631"/>
      <c r="L117" s="692"/>
      <c r="M117" s="693"/>
      <c r="N117" s="693"/>
      <c r="O117" s="693"/>
      <c r="P117" s="693"/>
      <c r="Q117" s="693"/>
      <c r="R117" s="693"/>
      <c r="S117" s="693"/>
      <c r="T117" s="693"/>
      <c r="U117" s="693"/>
      <c r="V117" s="693"/>
      <c r="W117" s="693"/>
      <c r="X117" s="693"/>
      <c r="Y117" s="693"/>
      <c r="Z117" s="693"/>
      <c r="AA117" s="693"/>
      <c r="AB117" s="693"/>
      <c r="AC117" s="693"/>
      <c r="AD117" s="693"/>
      <c r="AE117" s="693"/>
      <c r="AF117" s="693"/>
      <c r="AG117" s="693"/>
      <c r="AH117" s="693"/>
      <c r="AI117" s="693"/>
      <c r="AJ117" s="693"/>
      <c r="AK117" s="693"/>
      <c r="AL117" s="693"/>
      <c r="AM117" s="693"/>
      <c r="AN117" s="693"/>
      <c r="AO117" s="694"/>
      <c r="AP117" s="631"/>
      <c r="AQ117" s="692"/>
      <c r="AR117" s="693"/>
      <c r="AS117" s="693"/>
      <c r="AT117" s="693"/>
      <c r="AU117" s="693"/>
      <c r="AV117" s="693"/>
      <c r="AW117" s="693"/>
      <c r="AX117" s="693"/>
      <c r="AY117" s="693"/>
      <c r="AZ117" s="693"/>
      <c r="BA117" s="693"/>
      <c r="BB117" s="693"/>
      <c r="BC117" s="693"/>
      <c r="BD117" s="693"/>
      <c r="BE117" s="693"/>
      <c r="BF117" s="693"/>
      <c r="BG117" s="693"/>
      <c r="BH117" s="693"/>
      <c r="BI117" s="693"/>
      <c r="BJ117" s="693"/>
      <c r="BK117" s="693"/>
      <c r="BL117" s="693"/>
      <c r="BM117" s="693"/>
      <c r="BN117" s="693"/>
      <c r="BO117" s="693"/>
      <c r="BP117" s="693"/>
      <c r="BQ117" s="693"/>
      <c r="BR117" s="693"/>
      <c r="BS117" s="693"/>
      <c r="BT117" s="694"/>
      <c r="BU117" s="162"/>
    </row>
    <row r="118" spans="2:73" ht="15.75">
      <c r="B118" s="688"/>
      <c r="C118" s="688"/>
      <c r="D118" s="688"/>
      <c r="E118" s="688"/>
      <c r="F118" s="688"/>
      <c r="G118" s="688"/>
      <c r="H118" s="688"/>
      <c r="I118" s="642"/>
      <c r="J118" s="642"/>
      <c r="K118" s="631"/>
      <c r="L118" s="692"/>
      <c r="M118" s="693"/>
      <c r="N118" s="693"/>
      <c r="O118" s="693"/>
      <c r="P118" s="693"/>
      <c r="Q118" s="693"/>
      <c r="R118" s="693"/>
      <c r="S118" s="693"/>
      <c r="T118" s="693"/>
      <c r="U118" s="693"/>
      <c r="V118" s="693"/>
      <c r="W118" s="693"/>
      <c r="X118" s="693"/>
      <c r="Y118" s="693"/>
      <c r="Z118" s="693"/>
      <c r="AA118" s="693"/>
      <c r="AB118" s="693"/>
      <c r="AC118" s="693"/>
      <c r="AD118" s="693"/>
      <c r="AE118" s="693"/>
      <c r="AF118" s="693"/>
      <c r="AG118" s="693"/>
      <c r="AH118" s="693"/>
      <c r="AI118" s="693"/>
      <c r="AJ118" s="693"/>
      <c r="AK118" s="693"/>
      <c r="AL118" s="693"/>
      <c r="AM118" s="693"/>
      <c r="AN118" s="693"/>
      <c r="AO118" s="694"/>
      <c r="AP118" s="631"/>
      <c r="AQ118" s="692"/>
      <c r="AR118" s="693"/>
      <c r="AS118" s="693"/>
      <c r="AT118" s="693"/>
      <c r="AU118" s="693"/>
      <c r="AV118" s="693"/>
      <c r="AW118" s="693"/>
      <c r="AX118" s="693"/>
      <c r="AY118" s="693"/>
      <c r="AZ118" s="693"/>
      <c r="BA118" s="693"/>
      <c r="BB118" s="693"/>
      <c r="BC118" s="693"/>
      <c r="BD118" s="693"/>
      <c r="BE118" s="693"/>
      <c r="BF118" s="693"/>
      <c r="BG118" s="693"/>
      <c r="BH118" s="693"/>
      <c r="BI118" s="693"/>
      <c r="BJ118" s="693"/>
      <c r="BK118" s="693"/>
      <c r="BL118" s="693"/>
      <c r="BM118" s="693"/>
      <c r="BN118" s="693"/>
      <c r="BO118" s="693"/>
      <c r="BP118" s="693"/>
      <c r="BQ118" s="693"/>
      <c r="BR118" s="693"/>
      <c r="BS118" s="693"/>
      <c r="BT118" s="694"/>
      <c r="BU118" s="162"/>
    </row>
    <row r="119" spans="2:73" ht="15.75">
      <c r="B119" s="688"/>
      <c r="C119" s="688"/>
      <c r="D119" s="688"/>
      <c r="E119" s="688"/>
      <c r="F119" s="688"/>
      <c r="G119" s="688"/>
      <c r="H119" s="688"/>
      <c r="I119" s="642"/>
      <c r="J119" s="642"/>
      <c r="K119" s="631"/>
      <c r="L119" s="692"/>
      <c r="M119" s="693"/>
      <c r="N119" s="693"/>
      <c r="O119" s="693"/>
      <c r="P119" s="693"/>
      <c r="Q119" s="693"/>
      <c r="R119" s="693"/>
      <c r="S119" s="693"/>
      <c r="T119" s="693"/>
      <c r="U119" s="693"/>
      <c r="V119" s="693"/>
      <c r="W119" s="693"/>
      <c r="X119" s="693"/>
      <c r="Y119" s="693"/>
      <c r="Z119" s="693"/>
      <c r="AA119" s="693"/>
      <c r="AB119" s="693"/>
      <c r="AC119" s="693"/>
      <c r="AD119" s="693"/>
      <c r="AE119" s="693"/>
      <c r="AF119" s="693"/>
      <c r="AG119" s="693"/>
      <c r="AH119" s="693"/>
      <c r="AI119" s="693"/>
      <c r="AJ119" s="693"/>
      <c r="AK119" s="693"/>
      <c r="AL119" s="693"/>
      <c r="AM119" s="693"/>
      <c r="AN119" s="693"/>
      <c r="AO119" s="694"/>
      <c r="AP119" s="631"/>
      <c r="AQ119" s="692"/>
      <c r="AR119" s="693"/>
      <c r="AS119" s="693"/>
      <c r="AT119" s="693"/>
      <c r="AU119" s="693"/>
      <c r="AV119" s="693"/>
      <c r="AW119" s="693"/>
      <c r="AX119" s="693"/>
      <c r="AY119" s="693"/>
      <c r="AZ119" s="693"/>
      <c r="BA119" s="693"/>
      <c r="BB119" s="693"/>
      <c r="BC119" s="693"/>
      <c r="BD119" s="693"/>
      <c r="BE119" s="693"/>
      <c r="BF119" s="693"/>
      <c r="BG119" s="693"/>
      <c r="BH119" s="693"/>
      <c r="BI119" s="693"/>
      <c r="BJ119" s="693"/>
      <c r="BK119" s="693"/>
      <c r="BL119" s="693"/>
      <c r="BM119" s="693"/>
      <c r="BN119" s="693"/>
      <c r="BO119" s="693"/>
      <c r="BP119" s="693"/>
      <c r="BQ119" s="693"/>
      <c r="BR119" s="693"/>
      <c r="BS119" s="693"/>
      <c r="BT119" s="694"/>
      <c r="BU119" s="162"/>
    </row>
    <row r="120" spans="2:73">
      <c r="B120" s="688"/>
      <c r="C120" s="688"/>
      <c r="D120" s="688"/>
      <c r="E120" s="688"/>
      <c r="F120" s="688"/>
      <c r="G120" s="688"/>
      <c r="H120" s="688"/>
      <c r="I120" s="642"/>
      <c r="J120" s="642"/>
      <c r="K120" s="631"/>
      <c r="L120" s="692"/>
      <c r="M120" s="693"/>
      <c r="N120" s="693"/>
      <c r="O120" s="693"/>
      <c r="P120" s="693"/>
      <c r="Q120" s="693"/>
      <c r="R120" s="693"/>
      <c r="S120" s="693"/>
      <c r="T120" s="693"/>
      <c r="U120" s="693"/>
      <c r="V120" s="693"/>
      <c r="W120" s="693"/>
      <c r="X120" s="693"/>
      <c r="Y120" s="693"/>
      <c r="Z120" s="693"/>
      <c r="AA120" s="693"/>
      <c r="AB120" s="693"/>
      <c r="AC120" s="693"/>
      <c r="AD120" s="693"/>
      <c r="AE120" s="693"/>
      <c r="AF120" s="693"/>
      <c r="AG120" s="693"/>
      <c r="AH120" s="693"/>
      <c r="AI120" s="693"/>
      <c r="AJ120" s="693"/>
      <c r="AK120" s="693"/>
      <c r="AL120" s="693"/>
      <c r="AM120" s="693"/>
      <c r="AN120" s="693"/>
      <c r="AO120" s="694"/>
      <c r="AP120" s="631"/>
      <c r="AQ120" s="692"/>
      <c r="AR120" s="693"/>
      <c r="AS120" s="693"/>
      <c r="AT120" s="693"/>
      <c r="AU120" s="693"/>
      <c r="AV120" s="693"/>
      <c r="AW120" s="693"/>
      <c r="AX120" s="693"/>
      <c r="AY120" s="693"/>
      <c r="AZ120" s="693"/>
      <c r="BA120" s="693"/>
      <c r="BB120" s="693"/>
      <c r="BC120" s="693"/>
      <c r="BD120" s="693"/>
      <c r="BE120" s="693"/>
      <c r="BF120" s="693"/>
      <c r="BG120" s="693"/>
      <c r="BH120" s="693"/>
      <c r="BI120" s="693"/>
      <c r="BJ120" s="693"/>
      <c r="BK120" s="693"/>
      <c r="BL120" s="693"/>
      <c r="BM120" s="693"/>
      <c r="BN120" s="693"/>
      <c r="BO120" s="693"/>
      <c r="BP120" s="693"/>
      <c r="BQ120" s="693"/>
      <c r="BR120" s="693"/>
      <c r="BS120" s="693"/>
      <c r="BT120" s="694"/>
    </row>
    <row r="121" spans="2:73" ht="15.75">
      <c r="B121" s="688"/>
      <c r="C121" s="688"/>
      <c r="D121" s="688"/>
      <c r="E121" s="688"/>
      <c r="F121" s="688"/>
      <c r="G121" s="688"/>
      <c r="H121" s="688"/>
      <c r="I121" s="642"/>
      <c r="J121" s="642"/>
      <c r="K121" s="631"/>
      <c r="L121" s="692"/>
      <c r="M121" s="693"/>
      <c r="N121" s="693"/>
      <c r="O121" s="693"/>
      <c r="P121" s="693"/>
      <c r="Q121" s="693"/>
      <c r="R121" s="693"/>
      <c r="S121" s="693"/>
      <c r="T121" s="693"/>
      <c r="U121" s="693"/>
      <c r="V121" s="693"/>
      <c r="W121" s="693"/>
      <c r="X121" s="693"/>
      <c r="Y121" s="693"/>
      <c r="Z121" s="693"/>
      <c r="AA121" s="693"/>
      <c r="AB121" s="693"/>
      <c r="AC121" s="693"/>
      <c r="AD121" s="693"/>
      <c r="AE121" s="693"/>
      <c r="AF121" s="693"/>
      <c r="AG121" s="693"/>
      <c r="AH121" s="693"/>
      <c r="AI121" s="693"/>
      <c r="AJ121" s="693"/>
      <c r="AK121" s="693"/>
      <c r="AL121" s="693"/>
      <c r="AM121" s="693"/>
      <c r="AN121" s="693"/>
      <c r="AO121" s="694"/>
      <c r="AP121" s="631"/>
      <c r="AQ121" s="692"/>
      <c r="AR121" s="693"/>
      <c r="AS121" s="693"/>
      <c r="AT121" s="693"/>
      <c r="AU121" s="693"/>
      <c r="AV121" s="693"/>
      <c r="AW121" s="693"/>
      <c r="AX121" s="693"/>
      <c r="AY121" s="693"/>
      <c r="AZ121" s="693"/>
      <c r="BA121" s="693"/>
      <c r="BB121" s="693"/>
      <c r="BC121" s="693"/>
      <c r="BD121" s="693"/>
      <c r="BE121" s="693"/>
      <c r="BF121" s="693"/>
      <c r="BG121" s="693"/>
      <c r="BH121" s="693"/>
      <c r="BI121" s="693"/>
      <c r="BJ121" s="693"/>
      <c r="BK121" s="693"/>
      <c r="BL121" s="693"/>
      <c r="BM121" s="693"/>
      <c r="BN121" s="693"/>
      <c r="BO121" s="693"/>
      <c r="BP121" s="693"/>
      <c r="BQ121" s="693"/>
      <c r="BR121" s="693"/>
      <c r="BS121" s="693"/>
      <c r="BT121" s="694"/>
      <c r="BU121" s="162"/>
    </row>
    <row r="122" spans="2:73" ht="15.75">
      <c r="B122" s="688"/>
      <c r="C122" s="688"/>
      <c r="D122" s="688"/>
      <c r="E122" s="688"/>
      <c r="F122" s="688"/>
      <c r="G122" s="688"/>
      <c r="H122" s="688"/>
      <c r="I122" s="642"/>
      <c r="J122" s="642"/>
      <c r="K122" s="631"/>
      <c r="L122" s="695"/>
      <c r="M122" s="696"/>
      <c r="N122" s="696"/>
      <c r="O122" s="696"/>
      <c r="P122" s="696"/>
      <c r="Q122" s="696"/>
      <c r="R122" s="696"/>
      <c r="S122" s="696"/>
      <c r="T122" s="696"/>
      <c r="U122" s="696"/>
      <c r="V122" s="696"/>
      <c r="W122" s="696"/>
      <c r="X122" s="696"/>
      <c r="Y122" s="696"/>
      <c r="Z122" s="696"/>
      <c r="AA122" s="696"/>
      <c r="AB122" s="696"/>
      <c r="AC122" s="696"/>
      <c r="AD122" s="696"/>
      <c r="AE122" s="696"/>
      <c r="AF122" s="696"/>
      <c r="AG122" s="696"/>
      <c r="AH122" s="696"/>
      <c r="AI122" s="696"/>
      <c r="AJ122" s="696"/>
      <c r="AK122" s="696"/>
      <c r="AL122" s="696"/>
      <c r="AM122" s="696"/>
      <c r="AN122" s="696"/>
      <c r="AO122" s="697"/>
      <c r="AP122" s="631"/>
      <c r="AQ122" s="695"/>
      <c r="AR122" s="696"/>
      <c r="AS122" s="696"/>
      <c r="AT122" s="696"/>
      <c r="AU122" s="696"/>
      <c r="AV122" s="696"/>
      <c r="AW122" s="696"/>
      <c r="AX122" s="696"/>
      <c r="AY122" s="696"/>
      <c r="AZ122" s="696"/>
      <c r="BA122" s="696"/>
      <c r="BB122" s="696"/>
      <c r="BC122" s="696"/>
      <c r="BD122" s="696"/>
      <c r="BE122" s="696"/>
      <c r="BF122" s="696"/>
      <c r="BG122" s="696"/>
      <c r="BH122" s="696"/>
      <c r="BI122" s="696"/>
      <c r="BJ122" s="696"/>
      <c r="BK122" s="696"/>
      <c r="BL122" s="696"/>
      <c r="BM122" s="696"/>
      <c r="BN122" s="696"/>
      <c r="BO122" s="696"/>
      <c r="BP122" s="696"/>
      <c r="BQ122" s="696"/>
      <c r="BR122" s="696"/>
      <c r="BS122" s="696"/>
      <c r="BT122" s="697"/>
      <c r="BU122" s="162"/>
    </row>
  </sheetData>
  <autoFilter ref="C26:BT26" xr:uid="{00000000-0009-0000-0000-00000C000000}">
    <sortState ref="C26:BT42">
      <sortCondition ref="H25"/>
    </sortState>
  </autoFilter>
  <mergeCells count="1">
    <mergeCell ref="C24:G24"/>
  </mergeCells>
  <conditionalFormatting sqref="AQ44:BT71 L27:AO69">
    <cfRule type="cellIs" dxfId="8" priority="9" operator="equal">
      <formula>0</formula>
    </cfRule>
  </conditionalFormatting>
  <conditionalFormatting sqref="L110:AO122 AQ108:BT122">
    <cfRule type="cellIs" dxfId="7" priority="6" operator="equal">
      <formula>0</formula>
    </cfRule>
  </conditionalFormatting>
  <conditionalFormatting sqref="L74:AO86 AQ72:BT88">
    <cfRule type="cellIs" dxfId="6" priority="8" operator="equal">
      <formula>0</formula>
    </cfRule>
  </conditionalFormatting>
  <conditionalFormatting sqref="L91:AO105 AQ89:BT107">
    <cfRule type="cellIs" dxfId="5" priority="7" operator="equal">
      <formula>0</formula>
    </cfRule>
  </conditionalFormatting>
  <conditionalFormatting sqref="L27:AO32 AQ27:BT32">
    <cfRule type="cellIs" dxfId="4" priority="5" operator="equal">
      <formula>0</formula>
    </cfRule>
  </conditionalFormatting>
  <conditionalFormatting sqref="L33:AO43 AQ33:BT43">
    <cfRule type="cellIs" dxfId="3" priority="4" operator="equal">
      <formula>0</formula>
    </cfRule>
  </conditionalFormatting>
  <conditionalFormatting sqref="L70:AO73">
    <cfRule type="cellIs" dxfId="2" priority="3" operator="equal">
      <formula>0</formula>
    </cfRule>
  </conditionalFormatting>
  <conditionalFormatting sqref="L87:AO90">
    <cfRule type="cellIs" dxfId="1" priority="2" operator="equal">
      <formula>0</formula>
    </cfRule>
  </conditionalFormatting>
  <conditionalFormatting sqref="L106:AO109">
    <cfRule type="cellIs" dxfId="0" priority="1" operator="equal">
      <formula>0</formula>
    </cfRule>
  </conditionalFormatting>
  <pageMargins left="0.7" right="0.7" top="0.75" bottom="0.75" header="0.3" footer="0.3"/>
  <pageSetup scale="16" orientation="landscape"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C00-000000000000}">
          <x14:formula1>
            <xm:f>DropDownList!$G$2:$G$11</xm:f>
          </x14:formula1>
          <xm:sqref>I27:I1048576</xm:sqref>
        </x14:dataValidation>
        <x14:dataValidation type="list" allowBlank="1" showInputMessage="1" showErrorMessage="1" xr:uid="{00000000-0002-0000-0C00-000001000000}">
          <x14:formula1>
            <xm:f>DropDownList!$H$2:$H$3</xm:f>
          </x14:formula1>
          <xm:sqref>J27:J1048576</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12:V15"/>
  <sheetViews>
    <sheetView zoomScaleNormal="100" workbookViewId="0">
      <selection activeCell="S24" sqref="S24"/>
    </sheetView>
  </sheetViews>
  <sheetFormatPr defaultColWidth="9.140625" defaultRowHeight="15"/>
  <cols>
    <col min="1" max="16384" width="9.140625" style="12"/>
  </cols>
  <sheetData>
    <row r="12" spans="2:22" ht="24" customHeight="1"/>
    <row r="13" spans="2:22" ht="15.75">
      <c r="B13" s="586" t="s">
        <v>506</v>
      </c>
    </row>
    <row r="14" spans="2:22" ht="15.75">
      <c r="B14" s="586"/>
    </row>
    <row r="15" spans="2:22" s="666" customFormat="1" ht="27" customHeight="1">
      <c r="B15" s="664" t="s">
        <v>678</v>
      </c>
      <c r="C15" s="665"/>
      <c r="D15" s="665"/>
      <c r="E15" s="665"/>
      <c r="F15" s="665"/>
      <c r="G15" s="665"/>
      <c r="H15" s="665"/>
      <c r="I15" s="665"/>
      <c r="J15" s="665"/>
      <c r="K15" s="665"/>
      <c r="L15" s="665"/>
      <c r="M15" s="665"/>
      <c r="N15" s="665"/>
      <c r="O15" s="665"/>
      <c r="P15" s="665"/>
      <c r="Q15" s="665"/>
      <c r="R15" s="665"/>
      <c r="S15" s="665"/>
      <c r="T15" s="665"/>
      <c r="U15" s="665"/>
      <c r="V15" s="665"/>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6:U59"/>
  <sheetViews>
    <sheetView topLeftCell="C1" zoomScaleNormal="100" workbookViewId="0">
      <pane ySplit="16" topLeftCell="A56" activePane="bottomLeft" state="frozen"/>
      <selection pane="bottomLeft" activeCell="Y59" sqref="Y59"/>
    </sheetView>
  </sheetViews>
  <sheetFormatPr defaultColWidth="9.140625" defaultRowHeight="15"/>
  <cols>
    <col min="1" max="1" width="9.140625" style="12"/>
    <col min="2" max="2" width="36.85546875" style="716" customWidth="1"/>
    <col min="3" max="3" width="9.140625" style="10"/>
    <col min="4" max="16384" width="9.140625" style="12"/>
  </cols>
  <sheetData>
    <row r="16" spans="2:21" ht="26.25" customHeight="1">
      <c r="B16" s="717" t="s">
        <v>562</v>
      </c>
      <c r="C16" s="764" t="s">
        <v>506</v>
      </c>
      <c r="D16" s="765"/>
      <c r="E16" s="765"/>
      <c r="F16" s="765"/>
      <c r="G16" s="765"/>
      <c r="H16" s="765"/>
      <c r="I16" s="765"/>
      <c r="J16" s="765"/>
      <c r="K16" s="765"/>
      <c r="L16" s="765"/>
      <c r="M16" s="765"/>
      <c r="N16" s="765"/>
      <c r="O16" s="765"/>
      <c r="P16" s="765"/>
      <c r="Q16" s="765"/>
      <c r="R16" s="765"/>
      <c r="S16" s="765"/>
      <c r="T16" s="765"/>
      <c r="U16" s="765"/>
    </row>
    <row r="17" spans="2:21" ht="55.5" customHeight="1">
      <c r="B17" s="718" t="s">
        <v>644</v>
      </c>
      <c r="C17" s="766" t="s">
        <v>645</v>
      </c>
      <c r="D17" s="766"/>
      <c r="E17" s="766"/>
      <c r="F17" s="766"/>
      <c r="G17" s="766"/>
      <c r="H17" s="766"/>
      <c r="I17" s="766"/>
      <c r="J17" s="766"/>
      <c r="K17" s="766"/>
      <c r="L17" s="766"/>
      <c r="M17" s="766"/>
      <c r="N17" s="766"/>
      <c r="O17" s="766"/>
      <c r="P17" s="766"/>
      <c r="Q17" s="766"/>
      <c r="R17" s="766"/>
      <c r="S17" s="766"/>
      <c r="T17" s="766"/>
      <c r="U17" s="767"/>
    </row>
    <row r="18" spans="2:21" ht="15.75">
      <c r="B18" s="719"/>
      <c r="C18" s="720"/>
      <c r="D18" s="721"/>
      <c r="E18" s="721"/>
      <c r="F18" s="721"/>
      <c r="G18" s="721"/>
      <c r="H18" s="721"/>
      <c r="I18" s="721"/>
      <c r="J18" s="721"/>
      <c r="K18" s="721"/>
      <c r="L18" s="721"/>
      <c r="M18" s="721"/>
      <c r="N18" s="721"/>
      <c r="O18" s="721"/>
      <c r="P18" s="721"/>
      <c r="Q18" s="721"/>
      <c r="R18" s="721"/>
      <c r="S18" s="721"/>
      <c r="T18" s="721"/>
      <c r="U18" s="722"/>
    </row>
    <row r="19" spans="2:21" ht="15.75">
      <c r="B19" s="719"/>
      <c r="C19" s="720" t="s">
        <v>649</v>
      </c>
      <c r="D19" s="721"/>
      <c r="E19" s="721"/>
      <c r="F19" s="721"/>
      <c r="G19" s="721"/>
      <c r="H19" s="721"/>
      <c r="I19" s="721"/>
      <c r="J19" s="721"/>
      <c r="K19" s="721"/>
      <c r="L19" s="721"/>
      <c r="M19" s="721"/>
      <c r="N19" s="721"/>
      <c r="O19" s="721"/>
      <c r="P19" s="721"/>
      <c r="Q19" s="721"/>
      <c r="R19" s="721"/>
      <c r="S19" s="721"/>
      <c r="T19" s="721"/>
      <c r="U19" s="722"/>
    </row>
    <row r="20" spans="2:21" ht="15.75">
      <c r="B20" s="719"/>
      <c r="C20" s="720"/>
      <c r="D20" s="721"/>
      <c r="E20" s="721"/>
      <c r="F20" s="721"/>
      <c r="G20" s="721"/>
      <c r="H20" s="721"/>
      <c r="I20" s="721"/>
      <c r="J20" s="721"/>
      <c r="K20" s="721"/>
      <c r="L20" s="721"/>
      <c r="M20" s="721"/>
      <c r="N20" s="721"/>
      <c r="O20" s="721"/>
      <c r="P20" s="721"/>
      <c r="Q20" s="721"/>
      <c r="R20" s="721"/>
      <c r="S20" s="721"/>
      <c r="T20" s="721"/>
      <c r="U20" s="722"/>
    </row>
    <row r="21" spans="2:21" ht="15.75">
      <c r="B21" s="719"/>
      <c r="C21" s="720" t="s">
        <v>646</v>
      </c>
      <c r="D21" s="721"/>
      <c r="E21" s="721"/>
      <c r="F21" s="721"/>
      <c r="G21" s="721"/>
      <c r="H21" s="721"/>
      <c r="I21" s="721"/>
      <c r="J21" s="721"/>
      <c r="K21" s="721"/>
      <c r="L21" s="721"/>
      <c r="M21" s="721"/>
      <c r="N21" s="721"/>
      <c r="O21" s="721"/>
      <c r="P21" s="721"/>
      <c r="Q21" s="721"/>
      <c r="R21" s="721"/>
      <c r="S21" s="721"/>
      <c r="T21" s="721"/>
      <c r="U21" s="722"/>
    </row>
    <row r="22" spans="2:21" ht="15.75">
      <c r="B22" s="719"/>
      <c r="C22" s="720"/>
      <c r="D22" s="721"/>
      <c r="E22" s="721"/>
      <c r="F22" s="721"/>
      <c r="G22" s="721"/>
      <c r="H22" s="721"/>
      <c r="I22" s="721"/>
      <c r="J22" s="721"/>
      <c r="K22" s="721"/>
      <c r="L22" s="721"/>
      <c r="M22" s="721"/>
      <c r="N22" s="721"/>
      <c r="O22" s="721"/>
      <c r="P22" s="721"/>
      <c r="Q22" s="721"/>
      <c r="R22" s="721"/>
      <c r="S22" s="721"/>
      <c r="T22" s="721"/>
      <c r="U22" s="722"/>
    </row>
    <row r="23" spans="2:21" ht="30" customHeight="1">
      <c r="B23" s="719"/>
      <c r="C23" s="760" t="s">
        <v>647</v>
      </c>
      <c r="D23" s="760"/>
      <c r="E23" s="760"/>
      <c r="F23" s="760"/>
      <c r="G23" s="760"/>
      <c r="H23" s="760"/>
      <c r="I23" s="760"/>
      <c r="J23" s="760"/>
      <c r="K23" s="760"/>
      <c r="L23" s="760"/>
      <c r="M23" s="760"/>
      <c r="N23" s="760"/>
      <c r="O23" s="760"/>
      <c r="P23" s="760"/>
      <c r="Q23" s="760"/>
      <c r="R23" s="760"/>
      <c r="S23" s="760"/>
      <c r="T23" s="721"/>
      <c r="U23" s="722"/>
    </row>
    <row r="24" spans="2:21" ht="15.75">
      <c r="B24" s="719"/>
      <c r="C24" s="720"/>
      <c r="D24" s="721"/>
      <c r="E24" s="721"/>
      <c r="F24" s="721"/>
      <c r="G24" s="721"/>
      <c r="H24" s="721"/>
      <c r="I24" s="721"/>
      <c r="J24" s="721"/>
      <c r="K24" s="721"/>
      <c r="L24" s="721"/>
      <c r="M24" s="721"/>
      <c r="N24" s="721"/>
      <c r="O24" s="721"/>
      <c r="P24" s="721"/>
      <c r="Q24" s="721"/>
      <c r="R24" s="721"/>
      <c r="S24" s="721"/>
      <c r="T24" s="721"/>
      <c r="U24" s="722"/>
    </row>
    <row r="25" spans="2:21" ht="15.75">
      <c r="B25" s="719"/>
      <c r="C25" s="720" t="s">
        <v>650</v>
      </c>
      <c r="D25" s="721"/>
      <c r="E25" s="721"/>
      <c r="F25" s="721"/>
      <c r="G25" s="721"/>
      <c r="H25" s="721"/>
      <c r="I25" s="721"/>
      <c r="J25" s="721"/>
      <c r="K25" s="721"/>
      <c r="L25" s="721"/>
      <c r="M25" s="721"/>
      <c r="N25" s="721"/>
      <c r="O25" s="721"/>
      <c r="P25" s="721"/>
      <c r="Q25" s="721"/>
      <c r="R25" s="721"/>
      <c r="S25" s="721"/>
      <c r="T25" s="721"/>
      <c r="U25" s="722"/>
    </row>
    <row r="26" spans="2:21" ht="15.75">
      <c r="B26" s="719"/>
      <c r="C26" s="720"/>
      <c r="D26" s="721"/>
      <c r="E26" s="721"/>
      <c r="F26" s="721"/>
      <c r="G26" s="721"/>
      <c r="H26" s="721"/>
      <c r="I26" s="721"/>
      <c r="J26" s="721"/>
      <c r="K26" s="721"/>
      <c r="L26" s="721"/>
      <c r="M26" s="721"/>
      <c r="N26" s="721"/>
      <c r="O26" s="721"/>
      <c r="P26" s="721"/>
      <c r="Q26" s="721"/>
      <c r="R26" s="721"/>
      <c r="S26" s="721"/>
      <c r="T26" s="721"/>
      <c r="U26" s="722"/>
    </row>
    <row r="27" spans="2:21" ht="31.5" customHeight="1">
      <c r="B27" s="719"/>
      <c r="C27" s="760" t="s">
        <v>648</v>
      </c>
      <c r="D27" s="760"/>
      <c r="E27" s="760"/>
      <c r="F27" s="760"/>
      <c r="G27" s="760"/>
      <c r="H27" s="760"/>
      <c r="I27" s="760"/>
      <c r="J27" s="760"/>
      <c r="K27" s="760"/>
      <c r="L27" s="760"/>
      <c r="M27" s="760"/>
      <c r="N27" s="760"/>
      <c r="O27" s="760"/>
      <c r="P27" s="760"/>
      <c r="Q27" s="760"/>
      <c r="R27" s="760"/>
      <c r="S27" s="760"/>
      <c r="T27" s="760"/>
      <c r="U27" s="761"/>
    </row>
    <row r="28" spans="2:21" ht="15.75">
      <c r="B28" s="719"/>
      <c r="C28" s="720"/>
      <c r="D28" s="721"/>
      <c r="E28" s="721"/>
      <c r="F28" s="721"/>
      <c r="G28" s="721"/>
      <c r="H28" s="721"/>
      <c r="I28" s="721"/>
      <c r="J28" s="721"/>
      <c r="K28" s="721"/>
      <c r="L28" s="721"/>
      <c r="M28" s="721"/>
      <c r="N28" s="721"/>
      <c r="O28" s="721"/>
      <c r="P28" s="721"/>
      <c r="Q28" s="721"/>
      <c r="R28" s="721"/>
      <c r="S28" s="721"/>
      <c r="T28" s="721"/>
      <c r="U28" s="722"/>
    </row>
    <row r="29" spans="2:21" ht="31.5" customHeight="1">
      <c r="B29" s="719"/>
      <c r="C29" s="760" t="s">
        <v>651</v>
      </c>
      <c r="D29" s="760"/>
      <c r="E29" s="760"/>
      <c r="F29" s="760"/>
      <c r="G29" s="760"/>
      <c r="H29" s="760"/>
      <c r="I29" s="760"/>
      <c r="J29" s="760"/>
      <c r="K29" s="760"/>
      <c r="L29" s="760"/>
      <c r="M29" s="760"/>
      <c r="N29" s="760"/>
      <c r="O29" s="760"/>
      <c r="P29" s="760"/>
      <c r="Q29" s="760"/>
      <c r="R29" s="760"/>
      <c r="S29" s="760"/>
      <c r="T29" s="760"/>
      <c r="U29" s="761"/>
    </row>
    <row r="30" spans="2:21" ht="15.75">
      <c r="B30" s="719"/>
      <c r="C30" s="720"/>
      <c r="D30" s="721"/>
      <c r="E30" s="721"/>
      <c r="F30" s="721"/>
      <c r="G30" s="721"/>
      <c r="H30" s="721"/>
      <c r="I30" s="721"/>
      <c r="J30" s="721"/>
      <c r="K30" s="721"/>
      <c r="L30" s="721"/>
      <c r="M30" s="721"/>
      <c r="N30" s="721"/>
      <c r="O30" s="721"/>
      <c r="P30" s="721"/>
      <c r="Q30" s="721"/>
      <c r="R30" s="721"/>
      <c r="S30" s="721"/>
      <c r="T30" s="721"/>
      <c r="U30" s="722"/>
    </row>
    <row r="31" spans="2:21" ht="15.75">
      <c r="B31" s="719"/>
      <c r="C31" s="720" t="s">
        <v>652</v>
      </c>
      <c r="D31" s="721"/>
      <c r="E31" s="721"/>
      <c r="F31" s="721"/>
      <c r="G31" s="721"/>
      <c r="H31" s="721"/>
      <c r="I31" s="721"/>
      <c r="J31" s="721"/>
      <c r="K31" s="721"/>
      <c r="L31" s="721"/>
      <c r="M31" s="721"/>
      <c r="N31" s="721"/>
      <c r="O31" s="721"/>
      <c r="P31" s="721"/>
      <c r="Q31" s="721"/>
      <c r="R31" s="721"/>
      <c r="S31" s="721"/>
      <c r="T31" s="721"/>
      <c r="U31" s="722"/>
    </row>
    <row r="32" spans="2:21" ht="15.75">
      <c r="B32" s="723"/>
      <c r="C32" s="724"/>
      <c r="D32" s="725"/>
      <c r="E32" s="725"/>
      <c r="F32" s="725"/>
      <c r="G32" s="725"/>
      <c r="H32" s="725"/>
      <c r="I32" s="725"/>
      <c r="J32" s="725"/>
      <c r="K32" s="725"/>
      <c r="L32" s="725"/>
      <c r="M32" s="725"/>
      <c r="N32" s="725"/>
      <c r="O32" s="725"/>
      <c r="P32" s="725"/>
      <c r="Q32" s="725"/>
      <c r="R32" s="725"/>
      <c r="S32" s="725"/>
      <c r="T32" s="725"/>
      <c r="U32" s="726"/>
    </row>
    <row r="33" spans="2:21" ht="39" customHeight="1">
      <c r="B33" s="727" t="s">
        <v>653</v>
      </c>
      <c r="C33" s="768" t="s">
        <v>654</v>
      </c>
      <c r="D33" s="768"/>
      <c r="E33" s="768"/>
      <c r="F33" s="768"/>
      <c r="G33" s="768"/>
      <c r="H33" s="768"/>
      <c r="I33" s="768"/>
      <c r="J33" s="768"/>
      <c r="K33" s="768"/>
      <c r="L33" s="768"/>
      <c r="M33" s="768"/>
      <c r="N33" s="768"/>
      <c r="O33" s="768"/>
      <c r="P33" s="768"/>
      <c r="Q33" s="768"/>
      <c r="R33" s="768"/>
      <c r="S33" s="768"/>
      <c r="T33" s="768"/>
      <c r="U33" s="769"/>
    </row>
    <row r="34" spans="2:21">
      <c r="B34" s="728"/>
      <c r="C34" s="729"/>
      <c r="D34" s="729"/>
      <c r="E34" s="729"/>
      <c r="F34" s="729"/>
      <c r="G34" s="729"/>
      <c r="H34" s="729"/>
      <c r="I34" s="729"/>
      <c r="J34" s="729"/>
      <c r="K34" s="729"/>
      <c r="L34" s="729"/>
      <c r="M34" s="729"/>
      <c r="N34" s="729"/>
      <c r="O34" s="729"/>
      <c r="P34" s="729"/>
      <c r="Q34" s="729"/>
      <c r="R34" s="729"/>
      <c r="S34" s="729"/>
      <c r="T34" s="729"/>
      <c r="U34" s="730"/>
    </row>
    <row r="35" spans="2:21" ht="15.75">
      <c r="B35" s="731" t="s">
        <v>655</v>
      </c>
      <c r="C35" s="732" t="s">
        <v>656</v>
      </c>
      <c r="D35" s="721"/>
      <c r="E35" s="721"/>
      <c r="F35" s="721"/>
      <c r="G35" s="721"/>
      <c r="H35" s="721"/>
      <c r="I35" s="721"/>
      <c r="J35" s="721"/>
      <c r="K35" s="721"/>
      <c r="L35" s="721"/>
      <c r="M35" s="721"/>
      <c r="N35" s="721"/>
      <c r="O35" s="721"/>
      <c r="P35" s="721"/>
      <c r="Q35" s="721"/>
      <c r="R35" s="721"/>
      <c r="S35" s="721"/>
      <c r="T35" s="721"/>
      <c r="U35" s="722"/>
    </row>
    <row r="36" spans="2:21">
      <c r="B36" s="733"/>
      <c r="C36" s="725"/>
      <c r="D36" s="725"/>
      <c r="E36" s="725"/>
      <c r="F36" s="725"/>
      <c r="G36" s="725"/>
      <c r="H36" s="725"/>
      <c r="I36" s="725"/>
      <c r="J36" s="725"/>
      <c r="K36" s="725"/>
      <c r="L36" s="725"/>
      <c r="M36" s="725"/>
      <c r="N36" s="725"/>
      <c r="O36" s="725"/>
      <c r="P36" s="725"/>
      <c r="Q36" s="725"/>
      <c r="R36" s="725"/>
      <c r="S36" s="725"/>
      <c r="T36" s="725"/>
      <c r="U36" s="726"/>
    </row>
    <row r="37" spans="2:21" ht="34.5" customHeight="1">
      <c r="B37" s="718" t="s">
        <v>657</v>
      </c>
      <c r="C37" s="762" t="s">
        <v>658</v>
      </c>
      <c r="D37" s="762"/>
      <c r="E37" s="762"/>
      <c r="F37" s="762"/>
      <c r="G37" s="762"/>
      <c r="H37" s="762"/>
      <c r="I37" s="762"/>
      <c r="J37" s="762"/>
      <c r="K37" s="762"/>
      <c r="L37" s="762"/>
      <c r="M37" s="762"/>
      <c r="N37" s="762"/>
      <c r="O37" s="762"/>
      <c r="P37" s="762"/>
      <c r="Q37" s="762"/>
      <c r="R37" s="762"/>
      <c r="S37" s="762"/>
      <c r="T37" s="762"/>
      <c r="U37" s="763"/>
    </row>
    <row r="38" spans="2:21">
      <c r="B38" s="733"/>
      <c r="C38" s="725"/>
      <c r="D38" s="725"/>
      <c r="E38" s="725"/>
      <c r="F38" s="725"/>
      <c r="G38" s="725"/>
      <c r="H38" s="725"/>
      <c r="I38" s="725"/>
      <c r="J38" s="725"/>
      <c r="K38" s="725"/>
      <c r="L38" s="725"/>
      <c r="M38" s="725"/>
      <c r="N38" s="725"/>
      <c r="O38" s="725"/>
      <c r="P38" s="725"/>
      <c r="Q38" s="725"/>
      <c r="R38" s="725"/>
      <c r="S38" s="725"/>
      <c r="T38" s="725"/>
      <c r="U38" s="726"/>
    </row>
    <row r="39" spans="2:21" ht="15.75">
      <c r="B39" s="718" t="s">
        <v>659</v>
      </c>
      <c r="C39" s="734" t="s">
        <v>660</v>
      </c>
      <c r="D39" s="729"/>
      <c r="E39" s="729"/>
      <c r="F39" s="729"/>
      <c r="G39" s="729"/>
      <c r="H39" s="729"/>
      <c r="I39" s="729"/>
      <c r="J39" s="729"/>
      <c r="K39" s="729"/>
      <c r="L39" s="729"/>
      <c r="M39" s="729"/>
      <c r="N39" s="729"/>
      <c r="O39" s="729"/>
      <c r="P39" s="729"/>
      <c r="Q39" s="729"/>
      <c r="R39" s="729"/>
      <c r="S39" s="729"/>
      <c r="T39" s="729"/>
      <c r="U39" s="730"/>
    </row>
    <row r="40" spans="2:21">
      <c r="B40" s="733"/>
      <c r="C40" s="725"/>
      <c r="D40" s="725"/>
      <c r="E40" s="725"/>
      <c r="F40" s="725"/>
      <c r="G40" s="725"/>
      <c r="H40" s="725"/>
      <c r="I40" s="725"/>
      <c r="J40" s="725"/>
      <c r="K40" s="725"/>
      <c r="L40" s="725"/>
      <c r="M40" s="725"/>
      <c r="N40" s="725"/>
      <c r="O40" s="725"/>
      <c r="P40" s="725"/>
      <c r="Q40" s="725"/>
      <c r="R40" s="725"/>
      <c r="S40" s="725"/>
      <c r="T40" s="725"/>
      <c r="U40" s="726"/>
    </row>
    <row r="41" spans="2:21" ht="38.25" customHeight="1">
      <c r="B41" s="727" t="s">
        <v>661</v>
      </c>
      <c r="C41" s="770" t="s">
        <v>662</v>
      </c>
      <c r="D41" s="770"/>
      <c r="E41" s="770"/>
      <c r="F41" s="770"/>
      <c r="G41" s="770"/>
      <c r="H41" s="770"/>
      <c r="I41" s="770"/>
      <c r="J41" s="770"/>
      <c r="K41" s="770"/>
      <c r="L41" s="770"/>
      <c r="M41" s="770"/>
      <c r="N41" s="770"/>
      <c r="O41" s="770"/>
      <c r="P41" s="770"/>
      <c r="Q41" s="770"/>
      <c r="R41" s="770"/>
      <c r="S41" s="770"/>
      <c r="T41" s="770"/>
      <c r="U41" s="771"/>
    </row>
    <row r="42" spans="2:21">
      <c r="B42" s="735"/>
      <c r="C42" s="729"/>
      <c r="D42" s="729"/>
      <c r="E42" s="729"/>
      <c r="F42" s="729"/>
      <c r="G42" s="729"/>
      <c r="H42" s="729"/>
      <c r="I42" s="729"/>
      <c r="J42" s="729"/>
      <c r="K42" s="729"/>
      <c r="L42" s="729"/>
      <c r="M42" s="729"/>
      <c r="N42" s="729"/>
      <c r="O42" s="729"/>
      <c r="P42" s="729"/>
      <c r="Q42" s="729"/>
      <c r="R42" s="729"/>
      <c r="S42" s="729"/>
      <c r="T42" s="729"/>
      <c r="U42" s="730"/>
    </row>
    <row r="43" spans="2:21" ht="15.75">
      <c r="B43" s="731" t="s">
        <v>663</v>
      </c>
      <c r="C43" s="732" t="s">
        <v>664</v>
      </c>
      <c r="D43" s="721"/>
      <c r="E43" s="721"/>
      <c r="F43" s="721"/>
      <c r="G43" s="721"/>
      <c r="H43" s="721"/>
      <c r="I43" s="721"/>
      <c r="J43" s="721"/>
      <c r="K43" s="721"/>
      <c r="L43" s="721"/>
      <c r="M43" s="721"/>
      <c r="N43" s="721"/>
      <c r="O43" s="721"/>
      <c r="P43" s="721"/>
      <c r="Q43" s="721"/>
      <c r="R43" s="721"/>
      <c r="S43" s="721"/>
      <c r="T43" s="721"/>
      <c r="U43" s="722"/>
    </row>
    <row r="44" spans="2:21">
      <c r="B44" s="736"/>
      <c r="C44" s="721"/>
      <c r="D44" s="721"/>
      <c r="E44" s="721"/>
      <c r="F44" s="721"/>
      <c r="G44" s="721"/>
      <c r="H44" s="721"/>
      <c r="I44" s="721"/>
      <c r="J44" s="721"/>
      <c r="K44" s="721"/>
      <c r="L44" s="721"/>
      <c r="M44" s="721"/>
      <c r="N44" s="721"/>
      <c r="O44" s="721"/>
      <c r="P44" s="721"/>
      <c r="Q44" s="721"/>
      <c r="R44" s="721"/>
      <c r="S44" s="721"/>
      <c r="T44" s="721"/>
      <c r="U44" s="722"/>
    </row>
    <row r="45" spans="2:21" ht="36" customHeight="1">
      <c r="B45" s="736"/>
      <c r="C45" s="758" t="s">
        <v>668</v>
      </c>
      <c r="D45" s="758"/>
      <c r="E45" s="758"/>
      <c r="F45" s="758"/>
      <c r="G45" s="758"/>
      <c r="H45" s="758"/>
      <c r="I45" s="758"/>
      <c r="J45" s="758"/>
      <c r="K45" s="758"/>
      <c r="L45" s="758"/>
      <c r="M45" s="758"/>
      <c r="N45" s="758"/>
      <c r="O45" s="758"/>
      <c r="P45" s="758"/>
      <c r="Q45" s="758"/>
      <c r="R45" s="758"/>
      <c r="S45" s="758"/>
      <c r="T45" s="758"/>
      <c r="U45" s="759"/>
    </row>
    <row r="46" spans="2:21">
      <c r="B46" s="736"/>
      <c r="C46" s="737"/>
      <c r="D46" s="721"/>
      <c r="E46" s="721"/>
      <c r="F46" s="721"/>
      <c r="G46" s="721"/>
      <c r="H46" s="721"/>
      <c r="I46" s="721"/>
      <c r="J46" s="721"/>
      <c r="K46" s="721"/>
      <c r="L46" s="721"/>
      <c r="M46" s="721"/>
      <c r="N46" s="721"/>
      <c r="O46" s="721"/>
      <c r="P46" s="721"/>
      <c r="Q46" s="721"/>
      <c r="R46" s="721"/>
      <c r="S46" s="721"/>
      <c r="T46" s="721"/>
      <c r="U46" s="722"/>
    </row>
    <row r="47" spans="2:21" ht="35.25" customHeight="1">
      <c r="B47" s="736"/>
      <c r="C47" s="758" t="s">
        <v>665</v>
      </c>
      <c r="D47" s="758"/>
      <c r="E47" s="758"/>
      <c r="F47" s="758"/>
      <c r="G47" s="758"/>
      <c r="H47" s="758"/>
      <c r="I47" s="758"/>
      <c r="J47" s="758"/>
      <c r="K47" s="758"/>
      <c r="L47" s="758"/>
      <c r="M47" s="758"/>
      <c r="N47" s="758"/>
      <c r="O47" s="758"/>
      <c r="P47" s="758"/>
      <c r="Q47" s="758"/>
      <c r="R47" s="758"/>
      <c r="S47" s="758"/>
      <c r="T47" s="758"/>
      <c r="U47" s="759"/>
    </row>
    <row r="48" spans="2:21">
      <c r="B48" s="736"/>
      <c r="C48" s="737"/>
      <c r="D48" s="721"/>
      <c r="E48" s="721"/>
      <c r="F48" s="721"/>
      <c r="G48" s="721"/>
      <c r="H48" s="721"/>
      <c r="I48" s="721"/>
      <c r="J48" s="721"/>
      <c r="K48" s="721"/>
      <c r="L48" s="721"/>
      <c r="M48" s="721"/>
      <c r="N48" s="721"/>
      <c r="O48" s="721"/>
      <c r="P48" s="721"/>
      <c r="Q48" s="721"/>
      <c r="R48" s="721"/>
      <c r="S48" s="721"/>
      <c r="T48" s="721"/>
      <c r="U48" s="722"/>
    </row>
    <row r="49" spans="2:21" ht="40.5" customHeight="1">
      <c r="B49" s="736"/>
      <c r="C49" s="758" t="s">
        <v>666</v>
      </c>
      <c r="D49" s="758"/>
      <c r="E49" s="758"/>
      <c r="F49" s="758"/>
      <c r="G49" s="758"/>
      <c r="H49" s="758"/>
      <c r="I49" s="758"/>
      <c r="J49" s="758"/>
      <c r="K49" s="758"/>
      <c r="L49" s="758"/>
      <c r="M49" s="758"/>
      <c r="N49" s="758"/>
      <c r="O49" s="758"/>
      <c r="P49" s="758"/>
      <c r="Q49" s="758"/>
      <c r="R49" s="758"/>
      <c r="S49" s="758"/>
      <c r="T49" s="758"/>
      <c r="U49" s="759"/>
    </row>
    <row r="50" spans="2:21">
      <c r="B50" s="736"/>
      <c r="C50" s="737"/>
      <c r="D50" s="721"/>
      <c r="E50" s="721"/>
      <c r="F50" s="721"/>
      <c r="G50" s="721"/>
      <c r="H50" s="721"/>
      <c r="I50" s="721"/>
      <c r="J50" s="721"/>
      <c r="K50" s="721"/>
      <c r="L50" s="721"/>
      <c r="M50" s="721"/>
      <c r="N50" s="721"/>
      <c r="O50" s="721"/>
      <c r="P50" s="721"/>
      <c r="Q50" s="721"/>
      <c r="R50" s="721"/>
      <c r="S50" s="721"/>
      <c r="T50" s="721"/>
      <c r="U50" s="722"/>
    </row>
    <row r="51" spans="2:21" ht="30" customHeight="1">
      <c r="B51" s="736"/>
      <c r="C51" s="758" t="s">
        <v>667</v>
      </c>
      <c r="D51" s="758"/>
      <c r="E51" s="758"/>
      <c r="F51" s="758"/>
      <c r="G51" s="758"/>
      <c r="H51" s="758"/>
      <c r="I51" s="758"/>
      <c r="J51" s="758"/>
      <c r="K51" s="758"/>
      <c r="L51" s="758"/>
      <c r="M51" s="758"/>
      <c r="N51" s="758"/>
      <c r="O51" s="758"/>
      <c r="P51" s="758"/>
      <c r="Q51" s="758"/>
      <c r="R51" s="758"/>
      <c r="S51" s="758"/>
      <c r="T51" s="758"/>
      <c r="U51" s="759"/>
    </row>
    <row r="52" spans="2:21" ht="15.75">
      <c r="B52" s="736"/>
      <c r="C52" s="720"/>
      <c r="D52" s="721"/>
      <c r="E52" s="721"/>
      <c r="F52" s="721"/>
      <c r="G52" s="721"/>
      <c r="H52" s="721"/>
      <c r="I52" s="721"/>
      <c r="J52" s="721"/>
      <c r="K52" s="721"/>
      <c r="L52" s="721"/>
      <c r="M52" s="721"/>
      <c r="N52" s="721"/>
      <c r="O52" s="721"/>
      <c r="P52" s="721"/>
      <c r="Q52" s="721"/>
      <c r="R52" s="721"/>
      <c r="S52" s="721"/>
      <c r="T52" s="721"/>
      <c r="U52" s="722"/>
    </row>
    <row r="53" spans="2:21" ht="31.5" customHeight="1">
      <c r="B53" s="736"/>
      <c r="C53" s="760" t="s">
        <v>669</v>
      </c>
      <c r="D53" s="760"/>
      <c r="E53" s="760"/>
      <c r="F53" s="760"/>
      <c r="G53" s="760"/>
      <c r="H53" s="760"/>
      <c r="I53" s="760"/>
      <c r="J53" s="760"/>
      <c r="K53" s="760"/>
      <c r="L53" s="760"/>
      <c r="M53" s="760"/>
      <c r="N53" s="760"/>
      <c r="O53" s="760"/>
      <c r="P53" s="760"/>
      <c r="Q53" s="760"/>
      <c r="R53" s="760"/>
      <c r="S53" s="760"/>
      <c r="T53" s="760"/>
      <c r="U53" s="761"/>
    </row>
    <row r="54" spans="2:21">
      <c r="B54" s="733"/>
      <c r="C54" s="725"/>
      <c r="D54" s="725"/>
      <c r="E54" s="725"/>
      <c r="F54" s="725"/>
      <c r="G54" s="725"/>
      <c r="H54" s="725"/>
      <c r="I54" s="725"/>
      <c r="J54" s="725"/>
      <c r="K54" s="725"/>
      <c r="L54" s="725"/>
      <c r="M54" s="725"/>
      <c r="N54" s="725"/>
      <c r="O54" s="725"/>
      <c r="P54" s="725"/>
      <c r="Q54" s="725"/>
      <c r="R54" s="725"/>
      <c r="S54" s="725"/>
      <c r="T54" s="725"/>
      <c r="U54" s="726"/>
    </row>
    <row r="55" spans="2:21" ht="48" customHeight="1">
      <c r="B55" s="718" t="s">
        <v>670</v>
      </c>
      <c r="C55" s="762" t="s">
        <v>671</v>
      </c>
      <c r="D55" s="762"/>
      <c r="E55" s="762"/>
      <c r="F55" s="762"/>
      <c r="G55" s="762"/>
      <c r="H55" s="762"/>
      <c r="I55" s="762"/>
      <c r="J55" s="762"/>
      <c r="K55" s="762"/>
      <c r="L55" s="762"/>
      <c r="M55" s="762"/>
      <c r="N55" s="762"/>
      <c r="O55" s="762"/>
      <c r="P55" s="762"/>
      <c r="Q55" s="762"/>
      <c r="R55" s="762"/>
      <c r="S55" s="762"/>
      <c r="T55" s="762"/>
      <c r="U55" s="763"/>
    </row>
    <row r="56" spans="2:21">
      <c r="B56" s="733"/>
      <c r="C56" s="725"/>
      <c r="D56" s="725"/>
      <c r="E56" s="725"/>
      <c r="F56" s="725"/>
      <c r="G56" s="725"/>
      <c r="H56" s="725"/>
      <c r="I56" s="725"/>
      <c r="J56" s="725"/>
      <c r="K56" s="725"/>
      <c r="L56" s="725"/>
      <c r="M56" s="725"/>
      <c r="N56" s="725"/>
      <c r="O56" s="725"/>
      <c r="P56" s="725"/>
      <c r="Q56" s="725"/>
      <c r="R56" s="725"/>
      <c r="S56" s="725"/>
      <c r="T56" s="725"/>
      <c r="U56" s="726"/>
    </row>
    <row r="57" spans="2:21" ht="34.5" customHeight="1">
      <c r="B57" s="718" t="s">
        <v>672</v>
      </c>
      <c r="C57" s="762" t="s">
        <v>673</v>
      </c>
      <c r="D57" s="762"/>
      <c r="E57" s="762"/>
      <c r="F57" s="762"/>
      <c r="G57" s="762"/>
      <c r="H57" s="762"/>
      <c r="I57" s="762"/>
      <c r="J57" s="762"/>
      <c r="K57" s="762"/>
      <c r="L57" s="762"/>
      <c r="M57" s="762"/>
      <c r="N57" s="762"/>
      <c r="O57" s="762"/>
      <c r="P57" s="762"/>
      <c r="Q57" s="762"/>
      <c r="R57" s="762"/>
      <c r="S57" s="762"/>
      <c r="T57" s="762"/>
      <c r="U57" s="763"/>
    </row>
    <row r="58" spans="2:21">
      <c r="B58" s="738"/>
      <c r="C58" s="725"/>
      <c r="D58" s="725"/>
      <c r="E58" s="725"/>
      <c r="F58" s="725"/>
      <c r="G58" s="725"/>
      <c r="H58" s="725"/>
      <c r="I58" s="725"/>
      <c r="J58" s="725"/>
      <c r="K58" s="725"/>
      <c r="L58" s="725"/>
      <c r="M58" s="725"/>
      <c r="N58" s="725"/>
      <c r="O58" s="725"/>
      <c r="P58" s="725"/>
      <c r="Q58" s="725"/>
      <c r="R58" s="725"/>
      <c r="S58" s="725"/>
      <c r="T58" s="725"/>
      <c r="U58" s="726"/>
    </row>
    <row r="59" spans="2:21" ht="30.75" customHeight="1">
      <c r="B59" s="727" t="s">
        <v>674</v>
      </c>
      <c r="C59" s="739" t="s">
        <v>675</v>
      </c>
      <c r="D59" s="740"/>
      <c r="E59" s="740"/>
      <c r="F59" s="740"/>
      <c r="G59" s="740"/>
      <c r="H59" s="740"/>
      <c r="I59" s="740"/>
      <c r="J59" s="740"/>
      <c r="K59" s="740"/>
      <c r="L59" s="740"/>
      <c r="M59" s="740"/>
      <c r="N59" s="740"/>
      <c r="O59" s="740"/>
      <c r="P59" s="740"/>
      <c r="Q59" s="740"/>
      <c r="R59" s="740"/>
      <c r="S59" s="740"/>
      <c r="T59" s="740"/>
      <c r="U59" s="741"/>
    </row>
  </sheetData>
  <mergeCells count="15">
    <mergeCell ref="C47:U47"/>
    <mergeCell ref="C23:S23"/>
    <mergeCell ref="C16:U16"/>
    <mergeCell ref="C17:U17"/>
    <mergeCell ref="C27:U27"/>
    <mergeCell ref="C29:U29"/>
    <mergeCell ref="C33:U33"/>
    <mergeCell ref="C37:U37"/>
    <mergeCell ref="C41:U41"/>
    <mergeCell ref="C45:U45"/>
    <mergeCell ref="C49:U49"/>
    <mergeCell ref="C51:U51"/>
    <mergeCell ref="C53:U53"/>
    <mergeCell ref="C55:U55"/>
    <mergeCell ref="C57:U57"/>
  </mergeCells>
  <pageMargins left="0.7" right="0.7" top="0.75" bottom="0.75" header="0.3" footer="0.3"/>
  <pageSetup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T34"/>
  <sheetViews>
    <sheetView topLeftCell="A14" zoomScale="70" zoomScaleNormal="70" workbookViewId="0">
      <selection activeCell="B14" sqref="B14"/>
    </sheetView>
  </sheetViews>
  <sheetFormatPr defaultColWidth="9.140625" defaultRowHeight="15.75"/>
  <cols>
    <col min="1" max="1" width="3.140625" style="12" customWidth="1"/>
    <col min="2" max="2" width="61.7109375" style="10" customWidth="1"/>
    <col min="3" max="3" width="58.7109375" style="12" customWidth="1"/>
    <col min="4" max="4" width="62.5703125" style="12" customWidth="1"/>
    <col min="5" max="5" width="53.5703125" style="12" customWidth="1"/>
    <col min="6" max="6" width="47.140625" style="12" customWidth="1"/>
    <col min="7" max="7" width="9.140625" style="16"/>
    <col min="8" max="10" width="9.140625" style="12"/>
    <col min="11" max="11" width="26.140625" style="12" customWidth="1"/>
    <col min="12" max="12" width="59.85546875" style="17" customWidth="1"/>
    <col min="13" max="13" width="14.7109375" style="25" customWidth="1"/>
    <col min="14" max="14" width="29.7109375" style="17" customWidth="1"/>
    <col min="15" max="16384" width="9.140625" style="12"/>
  </cols>
  <sheetData>
    <row r="1" spans="2:20" ht="146.25" customHeight="1"/>
    <row r="3" spans="2:20" ht="25.5" customHeight="1">
      <c r="B3" s="773" t="s">
        <v>566</v>
      </c>
      <c r="C3" s="774"/>
      <c r="D3" s="774"/>
      <c r="E3" s="774"/>
      <c r="F3" s="775"/>
      <c r="G3" s="121"/>
    </row>
    <row r="4" spans="2:20" ht="16.5" customHeight="1">
      <c r="B4" s="776"/>
      <c r="C4" s="777"/>
      <c r="D4" s="777"/>
      <c r="E4" s="777"/>
      <c r="F4" s="778"/>
      <c r="G4" s="121"/>
    </row>
    <row r="5" spans="2:20" ht="71.25" customHeight="1">
      <c r="B5" s="776"/>
      <c r="C5" s="777"/>
      <c r="D5" s="777"/>
      <c r="E5" s="777"/>
      <c r="F5" s="778"/>
      <c r="G5" s="121"/>
    </row>
    <row r="6" spans="2:20" ht="21.75" customHeight="1">
      <c r="B6" s="779"/>
      <c r="C6" s="780"/>
      <c r="D6" s="780"/>
      <c r="E6" s="780"/>
      <c r="F6" s="781"/>
      <c r="G6" s="121"/>
    </row>
    <row r="8" spans="2:20" ht="21">
      <c r="B8" s="772" t="s">
        <v>482</v>
      </c>
      <c r="C8" s="772"/>
      <c r="D8" s="772"/>
      <c r="E8" s="772"/>
      <c r="F8" s="772"/>
      <c r="G8" s="772"/>
    </row>
    <row r="9" spans="2:20" ht="24.75" customHeight="1" thickBot="1">
      <c r="B9" s="114"/>
      <c r="C9" s="114"/>
      <c r="D9" s="114"/>
      <c r="E9" s="114"/>
      <c r="F9" s="114"/>
      <c r="G9" s="118"/>
    </row>
    <row r="10" spans="2:20" ht="27.75" customHeight="1" thickBot="1">
      <c r="B10" s="116" t="s">
        <v>172</v>
      </c>
      <c r="C10" s="103" t="s">
        <v>408</v>
      </c>
      <c r="D10" s="114"/>
      <c r="E10" s="114"/>
      <c r="F10" s="114"/>
      <c r="G10" s="118"/>
    </row>
    <row r="11" spans="2:20">
      <c r="B11" s="114"/>
      <c r="C11" s="114"/>
      <c r="D11" s="114"/>
      <c r="E11" s="114"/>
      <c r="F11" s="114"/>
      <c r="G11" s="118"/>
    </row>
    <row r="12" spans="2:20" s="9" customFormat="1" ht="31.5" customHeight="1" thickBot="1">
      <c r="B12" s="85" t="s">
        <v>594</v>
      </c>
      <c r="G12" s="28"/>
      <c r="L12" s="33"/>
      <c r="M12" s="33"/>
      <c r="N12" s="33"/>
      <c r="O12" s="33"/>
      <c r="P12" s="33"/>
      <c r="Q12" s="70"/>
      <c r="S12" s="8"/>
      <c r="T12" s="8"/>
    </row>
    <row r="13" spans="2:20" s="9" customFormat="1" ht="26.25" customHeight="1" thickBot="1">
      <c r="B13" s="103"/>
      <c r="C13" s="123" t="s">
        <v>635</v>
      </c>
      <c r="G13" s="109"/>
      <c r="L13" s="33"/>
      <c r="M13" s="33"/>
      <c r="N13" s="33"/>
      <c r="O13" s="33"/>
      <c r="P13" s="33"/>
      <c r="Q13" s="70"/>
      <c r="S13" s="8"/>
      <c r="T13" s="8"/>
    </row>
    <row r="14" spans="2:20" s="9" customFormat="1" ht="26.25" customHeight="1" thickBot="1">
      <c r="B14" s="103"/>
      <c r="C14" s="171" t="s">
        <v>630</v>
      </c>
      <c r="G14" s="122"/>
      <c r="L14" s="33"/>
      <c r="M14" s="33"/>
      <c r="N14" s="33"/>
      <c r="O14" s="33"/>
      <c r="P14" s="33"/>
      <c r="Q14" s="70"/>
      <c r="S14" s="8"/>
      <c r="T14" s="8"/>
    </row>
    <row r="15" spans="2:20" s="9" customFormat="1" ht="26.25" customHeight="1" thickBot="1">
      <c r="B15" s="103"/>
      <c r="C15" s="171" t="s">
        <v>631</v>
      </c>
      <c r="G15" s="122"/>
      <c r="L15" s="33"/>
      <c r="M15" s="33"/>
      <c r="N15" s="33"/>
      <c r="O15" s="33"/>
      <c r="P15" s="33"/>
      <c r="Q15" s="70"/>
      <c r="S15" s="8"/>
      <c r="T15" s="8"/>
    </row>
    <row r="16" spans="2:20" s="9" customFormat="1" ht="26.25" customHeight="1" thickBot="1">
      <c r="B16" s="103"/>
      <c r="C16" s="171" t="s">
        <v>632</v>
      </c>
      <c r="G16" s="122"/>
      <c r="L16" s="33"/>
      <c r="M16" s="33"/>
      <c r="N16" s="33"/>
      <c r="O16" s="33"/>
      <c r="P16" s="33"/>
      <c r="Q16" s="70"/>
      <c r="S16" s="8"/>
      <c r="T16" s="8"/>
    </row>
    <row r="17" spans="2:20" s="9" customFormat="1" ht="26.25" customHeight="1" thickBot="1">
      <c r="B17" s="103"/>
      <c r="C17" s="123" t="s">
        <v>633</v>
      </c>
      <c r="G17" s="109"/>
      <c r="L17" s="33"/>
      <c r="M17" s="33"/>
      <c r="N17" s="33"/>
      <c r="O17" s="33"/>
      <c r="P17" s="33"/>
      <c r="Q17" s="70"/>
      <c r="S17" s="8"/>
      <c r="T17" s="8"/>
    </row>
    <row r="18" spans="2:20" s="9" customFormat="1" ht="26.25" customHeight="1" thickBot="1">
      <c r="B18" s="103"/>
      <c r="C18" s="123" t="s">
        <v>634</v>
      </c>
      <c r="G18" s="122"/>
      <c r="L18" s="33"/>
      <c r="M18" s="33"/>
      <c r="N18" s="33"/>
      <c r="O18" s="33"/>
      <c r="P18" s="33"/>
      <c r="Q18" s="70"/>
      <c r="S18" s="8"/>
      <c r="T18" s="8"/>
    </row>
    <row r="19" spans="2:20" s="9" customFormat="1" ht="26.25" customHeight="1" thickBot="1">
      <c r="B19" s="103"/>
      <c r="C19" s="123" t="s">
        <v>636</v>
      </c>
      <c r="G19" s="122"/>
      <c r="L19" s="33"/>
      <c r="M19" s="33"/>
      <c r="N19" s="33"/>
      <c r="O19" s="33"/>
      <c r="P19" s="33"/>
      <c r="Q19" s="70"/>
      <c r="S19" s="8"/>
      <c r="T19" s="8"/>
    </row>
    <row r="20" spans="2:20" s="60" customFormat="1" ht="25.5" customHeight="1">
      <c r="D20" s="99"/>
      <c r="E20" s="99"/>
      <c r="F20" s="99"/>
      <c r="G20" s="99"/>
      <c r="J20" s="12"/>
      <c r="K20" s="12"/>
      <c r="S20" s="61"/>
      <c r="T20" s="61"/>
    </row>
    <row r="21" spans="2:20" s="17" customFormat="1" ht="39" customHeight="1">
      <c r="B21" s="242" t="s">
        <v>541</v>
      </c>
      <c r="C21" s="242" t="s">
        <v>472</v>
      </c>
      <c r="D21" s="242" t="s">
        <v>448</v>
      </c>
      <c r="E21" s="242" t="s">
        <v>440</v>
      </c>
      <c r="F21" s="242" t="s">
        <v>554</v>
      </c>
      <c r="G21" s="40"/>
      <c r="M21" s="25"/>
      <c r="T21" s="25"/>
    </row>
    <row r="22" spans="2:20" s="104" customFormat="1" ht="36" customHeight="1">
      <c r="B22" s="645" t="s">
        <v>544</v>
      </c>
      <c r="C22" s="651" t="s">
        <v>438</v>
      </c>
      <c r="D22" s="654" t="s">
        <v>444</v>
      </c>
      <c r="E22" s="658" t="s">
        <v>593</v>
      </c>
      <c r="F22" s="654" t="s">
        <v>449</v>
      </c>
      <c r="G22" s="173"/>
      <c r="M22" s="643"/>
      <c r="T22" s="643"/>
    </row>
    <row r="23" spans="2:20" s="104" customFormat="1" ht="35.25" customHeight="1">
      <c r="B23" s="646" t="s">
        <v>459</v>
      </c>
      <c r="C23" s="652" t="s">
        <v>439</v>
      </c>
      <c r="D23" s="655" t="s">
        <v>445</v>
      </c>
      <c r="E23" s="659" t="s">
        <v>593</v>
      </c>
      <c r="F23" s="655" t="s">
        <v>449</v>
      </c>
      <c r="G23" s="173"/>
      <c r="M23" s="643"/>
      <c r="T23" s="643"/>
    </row>
    <row r="24" spans="2:20" s="104" customFormat="1" ht="34.5" customHeight="1">
      <c r="B24" s="646" t="s">
        <v>456</v>
      </c>
      <c r="C24" s="652" t="s">
        <v>439</v>
      </c>
      <c r="D24" s="655" t="s">
        <v>446</v>
      </c>
      <c r="E24" s="659" t="s">
        <v>593</v>
      </c>
      <c r="F24" s="655" t="s">
        <v>449</v>
      </c>
      <c r="G24" s="173"/>
      <c r="M24" s="643"/>
      <c r="T24" s="643"/>
    </row>
    <row r="25" spans="2:20" s="104" customFormat="1" ht="32.25" customHeight="1">
      <c r="B25" s="647" t="s">
        <v>457</v>
      </c>
      <c r="C25" s="652" t="s">
        <v>438</v>
      </c>
      <c r="D25" s="655" t="s">
        <v>447</v>
      </c>
      <c r="E25" s="660" t="s">
        <v>612</v>
      </c>
      <c r="F25" s="663"/>
      <c r="G25" s="173"/>
      <c r="M25" s="643"/>
      <c r="T25" s="643"/>
    </row>
    <row r="26" spans="2:20" s="104" customFormat="1" ht="30.75" customHeight="1">
      <c r="B26" s="648" t="s">
        <v>542</v>
      </c>
      <c r="C26" s="652" t="s">
        <v>438</v>
      </c>
      <c r="D26" s="655"/>
      <c r="E26" s="660"/>
      <c r="F26" s="663"/>
      <c r="G26" s="173"/>
      <c r="M26" s="643"/>
      <c r="T26" s="643"/>
    </row>
    <row r="27" spans="2:20" s="104" customFormat="1" ht="32.25" customHeight="1">
      <c r="B27" s="649" t="s">
        <v>543</v>
      </c>
      <c r="C27" s="652" t="s">
        <v>438</v>
      </c>
      <c r="D27" s="656" t="s">
        <v>539</v>
      </c>
      <c r="E27" s="660"/>
      <c r="F27" s="663"/>
      <c r="G27" s="173"/>
      <c r="M27" s="643"/>
      <c r="T27" s="643"/>
    </row>
    <row r="28" spans="2:20" s="104" customFormat="1" ht="27" customHeight="1">
      <c r="B28" s="647" t="s">
        <v>458</v>
      </c>
      <c r="C28" s="652" t="s">
        <v>441</v>
      </c>
      <c r="D28" s="655" t="s">
        <v>483</v>
      </c>
      <c r="E28" s="660" t="s">
        <v>460</v>
      </c>
      <c r="F28" s="663"/>
      <c r="G28" s="173"/>
      <c r="M28" s="643"/>
      <c r="T28" s="643"/>
    </row>
    <row r="29" spans="2:20" s="104" customFormat="1" ht="27" customHeight="1">
      <c r="B29" s="649" t="s">
        <v>453</v>
      </c>
      <c r="C29" s="652" t="s">
        <v>438</v>
      </c>
      <c r="D29" s="655"/>
      <c r="E29" s="660"/>
      <c r="F29" s="655" t="s">
        <v>409</v>
      </c>
      <c r="G29" s="173"/>
      <c r="M29" s="643"/>
      <c r="T29" s="643"/>
    </row>
    <row r="30" spans="2:20" s="104" customFormat="1" ht="32.25" customHeight="1">
      <c r="B30" s="647" t="s">
        <v>208</v>
      </c>
      <c r="C30" s="652" t="s">
        <v>443</v>
      </c>
      <c r="D30" s="655" t="s">
        <v>556</v>
      </c>
      <c r="E30" s="661"/>
      <c r="F30" s="655" t="s">
        <v>555</v>
      </c>
      <c r="G30" s="644"/>
      <c r="M30" s="643"/>
    </row>
    <row r="31" spans="2:20" s="104" customFormat="1" ht="27.75" customHeight="1">
      <c r="B31" s="650" t="s">
        <v>540</v>
      </c>
      <c r="C31" s="653" t="s">
        <v>442</v>
      </c>
      <c r="D31" s="657"/>
      <c r="E31" s="662"/>
      <c r="F31" s="657"/>
      <c r="G31" s="644"/>
      <c r="M31" s="643"/>
    </row>
    <row r="32" spans="2:20" s="104" customFormat="1" ht="23.25" customHeight="1">
      <c r="C32" s="174"/>
      <c r="D32" s="174"/>
      <c r="E32" s="174"/>
      <c r="G32" s="644"/>
      <c r="M32" s="643"/>
    </row>
    <row r="33" spans="2:13" s="17" customFormat="1">
      <c r="B33" s="174"/>
      <c r="C33" s="172"/>
      <c r="D33" s="172"/>
      <c r="E33" s="172"/>
      <c r="G33" s="162"/>
      <c r="M33" s="25"/>
    </row>
    <row r="34" spans="2:13">
      <c r="C34" s="10"/>
      <c r="D34" s="10"/>
      <c r="E34" s="10"/>
    </row>
  </sheetData>
  <mergeCells count="2">
    <mergeCell ref="B8:G8"/>
    <mergeCell ref="B3:F6"/>
  </mergeCells>
  <pageMargins left="0.7" right="0.7" top="0.75" bottom="0.75" header="0.3" footer="0.3"/>
  <pageSetup paperSize="17" scale="65"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DropDownList!$D$2:$D$4</xm:f>
          </x14:formula1>
          <xm:sqref>B13:B19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40"/>
  <sheetViews>
    <sheetView zoomScale="120" zoomScaleNormal="120" workbookViewId="0">
      <selection activeCell="E28" sqref="E28"/>
    </sheetView>
  </sheetViews>
  <sheetFormatPr defaultColWidth="9.140625" defaultRowHeight="15"/>
  <cols>
    <col min="1" max="1" width="61.140625" style="12" bestFit="1" customWidth="1"/>
    <col min="2" max="2" width="13.7109375" style="12" customWidth="1"/>
    <col min="3" max="3" width="9.140625" style="10"/>
    <col min="4" max="4" width="15" style="12" customWidth="1"/>
    <col min="5" max="5" width="11.5703125" style="10" customWidth="1"/>
    <col min="6" max="6" width="24.140625" style="12" customWidth="1"/>
    <col min="7" max="7" width="32" style="12" customWidth="1"/>
    <col min="8" max="8" width="14.7109375" style="12" customWidth="1"/>
    <col min="9" max="16384" width="9.140625" style="12"/>
  </cols>
  <sheetData>
    <row r="1" spans="1:8">
      <c r="A1" s="8" t="s">
        <v>412</v>
      </c>
      <c r="B1" s="8" t="s">
        <v>41</v>
      </c>
      <c r="C1" s="119" t="s">
        <v>235</v>
      </c>
      <c r="D1" s="8" t="s">
        <v>416</v>
      </c>
      <c r="E1" s="119" t="s">
        <v>451</v>
      </c>
      <c r="F1" s="119" t="s">
        <v>550</v>
      </c>
      <c r="G1" s="119" t="s">
        <v>576</v>
      </c>
      <c r="H1" s="119" t="s">
        <v>587</v>
      </c>
    </row>
    <row r="2" spans="1:8">
      <c r="A2" s="12" t="s">
        <v>29</v>
      </c>
      <c r="B2" s="12" t="s">
        <v>27</v>
      </c>
      <c r="C2" s="10">
        <v>2006</v>
      </c>
      <c r="D2" s="12" t="s">
        <v>417</v>
      </c>
      <c r="E2" s="10">
        <f>'2. LRAMVA Threshold'!D9</f>
        <v>2013</v>
      </c>
      <c r="F2" s="26" t="s">
        <v>171</v>
      </c>
      <c r="G2" s="12" t="s">
        <v>577</v>
      </c>
      <c r="H2" s="12" t="s">
        <v>595</v>
      </c>
    </row>
    <row r="3" spans="1:8">
      <c r="A3" s="12" t="s">
        <v>373</v>
      </c>
      <c r="B3" s="12" t="s">
        <v>27</v>
      </c>
      <c r="C3" s="10">
        <v>2007</v>
      </c>
      <c r="D3" s="12" t="s">
        <v>418</v>
      </c>
      <c r="E3" s="10">
        <f>'2. LRAMVA Threshold'!D24</f>
        <v>2014</v>
      </c>
      <c r="F3" s="12" t="s">
        <v>551</v>
      </c>
      <c r="G3" s="12" t="s">
        <v>578</v>
      </c>
      <c r="H3" s="12" t="s">
        <v>588</v>
      </c>
    </row>
    <row r="4" spans="1:8">
      <c r="A4" s="12" t="s">
        <v>374</v>
      </c>
      <c r="B4" s="12" t="s">
        <v>28</v>
      </c>
      <c r="C4" s="10">
        <v>2008</v>
      </c>
      <c r="D4" s="12" t="s">
        <v>419</v>
      </c>
      <c r="F4" s="12" t="s">
        <v>170</v>
      </c>
      <c r="G4" s="12" t="s">
        <v>579</v>
      </c>
    </row>
    <row r="5" spans="1:8">
      <c r="A5" s="12" t="s">
        <v>375</v>
      </c>
      <c r="B5" s="12" t="s">
        <v>28</v>
      </c>
      <c r="C5" s="10">
        <v>2009</v>
      </c>
      <c r="F5" s="12" t="s">
        <v>370</v>
      </c>
      <c r="G5" s="12" t="s">
        <v>580</v>
      </c>
    </row>
    <row r="6" spans="1:8">
      <c r="A6" s="12" t="s">
        <v>376</v>
      </c>
      <c r="B6" s="12" t="s">
        <v>28</v>
      </c>
      <c r="C6" s="10">
        <v>2010</v>
      </c>
      <c r="F6" s="12" t="s">
        <v>371</v>
      </c>
      <c r="G6" s="12" t="s">
        <v>581</v>
      </c>
    </row>
    <row r="7" spans="1:8">
      <c r="A7" s="12" t="s">
        <v>377</v>
      </c>
      <c r="B7" s="12" t="s">
        <v>28</v>
      </c>
      <c r="C7" s="10">
        <v>2011</v>
      </c>
      <c r="F7" s="12" t="s">
        <v>372</v>
      </c>
      <c r="G7" s="12" t="s">
        <v>582</v>
      </c>
    </row>
    <row r="8" spans="1:8">
      <c r="A8" s="12" t="s">
        <v>378</v>
      </c>
      <c r="B8" s="12" t="s">
        <v>28</v>
      </c>
      <c r="C8" s="10">
        <v>2012</v>
      </c>
      <c r="F8" s="12" t="s">
        <v>559</v>
      </c>
      <c r="G8" s="12" t="s">
        <v>583</v>
      </c>
    </row>
    <row r="9" spans="1:8">
      <c r="A9" s="12" t="s">
        <v>379</v>
      </c>
      <c r="B9" s="12" t="s">
        <v>28</v>
      </c>
      <c r="C9" s="10">
        <v>2013</v>
      </c>
      <c r="G9" s="12" t="s">
        <v>584</v>
      </c>
    </row>
    <row r="10" spans="1:8">
      <c r="A10" s="12" t="s">
        <v>380</v>
      </c>
      <c r="B10" s="12" t="s">
        <v>28</v>
      </c>
      <c r="C10" s="10">
        <v>2014</v>
      </c>
      <c r="G10" s="12" t="s">
        <v>585</v>
      </c>
    </row>
    <row r="11" spans="1:8">
      <c r="A11" s="12" t="s">
        <v>381</v>
      </c>
      <c r="B11" s="12" t="s">
        <v>28</v>
      </c>
      <c r="C11" s="10">
        <v>2015</v>
      </c>
      <c r="G11" s="12" t="s">
        <v>586</v>
      </c>
    </row>
    <row r="12" spans="1:8">
      <c r="A12" s="12" t="s">
        <v>382</v>
      </c>
      <c r="B12" s="12" t="s">
        <v>28</v>
      </c>
      <c r="C12" s="10">
        <v>2016</v>
      </c>
    </row>
    <row r="13" spans="1:8">
      <c r="A13" s="12" t="s">
        <v>383</v>
      </c>
      <c r="B13" s="12" t="s">
        <v>28</v>
      </c>
      <c r="C13" s="10">
        <v>2017</v>
      </c>
    </row>
    <row r="14" spans="1:8">
      <c r="A14" s="12" t="s">
        <v>384</v>
      </c>
      <c r="B14" s="12" t="s">
        <v>28</v>
      </c>
      <c r="C14" s="10">
        <v>2018</v>
      </c>
    </row>
    <row r="15" spans="1:8">
      <c r="A15" s="12" t="s">
        <v>385</v>
      </c>
      <c r="B15" s="12" t="s">
        <v>28</v>
      </c>
      <c r="C15" s="10">
        <v>2019</v>
      </c>
    </row>
    <row r="16" spans="1:8">
      <c r="A16" s="12" t="s">
        <v>386</v>
      </c>
      <c r="B16" s="12" t="s">
        <v>28</v>
      </c>
      <c r="C16" s="10">
        <v>2020</v>
      </c>
    </row>
    <row r="17" spans="1:2">
      <c r="A17" s="12" t="s">
        <v>387</v>
      </c>
      <c r="B17" s="12" t="s">
        <v>28</v>
      </c>
    </row>
    <row r="18" spans="1:2">
      <c r="A18" s="12" t="s">
        <v>388</v>
      </c>
      <c r="B18" s="12" t="s">
        <v>28</v>
      </c>
    </row>
    <row r="19" spans="1:2">
      <c r="A19" s="12" t="s">
        <v>389</v>
      </c>
      <c r="B19" s="12" t="s">
        <v>28</v>
      </c>
    </row>
    <row r="20" spans="1:2">
      <c r="A20" s="12" t="s">
        <v>390</v>
      </c>
      <c r="B20" s="12" t="s">
        <v>28</v>
      </c>
    </row>
    <row r="21" spans="1:2">
      <c r="A21" s="12" t="s">
        <v>391</v>
      </c>
      <c r="B21" s="12" t="s">
        <v>28</v>
      </c>
    </row>
    <row r="22" spans="1:2">
      <c r="A22" s="12" t="s">
        <v>392</v>
      </c>
      <c r="B22" s="12" t="s">
        <v>28</v>
      </c>
    </row>
    <row r="23" spans="1:2">
      <c r="A23" s="12" t="s">
        <v>393</v>
      </c>
      <c r="B23" s="12" t="s">
        <v>28</v>
      </c>
    </row>
    <row r="24" spans="1:2">
      <c r="A24" s="12" t="s">
        <v>394</v>
      </c>
      <c r="B24" s="12" t="s">
        <v>28</v>
      </c>
    </row>
    <row r="25" spans="1:2">
      <c r="A25" s="12" t="s">
        <v>395</v>
      </c>
      <c r="B25" s="12" t="s">
        <v>28</v>
      </c>
    </row>
    <row r="26" spans="1:2">
      <c r="A26" s="12" t="s">
        <v>32</v>
      </c>
      <c r="B26" s="12" t="s">
        <v>27</v>
      </c>
    </row>
    <row r="27" spans="1:2">
      <c r="A27" s="12" t="s">
        <v>396</v>
      </c>
      <c r="B27" s="12" t="s">
        <v>28</v>
      </c>
    </row>
    <row r="28" spans="1:2">
      <c r="A28" s="12" t="s">
        <v>397</v>
      </c>
      <c r="B28" s="12" t="s">
        <v>28</v>
      </c>
    </row>
    <row r="29" spans="1:2">
      <c r="A29" s="12" t="s">
        <v>398</v>
      </c>
      <c r="B29" s="12" t="s">
        <v>28</v>
      </c>
    </row>
    <row r="30" spans="1:2">
      <c r="A30" s="12" t="s">
        <v>30</v>
      </c>
      <c r="B30" s="12" t="s">
        <v>28</v>
      </c>
    </row>
    <row r="31" spans="1:2">
      <c r="A31" s="12" t="s">
        <v>399</v>
      </c>
      <c r="B31" s="12" t="s">
        <v>28</v>
      </c>
    </row>
    <row r="32" spans="1:2">
      <c r="A32" s="12" t="s">
        <v>400</v>
      </c>
      <c r="B32" s="12" t="s">
        <v>28</v>
      </c>
    </row>
    <row r="33" spans="1:2">
      <c r="A33" s="12" t="s">
        <v>401</v>
      </c>
      <c r="B33" s="12" t="s">
        <v>28</v>
      </c>
    </row>
    <row r="34" spans="1:2">
      <c r="A34" s="12" t="s">
        <v>402</v>
      </c>
      <c r="B34" s="12" t="s">
        <v>28</v>
      </c>
    </row>
    <row r="35" spans="1:2">
      <c r="A35" s="12" t="s">
        <v>403</v>
      </c>
      <c r="B35" s="12" t="s">
        <v>28</v>
      </c>
    </row>
    <row r="36" spans="1:2">
      <c r="A36" s="12" t="s">
        <v>404</v>
      </c>
      <c r="B36" s="12" t="s">
        <v>28</v>
      </c>
    </row>
    <row r="37" spans="1:2">
      <c r="A37" s="12" t="s">
        <v>405</v>
      </c>
      <c r="B37" s="12" t="s">
        <v>28</v>
      </c>
    </row>
    <row r="38" spans="1:2">
      <c r="A38" s="12" t="s">
        <v>406</v>
      </c>
      <c r="B38" s="12" t="s">
        <v>28</v>
      </c>
    </row>
    <row r="39" spans="1:2">
      <c r="A39" s="12" t="s">
        <v>407</v>
      </c>
      <c r="B39" s="12" t="s">
        <v>28</v>
      </c>
    </row>
    <row r="40" spans="1:2">
      <c r="A40" s="12" t="s">
        <v>31</v>
      </c>
      <c r="B40" s="12" t="s">
        <v>28</v>
      </c>
    </row>
  </sheetData>
  <pageMargins left="0.7" right="0.7" top="0.75" bottom="0.75" header="0.3" footer="0.3"/>
  <pageSetup orientation="portrait" verticalDpi="0"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V106"/>
  <sheetViews>
    <sheetView tabSelected="1" topLeftCell="A49" zoomScale="70" zoomScaleNormal="70" workbookViewId="0">
      <selection activeCell="J83" sqref="J83"/>
    </sheetView>
  </sheetViews>
  <sheetFormatPr defaultColWidth="9.140625" defaultRowHeight="15.75"/>
  <cols>
    <col min="1" max="1" width="2.7109375" style="9" customWidth="1"/>
    <col min="2" max="2" width="33.5703125" style="9" customWidth="1"/>
    <col min="3" max="4" width="29.5703125" style="9" customWidth="1"/>
    <col min="5" max="5" width="24.42578125" style="17" customWidth="1"/>
    <col min="6" max="6" width="34.42578125" style="9" customWidth="1"/>
    <col min="7" max="7" width="27.5703125" style="9" customWidth="1"/>
    <col min="8" max="8" width="28.85546875" style="9" customWidth="1"/>
    <col min="9" max="9" width="23.140625" style="9" customWidth="1"/>
    <col min="10" max="10" width="22" style="9" customWidth="1"/>
    <col min="11" max="11" width="19.7109375" style="9" hidden="1" customWidth="1"/>
    <col min="12" max="12" width="21.7109375" style="9" hidden="1" customWidth="1"/>
    <col min="13" max="13" width="24" style="9" hidden="1" customWidth="1"/>
    <col min="14" max="14" width="24.140625" style="9" hidden="1" customWidth="1"/>
    <col min="15" max="15" width="21.42578125" style="9" hidden="1" customWidth="1"/>
    <col min="16" max="16" width="22.140625" style="9" hidden="1" customWidth="1"/>
    <col min="17" max="17" width="16.42578125" style="9" hidden="1" customWidth="1"/>
    <col min="18" max="18" width="15.5703125" style="9" customWidth="1"/>
    <col min="19" max="19" width="17.140625" style="9" customWidth="1"/>
    <col min="20" max="20" width="13.7109375" style="8" customWidth="1"/>
    <col min="21" max="21" width="6.28515625" style="8" customWidth="1"/>
    <col min="22" max="22" width="13.5703125" style="9" customWidth="1"/>
    <col min="23" max="23" width="15.28515625" style="9" customWidth="1"/>
    <col min="24" max="16384" width="9.140625" style="9"/>
  </cols>
  <sheetData>
    <row r="1" spans="2:22" ht="144" customHeight="1"/>
    <row r="2" spans="2:22" ht="49.5" customHeight="1">
      <c r="E2" s="9"/>
      <c r="F2" s="17"/>
      <c r="H2" s="63"/>
      <c r="I2" s="32"/>
      <c r="K2" s="36"/>
      <c r="L2" s="36"/>
      <c r="T2" s="9"/>
      <c r="V2" s="8"/>
    </row>
    <row r="3" spans="2:22" ht="16.5" customHeight="1" thickBot="1">
      <c r="E3" s="9"/>
      <c r="F3" s="17"/>
      <c r="H3" s="63"/>
      <c r="I3" s="32"/>
      <c r="K3" s="36"/>
      <c r="L3" s="36"/>
      <c r="T3" s="9"/>
      <c r="V3" s="8"/>
    </row>
    <row r="4" spans="2:22" ht="24.75" customHeight="1" thickBot="1">
      <c r="B4" s="535" t="s">
        <v>172</v>
      </c>
      <c r="C4" s="125" t="s">
        <v>176</v>
      </c>
      <c r="E4" s="9"/>
      <c r="T4" s="9"/>
      <c r="V4" s="8"/>
    </row>
    <row r="5" spans="2:22" ht="26.25" customHeight="1" thickBot="1">
      <c r="C5" s="128" t="s">
        <v>173</v>
      </c>
      <c r="E5" s="9"/>
      <c r="T5" s="9"/>
      <c r="V5" s="8"/>
    </row>
    <row r="6" spans="2:22" ht="27" customHeight="1" thickBot="1">
      <c r="B6" s="535"/>
      <c r="C6" s="567" t="s">
        <v>552</v>
      </c>
      <c r="D6" s="17"/>
      <c r="E6" s="9"/>
      <c r="T6" s="9"/>
      <c r="V6" s="8"/>
    </row>
    <row r="7" spans="2:22" ht="21" customHeight="1">
      <c r="B7" s="535"/>
      <c r="C7" s="17"/>
      <c r="D7" s="17"/>
      <c r="E7" s="9"/>
      <c r="T7" s="9"/>
      <c r="V7" s="8"/>
    </row>
    <row r="8" spans="2:22" ht="24.75" customHeight="1">
      <c r="B8" s="743" t="s">
        <v>240</v>
      </c>
      <c r="C8" s="188" t="s">
        <v>694</v>
      </c>
      <c r="D8" s="599"/>
      <c r="E8" s="9"/>
      <c r="T8" s="9"/>
      <c r="V8" s="8"/>
    </row>
    <row r="9" spans="2:22" ht="41.25" customHeight="1">
      <c r="B9" s="549" t="s">
        <v>521</v>
      </c>
      <c r="C9" s="545"/>
      <c r="D9" s="543"/>
      <c r="E9" s="543"/>
      <c r="F9" s="543"/>
      <c r="G9" s="543"/>
      <c r="H9" s="543"/>
      <c r="I9" s="543"/>
      <c r="J9" s="544"/>
      <c r="K9" s="544"/>
      <c r="L9" s="544"/>
      <c r="M9" s="18"/>
      <c r="T9" s="9"/>
      <c r="V9" s="8"/>
    </row>
    <row r="10" spans="2:22" ht="10.5" customHeight="1">
      <c r="B10" s="549"/>
      <c r="C10" s="545"/>
      <c r="D10" s="543"/>
      <c r="E10" s="543"/>
      <c r="F10" s="543"/>
      <c r="G10" s="543"/>
      <c r="H10" s="543"/>
      <c r="I10" s="543"/>
      <c r="J10" s="544"/>
      <c r="K10" s="544"/>
      <c r="L10" s="544"/>
      <c r="M10" s="18"/>
      <c r="T10" s="9"/>
      <c r="V10" s="8"/>
    </row>
    <row r="11" spans="2:22" s="547" customFormat="1" ht="26.25" customHeight="1">
      <c r="B11" s="566" t="s">
        <v>557</v>
      </c>
      <c r="C11" s="565"/>
      <c r="D11" s="565"/>
      <c r="E11" s="565"/>
      <c r="F11" s="565"/>
      <c r="G11" s="565"/>
      <c r="H11" s="565"/>
      <c r="T11" s="548"/>
      <c r="U11" s="548"/>
    </row>
    <row r="12" spans="2:22" s="32" customFormat="1" ht="18.75" customHeight="1">
      <c r="B12" s="542"/>
      <c r="T12" s="185"/>
      <c r="U12" s="185"/>
    </row>
    <row r="13" spans="2:22" s="32" customFormat="1" ht="22.5" customHeight="1" thickBot="1">
      <c r="B13" s="184" t="s">
        <v>509</v>
      </c>
      <c r="C13" s="17"/>
      <c r="F13" s="184" t="s">
        <v>510</v>
      </c>
      <c r="G13" s="36"/>
      <c r="H13" s="31"/>
      <c r="I13" s="9"/>
      <c r="J13" s="183" t="s">
        <v>507</v>
      </c>
      <c r="N13" s="104"/>
      <c r="P13" s="9"/>
      <c r="Q13" s="186"/>
      <c r="R13" s="42"/>
      <c r="T13" s="185"/>
      <c r="U13" s="185"/>
    </row>
    <row r="14" spans="2:22" ht="29.25" customHeight="1" thickBot="1">
      <c r="B14" s="123" t="s">
        <v>548</v>
      </c>
      <c r="D14" s="540" t="s">
        <v>695</v>
      </c>
      <c r="E14" s="129"/>
      <c r="F14" s="123" t="s">
        <v>549</v>
      </c>
      <c r="H14" s="540" t="s">
        <v>696</v>
      </c>
      <c r="J14" s="123" t="s">
        <v>516</v>
      </c>
      <c r="L14" s="131"/>
      <c r="N14" s="104"/>
      <c r="Q14" s="194"/>
      <c r="R14" s="98"/>
    </row>
    <row r="15" spans="2:22" ht="26.25" customHeight="1" thickBot="1">
      <c r="B15" s="123" t="s">
        <v>425</v>
      </c>
      <c r="C15" s="107"/>
      <c r="D15" s="540" t="s">
        <v>697</v>
      </c>
      <c r="F15" s="123" t="s">
        <v>415</v>
      </c>
      <c r="G15" s="126"/>
      <c r="H15" s="540" t="s">
        <v>698</v>
      </c>
      <c r="I15" s="17"/>
      <c r="J15" s="123" t="s">
        <v>517</v>
      </c>
      <c r="L15" s="131"/>
      <c r="M15" s="104"/>
      <c r="Q15" s="194"/>
      <c r="R15" s="98"/>
    </row>
    <row r="16" spans="2:22" ht="28.5" customHeight="1" thickBot="1">
      <c r="B16" s="123" t="s">
        <v>455</v>
      </c>
      <c r="C16" s="107"/>
      <c r="D16" s="541" t="s">
        <v>181</v>
      </c>
      <c r="E16" s="104"/>
      <c r="F16" s="123" t="s">
        <v>435</v>
      </c>
      <c r="G16" s="124"/>
      <c r="H16" s="541" t="s">
        <v>699</v>
      </c>
      <c r="I16" s="104"/>
      <c r="K16" s="194"/>
      <c r="L16" s="194"/>
      <c r="M16" s="194"/>
      <c r="N16" s="194"/>
      <c r="Q16" s="194"/>
      <c r="R16" s="98"/>
    </row>
    <row r="17" spans="1:21" ht="29.25" customHeight="1" thickBot="1">
      <c r="B17" s="123" t="s">
        <v>422</v>
      </c>
      <c r="C17" s="107"/>
      <c r="D17" s="131">
        <v>72738</v>
      </c>
      <c r="E17" s="120"/>
      <c r="F17" s="123" t="s">
        <v>436</v>
      </c>
      <c r="G17" s="601" t="s">
        <v>364</v>
      </c>
      <c r="H17" s="241">
        <f>SUM(R52,R55,R58,R61,R64,R67)</f>
        <v>172797.2479577359</v>
      </c>
      <c r="I17" s="17"/>
      <c r="K17" s="194"/>
      <c r="L17" s="194"/>
      <c r="M17" s="194"/>
      <c r="N17" s="194"/>
      <c r="P17" s="194"/>
      <c r="Q17" s="194"/>
      <c r="R17" s="98"/>
    </row>
    <row r="18" spans="1:21" ht="27.75" customHeight="1" thickBot="1">
      <c r="E18" s="9"/>
      <c r="F18" s="123" t="s">
        <v>437</v>
      </c>
      <c r="G18" s="601" t="s">
        <v>365</v>
      </c>
      <c r="H18" s="130">
        <f>-SUM(R53,R56,R59,R62,R65,R68)</f>
        <v>53069.723557999998</v>
      </c>
      <c r="I18" s="17"/>
      <c r="J18" s="194"/>
      <c r="K18" s="194"/>
      <c r="L18" s="194"/>
      <c r="M18" s="194"/>
      <c r="N18" s="194"/>
      <c r="P18" s="194"/>
      <c r="Q18" s="194"/>
      <c r="R18" s="98"/>
    </row>
    <row r="19" spans="1:21" ht="27.75" customHeight="1" thickBot="1">
      <c r="E19" s="9"/>
      <c r="F19" s="123" t="s">
        <v>410</v>
      </c>
      <c r="G19" s="601" t="s">
        <v>366</v>
      </c>
      <c r="H19" s="187">
        <f>R82</f>
        <v>1283.4157210953226</v>
      </c>
      <c r="I19" s="17"/>
      <c r="J19" s="194"/>
      <c r="P19" s="194"/>
      <c r="Q19" s="194"/>
      <c r="R19" s="98"/>
    </row>
    <row r="20" spans="1:21" ht="27.75" customHeight="1">
      <c r="C20" s="32"/>
      <c r="D20" s="32"/>
      <c r="E20" s="32"/>
      <c r="F20" s="123" t="s">
        <v>511</v>
      </c>
      <c r="G20" s="601" t="s">
        <v>450</v>
      </c>
      <c r="H20" s="187">
        <f>H17-H18+H19</f>
        <v>121010.94012083123</v>
      </c>
      <c r="I20" s="104"/>
      <c r="P20" s="194"/>
      <c r="Q20" s="194"/>
      <c r="R20" s="98"/>
    </row>
    <row r="21" spans="1:21" ht="22.5" customHeight="1">
      <c r="A21" s="28"/>
      <c r="E21" s="9"/>
    </row>
    <row r="22" spans="1:21" ht="13.5" customHeight="1">
      <c r="A22" s="28"/>
      <c r="B22" s="117" t="s">
        <v>420</v>
      </c>
      <c r="C22" s="35"/>
      <c r="E22" s="9"/>
    </row>
    <row r="23" spans="1:21" ht="13.5" customHeight="1">
      <c r="A23" s="28"/>
      <c r="B23" s="117"/>
      <c r="C23" s="35"/>
      <c r="E23" s="9"/>
    </row>
    <row r="24" spans="1:21" ht="138" customHeight="1">
      <c r="A24" s="28"/>
      <c r="B24" s="782" t="s">
        <v>639</v>
      </c>
      <c r="C24" s="782"/>
      <c r="D24" s="782"/>
      <c r="E24" s="782"/>
      <c r="F24" s="782"/>
      <c r="G24" s="782"/>
    </row>
    <row r="25" spans="1:21" ht="14.25" customHeight="1">
      <c r="A25" s="28"/>
      <c r="B25" s="546"/>
      <c r="C25" s="546"/>
      <c r="D25" s="536"/>
      <c r="E25" s="536"/>
      <c r="F25" s="536"/>
      <c r="G25" s="546"/>
    </row>
    <row r="26" spans="1:21" s="17" customFormat="1" ht="27" customHeight="1">
      <c r="B26" s="783" t="s">
        <v>508</v>
      </c>
      <c r="C26" s="784"/>
      <c r="D26" s="132" t="s">
        <v>41</v>
      </c>
      <c r="E26" s="133" t="s">
        <v>568</v>
      </c>
      <c r="F26" s="133" t="s">
        <v>410</v>
      </c>
      <c r="G26" s="134" t="s">
        <v>411</v>
      </c>
      <c r="T26" s="135"/>
      <c r="U26" s="135"/>
    </row>
    <row r="27" spans="1:21" ht="20.25" customHeight="1">
      <c r="B27" s="744" t="s">
        <v>29</v>
      </c>
      <c r="C27" s="745"/>
      <c r="D27" s="636" t="s">
        <v>27</v>
      </c>
      <c r="E27" s="137">
        <f>SUM(D58:D69)</f>
        <v>12087.392735307076</v>
      </c>
      <c r="F27" s="138">
        <f>D82</f>
        <v>96.694317978346319</v>
      </c>
      <c r="G27" s="137">
        <f>E27+F27</f>
        <v>12184.087053285422</v>
      </c>
    </row>
    <row r="28" spans="1:21" ht="20.25" customHeight="1">
      <c r="B28" s="744" t="s">
        <v>682</v>
      </c>
      <c r="C28" s="745"/>
      <c r="D28" s="636" t="s">
        <v>27</v>
      </c>
      <c r="E28" s="139">
        <f>SUM(E58:E69)</f>
        <v>85620.460647614134</v>
      </c>
      <c r="F28" s="140">
        <f>E82</f>
        <v>906.45461628986709</v>
      </c>
      <c r="G28" s="139">
        <f>E28+F28</f>
        <v>86526.915263903997</v>
      </c>
    </row>
    <row r="29" spans="1:21" ht="20.25" customHeight="1">
      <c r="B29" s="744" t="s">
        <v>683</v>
      </c>
      <c r="C29" s="745"/>
      <c r="D29" s="636" t="s">
        <v>28</v>
      </c>
      <c r="E29" s="139">
        <f>SUM(F58:F69)</f>
        <v>7025.0556369860678</v>
      </c>
      <c r="F29" s="140">
        <f>F82</f>
        <v>74.250548741649865</v>
      </c>
      <c r="G29" s="139">
        <f t="shared" ref="G29:G32" si="0">E29+F29</f>
        <v>7099.306185727718</v>
      </c>
    </row>
    <row r="30" spans="1:21" ht="20.25" customHeight="1">
      <c r="B30" s="744" t="s">
        <v>684</v>
      </c>
      <c r="C30" s="745"/>
      <c r="D30" s="636" t="s">
        <v>28</v>
      </c>
      <c r="E30" s="139">
        <f>SUM(G58:G69)</f>
        <v>-3321.4276931713584</v>
      </c>
      <c r="F30" s="140">
        <f>G82</f>
        <v>-34.992173926859621</v>
      </c>
      <c r="G30" s="139">
        <f t="shared" si="0"/>
        <v>-3356.4198670982182</v>
      </c>
    </row>
    <row r="31" spans="1:21" ht="20.25" customHeight="1">
      <c r="B31" s="744" t="s">
        <v>32</v>
      </c>
      <c r="C31" s="745"/>
      <c r="D31" s="636" t="s">
        <v>27</v>
      </c>
      <c r="E31" s="139">
        <f>SUM(H58:H69)</f>
        <v>-199.56105700000003</v>
      </c>
      <c r="F31" s="140">
        <f>H82</f>
        <v>-2.106159277572917</v>
      </c>
      <c r="G31" s="139">
        <f>E31+F31</f>
        <v>-201.66721627757295</v>
      </c>
    </row>
    <row r="32" spans="1:21" ht="20.25" customHeight="1">
      <c r="B32" s="744" t="s">
        <v>30</v>
      </c>
      <c r="C32" s="745"/>
      <c r="D32" s="636" t="s">
        <v>28</v>
      </c>
      <c r="E32" s="139">
        <f>SUM(I58:I69)</f>
        <v>-39.616661000000001</v>
      </c>
      <c r="F32" s="140">
        <f>I82</f>
        <v>-0.41737314295416678</v>
      </c>
      <c r="G32" s="139">
        <f t="shared" si="0"/>
        <v>-40.03403414295417</v>
      </c>
    </row>
    <row r="33" spans="2:22" ht="20.25" customHeight="1">
      <c r="B33" s="744" t="s">
        <v>685</v>
      </c>
      <c r="C33" s="745"/>
      <c r="D33" s="636" t="s">
        <v>28</v>
      </c>
      <c r="E33" s="139">
        <f>SUM(J61:J72)</f>
        <v>18555.220791000003</v>
      </c>
      <c r="F33" s="140">
        <f>J82</f>
        <v>243.5319444328459</v>
      </c>
      <c r="G33" s="139">
        <f>E33+F33</f>
        <v>18798.752735432849</v>
      </c>
    </row>
    <row r="34" spans="2:22" ht="20.25" customHeight="1">
      <c r="B34" s="744"/>
      <c r="C34" s="745"/>
      <c r="D34" s="636"/>
      <c r="E34" s="139">
        <f>SUM(K52:K81)</f>
        <v>0</v>
      </c>
      <c r="F34" s="140">
        <f>K82</f>
        <v>0</v>
      </c>
      <c r="G34" s="139">
        <f t="shared" ref="G34:G40" si="1">E34+F34</f>
        <v>0</v>
      </c>
    </row>
    <row r="35" spans="2:22" ht="20.25" customHeight="1">
      <c r="B35" s="744"/>
      <c r="C35" s="745"/>
      <c r="D35" s="636"/>
      <c r="E35" s="139">
        <f>SUM(L52:L81)</f>
        <v>0</v>
      </c>
      <c r="F35" s="140">
        <f>L82</f>
        <v>0</v>
      </c>
      <c r="G35" s="139">
        <f t="shared" si="1"/>
        <v>0</v>
      </c>
    </row>
    <row r="36" spans="2:22" ht="20.25" customHeight="1">
      <c r="B36" s="744"/>
      <c r="C36" s="745"/>
      <c r="D36" s="636"/>
      <c r="E36" s="139">
        <f>SUM(M52:M81)</f>
        <v>0</v>
      </c>
      <c r="F36" s="140">
        <f>M82</f>
        <v>0</v>
      </c>
      <c r="G36" s="139">
        <f t="shared" si="1"/>
        <v>0</v>
      </c>
    </row>
    <row r="37" spans="2:22" ht="20.25" customHeight="1">
      <c r="B37" s="744"/>
      <c r="C37" s="745"/>
      <c r="D37" s="636"/>
      <c r="E37" s="139">
        <f>SUM(N52:N81)</f>
        <v>0</v>
      </c>
      <c r="F37" s="140">
        <f>N82</f>
        <v>0</v>
      </c>
      <c r="G37" s="139">
        <f t="shared" si="1"/>
        <v>0</v>
      </c>
    </row>
    <row r="38" spans="2:22" ht="20.25" customHeight="1">
      <c r="B38" s="744"/>
      <c r="C38" s="745"/>
      <c r="D38" s="636"/>
      <c r="E38" s="139">
        <f>SUM(O52:O81)</f>
        <v>0</v>
      </c>
      <c r="F38" s="140">
        <f>O82</f>
        <v>0</v>
      </c>
      <c r="G38" s="139">
        <f t="shared" si="1"/>
        <v>0</v>
      </c>
    </row>
    <row r="39" spans="2:22" ht="20.25" customHeight="1">
      <c r="B39" s="744"/>
      <c r="C39" s="745"/>
      <c r="D39" s="636"/>
      <c r="E39" s="139">
        <f>SUM(P52:P81)</f>
        <v>0</v>
      </c>
      <c r="F39" s="140">
        <f>P82</f>
        <v>0</v>
      </c>
      <c r="G39" s="139">
        <f t="shared" si="1"/>
        <v>0</v>
      </c>
    </row>
    <row r="40" spans="2:22" ht="20.25" customHeight="1">
      <c r="B40" s="744"/>
      <c r="C40" s="745"/>
      <c r="D40" s="637"/>
      <c r="E40" s="141">
        <f>SUM(Q52:Q81)</f>
        <v>0</v>
      </c>
      <c r="F40" s="142">
        <f>Q82</f>
        <v>0</v>
      </c>
      <c r="G40" s="141">
        <f t="shared" si="1"/>
        <v>0</v>
      </c>
    </row>
    <row r="41" spans="2:22" s="8" customFormat="1" ht="21" customHeight="1">
      <c r="B41" s="785" t="s">
        <v>26</v>
      </c>
      <c r="C41" s="786"/>
      <c r="D41" s="136"/>
      <c r="E41" s="143">
        <f>SUM(E27:E40)</f>
        <v>119727.52439973594</v>
      </c>
      <c r="F41" s="143">
        <f>SUM(F27:F40)</f>
        <v>1283.4157210953226</v>
      </c>
      <c r="G41" s="143">
        <f>SUM(G27:G40)</f>
        <v>121010.94012083123</v>
      </c>
      <c r="H41" s="199"/>
    </row>
    <row r="42" spans="2:22" ht="18" customHeight="1">
      <c r="D42" s="96"/>
      <c r="E42" s="9"/>
      <c r="F42" s="17"/>
    </row>
    <row r="43" spans="2:22" s="28" customFormat="1" ht="21">
      <c r="C43" s="35"/>
      <c r="D43" s="36"/>
      <c r="E43" s="36"/>
      <c r="F43" s="36"/>
      <c r="G43" s="36"/>
      <c r="H43" s="36"/>
      <c r="I43" s="36"/>
      <c r="J43" s="36"/>
      <c r="K43" s="36"/>
      <c r="L43" s="36"/>
      <c r="M43" s="108"/>
      <c r="N43" s="36"/>
      <c r="O43" s="36"/>
      <c r="P43" s="36"/>
      <c r="Q43" s="36"/>
      <c r="R43" s="36"/>
      <c r="T43" s="37"/>
      <c r="U43" s="19"/>
      <c r="V43" s="38"/>
    </row>
    <row r="44" spans="2:22" ht="12" customHeight="1">
      <c r="B44" s="117" t="s">
        <v>461</v>
      </c>
      <c r="C44" s="31"/>
      <c r="D44" s="31"/>
      <c r="E44" s="595"/>
      <c r="F44" s="31"/>
      <c r="G44" s="31"/>
      <c r="H44" s="31"/>
      <c r="I44" s="31"/>
      <c r="J44" s="31"/>
      <c r="K44" s="31"/>
      <c r="L44" s="31"/>
      <c r="M44" s="31"/>
      <c r="N44" s="31"/>
      <c r="O44" s="31"/>
      <c r="P44" s="31"/>
      <c r="Q44" s="31"/>
      <c r="R44" s="31"/>
      <c r="U44" s="19"/>
      <c r="V44" s="13"/>
    </row>
    <row r="45" spans="2:22" ht="12" customHeight="1">
      <c r="B45" s="117"/>
      <c r="C45" s="31"/>
      <c r="D45" s="31"/>
      <c r="E45" s="31"/>
      <c r="F45" s="31"/>
      <c r="G45" s="31"/>
      <c r="H45" s="31"/>
      <c r="I45" s="31"/>
      <c r="J45" s="31"/>
      <c r="K45" s="31"/>
      <c r="L45" s="31"/>
      <c r="M45" s="31"/>
      <c r="N45" s="31"/>
      <c r="O45" s="31"/>
      <c r="P45" s="31"/>
      <c r="Q45" s="31"/>
      <c r="R45" s="31"/>
      <c r="U45" s="19"/>
      <c r="V45" s="13"/>
    </row>
    <row r="46" spans="2:22" s="28" customFormat="1" ht="41.25" customHeight="1">
      <c r="B46" s="782" t="s">
        <v>615</v>
      </c>
      <c r="C46" s="782"/>
      <c r="D46" s="782"/>
      <c r="E46" s="782"/>
      <c r="F46" s="782"/>
      <c r="G46" s="782"/>
      <c r="H46" s="782"/>
      <c r="I46" s="782"/>
      <c r="J46" s="782"/>
      <c r="K46" s="782"/>
      <c r="L46" s="782"/>
      <c r="M46" s="615"/>
      <c r="N46" s="742"/>
      <c r="O46" s="742"/>
      <c r="P46" s="742"/>
      <c r="Q46" s="742"/>
      <c r="R46" s="742"/>
      <c r="T46" s="37"/>
      <c r="U46" s="19"/>
      <c r="V46" s="38"/>
    </row>
    <row r="47" spans="2:22" s="28" customFormat="1" ht="48" customHeight="1">
      <c r="B47" s="782" t="s">
        <v>567</v>
      </c>
      <c r="C47" s="782"/>
      <c r="D47" s="782"/>
      <c r="E47" s="782"/>
      <c r="F47" s="782"/>
      <c r="G47" s="782"/>
      <c r="H47" s="782"/>
      <c r="I47" s="782"/>
      <c r="J47" s="782"/>
      <c r="K47" s="782"/>
      <c r="L47" s="782"/>
      <c r="M47" s="615"/>
      <c r="N47" s="742"/>
      <c r="O47" s="742"/>
      <c r="P47" s="742"/>
      <c r="Q47" s="742"/>
      <c r="R47" s="742"/>
      <c r="T47" s="37"/>
      <c r="U47" s="19"/>
      <c r="V47" s="38"/>
    </row>
    <row r="48" spans="2:22" s="28" customFormat="1" ht="26.25" customHeight="1">
      <c r="B48" s="782" t="s">
        <v>624</v>
      </c>
      <c r="C48" s="782"/>
      <c r="D48" s="782"/>
      <c r="E48" s="782"/>
      <c r="F48" s="782"/>
      <c r="G48" s="782"/>
      <c r="H48" s="782"/>
      <c r="I48" s="782"/>
      <c r="J48" s="782"/>
      <c r="K48" s="782"/>
      <c r="L48" s="782"/>
      <c r="M48" s="615"/>
      <c r="N48" s="742"/>
      <c r="O48" s="742"/>
      <c r="P48" s="742"/>
      <c r="Q48" s="742"/>
      <c r="R48" s="742"/>
      <c r="T48" s="37"/>
      <c r="U48" s="19"/>
      <c r="V48" s="38"/>
    </row>
    <row r="49" spans="2:22" ht="15" customHeight="1">
      <c r="B49" s="611"/>
      <c r="C49" s="31"/>
      <c r="D49" s="31"/>
      <c r="E49" s="31"/>
      <c r="F49" s="31"/>
      <c r="G49" s="31"/>
      <c r="H49" s="31"/>
      <c r="I49" s="31"/>
      <c r="J49" s="31"/>
      <c r="K49" s="31"/>
      <c r="L49" s="31"/>
      <c r="M49" s="31"/>
      <c r="N49" s="31"/>
      <c r="O49" s="31"/>
      <c r="P49" s="31"/>
      <c r="Q49" s="31"/>
      <c r="R49" s="31"/>
      <c r="U49" s="19"/>
      <c r="V49" s="13"/>
    </row>
    <row r="50" spans="2:22" s="17" customFormat="1" ht="63" customHeight="1">
      <c r="B50" s="242" t="s">
        <v>34</v>
      </c>
      <c r="C50" s="242" t="s">
        <v>518</v>
      </c>
      <c r="D50" s="134" t="str">
        <f>IF($B27&lt;&gt;"",$B27,"")</f>
        <v>Residential</v>
      </c>
      <c r="E50" s="134" t="str">
        <f>IF($B28&lt;&gt;"",$B28,"")</f>
        <v>General Service &lt; 50 kW</v>
      </c>
      <c r="F50" s="134" t="str">
        <f>IF($B29&lt;&gt;"",$B29,"")</f>
        <v>General Service 50 to 2999 kW</v>
      </c>
      <c r="G50" s="134" t="str">
        <f>IF($B30&lt;&gt;"",$B30,"")</f>
        <v>General Service 3000-4999 kW</v>
      </c>
      <c r="H50" s="134" t="str">
        <f>IF($B31&lt;&gt;"",$B31,"")</f>
        <v>Unmetered Scattered Load</v>
      </c>
      <c r="I50" s="134" t="str">
        <f>IF($B32&lt;&gt;"",$B32,"")</f>
        <v>Sentinel Lighting</v>
      </c>
      <c r="J50" s="134" t="str">
        <f>IF($B33&lt;&gt;"",$B33,"")</f>
        <v xml:space="preserve">Street Lighting </v>
      </c>
      <c r="K50" s="134" t="str">
        <f>IF($B34&lt;&gt;"",$B34,"")</f>
        <v/>
      </c>
      <c r="L50" s="134" t="str">
        <f>IF($B35&lt;&gt;"",$B35,"")</f>
        <v/>
      </c>
      <c r="M50" s="134" t="str">
        <f>IF($B36&lt;&gt;"",$B36,"")</f>
        <v/>
      </c>
      <c r="N50" s="134" t="str">
        <f>IF($B37&lt;&gt;"",$B37,"")</f>
        <v/>
      </c>
      <c r="O50" s="134" t="str">
        <f>IF($B38&lt;&gt;"",$B38,"")</f>
        <v/>
      </c>
      <c r="P50" s="134" t="str">
        <f>IF($B39&lt;&gt;"",$B39,"")</f>
        <v/>
      </c>
      <c r="Q50" s="134" t="str">
        <f>IF($B40&lt;&gt;"",$B40,"")</f>
        <v/>
      </c>
      <c r="R50" s="242" t="s">
        <v>26</v>
      </c>
      <c r="T50" s="135"/>
      <c r="U50" s="144"/>
    </row>
    <row r="51" spans="2:22" s="145" customFormat="1" ht="15.75" customHeight="1">
      <c r="B51" s="573"/>
      <c r="C51" s="574"/>
      <c r="D51" s="574" t="str">
        <f>D27</f>
        <v>kWh</v>
      </c>
      <c r="E51" s="574" t="str">
        <f>D28</f>
        <v>kWh</v>
      </c>
      <c r="F51" s="574" t="str">
        <f>D29</f>
        <v>kW</v>
      </c>
      <c r="G51" s="574" t="str">
        <f>D30</f>
        <v>kW</v>
      </c>
      <c r="H51" s="574" t="str">
        <f>D31</f>
        <v>kWh</v>
      </c>
      <c r="I51" s="574" t="str">
        <f>D32</f>
        <v>kW</v>
      </c>
      <c r="J51" s="574" t="str">
        <f>D33</f>
        <v>kW</v>
      </c>
      <c r="K51" s="574">
        <f>D34</f>
        <v>0</v>
      </c>
      <c r="L51" s="574">
        <f>D35</f>
        <v>0</v>
      </c>
      <c r="M51" s="574">
        <f>D36</f>
        <v>0</v>
      </c>
      <c r="N51" s="574">
        <f>D37</f>
        <v>0</v>
      </c>
      <c r="O51" s="574">
        <f>D38</f>
        <v>0</v>
      </c>
      <c r="P51" s="574">
        <f>D39</f>
        <v>0</v>
      </c>
      <c r="Q51" s="574">
        <f>D40</f>
        <v>0</v>
      </c>
      <c r="R51" s="575"/>
      <c r="U51" s="146"/>
    </row>
    <row r="52" spans="2:22" s="17" customFormat="1">
      <c r="B52" s="147" t="s">
        <v>143</v>
      </c>
      <c r="C52" s="148"/>
      <c r="D52" s="149">
        <f>'4.  2011-2014 LRAM'!Y131</f>
        <v>0</v>
      </c>
      <c r="E52" s="149">
        <f>'4.  2011-2014 LRAM'!Z131</f>
        <v>0</v>
      </c>
      <c r="F52" s="149">
        <f>'4.  2011-2014 LRAM'!AA131</f>
        <v>0</v>
      </c>
      <c r="G52" s="149">
        <f>'4.  2011-2014 LRAM'!AB131</f>
        <v>0</v>
      </c>
      <c r="H52" s="149">
        <f>'4.  2011-2014 LRAM'!AC131</f>
        <v>0</v>
      </c>
      <c r="I52" s="149">
        <f>'4.  2011-2014 LRAM'!AD131</f>
        <v>0</v>
      </c>
      <c r="J52" s="149">
        <f>'4.  2011-2014 LRAM'!AE131</f>
        <v>0</v>
      </c>
      <c r="K52" s="149">
        <f>'4.  2011-2014 LRAM'!AF131</f>
        <v>0</v>
      </c>
      <c r="L52" s="149">
        <f>'4.  2011-2014 LRAM'!AG131</f>
        <v>0</v>
      </c>
      <c r="M52" s="149">
        <f>'4.  2011-2014 LRAM'!AH131</f>
        <v>0</v>
      </c>
      <c r="N52" s="149">
        <f>'4.  2011-2014 LRAM'!AI131</f>
        <v>0</v>
      </c>
      <c r="O52" s="149">
        <f>'4.  2011-2014 LRAM'!AJ131</f>
        <v>0</v>
      </c>
      <c r="P52" s="149">
        <f>'4.  2011-2014 LRAM'!AK131</f>
        <v>0</v>
      </c>
      <c r="Q52" s="149">
        <f>'4.  2011-2014 LRAM'!AL131</f>
        <v>0</v>
      </c>
      <c r="R52" s="150">
        <f>SUM(D52:Q52)</f>
        <v>0</v>
      </c>
      <c r="U52" s="151"/>
      <c r="V52" s="152"/>
    </row>
    <row r="53" spans="2:22" s="17" customFormat="1">
      <c r="B53" s="153" t="s">
        <v>35</v>
      </c>
      <c r="C53" s="154"/>
      <c r="D53" s="155">
        <f>-'4.  2011-2014 LRAM'!Y132</f>
        <v>0</v>
      </c>
      <c r="E53" s="155">
        <f>-'4.  2011-2014 LRAM'!Z132</f>
        <v>0</v>
      </c>
      <c r="F53" s="155">
        <f>-'4.  2011-2014 LRAM'!AA132</f>
        <v>0</v>
      </c>
      <c r="G53" s="155">
        <f>-'4.  2011-2014 LRAM'!AB132</f>
        <v>0</v>
      </c>
      <c r="H53" s="155">
        <f>-'4.  2011-2014 LRAM'!AC132</f>
        <v>0</v>
      </c>
      <c r="I53" s="155">
        <f>-'4.  2011-2014 LRAM'!AD132</f>
        <v>0</v>
      </c>
      <c r="J53" s="155">
        <f>-'4.  2011-2014 LRAM'!AE132</f>
        <v>0</v>
      </c>
      <c r="K53" s="155">
        <f>-'4.  2011-2014 LRAM'!AF132</f>
        <v>0</v>
      </c>
      <c r="L53" s="155">
        <f>-'4.  2011-2014 LRAM'!AG132</f>
        <v>0</v>
      </c>
      <c r="M53" s="155">
        <f>-'4.  2011-2014 LRAM'!AH132</f>
        <v>0</v>
      </c>
      <c r="N53" s="155">
        <f>-'4.  2011-2014 LRAM'!AI132</f>
        <v>0</v>
      </c>
      <c r="O53" s="155">
        <f>-'4.  2011-2014 LRAM'!AJ132</f>
        <v>0</v>
      </c>
      <c r="P53" s="155">
        <f>-'4.  2011-2014 LRAM'!AK132</f>
        <v>0</v>
      </c>
      <c r="Q53" s="155">
        <f>-'4.  2011-2014 LRAM'!AL132</f>
        <v>0</v>
      </c>
      <c r="R53" s="156">
        <f>SUM(D53:Q53)</f>
        <v>0</v>
      </c>
      <c r="S53" s="157"/>
      <c r="T53" s="135"/>
      <c r="U53" s="158"/>
      <c r="V53" s="152"/>
    </row>
    <row r="54" spans="2:22" s="135" customFormat="1">
      <c r="B54" s="623" t="s">
        <v>67</v>
      </c>
      <c r="C54" s="619"/>
      <c r="D54" s="159"/>
      <c r="E54" s="159"/>
      <c r="F54" s="159"/>
      <c r="G54" s="159"/>
      <c r="H54" s="159"/>
      <c r="I54" s="159"/>
      <c r="J54" s="159"/>
      <c r="K54" s="160"/>
      <c r="L54" s="160"/>
      <c r="M54" s="160"/>
      <c r="N54" s="160"/>
      <c r="O54" s="160"/>
      <c r="P54" s="160"/>
      <c r="Q54" s="160"/>
      <c r="R54" s="161"/>
      <c r="U54" s="158"/>
      <c r="V54" s="152"/>
    </row>
    <row r="55" spans="2:22" s="17" customFormat="1">
      <c r="B55" s="153" t="s">
        <v>144</v>
      </c>
      <c r="C55" s="154"/>
      <c r="D55" s="155">
        <f>'4.  2011-2014 LRAM'!Y261</f>
        <v>0</v>
      </c>
      <c r="E55" s="155">
        <f>'4.  2011-2014 LRAM'!Z261</f>
        <v>0</v>
      </c>
      <c r="F55" s="155">
        <f>'4.  2011-2014 LRAM'!AA261</f>
        <v>0</v>
      </c>
      <c r="G55" s="155">
        <f>'4.  2011-2014 LRAM'!AB261</f>
        <v>0</v>
      </c>
      <c r="H55" s="155">
        <f>'4.  2011-2014 LRAM'!AC261</f>
        <v>0</v>
      </c>
      <c r="I55" s="155">
        <f>'4.  2011-2014 LRAM'!AD261</f>
        <v>0</v>
      </c>
      <c r="J55" s="155">
        <f>'4.  2011-2014 LRAM'!AE261</f>
        <v>0</v>
      </c>
      <c r="K55" s="155">
        <f>'4.  2011-2014 LRAM'!AF261</f>
        <v>0</v>
      </c>
      <c r="L55" s="155">
        <f>'4.  2011-2014 LRAM'!AG261</f>
        <v>0</v>
      </c>
      <c r="M55" s="155">
        <f>'4.  2011-2014 LRAM'!AH261</f>
        <v>0</v>
      </c>
      <c r="N55" s="155">
        <f>'4.  2011-2014 LRAM'!AI261</f>
        <v>0</v>
      </c>
      <c r="O55" s="155">
        <f>'4.  2011-2014 LRAM'!AJ261</f>
        <v>0</v>
      </c>
      <c r="P55" s="155">
        <f>'4.  2011-2014 LRAM'!AK261</f>
        <v>0</v>
      </c>
      <c r="Q55" s="155">
        <f>'4.  2011-2014 LRAM'!AL261</f>
        <v>0</v>
      </c>
      <c r="R55" s="156">
        <f>SUM(D55:Q55)</f>
        <v>0</v>
      </c>
      <c r="U55" s="151"/>
      <c r="V55" s="152"/>
    </row>
    <row r="56" spans="2:22" s="17" customFormat="1">
      <c r="B56" s="153" t="s">
        <v>36</v>
      </c>
      <c r="C56" s="154"/>
      <c r="D56" s="155">
        <f>-'4.  2011-2014 LRAM'!Y262</f>
        <v>0</v>
      </c>
      <c r="E56" s="155">
        <f>-'4.  2011-2014 LRAM'!Z262</f>
        <v>0</v>
      </c>
      <c r="F56" s="155">
        <f>-'4.  2011-2014 LRAM'!AA262</f>
        <v>0</v>
      </c>
      <c r="G56" s="155">
        <f>-'4.  2011-2014 LRAM'!AB262</f>
        <v>0</v>
      </c>
      <c r="H56" s="155">
        <f>-'4.  2011-2014 LRAM'!AC262</f>
        <v>0</v>
      </c>
      <c r="I56" s="155">
        <f>-'4.  2011-2014 LRAM'!AD262</f>
        <v>0</v>
      </c>
      <c r="J56" s="155">
        <f>-'4.  2011-2014 LRAM'!AE262</f>
        <v>0</v>
      </c>
      <c r="K56" s="155">
        <f>-'4.  2011-2014 LRAM'!AF262</f>
        <v>0</v>
      </c>
      <c r="L56" s="155">
        <f>-'4.  2011-2014 LRAM'!AG262</f>
        <v>0</v>
      </c>
      <c r="M56" s="155">
        <f>-'4.  2011-2014 LRAM'!AH262</f>
        <v>0</v>
      </c>
      <c r="N56" s="155">
        <f>-'4.  2011-2014 LRAM'!AI262</f>
        <v>0</v>
      </c>
      <c r="O56" s="155">
        <f>-'4.  2011-2014 LRAM'!AJ262</f>
        <v>0</v>
      </c>
      <c r="P56" s="155">
        <f>-'4.  2011-2014 LRAM'!AK262</f>
        <v>0</v>
      </c>
      <c r="Q56" s="155">
        <f>-'4.  2011-2014 LRAM'!AL262</f>
        <v>0</v>
      </c>
      <c r="R56" s="156">
        <f>SUM(D56:Q56)</f>
        <v>0</v>
      </c>
      <c r="S56" s="157"/>
      <c r="U56" s="151"/>
      <c r="V56" s="152"/>
    </row>
    <row r="57" spans="2:22" s="135" customFormat="1">
      <c r="B57" s="623" t="s">
        <v>67</v>
      </c>
      <c r="C57" s="619"/>
      <c r="D57" s="159"/>
      <c r="E57" s="159"/>
      <c r="F57" s="159"/>
      <c r="G57" s="159"/>
      <c r="H57" s="159"/>
      <c r="I57" s="159"/>
      <c r="J57" s="159"/>
      <c r="K57" s="160"/>
      <c r="L57" s="160"/>
      <c r="M57" s="160"/>
      <c r="N57" s="160"/>
      <c r="O57" s="160"/>
      <c r="P57" s="160"/>
      <c r="Q57" s="160"/>
      <c r="R57" s="161"/>
      <c r="U57" s="158"/>
      <c r="V57" s="152"/>
    </row>
    <row r="58" spans="2:22" s="162" customFormat="1">
      <c r="B58" s="153" t="s">
        <v>38</v>
      </c>
      <c r="C58" s="154"/>
      <c r="D58" s="155">
        <f>'4.  2011-2014 LRAM'!Y391</f>
        <v>0</v>
      </c>
      <c r="E58" s="155">
        <f>'4.  2011-2014 LRAM'!Z391</f>
        <v>0</v>
      </c>
      <c r="F58" s="155">
        <f>'4.  2011-2014 LRAM'!AA391</f>
        <v>0</v>
      </c>
      <c r="G58" s="155">
        <f>'4.  2011-2014 LRAM'!AB391</f>
        <v>0</v>
      </c>
      <c r="H58" s="155">
        <f>'4.  2011-2014 LRAM'!AC391</f>
        <v>0</v>
      </c>
      <c r="I58" s="155">
        <f>'4.  2011-2014 LRAM'!AD391</f>
        <v>0</v>
      </c>
      <c r="J58" s="155">
        <f>'4.  2011-2014 LRAM'!AE391</f>
        <v>0</v>
      </c>
      <c r="K58" s="155">
        <f>'4.  2011-2014 LRAM'!AF391</f>
        <v>0</v>
      </c>
      <c r="L58" s="155">
        <f>'4.  2011-2014 LRAM'!AG391</f>
        <v>0</v>
      </c>
      <c r="M58" s="155">
        <f>'4.  2011-2014 LRAM'!AH391</f>
        <v>0</v>
      </c>
      <c r="N58" s="155">
        <f>'4.  2011-2014 LRAM'!AI391</f>
        <v>0</v>
      </c>
      <c r="O58" s="155">
        <f>'4.  2011-2014 LRAM'!AJ391</f>
        <v>0</v>
      </c>
      <c r="P58" s="155">
        <f>'4.  2011-2014 LRAM'!AK391</f>
        <v>0</v>
      </c>
      <c r="Q58" s="155">
        <f>'4.  2011-2014 LRAM'!AL391</f>
        <v>0</v>
      </c>
      <c r="R58" s="156">
        <f>SUM(D58:Q58)</f>
        <v>0</v>
      </c>
      <c r="U58" s="151"/>
      <c r="V58" s="152"/>
    </row>
    <row r="59" spans="2:22" s="162" customFormat="1">
      <c r="B59" s="153" t="s">
        <v>37</v>
      </c>
      <c r="C59" s="154"/>
      <c r="D59" s="155">
        <f>-'4.  2011-2014 LRAM'!Y392</f>
        <v>0</v>
      </c>
      <c r="E59" s="155">
        <f>-'4.  2011-2014 LRAM'!Z392</f>
        <v>0</v>
      </c>
      <c r="F59" s="155">
        <f>-'4.  2011-2014 LRAM'!AA392</f>
        <v>0</v>
      </c>
      <c r="G59" s="155">
        <f>-'4.  2011-2014 LRAM'!AB392</f>
        <v>0</v>
      </c>
      <c r="H59" s="155">
        <f>-'4.  2011-2014 LRAM'!AC392</f>
        <v>0</v>
      </c>
      <c r="I59" s="155">
        <f>-'4.  2011-2014 LRAM'!AD392</f>
        <v>0</v>
      </c>
      <c r="J59" s="155">
        <f>-'4.  2011-2014 LRAM'!AE392</f>
        <v>0</v>
      </c>
      <c r="K59" s="155">
        <f>-'4.  2011-2014 LRAM'!AF392</f>
        <v>0</v>
      </c>
      <c r="L59" s="155">
        <f>-'4.  2011-2014 LRAM'!AG392</f>
        <v>0</v>
      </c>
      <c r="M59" s="155">
        <f>-'4.  2011-2014 LRAM'!AH392</f>
        <v>0</v>
      </c>
      <c r="N59" s="155">
        <f>-'4.  2011-2014 LRAM'!AI392</f>
        <v>0</v>
      </c>
      <c r="O59" s="155">
        <f>-'4.  2011-2014 LRAM'!AJ392</f>
        <v>0</v>
      </c>
      <c r="P59" s="155">
        <f>-'4.  2011-2014 LRAM'!AK392</f>
        <v>0</v>
      </c>
      <c r="Q59" s="155">
        <f>-'4.  2011-2014 LRAM'!AL392</f>
        <v>0</v>
      </c>
      <c r="R59" s="156">
        <f>SUM(D59:Q59)</f>
        <v>0</v>
      </c>
      <c r="S59" s="157"/>
      <c r="U59" s="151"/>
      <c r="V59" s="152"/>
    </row>
    <row r="60" spans="2:22" s="135" customFormat="1">
      <c r="B60" s="623" t="s">
        <v>67</v>
      </c>
      <c r="C60" s="619"/>
      <c r="D60" s="159"/>
      <c r="E60" s="159"/>
      <c r="F60" s="159"/>
      <c r="G60" s="159"/>
      <c r="H60" s="159"/>
      <c r="I60" s="159"/>
      <c r="J60" s="159"/>
      <c r="K60" s="160"/>
      <c r="L60" s="160"/>
      <c r="M60" s="160"/>
      <c r="N60" s="160"/>
      <c r="O60" s="160"/>
      <c r="P60" s="160"/>
      <c r="Q60" s="160"/>
      <c r="R60" s="161"/>
      <c r="U60" s="158"/>
      <c r="V60" s="152"/>
    </row>
    <row r="61" spans="2:22" s="162" customFormat="1">
      <c r="B61" s="153" t="s">
        <v>40</v>
      </c>
      <c r="C61" s="154"/>
      <c r="D61" s="155">
        <f>'4.  2011-2014 LRAM'!Y521</f>
        <v>0</v>
      </c>
      <c r="E61" s="155">
        <f>'4.  2011-2014 LRAM'!Z521</f>
        <v>0</v>
      </c>
      <c r="F61" s="155">
        <f>'4.  2011-2014 LRAM'!AA521</f>
        <v>0</v>
      </c>
      <c r="G61" s="155">
        <f>'4.  2011-2014 LRAM'!AB521</f>
        <v>0</v>
      </c>
      <c r="H61" s="155">
        <f>'4.  2011-2014 LRAM'!AC521</f>
        <v>0</v>
      </c>
      <c r="I61" s="155">
        <f>'4.  2011-2014 LRAM'!AD521</f>
        <v>0</v>
      </c>
      <c r="J61" s="155">
        <f>'4.  2011-2014 LRAM'!AE521</f>
        <v>0</v>
      </c>
      <c r="K61" s="155">
        <f>'4.  2011-2014 LRAM'!AF521</f>
        <v>0</v>
      </c>
      <c r="L61" s="155">
        <f>'4.  2011-2014 LRAM'!AG521</f>
        <v>0</v>
      </c>
      <c r="M61" s="155">
        <f>'4.  2011-2014 LRAM'!AH521</f>
        <v>0</v>
      </c>
      <c r="N61" s="155">
        <f>'4.  2011-2014 LRAM'!AI521</f>
        <v>0</v>
      </c>
      <c r="O61" s="155">
        <f>'4.  2011-2014 LRAM'!AJ521</f>
        <v>0</v>
      </c>
      <c r="P61" s="155">
        <f>'4.  2011-2014 LRAM'!AK521</f>
        <v>0</v>
      </c>
      <c r="Q61" s="155">
        <f>'4.  2011-2014 LRAM'!AL521</f>
        <v>0</v>
      </c>
      <c r="R61" s="156">
        <f>SUM(D61:Q61)</f>
        <v>0</v>
      </c>
      <c r="U61" s="151"/>
      <c r="V61" s="152"/>
    </row>
    <row r="62" spans="2:22" s="162" customFormat="1">
      <c r="B62" s="153" t="s">
        <v>39</v>
      </c>
      <c r="C62" s="154"/>
      <c r="D62" s="155">
        <f>-'4.  2011-2014 LRAM'!Y522</f>
        <v>0</v>
      </c>
      <c r="E62" s="155">
        <f>-'4.  2011-2014 LRAM'!Z522</f>
        <v>0</v>
      </c>
      <c r="F62" s="155">
        <f>-'4.  2011-2014 LRAM'!AA522</f>
        <v>0</v>
      </c>
      <c r="G62" s="155">
        <f>-'4.  2011-2014 LRAM'!AB522</f>
        <v>0</v>
      </c>
      <c r="H62" s="155">
        <f>-'4.  2011-2014 LRAM'!AC522</f>
        <v>0</v>
      </c>
      <c r="I62" s="155">
        <f>-'4.  2011-2014 LRAM'!AD522</f>
        <v>0</v>
      </c>
      <c r="J62" s="155">
        <f>-'4.  2011-2014 LRAM'!AE522</f>
        <v>0</v>
      </c>
      <c r="K62" s="155">
        <f>-'4.  2011-2014 LRAM'!AF522</f>
        <v>0</v>
      </c>
      <c r="L62" s="155">
        <f>-'4.  2011-2014 LRAM'!AG522</f>
        <v>0</v>
      </c>
      <c r="M62" s="155">
        <f>-'4.  2011-2014 LRAM'!AH522</f>
        <v>0</v>
      </c>
      <c r="N62" s="155">
        <f>-'4.  2011-2014 LRAM'!AI522</f>
        <v>0</v>
      </c>
      <c r="O62" s="155">
        <f>-'4.  2011-2014 LRAM'!AJ522</f>
        <v>0</v>
      </c>
      <c r="P62" s="155">
        <f>-'4.  2011-2014 LRAM'!AK522</f>
        <v>0</v>
      </c>
      <c r="Q62" s="155">
        <f>-'4.  2011-2014 LRAM'!AL522</f>
        <v>0</v>
      </c>
      <c r="R62" s="156">
        <f>SUM(D62:Q62)</f>
        <v>0</v>
      </c>
      <c r="S62" s="157"/>
      <c r="U62" s="151"/>
      <c r="V62" s="152"/>
    </row>
    <row r="63" spans="2:22" s="135" customFormat="1">
      <c r="B63" s="623" t="s">
        <v>67</v>
      </c>
      <c r="C63" s="619"/>
      <c r="D63" s="159"/>
      <c r="E63" s="159"/>
      <c r="F63" s="159"/>
      <c r="G63" s="159"/>
      <c r="H63" s="159"/>
      <c r="I63" s="159"/>
      <c r="J63" s="159"/>
      <c r="K63" s="160"/>
      <c r="L63" s="160"/>
      <c r="M63" s="160"/>
      <c r="N63" s="160"/>
      <c r="O63" s="160"/>
      <c r="P63" s="160"/>
      <c r="Q63" s="160"/>
      <c r="R63" s="161"/>
      <c r="U63" s="158"/>
      <c r="V63" s="152"/>
    </row>
    <row r="64" spans="2:22" s="162" customFormat="1">
      <c r="B64" s="153" t="s">
        <v>94</v>
      </c>
      <c r="C64" s="533"/>
      <c r="D64" s="163">
        <f>'5.  2015-2020 LRAM'!Y204</f>
        <v>13479.026692008485</v>
      </c>
      <c r="E64" s="163">
        <f>'5.  2015-2020 LRAM'!Z204</f>
        <v>48770.129818744594</v>
      </c>
      <c r="F64" s="163">
        <f>'5.  2015-2020 LRAM'!AA204</f>
        <v>12319.114135107324</v>
      </c>
      <c r="G64" s="163">
        <f>'5.  2015-2020 LRAM'!AB204</f>
        <v>2.9328621482160004</v>
      </c>
      <c r="H64" s="163">
        <f>'5.  2015-2020 LRAM'!AC204</f>
        <v>0</v>
      </c>
      <c r="I64" s="163">
        <f>'5.  2015-2020 LRAM'!AD204</f>
        <v>0</v>
      </c>
      <c r="J64" s="163">
        <f>'5.  2015-2020 LRAM'!AE204</f>
        <v>13983.528000000004</v>
      </c>
      <c r="K64" s="163">
        <f>'5.  2015-2020 LRAM'!AF204</f>
        <v>0</v>
      </c>
      <c r="L64" s="163">
        <f>'5.  2015-2020 LRAM'!AG204</f>
        <v>0</v>
      </c>
      <c r="M64" s="163">
        <f>'5.  2015-2020 LRAM'!AH204</f>
        <v>0</v>
      </c>
      <c r="N64" s="163">
        <f>'5.  2015-2020 LRAM'!AI204</f>
        <v>0</v>
      </c>
      <c r="O64" s="163">
        <f>'5.  2015-2020 LRAM'!AJ204</f>
        <v>0</v>
      </c>
      <c r="P64" s="163">
        <f>'5.  2015-2020 LRAM'!AK204</f>
        <v>0</v>
      </c>
      <c r="Q64" s="163">
        <f>'5.  2015-2020 LRAM'!AL204</f>
        <v>0</v>
      </c>
      <c r="R64" s="156">
        <f>SUM(D64:Q64)</f>
        <v>88554.731508008626</v>
      </c>
      <c r="U64" s="151"/>
      <c r="V64" s="152"/>
    </row>
    <row r="65" spans="2:22" s="162" customFormat="1">
      <c r="B65" s="153" t="s">
        <v>93</v>
      </c>
      <c r="C65" s="154"/>
      <c r="D65" s="163">
        <f>-'5.  2015-2020 LRAM'!Y205</f>
        <v>-10251.307638</v>
      </c>
      <c r="E65" s="163">
        <f>-'5.  2015-2020 LRAM'!Z205</f>
        <v>-5908.2338149999996</v>
      </c>
      <c r="F65" s="163">
        <f>-'5.  2015-2020 LRAM'!AA205</f>
        <v>-8813.4476399999985</v>
      </c>
      <c r="G65" s="163">
        <f>-'5.  2015-2020 LRAM'!AB205</f>
        <v>-1650.1753799999999</v>
      </c>
      <c r="H65" s="163">
        <f>-'5.  2015-2020 LRAM'!AC205</f>
        <v>-99.307635000000019</v>
      </c>
      <c r="I65" s="163">
        <f>-'5.  2015-2020 LRAM'!AD205</f>
        <v>-19.647694000000001</v>
      </c>
      <c r="J65" s="163">
        <f>-'5.  2015-2020 LRAM'!AE205</f>
        <v>-443.61846200000008</v>
      </c>
      <c r="K65" s="163">
        <f>-'5.  2015-2020 LRAM'!AF205</f>
        <v>0</v>
      </c>
      <c r="L65" s="163">
        <f>-'5.  2015-2020 LRAM'!AG205</f>
        <v>0</v>
      </c>
      <c r="M65" s="163">
        <f>-'5.  2015-2020 LRAM'!AH205</f>
        <v>0</v>
      </c>
      <c r="N65" s="163">
        <f>-'5.  2015-2020 LRAM'!AI205</f>
        <v>0</v>
      </c>
      <c r="O65" s="163">
        <f>-'5.  2015-2020 LRAM'!AJ205</f>
        <v>0</v>
      </c>
      <c r="P65" s="163">
        <f>-'5.  2015-2020 LRAM'!AK205</f>
        <v>0</v>
      </c>
      <c r="Q65" s="163">
        <f>-'5.  2015-2020 LRAM'!AL205</f>
        <v>0</v>
      </c>
      <c r="R65" s="156">
        <f>SUM(D65:Q65)</f>
        <v>-27185.738263999996</v>
      </c>
      <c r="S65" s="157"/>
      <c r="U65" s="151"/>
      <c r="V65" s="152"/>
    </row>
    <row r="66" spans="2:22" s="135" customFormat="1">
      <c r="B66" s="623" t="s">
        <v>67</v>
      </c>
      <c r="C66" s="619"/>
      <c r="D66" s="159"/>
      <c r="E66" s="159"/>
      <c r="F66" s="159"/>
      <c r="G66" s="159"/>
      <c r="H66" s="159"/>
      <c r="I66" s="159"/>
      <c r="J66" s="159"/>
      <c r="K66" s="160"/>
      <c r="L66" s="160"/>
      <c r="M66" s="160"/>
      <c r="N66" s="160"/>
      <c r="O66" s="160"/>
      <c r="P66" s="160"/>
      <c r="Q66" s="160"/>
      <c r="R66" s="161"/>
      <c r="U66" s="158"/>
      <c r="V66" s="152"/>
    </row>
    <row r="67" spans="2:22" s="162" customFormat="1">
      <c r="B67" s="153" t="s">
        <v>226</v>
      </c>
      <c r="C67" s="154"/>
      <c r="D67" s="155">
        <f>'5.  2015-2020 LRAM'!Y388</f>
        <v>17533.857067298592</v>
      </c>
      <c r="E67" s="155">
        <f>'5.  2015-2020 LRAM'!Z388</f>
        <v>48762.607655869542</v>
      </c>
      <c r="F67" s="155">
        <f>'5.  2015-2020 LRAM'!AA388</f>
        <v>12476.890893878743</v>
      </c>
      <c r="G67" s="155">
        <f>'5.  2015-2020 LRAM'!AB388</f>
        <v>2.9808326804256002</v>
      </c>
      <c r="H67" s="155">
        <f>'5.  2015-2020 LRAM'!AC388</f>
        <v>0</v>
      </c>
      <c r="I67" s="155">
        <f>'5.  2015-2020 LRAM'!AD388</f>
        <v>0</v>
      </c>
      <c r="J67" s="155">
        <f>'5.  2015-2020 LRAM'!AE388</f>
        <v>5466.18</v>
      </c>
      <c r="K67" s="155">
        <f>'5.  2015-2020 LRAM'!AF388</f>
        <v>0</v>
      </c>
      <c r="L67" s="155">
        <f>'5.  2015-2020 LRAM'!AG388</f>
        <v>0</v>
      </c>
      <c r="M67" s="155">
        <f>'5.  2015-2020 LRAM'!AH388</f>
        <v>0</v>
      </c>
      <c r="N67" s="155">
        <f>'5.  2015-2020 LRAM'!AI388</f>
        <v>0</v>
      </c>
      <c r="O67" s="155">
        <f>'5.  2015-2020 LRAM'!AJ388</f>
        <v>0</v>
      </c>
      <c r="P67" s="155">
        <f>'5.  2015-2020 LRAM'!AK388</f>
        <v>0</v>
      </c>
      <c r="Q67" s="155">
        <f>'5.  2015-2020 LRAM'!AL388</f>
        <v>0</v>
      </c>
      <c r="R67" s="156">
        <f>SUM(D67:Q67)</f>
        <v>84242.516449727293</v>
      </c>
      <c r="U67" s="151"/>
      <c r="V67" s="152"/>
    </row>
    <row r="68" spans="2:22" s="162" customFormat="1">
      <c r="B68" s="153" t="s">
        <v>225</v>
      </c>
      <c r="C68" s="154"/>
      <c r="D68" s="155">
        <f>-'5.  2015-2020 LRAM'!Y389</f>
        <v>-8674.1833860000006</v>
      </c>
      <c r="E68" s="155">
        <f>-'5.  2015-2020 LRAM'!Z389</f>
        <v>-6004.0430120000001</v>
      </c>
      <c r="F68" s="155">
        <f>-'5.  2015-2020 LRAM'!AA389</f>
        <v>-8957.5017520000001</v>
      </c>
      <c r="G68" s="155">
        <f>-'5.  2015-2020 LRAM'!AB389</f>
        <v>-1677.1660079999999</v>
      </c>
      <c r="H68" s="155">
        <f>-'5.  2015-2020 LRAM'!AC389</f>
        <v>-100.25342200000001</v>
      </c>
      <c r="I68" s="155">
        <f>-'5.  2015-2020 LRAM'!AD389</f>
        <v>-19.968966999999999</v>
      </c>
      <c r="J68" s="155">
        <f>-'5.  2015-2020 LRAM'!AE389</f>
        <v>-450.86874700000004</v>
      </c>
      <c r="K68" s="155">
        <f>-'5.  2015-2020 LRAM'!AF389</f>
        <v>0</v>
      </c>
      <c r="L68" s="155">
        <f>-'5.  2015-2020 LRAM'!AG389</f>
        <v>0</v>
      </c>
      <c r="M68" s="155">
        <f>-'5.  2015-2020 LRAM'!AH389</f>
        <v>0</v>
      </c>
      <c r="N68" s="155">
        <f>-'5.  2015-2020 LRAM'!AI389</f>
        <v>0</v>
      </c>
      <c r="O68" s="155">
        <f>-'5.  2015-2020 LRAM'!AJ389</f>
        <v>0</v>
      </c>
      <c r="P68" s="155">
        <f>-'5.  2015-2020 LRAM'!AK389</f>
        <v>0</v>
      </c>
      <c r="Q68" s="155">
        <f>-'5.  2015-2020 LRAM'!AL389</f>
        <v>0</v>
      </c>
      <c r="R68" s="156">
        <f>SUM(D68:Q68)</f>
        <v>-25883.985294000006</v>
      </c>
      <c r="S68" s="157"/>
      <c r="U68" s="151"/>
      <c r="V68" s="152"/>
    </row>
    <row r="69" spans="2:22" s="135" customFormat="1">
      <c r="B69" s="623" t="s">
        <v>67</v>
      </c>
      <c r="C69" s="619"/>
      <c r="D69" s="159"/>
      <c r="E69" s="159"/>
      <c r="F69" s="159"/>
      <c r="G69" s="159"/>
      <c r="H69" s="159"/>
      <c r="I69" s="159"/>
      <c r="J69" s="159"/>
      <c r="K69" s="160"/>
      <c r="L69" s="160"/>
      <c r="M69" s="160"/>
      <c r="N69" s="160"/>
      <c r="O69" s="160"/>
      <c r="P69" s="160"/>
      <c r="Q69" s="160"/>
      <c r="R69" s="161"/>
      <c r="U69" s="158"/>
      <c r="V69" s="152"/>
    </row>
    <row r="70" spans="2:22" s="162" customFormat="1" ht="15.75" customHeight="1">
      <c r="B70" s="153" t="s">
        <v>228</v>
      </c>
      <c r="C70" s="533"/>
      <c r="D70" s="155">
        <f>'5.  2015-2020 LRAM'!Y572</f>
        <v>0</v>
      </c>
      <c r="E70" s="155">
        <f>'5.  2015-2020 LRAM'!Z572</f>
        <v>0</v>
      </c>
      <c r="F70" s="155">
        <f>'5.  2015-2020 LRAM'!AA572</f>
        <v>0</v>
      </c>
      <c r="G70" s="155">
        <f>'5.  2015-2020 LRAM'!AB572</f>
        <v>0</v>
      </c>
      <c r="H70" s="155">
        <f>'5.  2015-2020 LRAM'!AC572</f>
        <v>0</v>
      </c>
      <c r="I70" s="155">
        <f>'5.  2015-2020 LRAM'!AD572</f>
        <v>0</v>
      </c>
      <c r="J70" s="155">
        <f>'5.  2015-2020 LRAM'!AE572</f>
        <v>0</v>
      </c>
      <c r="K70" s="155">
        <f>'5.  2015-2020 LRAM'!AF572</f>
        <v>0</v>
      </c>
      <c r="L70" s="155">
        <f>'5.  2015-2020 LRAM'!AG572</f>
        <v>0</v>
      </c>
      <c r="M70" s="155">
        <f>'5.  2015-2020 LRAM'!AH572</f>
        <v>0</v>
      </c>
      <c r="N70" s="155">
        <f>'5.  2015-2020 LRAM'!AI572</f>
        <v>0</v>
      </c>
      <c r="O70" s="155">
        <f>'5.  2015-2020 LRAM'!AJ572</f>
        <v>0</v>
      </c>
      <c r="P70" s="155">
        <f>'5.  2015-2020 LRAM'!AK572</f>
        <v>0</v>
      </c>
      <c r="Q70" s="155">
        <f>'5.  2015-2020 LRAM'!AL572</f>
        <v>0</v>
      </c>
      <c r="R70" s="156">
        <f>SUM(D70:Q70)</f>
        <v>0</v>
      </c>
      <c r="U70" s="151"/>
      <c r="V70" s="152"/>
    </row>
    <row r="71" spans="2:22" s="162" customFormat="1" ht="15.75" customHeight="1">
      <c r="B71" s="153" t="s">
        <v>227</v>
      </c>
      <c r="C71" s="154"/>
      <c r="D71" s="155">
        <f>-'5.  2015-2020 LRAM'!Y573</f>
        <v>0</v>
      </c>
      <c r="E71" s="155">
        <f>-'5.  2015-2020 LRAM'!Z573</f>
        <v>0</v>
      </c>
      <c r="F71" s="155">
        <f>-'5.  2015-2020 LRAM'!AA573</f>
        <v>0</v>
      </c>
      <c r="G71" s="155">
        <f>-'5.  2015-2020 LRAM'!AB573</f>
        <v>0</v>
      </c>
      <c r="H71" s="155">
        <f>-'5.  2015-2020 LRAM'!AC573</f>
        <v>0</v>
      </c>
      <c r="I71" s="155">
        <f>-'5.  2015-2020 LRAM'!AD573</f>
        <v>0</v>
      </c>
      <c r="J71" s="155">
        <f>-'5.  2015-2020 LRAM'!AE573</f>
        <v>0</v>
      </c>
      <c r="K71" s="155">
        <f>-'5.  2015-2020 LRAM'!AF573</f>
        <v>0</v>
      </c>
      <c r="L71" s="155">
        <f>-'5.  2015-2020 LRAM'!AG573</f>
        <v>0</v>
      </c>
      <c r="M71" s="155">
        <f>-'5.  2015-2020 LRAM'!AH573</f>
        <v>0</v>
      </c>
      <c r="N71" s="155">
        <f>-'5.  2015-2020 LRAM'!AI573</f>
        <v>0</v>
      </c>
      <c r="O71" s="155">
        <f>-'5.  2015-2020 LRAM'!AJ573</f>
        <v>0</v>
      </c>
      <c r="P71" s="155">
        <f>-'5.  2015-2020 LRAM'!AK573</f>
        <v>0</v>
      </c>
      <c r="Q71" s="155">
        <f>-'5.  2015-2020 LRAM'!AL573</f>
        <v>0</v>
      </c>
      <c r="R71" s="156">
        <f>SUM(D71:Q71)</f>
        <v>0</v>
      </c>
      <c r="S71" s="157"/>
      <c r="U71" s="151"/>
      <c r="V71" s="152"/>
    </row>
    <row r="72" spans="2:22" s="135" customFormat="1" ht="15.75" customHeight="1">
      <c r="B72" s="623" t="s">
        <v>67</v>
      </c>
      <c r="C72" s="619"/>
      <c r="D72" s="159"/>
      <c r="E72" s="159"/>
      <c r="F72" s="159"/>
      <c r="G72" s="159"/>
      <c r="H72" s="159"/>
      <c r="I72" s="159"/>
      <c r="J72" s="159"/>
      <c r="K72" s="160"/>
      <c r="L72" s="160"/>
      <c r="M72" s="160"/>
      <c r="N72" s="160"/>
      <c r="O72" s="160"/>
      <c r="P72" s="160"/>
      <c r="Q72" s="160"/>
      <c r="R72" s="161"/>
      <c r="U72" s="158"/>
      <c r="V72" s="152"/>
    </row>
    <row r="73" spans="2:22" s="162" customFormat="1" ht="15.75" customHeight="1">
      <c r="B73" s="153" t="s">
        <v>230</v>
      </c>
      <c r="C73" s="533"/>
      <c r="D73" s="155">
        <f>'5.  2015-2020 LRAM'!Y756</f>
        <v>0</v>
      </c>
      <c r="E73" s="155">
        <f>'5.  2015-2020 LRAM'!Z756</f>
        <v>0</v>
      </c>
      <c r="F73" s="155">
        <f>'5.  2015-2020 LRAM'!AA756</f>
        <v>0</v>
      </c>
      <c r="G73" s="155">
        <f>'5.  2015-2020 LRAM'!AB756</f>
        <v>0</v>
      </c>
      <c r="H73" s="155">
        <f>'5.  2015-2020 LRAM'!AC756</f>
        <v>0</v>
      </c>
      <c r="I73" s="155">
        <f>'5.  2015-2020 LRAM'!AD756</f>
        <v>0</v>
      </c>
      <c r="J73" s="155">
        <f>'5.  2015-2020 LRAM'!AE756</f>
        <v>0</v>
      </c>
      <c r="K73" s="155">
        <f>'5.  2015-2020 LRAM'!AF756</f>
        <v>0</v>
      </c>
      <c r="L73" s="155">
        <f>'5.  2015-2020 LRAM'!AG756</f>
        <v>0</v>
      </c>
      <c r="M73" s="155">
        <f>'5.  2015-2020 LRAM'!AH756</f>
        <v>0</v>
      </c>
      <c r="N73" s="155">
        <f>'5.  2015-2020 LRAM'!AI756</f>
        <v>0</v>
      </c>
      <c r="O73" s="155">
        <f>'5.  2015-2020 LRAM'!AJ756</f>
        <v>0</v>
      </c>
      <c r="P73" s="155">
        <f>'5.  2015-2020 LRAM'!AK756</f>
        <v>0</v>
      </c>
      <c r="Q73" s="155">
        <f>'5.  2015-2020 LRAM'!AL756</f>
        <v>0</v>
      </c>
      <c r="R73" s="156">
        <f>SUM(D73:Q73)</f>
        <v>0</v>
      </c>
      <c r="U73" s="151"/>
      <c r="V73" s="152"/>
    </row>
    <row r="74" spans="2:22" s="162" customFormat="1" ht="16.5" customHeight="1">
      <c r="B74" s="153" t="s">
        <v>229</v>
      </c>
      <c r="C74" s="154"/>
      <c r="D74" s="155">
        <f>-'5.  2015-2020 LRAM'!Y757</f>
        <v>0</v>
      </c>
      <c r="E74" s="155">
        <f>-'5.  2015-2020 LRAM'!Z757</f>
        <v>0</v>
      </c>
      <c r="F74" s="155">
        <f>-'5.  2015-2020 LRAM'!AA757</f>
        <v>0</v>
      </c>
      <c r="G74" s="155">
        <f>-'5.  2015-2020 LRAM'!AB757</f>
        <v>0</v>
      </c>
      <c r="H74" s="155">
        <f>-'5.  2015-2020 LRAM'!AC757</f>
        <v>0</v>
      </c>
      <c r="I74" s="155">
        <f>-'5.  2015-2020 LRAM'!AD757</f>
        <v>0</v>
      </c>
      <c r="J74" s="155">
        <f>-'5.  2015-2020 LRAM'!AE757</f>
        <v>0</v>
      </c>
      <c r="K74" s="155">
        <f>-'5.  2015-2020 LRAM'!AF757</f>
        <v>0</v>
      </c>
      <c r="L74" s="155">
        <f>-'5.  2015-2020 LRAM'!AG757</f>
        <v>0</v>
      </c>
      <c r="M74" s="155">
        <f>-'5.  2015-2020 LRAM'!AH757</f>
        <v>0</v>
      </c>
      <c r="N74" s="155">
        <f>-'5.  2015-2020 LRAM'!AI757</f>
        <v>0</v>
      </c>
      <c r="O74" s="155">
        <f>-'5.  2015-2020 LRAM'!AJ757</f>
        <v>0</v>
      </c>
      <c r="P74" s="155">
        <f>-'5.  2015-2020 LRAM'!AK757</f>
        <v>0</v>
      </c>
      <c r="Q74" s="155">
        <f>-'5.  2015-2020 LRAM'!AL757</f>
        <v>0</v>
      </c>
      <c r="R74" s="156">
        <f>SUM(D74:Q74)</f>
        <v>0</v>
      </c>
      <c r="S74" s="157"/>
      <c r="U74" s="151"/>
      <c r="V74" s="152"/>
    </row>
    <row r="75" spans="2:22" s="135" customFormat="1" ht="15.75" customHeight="1">
      <c r="B75" s="623" t="s">
        <v>67</v>
      </c>
      <c r="C75" s="619"/>
      <c r="D75" s="159"/>
      <c r="E75" s="159"/>
      <c r="F75" s="159"/>
      <c r="G75" s="159"/>
      <c r="H75" s="159"/>
      <c r="I75" s="159"/>
      <c r="J75" s="159"/>
      <c r="K75" s="160"/>
      <c r="L75" s="160"/>
      <c r="M75" s="160"/>
      <c r="N75" s="160"/>
      <c r="O75" s="160"/>
      <c r="P75" s="160"/>
      <c r="Q75" s="160"/>
      <c r="R75" s="161"/>
      <c r="U75" s="158"/>
      <c r="V75" s="152"/>
    </row>
    <row r="76" spans="2:22" s="162" customFormat="1" ht="15.75" customHeight="1">
      <c r="B76" s="153" t="s">
        <v>232</v>
      </c>
      <c r="C76" s="154"/>
      <c r="D76" s="155">
        <f>'5.  2015-2020 LRAM'!Y940</f>
        <v>0</v>
      </c>
      <c r="E76" s="155">
        <f>'5.  2015-2020 LRAM'!Z940</f>
        <v>0</v>
      </c>
      <c r="F76" s="155">
        <f>'5.  2015-2020 LRAM'!AA940</f>
        <v>0</v>
      </c>
      <c r="G76" s="155">
        <f>'5.  2015-2020 LRAM'!AB940</f>
        <v>0</v>
      </c>
      <c r="H76" s="155">
        <f>'5.  2015-2020 LRAM'!AC940</f>
        <v>0</v>
      </c>
      <c r="I76" s="155">
        <f>'5.  2015-2020 LRAM'!AD940</f>
        <v>0</v>
      </c>
      <c r="J76" s="155">
        <f>'5.  2015-2020 LRAM'!AE940</f>
        <v>0</v>
      </c>
      <c r="K76" s="155">
        <f>'5.  2015-2020 LRAM'!AF940</f>
        <v>0</v>
      </c>
      <c r="L76" s="155">
        <f>'5.  2015-2020 LRAM'!AG940</f>
        <v>0</v>
      </c>
      <c r="M76" s="155">
        <f>'5.  2015-2020 LRAM'!AH940</f>
        <v>0</v>
      </c>
      <c r="N76" s="155">
        <f>'5.  2015-2020 LRAM'!AI940</f>
        <v>0</v>
      </c>
      <c r="O76" s="155">
        <f>'5.  2015-2020 LRAM'!AJ940</f>
        <v>0</v>
      </c>
      <c r="P76" s="155">
        <f>'5.  2015-2020 LRAM'!AK940</f>
        <v>0</v>
      </c>
      <c r="Q76" s="155">
        <f>'5.  2015-2020 LRAM'!AL940</f>
        <v>0</v>
      </c>
      <c r="R76" s="156">
        <f>SUM(D76:Q76)</f>
        <v>0</v>
      </c>
      <c r="U76" s="151"/>
      <c r="V76" s="152"/>
    </row>
    <row r="77" spans="2:22" s="162" customFormat="1" ht="15.75" customHeight="1">
      <c r="B77" s="153" t="s">
        <v>231</v>
      </c>
      <c r="C77" s="154"/>
      <c r="D77" s="155">
        <f>-'5.  2015-2020 LRAM'!Y941</f>
        <v>0</v>
      </c>
      <c r="E77" s="155">
        <f>-'5.  2015-2020 LRAM'!Z941</f>
        <v>0</v>
      </c>
      <c r="F77" s="155">
        <f>-'5.  2015-2020 LRAM'!AA941</f>
        <v>0</v>
      </c>
      <c r="G77" s="155">
        <f>-'5.  2015-2020 LRAM'!AB941</f>
        <v>0</v>
      </c>
      <c r="H77" s="155">
        <f>-'5.  2015-2020 LRAM'!AC941</f>
        <v>0</v>
      </c>
      <c r="I77" s="155">
        <f>-'5.  2015-2020 LRAM'!AD941</f>
        <v>0</v>
      </c>
      <c r="J77" s="155">
        <f>-'5.  2015-2020 LRAM'!AE941</f>
        <v>0</v>
      </c>
      <c r="K77" s="155">
        <f>-'5.  2015-2020 LRAM'!AF941</f>
        <v>0</v>
      </c>
      <c r="L77" s="155">
        <f>-'5.  2015-2020 LRAM'!AG941</f>
        <v>0</v>
      </c>
      <c r="M77" s="155">
        <f>-'5.  2015-2020 LRAM'!AH941</f>
        <v>0</v>
      </c>
      <c r="N77" s="155">
        <f>-'5.  2015-2020 LRAM'!AI941</f>
        <v>0</v>
      </c>
      <c r="O77" s="155">
        <f>-'5.  2015-2020 LRAM'!AJ941</f>
        <v>0</v>
      </c>
      <c r="P77" s="155">
        <f>-'5.  2015-2020 LRAM'!AK941</f>
        <v>0</v>
      </c>
      <c r="Q77" s="155">
        <f>-'5.  2015-2020 LRAM'!AL941</f>
        <v>0</v>
      </c>
      <c r="R77" s="156">
        <f>SUM(D77:Q77)</f>
        <v>0</v>
      </c>
      <c r="S77" s="157"/>
      <c r="U77" s="151"/>
      <c r="V77" s="152"/>
    </row>
    <row r="78" spans="2:22" s="135" customFormat="1" ht="15.75" customHeight="1">
      <c r="B78" s="623" t="s">
        <v>67</v>
      </c>
      <c r="C78" s="619"/>
      <c r="D78" s="159"/>
      <c r="E78" s="159"/>
      <c r="F78" s="159"/>
      <c r="G78" s="159"/>
      <c r="H78" s="159"/>
      <c r="I78" s="159"/>
      <c r="J78" s="159"/>
      <c r="K78" s="160"/>
      <c r="L78" s="160"/>
      <c r="M78" s="160"/>
      <c r="N78" s="160"/>
      <c r="O78" s="160"/>
      <c r="P78" s="160"/>
      <c r="Q78" s="160"/>
      <c r="R78" s="161"/>
      <c r="U78" s="158"/>
      <c r="V78" s="152"/>
    </row>
    <row r="79" spans="2:22" s="162" customFormat="1" ht="15.75" customHeight="1">
      <c r="B79" s="153" t="s">
        <v>234</v>
      </c>
      <c r="C79" s="533"/>
      <c r="D79" s="155">
        <f>'5.  2015-2020 LRAM'!Y1124</f>
        <v>0</v>
      </c>
      <c r="E79" s="155">
        <f>'5.  2015-2020 LRAM'!Z1124</f>
        <v>0</v>
      </c>
      <c r="F79" s="155">
        <f>'5.  2015-2020 LRAM'!AA1124</f>
        <v>0</v>
      </c>
      <c r="G79" s="155">
        <f>'5.  2015-2020 LRAM'!AB1124</f>
        <v>0</v>
      </c>
      <c r="H79" s="155">
        <f>'5.  2015-2020 LRAM'!AC1124</f>
        <v>0</v>
      </c>
      <c r="I79" s="155">
        <f>'5.  2015-2020 LRAM'!AD1124</f>
        <v>0</v>
      </c>
      <c r="J79" s="155">
        <f>'5.  2015-2020 LRAM'!AE1124</f>
        <v>0</v>
      </c>
      <c r="K79" s="155">
        <f>'5.  2015-2020 LRAM'!AF1124</f>
        <v>0</v>
      </c>
      <c r="L79" s="155">
        <f>'5.  2015-2020 LRAM'!AG1124</f>
        <v>0</v>
      </c>
      <c r="M79" s="155">
        <f>'5.  2015-2020 LRAM'!AH1124</f>
        <v>0</v>
      </c>
      <c r="N79" s="155">
        <f>'5.  2015-2020 LRAM'!AI1124</f>
        <v>0</v>
      </c>
      <c r="O79" s="155">
        <f>'5.  2015-2020 LRAM'!AJ1124</f>
        <v>0</v>
      </c>
      <c r="P79" s="155">
        <f>'5.  2015-2020 LRAM'!AK1124</f>
        <v>0</v>
      </c>
      <c r="Q79" s="155">
        <f>'5.  2015-2020 LRAM'!AL1124</f>
        <v>0</v>
      </c>
      <c r="R79" s="156">
        <f>SUM(D79:Q79)</f>
        <v>0</v>
      </c>
      <c r="U79" s="151"/>
      <c r="V79" s="152"/>
    </row>
    <row r="80" spans="2:22" s="162" customFormat="1" ht="15.75" customHeight="1">
      <c r="B80" s="153" t="s">
        <v>233</v>
      </c>
      <c r="C80" s="154"/>
      <c r="D80" s="155">
        <f>-'5.  2015-2020 LRAM'!Y1125</f>
        <v>0</v>
      </c>
      <c r="E80" s="155">
        <f>-'5.  2015-2020 LRAM'!Z1125</f>
        <v>0</v>
      </c>
      <c r="F80" s="155">
        <f>-'5.  2015-2020 LRAM'!AA1125</f>
        <v>0</v>
      </c>
      <c r="G80" s="155">
        <f>-'5.  2015-2020 LRAM'!AB1125</f>
        <v>0</v>
      </c>
      <c r="H80" s="155">
        <f>-'5.  2015-2020 LRAM'!AC1125</f>
        <v>0</v>
      </c>
      <c r="I80" s="155">
        <f>-'5.  2015-2020 LRAM'!AD1125</f>
        <v>0</v>
      </c>
      <c r="J80" s="155">
        <f>-'5.  2015-2020 LRAM'!AE1125</f>
        <v>0</v>
      </c>
      <c r="K80" s="155">
        <f>-'5.  2015-2020 LRAM'!AF1125</f>
        <v>0</v>
      </c>
      <c r="L80" s="155">
        <f>-'5.  2015-2020 LRAM'!AG1125</f>
        <v>0</v>
      </c>
      <c r="M80" s="155">
        <f>-'5.  2015-2020 LRAM'!AH1125</f>
        <v>0</v>
      </c>
      <c r="N80" s="155">
        <f>-'5.  2015-2020 LRAM'!AI1125</f>
        <v>0</v>
      </c>
      <c r="O80" s="155">
        <f>-'5.  2015-2020 LRAM'!AJ1125</f>
        <v>0</v>
      </c>
      <c r="P80" s="155">
        <f>-'5.  2015-2020 LRAM'!AK1125</f>
        <v>0</v>
      </c>
      <c r="Q80" s="155">
        <f>-'5.  2015-2020 LRAM'!AL1125</f>
        <v>0</v>
      </c>
      <c r="R80" s="156">
        <f>SUM(D80:Q80)</f>
        <v>0</v>
      </c>
      <c r="S80" s="157"/>
      <c r="U80" s="151"/>
      <c r="V80" s="152"/>
    </row>
    <row r="81" spans="2:22" s="135" customFormat="1" ht="15.75" customHeight="1">
      <c r="B81" s="623" t="s">
        <v>67</v>
      </c>
      <c r="C81" s="619"/>
      <c r="D81" s="159"/>
      <c r="E81" s="159"/>
      <c r="F81" s="159"/>
      <c r="G81" s="159"/>
      <c r="H81" s="159"/>
      <c r="I81" s="159"/>
      <c r="J81" s="159"/>
      <c r="K81" s="160"/>
      <c r="L81" s="160"/>
      <c r="M81" s="160"/>
      <c r="N81" s="160"/>
      <c r="O81" s="160"/>
      <c r="P81" s="160"/>
      <c r="Q81" s="160"/>
      <c r="R81" s="161"/>
      <c r="U81" s="158"/>
      <c r="V81" s="152"/>
    </row>
    <row r="82" spans="2:22" s="17" customFormat="1" ht="20.25" customHeight="1">
      <c r="B82" s="620" t="s">
        <v>43</v>
      </c>
      <c r="C82" s="619"/>
      <c r="D82" s="677">
        <f>'6.  Carrying Charges'!I102</f>
        <v>96.694317978346319</v>
      </c>
      <c r="E82" s="677">
        <f>'6.  Carrying Charges'!J102</f>
        <v>906.45461628986709</v>
      </c>
      <c r="F82" s="677">
        <f>'6.  Carrying Charges'!K102</f>
        <v>74.250548741649865</v>
      </c>
      <c r="G82" s="677">
        <f>'6.  Carrying Charges'!L102</f>
        <v>-34.992173926859621</v>
      </c>
      <c r="H82" s="677">
        <f>'6.  Carrying Charges'!M102</f>
        <v>-2.106159277572917</v>
      </c>
      <c r="I82" s="677">
        <f>'6.  Carrying Charges'!N102</f>
        <v>-0.41737314295416678</v>
      </c>
      <c r="J82" s="677">
        <f>'6.  Carrying Charges'!O102</f>
        <v>243.5319444328459</v>
      </c>
      <c r="K82" s="677">
        <f>'6.  Carrying Charges'!P102</f>
        <v>0</v>
      </c>
      <c r="L82" s="677">
        <f>'6.  Carrying Charges'!Q102</f>
        <v>0</v>
      </c>
      <c r="M82" s="677">
        <f>'6.  Carrying Charges'!R102</f>
        <v>0</v>
      </c>
      <c r="N82" s="677">
        <f>'6.  Carrying Charges'!S102</f>
        <v>0</v>
      </c>
      <c r="O82" s="677">
        <f>'6.  Carrying Charges'!T102</f>
        <v>0</v>
      </c>
      <c r="P82" s="677">
        <f>'6.  Carrying Charges'!U102</f>
        <v>0</v>
      </c>
      <c r="Q82" s="677">
        <f>'6.  Carrying Charges'!V102</f>
        <v>0</v>
      </c>
      <c r="R82" s="678">
        <f>SUM(D82:Q82)</f>
        <v>1283.4157210953226</v>
      </c>
      <c r="U82" s="151"/>
      <c r="V82" s="152"/>
    </row>
    <row r="83" spans="2:22" s="162" customFormat="1" ht="21.75" customHeight="1">
      <c r="B83" s="621" t="s">
        <v>241</v>
      </c>
      <c r="C83" s="622"/>
      <c r="D83" s="749">
        <f>SUM(D64:D71)+D82</f>
        <v>12184.087053285422</v>
      </c>
      <c r="E83" s="749">
        <f t="shared" ref="E83:I83" si="2">SUM(E64:E71)+E82</f>
        <v>86526.915263903997</v>
      </c>
      <c r="F83" s="749">
        <f t="shared" si="2"/>
        <v>7099.306185727718</v>
      </c>
      <c r="G83" s="749">
        <f t="shared" si="2"/>
        <v>-3356.4198670982182</v>
      </c>
      <c r="H83" s="749">
        <f t="shared" si="2"/>
        <v>-201.66721627757295</v>
      </c>
      <c r="I83" s="749">
        <f t="shared" si="2"/>
        <v>-40.03403414295417</v>
      </c>
      <c r="J83" s="749">
        <f>SUM(J64:J71)+J82</f>
        <v>18798.752735432849</v>
      </c>
      <c r="K83" s="621">
        <f t="shared" ref="K83:Q83" si="3">SUM(K52:K69)+K82</f>
        <v>0</v>
      </c>
      <c r="L83" s="621">
        <f t="shared" si="3"/>
        <v>0</v>
      </c>
      <c r="M83" s="621">
        <f t="shared" si="3"/>
        <v>0</v>
      </c>
      <c r="N83" s="621">
        <f t="shared" si="3"/>
        <v>0</v>
      </c>
      <c r="O83" s="621">
        <f t="shared" si="3"/>
        <v>0</v>
      </c>
      <c r="P83" s="621">
        <f t="shared" si="3"/>
        <v>0</v>
      </c>
      <c r="Q83" s="621">
        <f t="shared" si="3"/>
        <v>0</v>
      </c>
      <c r="R83" s="621">
        <f>SUM(R64:R71)+R82</f>
        <v>121010.94012083123</v>
      </c>
      <c r="U83" s="151"/>
      <c r="V83" s="152"/>
    </row>
    <row r="84" spans="2:22" ht="20.25" customHeight="1">
      <c r="B84" s="451" t="s">
        <v>537</v>
      </c>
      <c r="C84" s="600"/>
      <c r="D84" s="599"/>
      <c r="E84" s="599"/>
      <c r="F84" s="599"/>
      <c r="G84" s="599"/>
      <c r="H84" s="599"/>
      <c r="I84" s="599"/>
      <c r="J84" s="599"/>
      <c r="K84" s="599"/>
      <c r="L84" s="599"/>
      <c r="M84" s="599"/>
      <c r="N84" s="599"/>
      <c r="O84" s="599"/>
      <c r="P84" s="599"/>
      <c r="Q84" s="599"/>
      <c r="R84" s="599"/>
      <c r="V84" s="13"/>
    </row>
    <row r="85" spans="2:22" ht="20.25" customHeight="1">
      <c r="B85" s="618"/>
      <c r="C85" s="68"/>
      <c r="E85" s="9"/>
      <c r="V85" s="13"/>
    </row>
    <row r="86" spans="2:22" ht="15">
      <c r="E86" s="9"/>
    </row>
    <row r="87" spans="2:22" ht="21" hidden="1" customHeight="1">
      <c r="B87" s="117" t="s">
        <v>538</v>
      </c>
      <c r="F87" s="587"/>
    </row>
    <row r="88" spans="2:22" s="547" customFormat="1" ht="27.75" hidden="1" customHeight="1">
      <c r="B88" s="568" t="s">
        <v>558</v>
      </c>
      <c r="C88" s="564"/>
      <c r="D88" s="564"/>
      <c r="E88" s="571"/>
      <c r="F88" s="564"/>
      <c r="G88" s="564"/>
      <c r="H88" s="564"/>
      <c r="I88" s="564"/>
      <c r="J88" s="564"/>
      <c r="T88" s="548"/>
      <c r="U88" s="548"/>
    </row>
    <row r="89" spans="2:22" ht="11.25" hidden="1" customHeight="1">
      <c r="B89" s="110"/>
    </row>
    <row r="90" spans="2:22" s="560" customFormat="1" ht="25.5" hidden="1" customHeight="1">
      <c r="B90" s="562"/>
      <c r="C90" s="558">
        <v>2011</v>
      </c>
      <c r="D90" s="558">
        <v>2012</v>
      </c>
      <c r="E90" s="558">
        <v>2013</v>
      </c>
      <c r="F90" s="558">
        <v>2014</v>
      </c>
      <c r="G90" s="558">
        <v>2015</v>
      </c>
      <c r="H90" s="558">
        <v>2016</v>
      </c>
      <c r="I90" s="558">
        <v>2017</v>
      </c>
      <c r="J90" s="558">
        <v>2018</v>
      </c>
      <c r="K90" s="558">
        <v>2019</v>
      </c>
      <c r="L90" s="558">
        <v>2020</v>
      </c>
      <c r="M90" s="559" t="s">
        <v>26</v>
      </c>
      <c r="T90" s="561"/>
      <c r="U90" s="561"/>
    </row>
    <row r="91" spans="2:22" s="92" customFormat="1" ht="23.25" hidden="1" customHeight="1">
      <c r="B91" s="197">
        <v>2011</v>
      </c>
      <c r="C91" s="553">
        <f>'4.  2011-2014 LRAM'!AM131</f>
        <v>0</v>
      </c>
      <c r="D91" s="554">
        <f>SUM('4.  2011-2014 LRAM'!Y259:AL259)</f>
        <v>0</v>
      </c>
      <c r="E91" s="554">
        <f>SUM('4.  2011-2014 LRAM'!Y388:AL388)</f>
        <v>0</v>
      </c>
      <c r="F91" s="555">
        <f>SUM('4.  2011-2014 LRAM'!Y517:AL517)</f>
        <v>0</v>
      </c>
      <c r="G91" s="555">
        <f>SUM('5.  2015-2020 LRAM'!Y199:AL199)</f>
        <v>9601.7343637526064</v>
      </c>
      <c r="H91" s="554">
        <f>SUM('5.  2015-2020 LRAM'!Y382:AL382)</f>
        <v>9145.5694017833503</v>
      </c>
      <c r="I91" s="555">
        <f>SUM('5.  2015-2020 LRAM'!Y565:AL565)</f>
        <v>0</v>
      </c>
      <c r="J91" s="554">
        <f>SUM('5.  2015-2020 LRAM'!Y748:AL748)</f>
        <v>0</v>
      </c>
      <c r="K91" s="554">
        <f>SUM('5.  2015-2020 LRAM'!Y931:AL931)</f>
        <v>0</v>
      </c>
      <c r="L91" s="554">
        <f>SUM('5.  2015-2020 LRAM'!Y1114:AL1114)</f>
        <v>0</v>
      </c>
      <c r="M91" s="554">
        <f>SUM(C91:L91)</f>
        <v>18747.303765535959</v>
      </c>
      <c r="T91" s="196"/>
      <c r="U91" s="196"/>
    </row>
    <row r="92" spans="2:22" s="92" customFormat="1" ht="23.25" hidden="1" customHeight="1">
      <c r="B92" s="197">
        <v>2012</v>
      </c>
      <c r="C92" s="556"/>
      <c r="D92" s="555">
        <f>SUM('4.  2011-2014 LRAM'!Y260:AL260)</f>
        <v>0</v>
      </c>
      <c r="E92" s="554">
        <f>SUM('4.  2011-2014 LRAM'!Y389:AL389)</f>
        <v>0</v>
      </c>
      <c r="F92" s="555">
        <f>SUM('4.  2011-2014 LRAM'!Y518:AL518)</f>
        <v>0</v>
      </c>
      <c r="G92" s="555">
        <f>SUM('5.  2015-2020 LRAM'!Y200:AL200)</f>
        <v>8123.04824272921</v>
      </c>
      <c r="H92" s="554">
        <f>SUM('5.  2015-2020 LRAM'!Y383:AL383)</f>
        <v>7530.1992503506717</v>
      </c>
      <c r="I92" s="555">
        <f>SUM('5.  2015-2020 LRAM'!Y566:AL566)</f>
        <v>0</v>
      </c>
      <c r="J92" s="554">
        <f>SUM('5.  2015-2020 LRAM'!Y749:AL749)</f>
        <v>0</v>
      </c>
      <c r="K92" s="554">
        <f>SUM('5.  2015-2020 LRAM'!Y932:AL932)</f>
        <v>0</v>
      </c>
      <c r="L92" s="554">
        <f>SUM('5.  2015-2020 LRAM'!Y1115:AL1115)</f>
        <v>0</v>
      </c>
      <c r="M92" s="554">
        <f>SUM(D92:L92)</f>
        <v>15653.247493079882</v>
      </c>
      <c r="T92" s="196"/>
      <c r="U92" s="196"/>
    </row>
    <row r="93" spans="2:22" s="92" customFormat="1" ht="23.25" hidden="1" customHeight="1">
      <c r="B93" s="197">
        <v>2013</v>
      </c>
      <c r="C93" s="557"/>
      <c r="D93" s="557"/>
      <c r="E93" s="555">
        <f>SUM('4.  2011-2014 LRAM'!Y390:AL390)</f>
        <v>0</v>
      </c>
      <c r="F93" s="555">
        <f>SUM('4.  2011-2014 LRAM'!Y519:AL519)</f>
        <v>0</v>
      </c>
      <c r="G93" s="555">
        <f>SUM('5.  2015-2020 LRAM'!Y201:AL201)</f>
        <v>9049.0872510283807</v>
      </c>
      <c r="H93" s="554">
        <f>SUM('5.  2015-2020 LRAM'!Y384:AL384)</f>
        <v>7859.4937651295841</v>
      </c>
      <c r="I93" s="555">
        <f>SUM('5.  2015-2020 LRAM'!Y567:AL567)</f>
        <v>0</v>
      </c>
      <c r="J93" s="554">
        <f>SUM('5.  2015-2020 LRAM'!Y750:AL750)</f>
        <v>0</v>
      </c>
      <c r="K93" s="554">
        <f>SUM('5.  2015-2020 LRAM'!Y933:AL933)</f>
        <v>0</v>
      </c>
      <c r="L93" s="554">
        <f>SUM('5.  2015-2020 LRAM'!Y1116:AL1116)</f>
        <v>0</v>
      </c>
      <c r="M93" s="554">
        <f>SUM(C93:L93)</f>
        <v>16908.581016157965</v>
      </c>
      <c r="T93" s="196"/>
      <c r="U93" s="196"/>
    </row>
    <row r="94" spans="2:22" s="92" customFormat="1" ht="23.25" hidden="1" customHeight="1">
      <c r="B94" s="197">
        <v>2014</v>
      </c>
      <c r="C94" s="557"/>
      <c r="D94" s="557"/>
      <c r="E94" s="557"/>
      <c r="F94" s="555">
        <f>SUM('4.  2011-2014 LRAM'!Y520:AL520)</f>
        <v>0</v>
      </c>
      <c r="G94" s="555">
        <f>SUM('5.  2015-2020 LRAM'!Y202:AL202)</f>
        <v>31059.374470498424</v>
      </c>
      <c r="H94" s="554">
        <f>SUM('5.  2015-2020 LRAM'!Y385:AL385)</f>
        <v>29712.648668463706</v>
      </c>
      <c r="I94" s="555">
        <f>SUM('5.  2015-2020 LRAM'!Y568:AL568)</f>
        <v>0</v>
      </c>
      <c r="J94" s="554">
        <f>SUM('5.  2015-2020 LRAM'!Y751:AL751)</f>
        <v>0</v>
      </c>
      <c r="K94" s="554">
        <f>SUM('5.  2015-2020 LRAM'!Y934:AL934)</f>
        <v>0</v>
      </c>
      <c r="L94" s="554">
        <f>SUM('5.  2015-2020 LRAM'!Y1117:AL1117)</f>
        <v>0</v>
      </c>
      <c r="M94" s="554">
        <f>SUM(F94:L94)</f>
        <v>60772.023138962133</v>
      </c>
      <c r="T94" s="196"/>
      <c r="U94" s="196"/>
    </row>
    <row r="95" spans="2:22" s="92" customFormat="1" ht="23.25" hidden="1" customHeight="1">
      <c r="B95" s="197">
        <v>2015</v>
      </c>
      <c r="C95" s="557"/>
      <c r="D95" s="557"/>
      <c r="E95" s="557"/>
      <c r="F95" s="557"/>
      <c r="G95" s="555">
        <f>SUM('5.  2015-2020 LRAM'!Y203:AL203)</f>
        <v>30721.487180000004</v>
      </c>
      <c r="H95" s="554">
        <f>SUM('5.  2015-2020 LRAM'!Y386:AL386)</f>
        <v>16526.102063999999</v>
      </c>
      <c r="I95" s="555">
        <f>SUM('5.  2015-2020 LRAM'!Y569:AL569)</f>
        <v>0</v>
      </c>
      <c r="J95" s="554">
        <f>SUM('5.  2015-2020 LRAM'!Y752:AL752)</f>
        <v>0</v>
      </c>
      <c r="K95" s="554">
        <f>SUM('5.  2015-2020 LRAM'!Y935:AL935)</f>
        <v>0</v>
      </c>
      <c r="L95" s="554">
        <f>SUM('5.  2015-2020 LRAM'!Y1118:AL1118)</f>
        <v>0</v>
      </c>
      <c r="M95" s="554">
        <f>SUM(G95:L95)</f>
        <v>47247.589244000003</v>
      </c>
      <c r="T95" s="196"/>
      <c r="U95" s="196"/>
    </row>
    <row r="96" spans="2:22" s="92" customFormat="1" ht="23.25" hidden="1" customHeight="1">
      <c r="B96" s="197">
        <v>2016</v>
      </c>
      <c r="C96" s="557"/>
      <c r="D96" s="557"/>
      <c r="E96" s="557"/>
      <c r="F96" s="557"/>
      <c r="G96" s="557"/>
      <c r="H96" s="554">
        <f>SUM('5.  2015-2020 LRAM'!Y387:AL387)</f>
        <v>13468.5033</v>
      </c>
      <c r="I96" s="555">
        <f>SUM('5.  2015-2020 LRAM'!Y570:AL570)</f>
        <v>0</v>
      </c>
      <c r="J96" s="554">
        <f>SUM('5.  2015-2020 LRAM'!Y753:AL753)</f>
        <v>0</v>
      </c>
      <c r="K96" s="554">
        <f>SUM('5.  2015-2020 LRAM'!Y936:AL936)</f>
        <v>0</v>
      </c>
      <c r="L96" s="554">
        <f>SUM('5.  2015-2020 LRAM'!Y1119:AL1119)</f>
        <v>0</v>
      </c>
      <c r="M96" s="554">
        <f>SUM(H96:L96)</f>
        <v>13468.5033</v>
      </c>
      <c r="T96" s="196"/>
      <c r="U96" s="196"/>
    </row>
    <row r="97" spans="2:21" s="92" customFormat="1" ht="23.25" hidden="1" customHeight="1">
      <c r="B97" s="197">
        <v>2017</v>
      </c>
      <c r="C97" s="557"/>
      <c r="D97" s="557"/>
      <c r="E97" s="557"/>
      <c r="F97" s="557"/>
      <c r="G97" s="557"/>
      <c r="H97" s="557"/>
      <c r="I97" s="554">
        <f>SUM('5.  2015-2020 LRAM'!Y571:AL571)</f>
        <v>0</v>
      </c>
      <c r="J97" s="554">
        <f>SUM('5.  2015-2020 LRAM'!Y754:AL754)</f>
        <v>0</v>
      </c>
      <c r="K97" s="554">
        <f>SUM('5.  2015-2020 LRAM'!Y937:AL937)</f>
        <v>0</v>
      </c>
      <c r="L97" s="554">
        <f>SUM('5.  2015-2020 LRAM'!Y1120:AL1120)</f>
        <v>0</v>
      </c>
      <c r="M97" s="554">
        <f>SUM(I97:L97)</f>
        <v>0</v>
      </c>
      <c r="T97" s="196"/>
      <c r="U97" s="196"/>
    </row>
    <row r="98" spans="2:21" s="92" customFormat="1" ht="23.25" hidden="1" customHeight="1">
      <c r="B98" s="197">
        <v>2018</v>
      </c>
      <c r="C98" s="557"/>
      <c r="D98" s="557"/>
      <c r="E98" s="557"/>
      <c r="F98" s="557"/>
      <c r="G98" s="557"/>
      <c r="H98" s="557"/>
      <c r="I98" s="557"/>
      <c r="J98" s="554">
        <f>SUM('5.  2015-2020 LRAM'!Y755:AL755)</f>
        <v>0</v>
      </c>
      <c r="K98" s="554">
        <f>SUM('5.  2015-2020 LRAM'!Y938:AL938)</f>
        <v>0</v>
      </c>
      <c r="L98" s="554">
        <f>SUM('5.  2015-2020 LRAM'!Y1121:AL1121)</f>
        <v>0</v>
      </c>
      <c r="M98" s="554">
        <f>SUM(J98:L98)</f>
        <v>0</v>
      </c>
      <c r="T98" s="196"/>
      <c r="U98" s="196"/>
    </row>
    <row r="99" spans="2:21" s="92" customFormat="1" ht="23.25" hidden="1" customHeight="1">
      <c r="B99" s="197">
        <v>2019</v>
      </c>
      <c r="C99" s="557"/>
      <c r="D99" s="557"/>
      <c r="E99" s="557"/>
      <c r="F99" s="557"/>
      <c r="G99" s="557"/>
      <c r="H99" s="557"/>
      <c r="I99" s="557"/>
      <c r="J99" s="557"/>
      <c r="K99" s="554">
        <f>SUM('5.  2015-2020 LRAM'!Y939:AL939)</f>
        <v>0</v>
      </c>
      <c r="L99" s="554">
        <f>SUM('5.  2015-2020 LRAM'!Y1122:AL1122)</f>
        <v>0</v>
      </c>
      <c r="M99" s="554">
        <f>SUM(K99:L99)</f>
        <v>0</v>
      </c>
      <c r="T99" s="196"/>
      <c r="U99" s="196"/>
    </row>
    <row r="100" spans="2:21" s="92" customFormat="1" ht="23.25" hidden="1" customHeight="1">
      <c r="B100" s="197">
        <v>2020</v>
      </c>
      <c r="C100" s="557"/>
      <c r="D100" s="557"/>
      <c r="E100" s="557"/>
      <c r="F100" s="557"/>
      <c r="G100" s="557"/>
      <c r="H100" s="557"/>
      <c r="I100" s="557"/>
      <c r="J100" s="557"/>
      <c r="K100" s="557"/>
      <c r="L100" s="556">
        <f>SUM('5.  2015-2020 LRAM'!Y1123:AL1123)</f>
        <v>0</v>
      </c>
      <c r="M100" s="556">
        <f>L100</f>
        <v>0</v>
      </c>
      <c r="T100" s="196"/>
      <c r="U100" s="196"/>
    </row>
    <row r="101" spans="2:21" s="195" customFormat="1" ht="24" hidden="1" customHeight="1">
      <c r="B101" s="569" t="s">
        <v>520</v>
      </c>
      <c r="C101" s="553">
        <f>C91</f>
        <v>0</v>
      </c>
      <c r="D101" s="554">
        <f>D91+D92</f>
        <v>0</v>
      </c>
      <c r="E101" s="554">
        <f>E91+E92+E93</f>
        <v>0</v>
      </c>
      <c r="F101" s="554">
        <f>F91+F92+F93+F94</f>
        <v>0</v>
      </c>
      <c r="G101" s="554">
        <f>G91+G92+G93+G94+G95</f>
        <v>88554.731508008612</v>
      </c>
      <c r="H101" s="554">
        <f>H91+H92+H93+H94+H95+H96</f>
        <v>84242.516449727307</v>
      </c>
      <c r="I101" s="554">
        <f>I91+I92+I93+I94+I95+I96+I97</f>
        <v>0</v>
      </c>
      <c r="J101" s="554">
        <f>J91+J92+J93+J94+J95+J96+J97+J98</f>
        <v>0</v>
      </c>
      <c r="K101" s="554">
        <f>K91+K92+K93+K94+K95+K96+K97+K98+K99</f>
        <v>0</v>
      </c>
      <c r="L101" s="554">
        <f>SUM(L91:L100)</f>
        <v>0</v>
      </c>
      <c r="M101" s="554">
        <f>SUM(M91:M100)</f>
        <v>172797.24795773596</v>
      </c>
      <c r="T101" s="198"/>
      <c r="U101" s="198"/>
    </row>
    <row r="102" spans="2:21" s="27" customFormat="1" ht="24.75" hidden="1" customHeight="1">
      <c r="B102" s="570" t="s">
        <v>519</v>
      </c>
      <c r="C102" s="552">
        <f>'4.  2011-2014 LRAM'!AM132</f>
        <v>0</v>
      </c>
      <c r="D102" s="552">
        <f>'4.  2011-2014 LRAM'!AM262</f>
        <v>0</v>
      </c>
      <c r="E102" s="552">
        <f>'4.  2011-2014 LRAM'!AM392</f>
        <v>0</v>
      </c>
      <c r="F102" s="552">
        <f>'4.  2011-2014 LRAM'!AM522</f>
        <v>0</v>
      </c>
      <c r="G102" s="552">
        <f>'5.  2015-2020 LRAM'!AM205</f>
        <v>27185.738263999996</v>
      </c>
      <c r="H102" s="552">
        <f>'5.  2015-2020 LRAM'!AM389</f>
        <v>25883.985294000006</v>
      </c>
      <c r="I102" s="552">
        <f>'5.  2015-2020 LRAM'!AM573</f>
        <v>0</v>
      </c>
      <c r="J102" s="552">
        <f>'5.  2015-2020 LRAM'!AM757</f>
        <v>0</v>
      </c>
      <c r="K102" s="552">
        <f>'5.  2015-2020 LRAM'!AM941</f>
        <v>0</v>
      </c>
      <c r="L102" s="552">
        <f>'5.  2015-2020 LRAM'!AM1125</f>
        <v>0</v>
      </c>
      <c r="M102" s="554">
        <f>SUM(C102:L102)</f>
        <v>53069.723557999998</v>
      </c>
      <c r="T102" s="91"/>
      <c r="U102" s="91"/>
    </row>
    <row r="103" spans="2:21" ht="24.75" hidden="1" customHeight="1">
      <c r="B103" s="570" t="s">
        <v>43</v>
      </c>
      <c r="C103" s="552">
        <f>'6.  Carrying Charges'!W27</f>
        <v>0</v>
      </c>
      <c r="D103" s="552">
        <f>'6.  Carrying Charges'!W42</f>
        <v>0</v>
      </c>
      <c r="E103" s="552">
        <f>'6.  Carrying Charges'!W57</f>
        <v>0</v>
      </c>
      <c r="F103" s="552">
        <f>'6.  Carrying Charges'!W72</f>
        <v>0</v>
      </c>
      <c r="G103" s="552">
        <f>'6.  Carrying Charges'!W87</f>
        <v>314.13253416776911</v>
      </c>
      <c r="H103" s="552">
        <f>'6.  Carrying Charges'!W102</f>
        <v>1283.4157210953226</v>
      </c>
      <c r="I103" s="552">
        <f>'6.  Carrying Charges'!W117</f>
        <v>2600.4184894924192</v>
      </c>
      <c r="J103" s="552">
        <f>'6.  Carrying Charges'!W132</f>
        <v>3588.1705657902417</v>
      </c>
      <c r="K103" s="552">
        <f>'6.  Carrying Charges'!W147</f>
        <v>3588.1705657902417</v>
      </c>
      <c r="L103" s="552">
        <f>'6.  Carrying Charges'!W162</f>
        <v>3588.1705657902417</v>
      </c>
      <c r="M103" s="554">
        <f>SUM(C103:L103)</f>
        <v>14962.478442126237</v>
      </c>
    </row>
    <row r="104" spans="2:21" ht="23.25" hidden="1" customHeight="1">
      <c r="B104" s="569" t="s">
        <v>26</v>
      </c>
      <c r="C104" s="552">
        <f>C101-C102+C103</f>
        <v>0</v>
      </c>
      <c r="D104" s="552">
        <f t="shared" ref="D104:J104" si="4">D101-D102+D103</f>
        <v>0</v>
      </c>
      <c r="E104" s="552">
        <f t="shared" si="4"/>
        <v>0</v>
      </c>
      <c r="F104" s="552">
        <f t="shared" si="4"/>
        <v>0</v>
      </c>
      <c r="G104" s="552">
        <f t="shared" si="4"/>
        <v>61683.125778176378</v>
      </c>
      <c r="H104" s="552">
        <f t="shared" si="4"/>
        <v>59641.946876822622</v>
      </c>
      <c r="I104" s="552">
        <f t="shared" si="4"/>
        <v>2600.4184894924192</v>
      </c>
      <c r="J104" s="552">
        <f t="shared" si="4"/>
        <v>3588.1705657902417</v>
      </c>
      <c r="K104" s="552">
        <f>K101-K102+K103</f>
        <v>3588.1705657902417</v>
      </c>
      <c r="L104" s="552">
        <f>L101-L102+L103</f>
        <v>3588.1705657902417</v>
      </c>
      <c r="M104" s="552">
        <f>M101-M102+M103</f>
        <v>134690.00284186221</v>
      </c>
    </row>
    <row r="105" spans="2:21" ht="15.75" hidden="1" customHeight="1"/>
    <row r="106" spans="2:21">
      <c r="B106" s="587" t="s">
        <v>527</v>
      </c>
    </row>
  </sheetData>
  <mergeCells count="6">
    <mergeCell ref="B24:G24"/>
    <mergeCell ref="B26:C26"/>
    <mergeCell ref="B46:L46"/>
    <mergeCell ref="B47:L47"/>
    <mergeCell ref="B48:L48"/>
    <mergeCell ref="B41:C41"/>
  </mergeCells>
  <hyperlinks>
    <hyperlink ref="B82" location="'6.  Carrying Charges'!A1" display="Carrying Charges" xr:uid="{00000000-0004-0000-0400-000000000000}"/>
    <hyperlink ref="B106" location="'1.  LRAMVA Summary'!A1" display="Return to top" xr:uid="{00000000-0004-0000-0400-000001000000}"/>
  </hyperlinks>
  <pageMargins left="0.70866141732283472" right="0.70866141732283472" top="0.74803149606299213" bottom="0.74803149606299213" header="0.31496062992125984" footer="0.31496062992125984"/>
  <pageSetup paperSize="5" scale="38" fitToHeight="0" orientation="landscape" r:id="rId1"/>
  <headerFooter>
    <oddFooter>&amp;R&amp;P of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074" r:id="rId4" name="Check Box 2">
              <controlPr defaultSize="0" autoFill="0" autoLine="0" autoPict="0">
                <anchor moveWithCells="1">
                  <from>
                    <xdr:col>2</xdr:col>
                    <xdr:colOff>962025</xdr:colOff>
                    <xdr:row>51</xdr:row>
                    <xdr:rowOff>19050</xdr:rowOff>
                  </from>
                  <to>
                    <xdr:col>2</xdr:col>
                    <xdr:colOff>1390650</xdr:colOff>
                    <xdr:row>52</xdr:row>
                    <xdr:rowOff>161925</xdr:rowOff>
                  </to>
                </anchor>
              </controlPr>
            </control>
          </mc:Choice>
        </mc:AlternateContent>
        <mc:AlternateContent xmlns:mc="http://schemas.openxmlformats.org/markup-compatibility/2006">
          <mc:Choice Requires="x14">
            <control shapeId="3100" r:id="rId5" name="Check Box 28">
              <controlPr defaultSize="0" autoFill="0" autoLine="0" autoPict="0">
                <anchor moveWithCells="1">
                  <from>
                    <xdr:col>2</xdr:col>
                    <xdr:colOff>962025</xdr:colOff>
                    <xdr:row>54</xdr:row>
                    <xdr:rowOff>19050</xdr:rowOff>
                  </from>
                  <to>
                    <xdr:col>2</xdr:col>
                    <xdr:colOff>1390650</xdr:colOff>
                    <xdr:row>55</xdr:row>
                    <xdr:rowOff>161925</xdr:rowOff>
                  </to>
                </anchor>
              </controlPr>
            </control>
          </mc:Choice>
        </mc:AlternateContent>
        <mc:AlternateContent xmlns:mc="http://schemas.openxmlformats.org/markup-compatibility/2006">
          <mc:Choice Requires="x14">
            <control shapeId="3101" r:id="rId6" name="Check Box 29">
              <controlPr defaultSize="0" autoFill="0" autoLine="0" autoPict="0">
                <anchor moveWithCells="1">
                  <from>
                    <xdr:col>2</xdr:col>
                    <xdr:colOff>962025</xdr:colOff>
                    <xdr:row>57</xdr:row>
                    <xdr:rowOff>19050</xdr:rowOff>
                  </from>
                  <to>
                    <xdr:col>2</xdr:col>
                    <xdr:colOff>1390650</xdr:colOff>
                    <xdr:row>58</xdr:row>
                    <xdr:rowOff>161925</xdr:rowOff>
                  </to>
                </anchor>
              </controlPr>
            </control>
          </mc:Choice>
        </mc:AlternateContent>
        <mc:AlternateContent xmlns:mc="http://schemas.openxmlformats.org/markup-compatibility/2006">
          <mc:Choice Requires="x14">
            <control shapeId="3102" r:id="rId7" name="Check Box 30">
              <controlPr defaultSize="0" autoFill="0" autoLine="0" autoPict="0">
                <anchor moveWithCells="1">
                  <from>
                    <xdr:col>2</xdr:col>
                    <xdr:colOff>962025</xdr:colOff>
                    <xdr:row>60</xdr:row>
                    <xdr:rowOff>19050</xdr:rowOff>
                  </from>
                  <to>
                    <xdr:col>2</xdr:col>
                    <xdr:colOff>1390650</xdr:colOff>
                    <xdr:row>61</xdr:row>
                    <xdr:rowOff>161925</xdr:rowOff>
                  </to>
                </anchor>
              </controlPr>
            </control>
          </mc:Choice>
        </mc:AlternateContent>
        <mc:AlternateContent xmlns:mc="http://schemas.openxmlformats.org/markup-compatibility/2006">
          <mc:Choice Requires="x14">
            <control shapeId="3103" r:id="rId8" name="Check Box 31">
              <controlPr defaultSize="0" autoFill="0" autoLine="0" autoPict="0">
                <anchor moveWithCells="1">
                  <from>
                    <xdr:col>2</xdr:col>
                    <xdr:colOff>962025</xdr:colOff>
                    <xdr:row>63</xdr:row>
                    <xdr:rowOff>19050</xdr:rowOff>
                  </from>
                  <to>
                    <xdr:col>2</xdr:col>
                    <xdr:colOff>1390650</xdr:colOff>
                    <xdr:row>64</xdr:row>
                    <xdr:rowOff>161925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3:H50"/>
  <sheetViews>
    <sheetView topLeftCell="A10" zoomScale="85" zoomScaleNormal="85" workbookViewId="0">
      <selection activeCell="D36" sqref="D36"/>
    </sheetView>
  </sheetViews>
  <sheetFormatPr defaultColWidth="9.140625" defaultRowHeight="15"/>
  <cols>
    <col min="1" max="1" width="5.42578125" style="12" customWidth="1"/>
    <col min="2" max="2" width="27" style="12" customWidth="1"/>
    <col min="3" max="3" width="24.28515625" style="12" customWidth="1"/>
    <col min="4" max="4" width="23.42578125" style="12" customWidth="1"/>
    <col min="5" max="5" width="28.7109375" style="12" customWidth="1"/>
    <col min="6" max="6" width="43.85546875" style="12" customWidth="1"/>
    <col min="7" max="7" width="72.7109375" style="12" customWidth="1"/>
    <col min="8" max="16384" width="9.140625" style="12"/>
  </cols>
  <sheetData>
    <row r="13" spans="2:3" ht="15.75" thickBot="1"/>
    <row r="14" spans="2:3" ht="26.25" customHeight="1" thickBot="1">
      <c r="B14" s="535" t="s">
        <v>172</v>
      </c>
      <c r="C14" s="125" t="s">
        <v>176</v>
      </c>
    </row>
    <row r="15" spans="2:3" ht="26.25" customHeight="1" thickBot="1">
      <c r="C15" s="127" t="s">
        <v>408</v>
      </c>
    </row>
    <row r="16" spans="2:3" ht="27" customHeight="1" thickBot="1">
      <c r="C16" s="567" t="s">
        <v>552</v>
      </c>
    </row>
    <row r="19" spans="2:8" ht="15.75">
      <c r="B19" s="535" t="s">
        <v>621</v>
      </c>
    </row>
    <row r="20" spans="2:8" ht="13.5" customHeight="1"/>
    <row r="21" spans="2:8" ht="57.75" customHeight="1">
      <c r="B21" s="782" t="s">
        <v>638</v>
      </c>
      <c r="C21" s="782"/>
      <c r="D21" s="782"/>
      <c r="E21" s="782"/>
      <c r="F21" s="782"/>
      <c r="G21" s="782"/>
      <c r="H21" s="782"/>
    </row>
    <row r="23" spans="2:8" s="607" customFormat="1" ht="15.75">
      <c r="B23" s="617" t="s">
        <v>547</v>
      </c>
      <c r="C23" s="617" t="s">
        <v>562</v>
      </c>
      <c r="D23" s="617" t="s">
        <v>546</v>
      </c>
      <c r="E23" s="791" t="s">
        <v>34</v>
      </c>
      <c r="F23" s="792"/>
      <c r="G23" s="791" t="s">
        <v>545</v>
      </c>
      <c r="H23" s="792"/>
    </row>
    <row r="24" spans="2:8">
      <c r="B24" s="606">
        <v>1</v>
      </c>
      <c r="C24" s="642"/>
      <c r="D24" s="605"/>
      <c r="E24" s="787"/>
      <c r="F24" s="788"/>
      <c r="G24" s="789"/>
      <c r="H24" s="790"/>
    </row>
    <row r="25" spans="2:8">
      <c r="B25" s="606">
        <v>2</v>
      </c>
      <c r="C25" s="642"/>
      <c r="D25" s="605"/>
      <c r="E25" s="787"/>
      <c r="F25" s="788"/>
      <c r="G25" s="789"/>
      <c r="H25" s="790"/>
    </row>
    <row r="26" spans="2:8">
      <c r="B26" s="606">
        <v>3</v>
      </c>
      <c r="C26" s="642"/>
      <c r="D26" s="605"/>
      <c r="E26" s="787"/>
      <c r="F26" s="788"/>
      <c r="G26" s="789"/>
      <c r="H26" s="790"/>
    </row>
    <row r="27" spans="2:8">
      <c r="B27" s="606">
        <v>4</v>
      </c>
      <c r="C27" s="642"/>
      <c r="D27" s="605"/>
      <c r="E27" s="787"/>
      <c r="F27" s="788"/>
      <c r="G27" s="789"/>
      <c r="H27" s="790"/>
    </row>
    <row r="28" spans="2:8">
      <c r="B28" s="606">
        <v>5</v>
      </c>
      <c r="C28" s="642"/>
      <c r="D28" s="605"/>
      <c r="E28" s="787"/>
      <c r="F28" s="788"/>
      <c r="G28" s="789"/>
      <c r="H28" s="790"/>
    </row>
    <row r="29" spans="2:8">
      <c r="B29" s="606">
        <v>6</v>
      </c>
      <c r="C29" s="642"/>
      <c r="D29" s="605"/>
      <c r="E29" s="787"/>
      <c r="F29" s="788"/>
      <c r="G29" s="789"/>
      <c r="H29" s="790"/>
    </row>
    <row r="30" spans="2:8">
      <c r="B30" s="606">
        <v>7</v>
      </c>
      <c r="C30" s="642"/>
      <c r="D30" s="605"/>
      <c r="E30" s="787"/>
      <c r="F30" s="788"/>
      <c r="G30" s="789"/>
      <c r="H30" s="790"/>
    </row>
    <row r="31" spans="2:8">
      <c r="B31" s="606">
        <v>8</v>
      </c>
      <c r="C31" s="642"/>
      <c r="D31" s="605"/>
      <c r="E31" s="787"/>
      <c r="F31" s="788"/>
      <c r="G31" s="789"/>
      <c r="H31" s="790"/>
    </row>
    <row r="32" spans="2:8">
      <c r="B32" s="606">
        <v>9</v>
      </c>
      <c r="C32" s="642"/>
      <c r="D32" s="605"/>
      <c r="E32" s="787"/>
      <c r="F32" s="788"/>
      <c r="G32" s="789"/>
      <c r="H32" s="790"/>
    </row>
    <row r="33" spans="2:8">
      <c r="B33" s="606">
        <v>10</v>
      </c>
      <c r="C33" s="642"/>
      <c r="D33" s="605"/>
      <c r="E33" s="787"/>
      <c r="F33" s="788"/>
      <c r="G33" s="789"/>
      <c r="H33" s="790"/>
    </row>
    <row r="34" spans="2:8">
      <c r="B34" s="606" t="s">
        <v>481</v>
      </c>
      <c r="C34" s="642"/>
      <c r="D34" s="605"/>
      <c r="E34" s="787"/>
      <c r="F34" s="788"/>
      <c r="G34" s="789"/>
      <c r="H34" s="790"/>
    </row>
    <row r="36" spans="2:8" ht="30.75" customHeight="1">
      <c r="B36" s="535" t="s">
        <v>616</v>
      </c>
    </row>
    <row r="37" spans="2:8" ht="23.25" customHeight="1">
      <c r="B37" s="566" t="s">
        <v>622</v>
      </c>
      <c r="C37" s="603"/>
      <c r="D37" s="603"/>
      <c r="E37" s="603"/>
      <c r="F37" s="603"/>
      <c r="G37" s="603"/>
      <c r="H37" s="603"/>
    </row>
    <row r="39" spans="2:8" s="92" customFormat="1" ht="15.75">
      <c r="B39" s="617" t="s">
        <v>547</v>
      </c>
      <c r="C39" s="617" t="s">
        <v>562</v>
      </c>
      <c r="D39" s="617" t="s">
        <v>546</v>
      </c>
      <c r="E39" s="791" t="s">
        <v>34</v>
      </c>
      <c r="F39" s="792"/>
      <c r="G39" s="791" t="s">
        <v>545</v>
      </c>
      <c r="H39" s="792"/>
    </row>
    <row r="40" spans="2:8">
      <c r="B40" s="606">
        <v>1</v>
      </c>
      <c r="C40" s="642"/>
      <c r="D40" s="605"/>
      <c r="E40" s="787"/>
      <c r="F40" s="788"/>
      <c r="G40" s="789"/>
      <c r="H40" s="790"/>
    </row>
    <row r="41" spans="2:8">
      <c r="B41" s="606">
        <v>2</v>
      </c>
      <c r="C41" s="642"/>
      <c r="D41" s="605"/>
      <c r="E41" s="787"/>
      <c r="F41" s="788"/>
      <c r="G41" s="789"/>
      <c r="H41" s="790"/>
    </row>
    <row r="42" spans="2:8">
      <c r="B42" s="606">
        <v>3</v>
      </c>
      <c r="C42" s="642"/>
      <c r="D42" s="605"/>
      <c r="E42" s="787"/>
      <c r="F42" s="788"/>
      <c r="G42" s="789"/>
      <c r="H42" s="790"/>
    </row>
    <row r="43" spans="2:8">
      <c r="B43" s="606">
        <v>4</v>
      </c>
      <c r="C43" s="642"/>
      <c r="D43" s="605"/>
      <c r="E43" s="787"/>
      <c r="F43" s="788"/>
      <c r="G43" s="789"/>
      <c r="H43" s="790"/>
    </row>
    <row r="44" spans="2:8">
      <c r="B44" s="606">
        <v>5</v>
      </c>
      <c r="C44" s="642"/>
      <c r="D44" s="605"/>
      <c r="E44" s="787"/>
      <c r="F44" s="788"/>
      <c r="G44" s="789"/>
      <c r="H44" s="790"/>
    </row>
    <row r="45" spans="2:8">
      <c r="B45" s="606">
        <v>6</v>
      </c>
      <c r="C45" s="642"/>
      <c r="D45" s="605"/>
      <c r="E45" s="787"/>
      <c r="F45" s="788"/>
      <c r="G45" s="789"/>
      <c r="H45" s="790"/>
    </row>
    <row r="46" spans="2:8">
      <c r="B46" s="606">
        <v>7</v>
      </c>
      <c r="C46" s="642"/>
      <c r="D46" s="605"/>
      <c r="E46" s="787"/>
      <c r="F46" s="788"/>
      <c r="G46" s="789"/>
      <c r="H46" s="790"/>
    </row>
    <row r="47" spans="2:8">
      <c r="B47" s="606">
        <v>8</v>
      </c>
      <c r="C47" s="642"/>
      <c r="D47" s="605"/>
      <c r="E47" s="787"/>
      <c r="F47" s="788"/>
      <c r="G47" s="789"/>
      <c r="H47" s="790"/>
    </row>
    <row r="48" spans="2:8">
      <c r="B48" s="606">
        <v>9</v>
      </c>
      <c r="C48" s="642"/>
      <c r="D48" s="605"/>
      <c r="E48" s="787"/>
      <c r="F48" s="788"/>
      <c r="G48" s="789"/>
      <c r="H48" s="790"/>
    </row>
    <row r="49" spans="2:8">
      <c r="B49" s="606">
        <v>10</v>
      </c>
      <c r="C49" s="642"/>
      <c r="D49" s="605"/>
      <c r="E49" s="787"/>
      <c r="F49" s="788"/>
      <c r="G49" s="789"/>
      <c r="H49" s="790"/>
    </row>
    <row r="50" spans="2:8">
      <c r="B50" s="606" t="s">
        <v>481</v>
      </c>
      <c r="C50" s="642"/>
      <c r="D50" s="605"/>
      <c r="E50" s="787"/>
      <c r="F50" s="788"/>
      <c r="G50" s="789"/>
      <c r="H50" s="790"/>
    </row>
  </sheetData>
  <mergeCells count="49">
    <mergeCell ref="B21:H21"/>
    <mergeCell ref="E33:F33"/>
    <mergeCell ref="G23:H23"/>
    <mergeCell ref="E23:F23"/>
    <mergeCell ref="E24:F24"/>
    <mergeCell ref="E25:F25"/>
    <mergeCell ref="E26:F26"/>
    <mergeCell ref="E27:F27"/>
    <mergeCell ref="E28:F28"/>
    <mergeCell ref="E29:F29"/>
    <mergeCell ref="E30:F30"/>
    <mergeCell ref="E31:F31"/>
    <mergeCell ref="E32:F32"/>
    <mergeCell ref="G24:H24"/>
    <mergeCell ref="G25:H25"/>
    <mergeCell ref="G26:H26"/>
    <mergeCell ref="G27:H27"/>
    <mergeCell ref="G28:H28"/>
    <mergeCell ref="G29:H29"/>
    <mergeCell ref="G30:H30"/>
    <mergeCell ref="G31:H31"/>
    <mergeCell ref="G32:H32"/>
    <mergeCell ref="G33:H33"/>
    <mergeCell ref="G34:H34"/>
    <mergeCell ref="E39:F39"/>
    <mergeCell ref="G39:H39"/>
    <mergeCell ref="E34:F34"/>
    <mergeCell ref="E40:F40"/>
    <mergeCell ref="G40:H40"/>
    <mergeCell ref="E41:F41"/>
    <mergeCell ref="G41:H41"/>
    <mergeCell ref="E42:F42"/>
    <mergeCell ref="G42:H42"/>
    <mergeCell ref="E43:F43"/>
    <mergeCell ref="G43:H43"/>
    <mergeCell ref="E44:F44"/>
    <mergeCell ref="G44:H44"/>
    <mergeCell ref="E45:F45"/>
    <mergeCell ref="G45:H45"/>
    <mergeCell ref="E49:F49"/>
    <mergeCell ref="G49:H49"/>
    <mergeCell ref="E50:F50"/>
    <mergeCell ref="G50:H50"/>
    <mergeCell ref="E46:F46"/>
    <mergeCell ref="G46:H46"/>
    <mergeCell ref="E47:F47"/>
    <mergeCell ref="G47:H47"/>
    <mergeCell ref="E48:F48"/>
    <mergeCell ref="G48:H48"/>
  </mergeCells>
  <pageMargins left="0.70866141732283472" right="0.70866141732283472" top="0.74803149606299213" bottom="0.74803149606299213" header="0.31496062992125984" footer="0.31496062992125984"/>
  <pageSetup paperSize="17" scale="72" orientation="landscape" r:id="rId1"/>
  <headerFooter>
    <oddFooter>&amp;R&amp;P of &amp;N</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0000000}">
          <x14:formula1>
            <xm:f>DropDownList!$F$2:$F$8</xm:f>
          </x14:formula1>
          <xm:sqref>C24:C34 C40:C50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AF96"/>
  <sheetViews>
    <sheetView topLeftCell="A22" zoomScale="90" zoomScaleNormal="90" workbookViewId="0">
      <selection activeCell="D35" sqref="D35"/>
    </sheetView>
  </sheetViews>
  <sheetFormatPr defaultColWidth="9.140625" defaultRowHeight="15"/>
  <cols>
    <col min="1" max="1" width="5.28515625" style="12" customWidth="1"/>
    <col min="2" max="2" width="27.28515625" style="10" customWidth="1"/>
    <col min="3" max="3" width="23" style="10" customWidth="1"/>
    <col min="4" max="4" width="32.28515625" style="12" customWidth="1"/>
    <col min="5" max="5" width="26.28515625" style="12" customWidth="1"/>
    <col min="6" max="6" width="24" style="12" customWidth="1"/>
    <col min="7" max="7" width="21.42578125" style="12" customWidth="1"/>
    <col min="8" max="8" width="24.140625" style="12" customWidth="1"/>
    <col min="9" max="13" width="22.140625" style="12" customWidth="1"/>
    <col min="14" max="14" width="26" style="12" customWidth="1"/>
    <col min="15" max="16" width="22.140625" style="12" customWidth="1"/>
    <col min="17" max="17" width="16.28515625" style="12" customWidth="1"/>
    <col min="18" max="18" width="13.5703125" style="12" customWidth="1"/>
    <col min="19" max="19" width="13.85546875" style="12" customWidth="1"/>
    <col min="20" max="20" width="20" style="12" customWidth="1"/>
    <col min="21" max="21" width="10.140625" style="12" customWidth="1"/>
    <col min="22" max="30" width="14" style="12" customWidth="1"/>
    <col min="31" max="16384" width="9.140625" style="12"/>
  </cols>
  <sheetData>
    <row r="1" spans="2:17" ht="151.5" customHeight="1"/>
    <row r="2" spans="2:17" ht="21.75" customHeight="1">
      <c r="B2" s="94"/>
      <c r="C2" s="94"/>
      <c r="D2" s="94"/>
      <c r="E2" s="94"/>
      <c r="F2" s="94"/>
      <c r="G2" s="94"/>
      <c r="H2" s="94"/>
      <c r="I2" s="94"/>
      <c r="J2" s="101"/>
      <c r="K2" s="101"/>
      <c r="L2" s="101"/>
      <c r="M2" s="101"/>
      <c r="N2" s="101"/>
      <c r="O2" s="101"/>
      <c r="P2" s="101"/>
      <c r="Q2" s="94"/>
    </row>
    <row r="3" spans="2:17" ht="22.5" customHeight="1" thickBot="1">
      <c r="B3" s="50"/>
      <c r="C3" s="29"/>
      <c r="D3" s="17"/>
      <c r="E3" s="164"/>
      <c r="F3" s="17"/>
      <c r="G3" s="17"/>
      <c r="H3" s="69"/>
      <c r="I3" s="164"/>
      <c r="J3" s="164"/>
      <c r="K3" s="164"/>
      <c r="L3" s="164"/>
      <c r="M3" s="164"/>
      <c r="N3" s="164"/>
      <c r="O3" s="164"/>
      <c r="P3" s="164"/>
      <c r="Q3" s="164"/>
    </row>
    <row r="4" spans="2:17" s="2" customFormat="1" ht="27" customHeight="1" thickBot="1">
      <c r="B4" s="272" t="s">
        <v>172</v>
      </c>
      <c r="C4" s="454"/>
      <c r="D4" s="256" t="s">
        <v>176</v>
      </c>
      <c r="E4" s="437"/>
      <c r="F4" s="437"/>
      <c r="G4" s="437"/>
      <c r="H4" s="437"/>
      <c r="I4" s="437"/>
      <c r="J4" s="437"/>
      <c r="K4" s="437"/>
      <c r="L4" s="437"/>
      <c r="M4" s="437"/>
      <c r="N4" s="437"/>
      <c r="O4" s="437"/>
      <c r="P4" s="437"/>
      <c r="Q4" s="455"/>
    </row>
    <row r="5" spans="2:17" s="2" customFormat="1" ht="24" customHeight="1" thickBot="1">
      <c r="B5" s="456"/>
      <c r="C5" s="454"/>
      <c r="D5" s="457" t="s">
        <v>408</v>
      </c>
      <c r="F5" s="437"/>
      <c r="G5" s="437"/>
      <c r="H5" s="437"/>
      <c r="I5" s="437"/>
      <c r="J5" s="437"/>
      <c r="K5" s="437"/>
      <c r="L5" s="437"/>
      <c r="M5" s="437"/>
      <c r="N5" s="437"/>
      <c r="O5" s="437"/>
      <c r="P5" s="437"/>
      <c r="Q5" s="455"/>
    </row>
    <row r="6" spans="2:17" s="2" customFormat="1" ht="28.5" customHeight="1" thickBot="1">
      <c r="B6" s="456"/>
      <c r="C6" s="454"/>
      <c r="D6" s="260" t="s">
        <v>173</v>
      </c>
      <c r="E6" s="437"/>
      <c r="F6" s="437"/>
      <c r="G6" s="437"/>
      <c r="H6" s="437"/>
      <c r="I6" s="437"/>
      <c r="J6" s="437"/>
      <c r="K6" s="437"/>
      <c r="L6" s="437"/>
      <c r="M6" s="437"/>
      <c r="N6" s="437"/>
      <c r="O6" s="437"/>
      <c r="P6" s="437"/>
      <c r="Q6" s="455"/>
    </row>
    <row r="7" spans="2:17" s="105" customFormat="1" ht="29.25" customHeight="1" thickBot="1">
      <c r="D7" s="567" t="s">
        <v>552</v>
      </c>
      <c r="P7" s="106"/>
      <c r="Q7" s="106"/>
    </row>
    <row r="8" spans="2:17" s="105" customFormat="1" ht="30" customHeight="1">
      <c r="D8" s="572"/>
      <c r="P8" s="106"/>
      <c r="Q8" s="106"/>
    </row>
    <row r="9" spans="2:17" s="2" customFormat="1" ht="24.75" customHeight="1">
      <c r="B9" s="117" t="s">
        <v>413</v>
      </c>
      <c r="C9" s="17"/>
      <c r="D9" s="453">
        <v>2013</v>
      </c>
    </row>
    <row r="10" spans="2:17" s="17" customFormat="1" ht="16.5" customHeight="1"/>
    <row r="11" spans="2:17" s="17" customFormat="1" ht="36.75" customHeight="1">
      <c r="B11" s="793" t="s">
        <v>564</v>
      </c>
      <c r="C11" s="793"/>
      <c r="D11" s="793"/>
      <c r="E11" s="793"/>
      <c r="F11" s="793"/>
      <c r="G11" s="793"/>
      <c r="H11" s="793"/>
      <c r="I11" s="793"/>
      <c r="J11" s="793"/>
      <c r="K11" s="793"/>
      <c r="L11" s="793"/>
      <c r="M11" s="793"/>
      <c r="N11" s="612"/>
      <c r="O11" s="612"/>
      <c r="P11" s="612"/>
      <c r="Q11" s="612"/>
    </row>
    <row r="12" spans="2:17" s="2" customFormat="1" ht="15.75" customHeight="1">
      <c r="D12" s="20"/>
    </row>
    <row r="13" spans="2:17" s="17" customFormat="1" ht="48" customHeight="1">
      <c r="C13" s="242" t="str">
        <f>'1.  LRAMVA Summary'!R50</f>
        <v>Total</v>
      </c>
      <c r="D13" s="242" t="str">
        <f>'1.  LRAMVA Summary'!D50</f>
        <v>Residential</v>
      </c>
      <c r="E13" s="242" t="str">
        <f>'1.  LRAMVA Summary'!E50</f>
        <v>General Service &lt; 50 kW</v>
      </c>
      <c r="F13" s="242" t="str">
        <f>'1.  LRAMVA Summary'!F50</f>
        <v>General Service 50 to 2999 kW</v>
      </c>
      <c r="G13" s="242" t="str">
        <f>'1.  LRAMVA Summary'!G50</f>
        <v>General Service 3000-4999 kW</v>
      </c>
      <c r="H13" s="242" t="str">
        <f>'1.  LRAMVA Summary'!H50</f>
        <v>Unmetered Scattered Load</v>
      </c>
      <c r="I13" s="242" t="str">
        <f>'1.  LRAMVA Summary'!I50</f>
        <v>Sentinel Lighting</v>
      </c>
      <c r="J13" s="242" t="str">
        <f>'1.  LRAMVA Summary'!J50</f>
        <v xml:space="preserve">Street Lighting </v>
      </c>
      <c r="K13" s="242" t="str">
        <f>'1.  LRAMVA Summary'!K50</f>
        <v/>
      </c>
      <c r="L13" s="242" t="str">
        <f>'1.  LRAMVA Summary'!L50</f>
        <v/>
      </c>
      <c r="M13" s="242" t="str">
        <f>'1.  LRAMVA Summary'!M50</f>
        <v/>
      </c>
      <c r="N13" s="242" t="str">
        <f>'1.  LRAMVA Summary'!N50</f>
        <v/>
      </c>
      <c r="O13" s="242" t="str">
        <f>'1.  LRAMVA Summary'!O50</f>
        <v/>
      </c>
      <c r="P13" s="242" t="str">
        <f>'1.  LRAMVA Summary'!P50</f>
        <v/>
      </c>
      <c r="Q13" s="242" t="str">
        <f>'1.  LRAMVA Summary'!Q50</f>
        <v/>
      </c>
    </row>
    <row r="14" spans="2:17" s="2" customFormat="1" ht="15.75" customHeight="1">
      <c r="B14" s="84"/>
      <c r="C14" s="576"/>
      <c r="D14" s="577" t="str">
        <f>'1.  LRAMVA Summary'!D51</f>
        <v>kWh</v>
      </c>
      <c r="E14" s="577" t="str">
        <f>'1.  LRAMVA Summary'!E51</f>
        <v>kWh</v>
      </c>
      <c r="F14" s="577" t="str">
        <f>'1.  LRAMVA Summary'!F51</f>
        <v>kW</v>
      </c>
      <c r="G14" s="577" t="str">
        <f>'1.  LRAMVA Summary'!G51</f>
        <v>kW</v>
      </c>
      <c r="H14" s="577" t="str">
        <f>'1.  LRAMVA Summary'!H51</f>
        <v>kWh</v>
      </c>
      <c r="I14" s="577" t="str">
        <f>'1.  LRAMVA Summary'!I51</f>
        <v>kW</v>
      </c>
      <c r="J14" s="577" t="str">
        <f>'1.  LRAMVA Summary'!J51</f>
        <v>kW</v>
      </c>
      <c r="K14" s="577">
        <f>'1.  LRAMVA Summary'!K51</f>
        <v>0</v>
      </c>
      <c r="L14" s="577">
        <f>'1.  LRAMVA Summary'!L51</f>
        <v>0</v>
      </c>
      <c r="M14" s="577">
        <f>'1.  LRAMVA Summary'!M51</f>
        <v>0</v>
      </c>
      <c r="N14" s="577">
        <f>'1.  LRAMVA Summary'!N51</f>
        <v>0</v>
      </c>
      <c r="O14" s="577">
        <f>'1.  LRAMVA Summary'!O51</f>
        <v>0</v>
      </c>
      <c r="P14" s="577">
        <f>'1.  LRAMVA Summary'!P51</f>
        <v>0</v>
      </c>
      <c r="Q14" s="578">
        <f>'1.  LRAMVA Summary'!Q51</f>
        <v>0</v>
      </c>
    </row>
    <row r="15" spans="2:17" s="454" customFormat="1" ht="15.75" customHeight="1">
      <c r="B15" s="459" t="s">
        <v>27</v>
      </c>
      <c r="C15" s="624">
        <f>SUM(D15:Q15)</f>
        <v>2288799.0000000005</v>
      </c>
      <c r="D15" s="746">
        <v>716874.66</v>
      </c>
      <c r="E15" s="746">
        <v>319363.99</v>
      </c>
      <c r="F15" s="746">
        <v>959424.9</v>
      </c>
      <c r="G15" s="746">
        <v>265405.07</v>
      </c>
      <c r="H15" s="746">
        <v>9457.8700000000008</v>
      </c>
      <c r="I15" s="746">
        <v>586.22</v>
      </c>
      <c r="J15" s="746">
        <v>17686.29</v>
      </c>
      <c r="K15" s="449"/>
      <c r="L15" s="449"/>
      <c r="M15" s="449"/>
      <c r="N15" s="449"/>
      <c r="O15" s="449"/>
      <c r="P15" s="450"/>
      <c r="Q15" s="450"/>
    </row>
    <row r="16" spans="2:17" s="454" customFormat="1" ht="15.75" customHeight="1">
      <c r="B16" s="459" t="s">
        <v>28</v>
      </c>
      <c r="C16" s="624">
        <f>SUM(D16:Q16)</f>
        <v>3103.2799999999997</v>
      </c>
      <c r="D16" s="746"/>
      <c r="E16" s="746"/>
      <c r="F16" s="746">
        <v>2466.6799999999998</v>
      </c>
      <c r="G16" s="746">
        <v>585.48</v>
      </c>
      <c r="H16" s="746"/>
      <c r="I16" s="746">
        <v>1.63</v>
      </c>
      <c r="J16" s="746">
        <v>49.49</v>
      </c>
      <c r="K16" s="450"/>
      <c r="L16" s="450"/>
      <c r="M16" s="450"/>
      <c r="N16" s="450"/>
      <c r="O16" s="450"/>
      <c r="P16" s="450"/>
      <c r="Q16" s="450"/>
    </row>
    <row r="17" spans="2:17" s="17" customFormat="1" ht="15.75" customHeight="1"/>
    <row r="18" spans="2:17" s="25" customFormat="1" ht="15.75" customHeight="1">
      <c r="B18" s="190" t="s">
        <v>452</v>
      </c>
      <c r="C18" s="191"/>
      <c r="D18" s="191">
        <f t="shared" ref="D18:E18" si="0">IF(D14="kw",HLOOKUP(D14,D14:D16,3,FALSE),HLOOKUP(D14,D14:D16,2,FALSE))</f>
        <v>716874.66</v>
      </c>
      <c r="E18" s="191">
        <f t="shared" si="0"/>
        <v>319363.99</v>
      </c>
      <c r="F18" s="191">
        <f>IF(F14="kw",HLOOKUP(F14,F14:F16,3,FALSE),HLOOKUP(F14,F14:F16,2,FALSE))</f>
        <v>2466.6799999999998</v>
      </c>
      <c r="G18" s="191">
        <f t="shared" ref="G18:Q18" si="1">IF(G14="kw",HLOOKUP(G14,G14:G16,3,FALSE),HLOOKUP(G14,G14:G16,2,FALSE))</f>
        <v>585.48</v>
      </c>
      <c r="H18" s="191">
        <f t="shared" si="1"/>
        <v>9457.8700000000008</v>
      </c>
      <c r="I18" s="191">
        <f t="shared" si="1"/>
        <v>1.63</v>
      </c>
      <c r="J18" s="191">
        <f t="shared" si="1"/>
        <v>49.49</v>
      </c>
      <c r="K18" s="191">
        <f t="shared" si="1"/>
        <v>0</v>
      </c>
      <c r="L18" s="191">
        <f t="shared" si="1"/>
        <v>0</v>
      </c>
      <c r="M18" s="191">
        <f t="shared" si="1"/>
        <v>0</v>
      </c>
      <c r="N18" s="191">
        <f t="shared" si="1"/>
        <v>0</v>
      </c>
      <c r="O18" s="191">
        <f t="shared" si="1"/>
        <v>0</v>
      </c>
      <c r="P18" s="191">
        <f t="shared" si="1"/>
        <v>0</v>
      </c>
      <c r="Q18" s="191">
        <f t="shared" si="1"/>
        <v>0</v>
      </c>
    </row>
    <row r="19" spans="2:17" s="2" customFormat="1" ht="15.75" customHeight="1">
      <c r="B19" s="97"/>
      <c r="C19" s="95"/>
      <c r="D19" s="95"/>
      <c r="E19" s="95"/>
      <c r="F19" s="95"/>
      <c r="G19" s="95"/>
      <c r="H19" s="95"/>
      <c r="I19" s="95"/>
      <c r="J19" s="95"/>
      <c r="K19" s="95"/>
      <c r="L19" s="95"/>
      <c r="M19" s="95"/>
      <c r="N19" s="95"/>
      <c r="O19" s="95"/>
      <c r="P19" s="95"/>
      <c r="Q19" s="95"/>
    </row>
    <row r="20" spans="2:17" s="437" customFormat="1" ht="21" customHeight="1">
      <c r="B20" s="458" t="s">
        <v>367</v>
      </c>
      <c r="C20" s="451"/>
      <c r="D20" s="452"/>
    </row>
    <row r="21" spans="2:17" s="437" customFormat="1" ht="21" customHeight="1">
      <c r="B21" s="458" t="s">
        <v>368</v>
      </c>
      <c r="C21" s="451" t="s">
        <v>700</v>
      </c>
      <c r="D21" s="452"/>
    </row>
    <row r="22" spans="2:17" s="17" customFormat="1" ht="15.75" customHeight="1">
      <c r="B22" s="165"/>
      <c r="C22" s="166"/>
      <c r="D22" s="162"/>
    </row>
    <row r="23" spans="2:17" s="17" customFormat="1" ht="23.25" customHeight="1">
      <c r="B23" s="167"/>
      <c r="C23" s="167"/>
      <c r="D23" s="162"/>
    </row>
    <row r="24" spans="2:17" s="17" customFormat="1" ht="22.5" customHeight="1">
      <c r="B24" s="117" t="s">
        <v>414</v>
      </c>
      <c r="C24" s="117"/>
      <c r="D24" s="453">
        <v>2014</v>
      </c>
    </row>
    <row r="25" spans="2:17" s="2" customFormat="1" ht="15.75" customHeight="1">
      <c r="D25" s="20"/>
    </row>
    <row r="26" spans="2:17" s="2" customFormat="1" ht="42" customHeight="1">
      <c r="B26" s="793" t="s">
        <v>563</v>
      </c>
      <c r="C26" s="793"/>
      <c r="D26" s="793"/>
      <c r="E26" s="793"/>
      <c r="F26" s="793"/>
      <c r="G26" s="793"/>
      <c r="H26" s="793"/>
      <c r="I26" s="793"/>
      <c r="J26" s="793"/>
      <c r="K26" s="793"/>
      <c r="L26" s="793"/>
      <c r="M26" s="793"/>
      <c r="N26" s="612"/>
      <c r="O26" s="612"/>
      <c r="P26" s="612"/>
      <c r="Q26" s="612"/>
    </row>
    <row r="27" spans="2:17" s="2" customFormat="1" ht="15.75" customHeight="1">
      <c r="D27" s="20"/>
    </row>
    <row r="28" spans="2:17" s="17" customFormat="1" ht="44.25" customHeight="1">
      <c r="C28" s="242" t="str">
        <f>'1.  LRAMVA Summary'!R50</f>
        <v>Total</v>
      </c>
      <c r="D28" s="242" t="str">
        <f>'1.  LRAMVA Summary'!D50</f>
        <v>Residential</v>
      </c>
      <c r="E28" s="242" t="str">
        <f>'1.  LRAMVA Summary'!E50</f>
        <v>General Service &lt; 50 kW</v>
      </c>
      <c r="F28" s="242" t="str">
        <f>'1.  LRAMVA Summary'!F50</f>
        <v>General Service 50 to 2999 kW</v>
      </c>
      <c r="G28" s="242" t="str">
        <f>'1.  LRAMVA Summary'!G50</f>
        <v>General Service 3000-4999 kW</v>
      </c>
      <c r="H28" s="242" t="str">
        <f>'1.  LRAMVA Summary'!H50</f>
        <v>Unmetered Scattered Load</v>
      </c>
      <c r="I28" s="242" t="str">
        <f>'1.  LRAMVA Summary'!I50</f>
        <v>Sentinel Lighting</v>
      </c>
      <c r="J28" s="242" t="str">
        <f>'1.  LRAMVA Summary'!J50</f>
        <v xml:space="preserve">Street Lighting </v>
      </c>
      <c r="K28" s="242" t="str">
        <f>'1.  LRAMVA Summary'!K50</f>
        <v/>
      </c>
      <c r="L28" s="242" t="str">
        <f>'1.  LRAMVA Summary'!L50</f>
        <v/>
      </c>
      <c r="M28" s="242" t="str">
        <f>'1.  LRAMVA Summary'!M50</f>
        <v/>
      </c>
      <c r="N28" s="242" t="str">
        <f>'1.  LRAMVA Summary'!N50</f>
        <v/>
      </c>
      <c r="O28" s="242" t="str">
        <f>'1.  LRAMVA Summary'!O50</f>
        <v/>
      </c>
      <c r="P28" s="242" t="str">
        <f>'1.  LRAMVA Summary'!P50</f>
        <v/>
      </c>
      <c r="Q28" s="242" t="str">
        <f>'1.  LRAMVA Summary'!Q50</f>
        <v/>
      </c>
    </row>
    <row r="29" spans="2:17" s="2" customFormat="1" ht="15.75" customHeight="1">
      <c r="B29" s="84"/>
      <c r="C29" s="576"/>
      <c r="D29" s="577" t="str">
        <f>'1.  LRAMVA Summary'!D51</f>
        <v>kWh</v>
      </c>
      <c r="E29" s="577" t="str">
        <f>'1.  LRAMVA Summary'!E51</f>
        <v>kWh</v>
      </c>
      <c r="F29" s="577" t="str">
        <f>'1.  LRAMVA Summary'!F51</f>
        <v>kW</v>
      </c>
      <c r="G29" s="577" t="str">
        <f>'1.  LRAMVA Summary'!G51</f>
        <v>kW</v>
      </c>
      <c r="H29" s="577" t="str">
        <f>'1.  LRAMVA Summary'!H51</f>
        <v>kWh</v>
      </c>
      <c r="I29" s="577" t="str">
        <f>'1.  LRAMVA Summary'!I51</f>
        <v>kW</v>
      </c>
      <c r="J29" s="577" t="str">
        <f>'1.  LRAMVA Summary'!J51</f>
        <v>kW</v>
      </c>
      <c r="K29" s="577">
        <f>'1.  LRAMVA Summary'!K51</f>
        <v>0</v>
      </c>
      <c r="L29" s="577">
        <f>'1.  LRAMVA Summary'!L51</f>
        <v>0</v>
      </c>
      <c r="M29" s="577">
        <f>'1.  LRAMVA Summary'!M51</f>
        <v>0</v>
      </c>
      <c r="N29" s="577">
        <f>'1.  LRAMVA Summary'!N51</f>
        <v>0</v>
      </c>
      <c r="O29" s="577">
        <f>'1.  LRAMVA Summary'!O51</f>
        <v>0</v>
      </c>
      <c r="P29" s="577">
        <f>'1.  LRAMVA Summary'!P51</f>
        <v>0</v>
      </c>
      <c r="Q29" s="578">
        <f>'1.  LRAMVA Summary'!Q51</f>
        <v>0</v>
      </c>
    </row>
    <row r="30" spans="2:17" s="454" customFormat="1" ht="15.75" customHeight="1">
      <c r="B30" s="459" t="s">
        <v>27</v>
      </c>
      <c r="C30" s="624">
        <f>SUM(D30:Q30)</f>
        <v>2288799.0000000005</v>
      </c>
      <c r="D30" s="746">
        <v>716874.66</v>
      </c>
      <c r="E30" s="746">
        <v>319363.99</v>
      </c>
      <c r="F30" s="746">
        <v>959424.9</v>
      </c>
      <c r="G30" s="746">
        <v>265405.07</v>
      </c>
      <c r="H30" s="746">
        <v>9457.8700000000008</v>
      </c>
      <c r="I30" s="746">
        <v>586.22</v>
      </c>
      <c r="J30" s="746">
        <v>17686.29</v>
      </c>
      <c r="K30" s="460"/>
      <c r="L30" s="460"/>
      <c r="M30" s="460"/>
      <c r="N30" s="460"/>
      <c r="O30" s="460"/>
      <c r="P30" s="460"/>
      <c r="Q30" s="450"/>
    </row>
    <row r="31" spans="2:17" s="461" customFormat="1" ht="15" customHeight="1">
      <c r="B31" s="459" t="s">
        <v>28</v>
      </c>
      <c r="C31" s="624">
        <f>SUM(D31:Q31)</f>
        <v>3103.2799999999997</v>
      </c>
      <c r="D31" s="746"/>
      <c r="E31" s="746"/>
      <c r="F31" s="746">
        <v>2466.6799999999998</v>
      </c>
      <c r="G31" s="746">
        <v>585.48</v>
      </c>
      <c r="H31" s="746">
        <v>0</v>
      </c>
      <c r="I31" s="746">
        <v>1.63</v>
      </c>
      <c r="J31" s="746">
        <v>49.49</v>
      </c>
      <c r="K31" s="450"/>
      <c r="L31" s="450"/>
      <c r="M31" s="450"/>
      <c r="N31" s="450"/>
      <c r="O31" s="450"/>
      <c r="P31" s="450"/>
      <c r="Q31" s="450"/>
    </row>
    <row r="32" spans="2:17" s="17" customFormat="1" ht="15.75" customHeight="1"/>
    <row r="33" spans="2:32" s="25" customFormat="1" ht="15.75" customHeight="1">
      <c r="B33" s="190" t="s">
        <v>452</v>
      </c>
      <c r="C33" s="191"/>
      <c r="D33" s="191">
        <f>IF(D29="kw",HLOOKUP(D29,D29:D31,3,FALSE),HLOOKUP(D29,D29:D31,2,FALSE))</f>
        <v>716874.66</v>
      </c>
      <c r="E33" s="191">
        <f>IF(E29="kw",HLOOKUP(E29,E29:E31,3,FALSE),HLOOKUP(E29,E29:E31,2,FALSE))</f>
        <v>319363.99</v>
      </c>
      <c r="F33" s="191">
        <f>IF(F29="kw",HLOOKUP(F29,F29:F31,3,FALSE),HLOOKUP(F29,F29:F31,2,FALSE))</f>
        <v>2466.6799999999998</v>
      </c>
      <c r="G33" s="191">
        <f>IF(G29="kw",HLOOKUP(G29,G29:G31,3,FALSE),HLOOKUP(G29,G29:G31,2,FALSE))</f>
        <v>585.48</v>
      </c>
      <c r="H33" s="191">
        <f t="shared" ref="H33:Q33" si="2">IF(H29="kw",HLOOKUP(H29,H29:H31,3,FALSE),HLOOKUP(H29,H29:H31,2,FALSE))</f>
        <v>9457.8700000000008</v>
      </c>
      <c r="I33" s="191">
        <f t="shared" si="2"/>
        <v>1.63</v>
      </c>
      <c r="J33" s="191">
        <f t="shared" si="2"/>
        <v>49.49</v>
      </c>
      <c r="K33" s="191">
        <f t="shared" si="2"/>
        <v>0</v>
      </c>
      <c r="L33" s="191">
        <f t="shared" si="2"/>
        <v>0</v>
      </c>
      <c r="M33" s="191">
        <f t="shared" si="2"/>
        <v>0</v>
      </c>
      <c r="N33" s="191">
        <f t="shared" si="2"/>
        <v>0</v>
      </c>
      <c r="O33" s="191">
        <f t="shared" si="2"/>
        <v>0</v>
      </c>
      <c r="P33" s="191">
        <f t="shared" si="2"/>
        <v>0</v>
      </c>
      <c r="Q33" s="191">
        <f t="shared" si="2"/>
        <v>0</v>
      </c>
    </row>
    <row r="34" spans="2:32" s="20" customFormat="1" ht="15.75" customHeight="1">
      <c r="B34" s="95"/>
      <c r="C34" s="95"/>
      <c r="D34" s="95"/>
      <c r="E34" s="95"/>
      <c r="F34" s="95"/>
      <c r="G34" s="95"/>
      <c r="H34" s="95"/>
      <c r="I34" s="95"/>
      <c r="J34" s="95"/>
      <c r="K34" s="95"/>
      <c r="L34" s="95"/>
      <c r="M34" s="95"/>
      <c r="N34" s="95"/>
      <c r="O34" s="95"/>
      <c r="P34" s="95"/>
      <c r="Q34" s="95"/>
    </row>
    <row r="35" spans="2:32" s="20" customFormat="1" ht="15.75" customHeight="1">
      <c r="B35" s="458" t="s">
        <v>367</v>
      </c>
      <c r="C35" s="451"/>
      <c r="D35" s="452"/>
      <c r="E35" s="95"/>
      <c r="F35" s="95"/>
      <c r="G35" s="95"/>
      <c r="H35" s="95"/>
      <c r="I35" s="95"/>
      <c r="J35" s="95"/>
      <c r="K35" s="95"/>
      <c r="L35" s="95"/>
      <c r="M35" s="95"/>
      <c r="N35" s="95"/>
      <c r="O35" s="95"/>
      <c r="P35" s="95"/>
      <c r="Q35" s="95"/>
    </row>
    <row r="36" spans="2:32" s="437" customFormat="1" ht="21" customHeight="1">
      <c r="B36" s="458" t="s">
        <v>368</v>
      </c>
      <c r="C36" s="451" t="s">
        <v>700</v>
      </c>
      <c r="D36" s="452"/>
    </row>
    <row r="37" spans="2:32" s="17" customFormat="1" ht="15.75" customHeight="1">
      <c r="B37" s="165"/>
      <c r="C37" s="166"/>
      <c r="D37" s="162"/>
      <c r="R37" s="162"/>
    </row>
    <row r="38" spans="2:32" s="17" customFormat="1" ht="15.75" customHeight="1">
      <c r="B38" s="165"/>
      <c r="C38" s="165"/>
      <c r="D38" s="162"/>
      <c r="R38" s="162"/>
    </row>
    <row r="39" spans="2:32" s="20" customFormat="1" ht="15.75">
      <c r="B39" s="117" t="s">
        <v>454</v>
      </c>
      <c r="C39" s="35"/>
      <c r="D39" s="34"/>
      <c r="E39" s="39"/>
      <c r="F39" s="40"/>
    </row>
    <row r="40" spans="2:32" s="72" customFormat="1" ht="39" customHeight="1">
      <c r="B40" s="793" t="s">
        <v>614</v>
      </c>
      <c r="C40" s="793"/>
      <c r="D40" s="793"/>
      <c r="E40" s="793"/>
      <c r="F40" s="793"/>
      <c r="G40" s="793"/>
      <c r="H40" s="793"/>
      <c r="I40" s="793"/>
      <c r="J40" s="793"/>
      <c r="K40" s="793"/>
      <c r="L40" s="793"/>
      <c r="M40" s="793"/>
      <c r="N40" s="612"/>
      <c r="O40" s="612"/>
      <c r="P40" s="612"/>
      <c r="Q40" s="612"/>
    </row>
    <row r="41" spans="2:32" s="2" customFormat="1" ht="16.5" customHeight="1">
      <c r="B41" s="10"/>
      <c r="C41" s="10"/>
      <c r="D41" s="22"/>
      <c r="E41" s="20"/>
      <c r="F41" s="20"/>
      <c r="G41" s="20"/>
      <c r="R41" s="20"/>
    </row>
    <row r="42" spans="2:32" s="17" customFormat="1" ht="56.25" customHeight="1">
      <c r="B42" s="242" t="s">
        <v>235</v>
      </c>
      <c r="C42" s="242" t="s">
        <v>611</v>
      </c>
      <c r="D42" s="242" t="str">
        <f>'1.  LRAMVA Summary'!D50</f>
        <v>Residential</v>
      </c>
      <c r="E42" s="242" t="str">
        <f>'1.  LRAMVA Summary'!E50</f>
        <v>General Service &lt; 50 kW</v>
      </c>
      <c r="F42" s="242" t="str">
        <f>'1.  LRAMVA Summary'!F50</f>
        <v>General Service 50 to 2999 kW</v>
      </c>
      <c r="G42" s="242" t="str">
        <f>'1.  LRAMVA Summary'!G50</f>
        <v>General Service 3000-4999 kW</v>
      </c>
      <c r="H42" s="242" t="str">
        <f>'1.  LRAMVA Summary'!H50</f>
        <v>Unmetered Scattered Load</v>
      </c>
      <c r="I42" s="242" t="str">
        <f>'1.  LRAMVA Summary'!I50</f>
        <v>Sentinel Lighting</v>
      </c>
      <c r="J42" s="242" t="str">
        <f>'1.  LRAMVA Summary'!J50</f>
        <v xml:space="preserve">Street Lighting </v>
      </c>
      <c r="K42" s="242" t="str">
        <f>'1.  LRAMVA Summary'!K50</f>
        <v/>
      </c>
      <c r="L42" s="242" t="str">
        <f>'1.  LRAMVA Summary'!L50</f>
        <v/>
      </c>
      <c r="M42" s="242" t="str">
        <f>'1.  LRAMVA Summary'!M50</f>
        <v/>
      </c>
      <c r="N42" s="242" t="str">
        <f>'1.  LRAMVA Summary'!N50</f>
        <v/>
      </c>
      <c r="O42" s="242" t="str">
        <f>'1.  LRAMVA Summary'!O50</f>
        <v/>
      </c>
      <c r="P42" s="242" t="str">
        <f>'1.  LRAMVA Summary'!P50</f>
        <v/>
      </c>
      <c r="Q42" s="242" t="str">
        <f>'1.  LRAMVA Summary'!Q50</f>
        <v/>
      </c>
      <c r="R42" s="192"/>
    </row>
    <row r="43" spans="2:32" s="145" customFormat="1" ht="18" customHeight="1">
      <c r="B43" s="579"/>
      <c r="C43" s="580"/>
      <c r="D43" s="581" t="str">
        <f>'1.  LRAMVA Summary'!D51</f>
        <v>kWh</v>
      </c>
      <c r="E43" s="581" t="str">
        <f>'1.  LRAMVA Summary'!E51</f>
        <v>kWh</v>
      </c>
      <c r="F43" s="581" t="str">
        <f>'1.  LRAMVA Summary'!F51</f>
        <v>kW</v>
      </c>
      <c r="G43" s="581" t="str">
        <f>'1.  LRAMVA Summary'!G51</f>
        <v>kW</v>
      </c>
      <c r="H43" s="581" t="str">
        <f>'1.  LRAMVA Summary'!H51</f>
        <v>kWh</v>
      </c>
      <c r="I43" s="581" t="str">
        <f>'1.  LRAMVA Summary'!I51</f>
        <v>kW</v>
      </c>
      <c r="J43" s="581" t="str">
        <f>'1.  LRAMVA Summary'!J51</f>
        <v>kW</v>
      </c>
      <c r="K43" s="581">
        <f>'1.  LRAMVA Summary'!K51</f>
        <v>0</v>
      </c>
      <c r="L43" s="581">
        <f>'1.  LRAMVA Summary'!L51</f>
        <v>0</v>
      </c>
      <c r="M43" s="581">
        <f>'1.  LRAMVA Summary'!M51</f>
        <v>0</v>
      </c>
      <c r="N43" s="581">
        <f>'1.  LRAMVA Summary'!N51</f>
        <v>0</v>
      </c>
      <c r="O43" s="581">
        <f>'1.  LRAMVA Summary'!O51</f>
        <v>0</v>
      </c>
      <c r="P43" s="581">
        <f>'1.  LRAMVA Summary'!P51</f>
        <v>0</v>
      </c>
      <c r="Q43" s="582">
        <f>'1.  LRAMVA Summary'!Q51</f>
        <v>0</v>
      </c>
      <c r="R43" s="168"/>
    </row>
    <row r="44" spans="2:32" s="17" customFormat="1" ht="15.75">
      <c r="B44" s="169">
        <v>2011</v>
      </c>
      <c r="C44" s="532"/>
      <c r="D44" s="189">
        <f t="shared" ref="D44:Q44" si="3">IF(ISBLANK($C$44),0,IF($C44=$D$9,HLOOKUP(D43,D14:D18,5,FALSE),HLOOKUP(D43,D29:D33,5,FALSE)))</f>
        <v>0</v>
      </c>
      <c r="E44" s="189">
        <f>IF(ISBLANK($C$44),0,IF($C44=$D$9,HLOOKUP(E43,E14:E18,5,FALSE),HLOOKUP(E43,E29:E33,5,FALSE)))</f>
        <v>0</v>
      </c>
      <c r="F44" s="189">
        <f t="shared" si="3"/>
        <v>0</v>
      </c>
      <c r="G44" s="189">
        <f t="shared" si="3"/>
        <v>0</v>
      </c>
      <c r="H44" s="189">
        <f t="shared" si="3"/>
        <v>0</v>
      </c>
      <c r="I44" s="189">
        <f t="shared" si="3"/>
        <v>0</v>
      </c>
      <c r="J44" s="189">
        <f t="shared" si="3"/>
        <v>0</v>
      </c>
      <c r="K44" s="189">
        <f t="shared" si="3"/>
        <v>0</v>
      </c>
      <c r="L44" s="189">
        <f t="shared" si="3"/>
        <v>0</v>
      </c>
      <c r="M44" s="189">
        <f t="shared" si="3"/>
        <v>0</v>
      </c>
      <c r="N44" s="189">
        <f t="shared" si="3"/>
        <v>0</v>
      </c>
      <c r="O44" s="189">
        <f t="shared" si="3"/>
        <v>0</v>
      </c>
      <c r="P44" s="189">
        <f t="shared" si="3"/>
        <v>0</v>
      </c>
      <c r="Q44" s="189">
        <f t="shared" si="3"/>
        <v>0</v>
      </c>
      <c r="R44" s="193"/>
    </row>
    <row r="45" spans="2:32" s="17" customFormat="1" ht="15.75">
      <c r="B45" s="169">
        <v>2012</v>
      </c>
      <c r="C45" s="532"/>
      <c r="D45" s="189">
        <f t="shared" ref="D45:Q45" si="4">IF(ISBLANK($C$45),0,IF($C$45=$D$9,HLOOKUP(D43,D14:D18,5,FALSE),HLOOKUP(D43,D29:D33,5,FALSE)))</f>
        <v>0</v>
      </c>
      <c r="E45" s="189">
        <f t="shared" si="4"/>
        <v>0</v>
      </c>
      <c r="F45" s="189">
        <f t="shared" si="4"/>
        <v>0</v>
      </c>
      <c r="G45" s="189">
        <f t="shared" si="4"/>
        <v>0</v>
      </c>
      <c r="H45" s="189">
        <f t="shared" si="4"/>
        <v>0</v>
      </c>
      <c r="I45" s="189">
        <f t="shared" si="4"/>
        <v>0</v>
      </c>
      <c r="J45" s="189">
        <f t="shared" si="4"/>
        <v>0</v>
      </c>
      <c r="K45" s="189">
        <f t="shared" si="4"/>
        <v>0</v>
      </c>
      <c r="L45" s="189">
        <f t="shared" si="4"/>
        <v>0</v>
      </c>
      <c r="M45" s="189">
        <f t="shared" si="4"/>
        <v>0</v>
      </c>
      <c r="N45" s="189">
        <f t="shared" si="4"/>
        <v>0</v>
      </c>
      <c r="O45" s="189">
        <f t="shared" si="4"/>
        <v>0</v>
      </c>
      <c r="P45" s="189">
        <f t="shared" si="4"/>
        <v>0</v>
      </c>
      <c r="Q45" s="189">
        <f t="shared" si="4"/>
        <v>0</v>
      </c>
      <c r="R45" s="162"/>
    </row>
    <row r="46" spans="2:32" s="17" customFormat="1" ht="15.75">
      <c r="B46" s="170">
        <v>2013</v>
      </c>
      <c r="C46" s="532"/>
      <c r="D46" s="189">
        <f t="shared" ref="D46:Q46" si="5">IF(ISBLANK($C$46),0,IF($C$46=$D$9,HLOOKUP(D43,D14:D18,5,FALSE),HLOOKUP(D43,D29:D33,5,FALSE)))</f>
        <v>0</v>
      </c>
      <c r="E46" s="189">
        <f t="shared" si="5"/>
        <v>0</v>
      </c>
      <c r="F46" s="189">
        <f t="shared" si="5"/>
        <v>0</v>
      </c>
      <c r="G46" s="189">
        <f t="shared" si="5"/>
        <v>0</v>
      </c>
      <c r="H46" s="189">
        <f t="shared" si="5"/>
        <v>0</v>
      </c>
      <c r="I46" s="189">
        <f t="shared" si="5"/>
        <v>0</v>
      </c>
      <c r="J46" s="189">
        <f t="shared" si="5"/>
        <v>0</v>
      </c>
      <c r="K46" s="189">
        <f t="shared" si="5"/>
        <v>0</v>
      </c>
      <c r="L46" s="189">
        <f t="shared" si="5"/>
        <v>0</v>
      </c>
      <c r="M46" s="189">
        <f t="shared" si="5"/>
        <v>0</v>
      </c>
      <c r="N46" s="189">
        <f t="shared" si="5"/>
        <v>0</v>
      </c>
      <c r="O46" s="189">
        <f t="shared" si="5"/>
        <v>0</v>
      </c>
      <c r="P46" s="189">
        <f t="shared" si="5"/>
        <v>0</v>
      </c>
      <c r="Q46" s="189">
        <f t="shared" si="5"/>
        <v>0</v>
      </c>
      <c r="R46" s="162"/>
    </row>
    <row r="47" spans="2:32" s="17" customFormat="1" ht="15.75">
      <c r="B47" s="170">
        <v>2014</v>
      </c>
      <c r="C47" s="532"/>
      <c r="D47" s="189">
        <f t="shared" ref="D47:Q47" si="6">IF(ISBLANK($C$47),0,IF($C$47=$D$9,HLOOKUP(D43,D14:D18,5,FALSE),HLOOKUP(D43,D29:D33,5,FALSE)))</f>
        <v>0</v>
      </c>
      <c r="E47" s="189">
        <f t="shared" si="6"/>
        <v>0</v>
      </c>
      <c r="F47" s="189">
        <f t="shared" si="6"/>
        <v>0</v>
      </c>
      <c r="G47" s="189">
        <f t="shared" si="6"/>
        <v>0</v>
      </c>
      <c r="H47" s="189">
        <f t="shared" si="6"/>
        <v>0</v>
      </c>
      <c r="I47" s="189">
        <f t="shared" si="6"/>
        <v>0</v>
      </c>
      <c r="J47" s="189">
        <f t="shared" si="6"/>
        <v>0</v>
      </c>
      <c r="K47" s="189">
        <f t="shared" si="6"/>
        <v>0</v>
      </c>
      <c r="L47" s="189">
        <f t="shared" si="6"/>
        <v>0</v>
      </c>
      <c r="M47" s="189">
        <f t="shared" si="6"/>
        <v>0</v>
      </c>
      <c r="N47" s="189">
        <f t="shared" si="6"/>
        <v>0</v>
      </c>
      <c r="O47" s="189">
        <f t="shared" si="6"/>
        <v>0</v>
      </c>
      <c r="P47" s="189">
        <f t="shared" si="6"/>
        <v>0</v>
      </c>
      <c r="Q47" s="189">
        <f t="shared" si="6"/>
        <v>0</v>
      </c>
      <c r="R47" s="162"/>
    </row>
    <row r="48" spans="2:32" s="17" customFormat="1" ht="15.75">
      <c r="B48" s="170">
        <v>2015</v>
      </c>
      <c r="C48" s="532">
        <v>2013</v>
      </c>
      <c r="D48" s="189">
        <f t="shared" ref="D48:Q48" si="7">IF(ISBLANK($C$48),0,IF($C$48=$D$9,HLOOKUP(D43,D14:D18,5,FALSE),HLOOKUP(D43,D29:D33,5,FALSE)))</f>
        <v>716874.66</v>
      </c>
      <c r="E48" s="189">
        <f t="shared" si="7"/>
        <v>319363.99</v>
      </c>
      <c r="F48" s="189">
        <f t="shared" si="7"/>
        <v>2466.6799999999998</v>
      </c>
      <c r="G48" s="189">
        <f t="shared" si="7"/>
        <v>585.48</v>
      </c>
      <c r="H48" s="189">
        <f t="shared" si="7"/>
        <v>9457.8700000000008</v>
      </c>
      <c r="I48" s="189">
        <f t="shared" si="7"/>
        <v>1.63</v>
      </c>
      <c r="J48" s="189">
        <f t="shared" si="7"/>
        <v>49.49</v>
      </c>
      <c r="K48" s="189">
        <f t="shared" si="7"/>
        <v>0</v>
      </c>
      <c r="L48" s="189">
        <f t="shared" si="7"/>
        <v>0</v>
      </c>
      <c r="M48" s="189">
        <f t="shared" si="7"/>
        <v>0</v>
      </c>
      <c r="N48" s="189">
        <f t="shared" si="7"/>
        <v>0</v>
      </c>
      <c r="O48" s="189">
        <f t="shared" si="7"/>
        <v>0</v>
      </c>
      <c r="P48" s="189">
        <f t="shared" si="7"/>
        <v>0</v>
      </c>
      <c r="Q48" s="189">
        <f t="shared" si="7"/>
        <v>0</v>
      </c>
      <c r="R48" s="162"/>
      <c r="AF48" s="162"/>
    </row>
    <row r="49" spans="2:32" s="17" customFormat="1" ht="15.75">
      <c r="B49" s="170">
        <v>2016</v>
      </c>
      <c r="C49" s="532">
        <v>2013</v>
      </c>
      <c r="D49" s="189">
        <f t="shared" ref="D49:Q49" si="8">IF(ISBLANK($C$49),0,IF($C$49=$D$9,HLOOKUP(D43,D14:D18,5,FALSE),HLOOKUP(D43,D29:D33,5,FALSE)))</f>
        <v>716874.66</v>
      </c>
      <c r="E49" s="189">
        <f t="shared" si="8"/>
        <v>319363.99</v>
      </c>
      <c r="F49" s="189">
        <f t="shared" si="8"/>
        <v>2466.6799999999998</v>
      </c>
      <c r="G49" s="189">
        <f t="shared" si="8"/>
        <v>585.48</v>
      </c>
      <c r="H49" s="189">
        <f t="shared" si="8"/>
        <v>9457.8700000000008</v>
      </c>
      <c r="I49" s="189">
        <f t="shared" si="8"/>
        <v>1.63</v>
      </c>
      <c r="J49" s="189">
        <f t="shared" si="8"/>
        <v>49.49</v>
      </c>
      <c r="K49" s="189">
        <f t="shared" si="8"/>
        <v>0</v>
      </c>
      <c r="L49" s="189">
        <f t="shared" si="8"/>
        <v>0</v>
      </c>
      <c r="M49" s="189">
        <f t="shared" si="8"/>
        <v>0</v>
      </c>
      <c r="N49" s="189">
        <f t="shared" si="8"/>
        <v>0</v>
      </c>
      <c r="O49" s="189">
        <f t="shared" si="8"/>
        <v>0</v>
      </c>
      <c r="P49" s="189">
        <f t="shared" si="8"/>
        <v>0</v>
      </c>
      <c r="Q49" s="189">
        <f t="shared" si="8"/>
        <v>0</v>
      </c>
      <c r="R49" s="162"/>
      <c r="AF49" s="162"/>
    </row>
    <row r="50" spans="2:32" s="17" customFormat="1" ht="15.75" hidden="1">
      <c r="B50" s="170">
        <v>2017</v>
      </c>
      <c r="C50" s="532"/>
      <c r="D50" s="189">
        <f t="shared" ref="D50:Q50" si="9">IF(ISBLANK($C$50),0,IF($C$50=$D$9,HLOOKUP(D43,D14:D18,5,FALSE),HLOOKUP(D43,D29:D33,5,FALSE)))</f>
        <v>0</v>
      </c>
      <c r="E50" s="189">
        <f t="shared" si="9"/>
        <v>0</v>
      </c>
      <c r="F50" s="189">
        <f t="shared" si="9"/>
        <v>0</v>
      </c>
      <c r="G50" s="189">
        <f t="shared" si="9"/>
        <v>0</v>
      </c>
      <c r="H50" s="189">
        <f t="shared" si="9"/>
        <v>0</v>
      </c>
      <c r="I50" s="189">
        <f t="shared" si="9"/>
        <v>0</v>
      </c>
      <c r="J50" s="189">
        <f t="shared" si="9"/>
        <v>0</v>
      </c>
      <c r="K50" s="189">
        <f t="shared" si="9"/>
        <v>0</v>
      </c>
      <c r="L50" s="189">
        <f t="shared" si="9"/>
        <v>0</v>
      </c>
      <c r="M50" s="189">
        <f t="shared" si="9"/>
        <v>0</v>
      </c>
      <c r="N50" s="189">
        <f t="shared" si="9"/>
        <v>0</v>
      </c>
      <c r="O50" s="189">
        <f t="shared" si="9"/>
        <v>0</v>
      </c>
      <c r="P50" s="189">
        <f t="shared" si="9"/>
        <v>0</v>
      </c>
      <c r="Q50" s="189">
        <f t="shared" si="9"/>
        <v>0</v>
      </c>
      <c r="R50" s="162"/>
      <c r="AF50" s="162"/>
    </row>
    <row r="51" spans="2:32" s="17" customFormat="1" ht="15.75" hidden="1">
      <c r="B51" s="170">
        <v>2018</v>
      </c>
      <c r="C51" s="532"/>
      <c r="D51" s="189">
        <f t="shared" ref="D51:Q51" si="10">IF(ISBLANK($C$51),0,IF($C$51=$D$9,HLOOKUP(D43,D14:D18,5,FALSE),HLOOKUP(D43,D29:D33,5,FALSE)))</f>
        <v>0</v>
      </c>
      <c r="E51" s="189">
        <f t="shared" si="10"/>
        <v>0</v>
      </c>
      <c r="F51" s="189">
        <f t="shared" si="10"/>
        <v>0</v>
      </c>
      <c r="G51" s="189">
        <f t="shared" si="10"/>
        <v>0</v>
      </c>
      <c r="H51" s="189">
        <f t="shared" si="10"/>
        <v>0</v>
      </c>
      <c r="I51" s="189">
        <f t="shared" si="10"/>
        <v>0</v>
      </c>
      <c r="J51" s="189">
        <f t="shared" si="10"/>
        <v>0</v>
      </c>
      <c r="K51" s="189">
        <f t="shared" si="10"/>
        <v>0</v>
      </c>
      <c r="L51" s="189">
        <f t="shared" si="10"/>
        <v>0</v>
      </c>
      <c r="M51" s="189">
        <f t="shared" si="10"/>
        <v>0</v>
      </c>
      <c r="N51" s="189">
        <f t="shared" si="10"/>
        <v>0</v>
      </c>
      <c r="O51" s="189">
        <f t="shared" si="10"/>
        <v>0</v>
      </c>
      <c r="P51" s="189">
        <f t="shared" si="10"/>
        <v>0</v>
      </c>
      <c r="Q51" s="189">
        <f t="shared" si="10"/>
        <v>0</v>
      </c>
      <c r="R51" s="162"/>
      <c r="AF51" s="162"/>
    </row>
    <row r="52" spans="2:32" s="17" customFormat="1" ht="15.75" hidden="1">
      <c r="B52" s="170">
        <v>2019</v>
      </c>
      <c r="C52" s="532"/>
      <c r="D52" s="189">
        <f t="shared" ref="D52:Q52" si="11">IF(ISBLANK($C$52),0,IF($C$52=$D$9,HLOOKUP(D43,D14:D18,5,FALSE),HLOOKUP(D43,D29:D33,5,FALSE)))</f>
        <v>0</v>
      </c>
      <c r="E52" s="189">
        <f t="shared" si="11"/>
        <v>0</v>
      </c>
      <c r="F52" s="189">
        <f t="shared" si="11"/>
        <v>0</v>
      </c>
      <c r="G52" s="189">
        <f t="shared" si="11"/>
        <v>0</v>
      </c>
      <c r="H52" s="189">
        <f t="shared" si="11"/>
        <v>0</v>
      </c>
      <c r="I52" s="189">
        <f t="shared" si="11"/>
        <v>0</v>
      </c>
      <c r="J52" s="189">
        <f t="shared" si="11"/>
        <v>0</v>
      </c>
      <c r="K52" s="189">
        <f t="shared" si="11"/>
        <v>0</v>
      </c>
      <c r="L52" s="189">
        <f t="shared" si="11"/>
        <v>0</v>
      </c>
      <c r="M52" s="189">
        <f t="shared" si="11"/>
        <v>0</v>
      </c>
      <c r="N52" s="189">
        <f t="shared" si="11"/>
        <v>0</v>
      </c>
      <c r="O52" s="189">
        <f t="shared" si="11"/>
        <v>0</v>
      </c>
      <c r="P52" s="189">
        <f t="shared" si="11"/>
        <v>0</v>
      </c>
      <c r="Q52" s="189">
        <f t="shared" si="11"/>
        <v>0</v>
      </c>
      <c r="R52" s="162"/>
      <c r="AF52" s="162"/>
    </row>
    <row r="53" spans="2:32" s="17" customFormat="1" ht="15.75" hidden="1">
      <c r="B53" s="170">
        <v>2020</v>
      </c>
      <c r="C53" s="532"/>
      <c r="D53" s="189">
        <f t="shared" ref="D53:Q53" si="12">IF(ISBLANK($C$53),0,IF($C$53=$D$9,HLOOKUP(D43,D14:D18,5,FALSE),HLOOKUP(D43,D29:D33,5,FALSE)))</f>
        <v>0</v>
      </c>
      <c r="E53" s="189">
        <f t="shared" si="12"/>
        <v>0</v>
      </c>
      <c r="F53" s="189">
        <f t="shared" si="12"/>
        <v>0</v>
      </c>
      <c r="G53" s="189">
        <f t="shared" si="12"/>
        <v>0</v>
      </c>
      <c r="H53" s="189">
        <f t="shared" si="12"/>
        <v>0</v>
      </c>
      <c r="I53" s="189">
        <f t="shared" si="12"/>
        <v>0</v>
      </c>
      <c r="J53" s="189">
        <f t="shared" si="12"/>
        <v>0</v>
      </c>
      <c r="K53" s="189">
        <f t="shared" si="12"/>
        <v>0</v>
      </c>
      <c r="L53" s="189">
        <f t="shared" si="12"/>
        <v>0</v>
      </c>
      <c r="M53" s="189">
        <f t="shared" si="12"/>
        <v>0</v>
      </c>
      <c r="N53" s="189">
        <f t="shared" si="12"/>
        <v>0</v>
      </c>
      <c r="O53" s="189">
        <f t="shared" si="12"/>
        <v>0</v>
      </c>
      <c r="P53" s="189">
        <f t="shared" si="12"/>
        <v>0</v>
      </c>
      <c r="Q53" s="189">
        <f t="shared" si="12"/>
        <v>0</v>
      </c>
      <c r="R53" s="162"/>
      <c r="AF53" s="162"/>
    </row>
    <row r="54" spans="2:32" s="437" customFormat="1" ht="21" customHeight="1">
      <c r="B54" s="451" t="s">
        <v>537</v>
      </c>
      <c r="C54" s="462"/>
      <c r="D54" s="463"/>
      <c r="E54" s="464"/>
      <c r="F54" s="464"/>
      <c r="G54" s="464"/>
      <c r="H54" s="464"/>
      <c r="I54" s="464"/>
      <c r="J54" s="464"/>
      <c r="K54" s="464"/>
      <c r="L54" s="464"/>
      <c r="M54" s="464"/>
      <c r="N54" s="464"/>
      <c r="O54" s="464"/>
      <c r="P54" s="464"/>
      <c r="Q54" s="463"/>
      <c r="R54" s="455"/>
    </row>
    <row r="55" spans="2:32" s="17" customFormat="1" ht="15.75" customHeight="1">
      <c r="B55" s="167"/>
      <c r="C55" s="167"/>
      <c r="D55" s="162"/>
    </row>
    <row r="56" spans="2:32" s="17" customFormat="1" ht="15.75" customHeight="1">
      <c r="B56" s="167"/>
      <c r="C56" s="167"/>
      <c r="D56" s="162"/>
    </row>
    <row r="57" spans="2:32" s="2" customFormat="1" ht="15.75" customHeight="1">
      <c r="B57" s="84"/>
      <c r="C57" s="84"/>
      <c r="D57" s="20"/>
    </row>
    <row r="58" spans="2:32" s="2" customFormat="1" ht="15.75" customHeight="1">
      <c r="B58" s="84"/>
      <c r="C58" s="84"/>
      <c r="D58" s="20"/>
    </row>
    <row r="59" spans="2:32" s="2" customFormat="1" ht="15.75" customHeight="1">
      <c r="B59" s="84"/>
      <c r="C59" s="84"/>
      <c r="D59" s="20"/>
    </row>
    <row r="60" spans="2:32" s="2" customFormat="1" ht="15.75" customHeight="1">
      <c r="B60" s="84"/>
      <c r="C60" s="84"/>
      <c r="D60" s="20"/>
    </row>
    <row r="61" spans="2:32" s="2" customFormat="1" ht="15.75" customHeight="1">
      <c r="B61" s="84"/>
      <c r="C61" s="84"/>
      <c r="D61" s="20"/>
    </row>
    <row r="62" spans="2:32" s="2" customFormat="1" ht="15.75" customHeight="1">
      <c r="B62" s="84"/>
      <c r="C62" s="84"/>
      <c r="D62" s="20"/>
    </row>
    <row r="63" spans="2:32" s="9" customFormat="1">
      <c r="B63" s="26"/>
      <c r="C63" s="26"/>
    </row>
    <row r="64" spans="2:32" s="9" customFormat="1">
      <c r="B64" s="26"/>
      <c r="C64" s="26"/>
    </row>
    <row r="65" spans="2:3" s="9" customFormat="1">
      <c r="B65" s="26"/>
      <c r="C65" s="26"/>
    </row>
    <row r="66" spans="2:3" s="9" customFormat="1">
      <c r="B66" s="26"/>
      <c r="C66" s="26"/>
    </row>
    <row r="67" spans="2:3" s="9" customFormat="1">
      <c r="B67" s="26"/>
      <c r="C67" s="26"/>
    </row>
    <row r="68" spans="2:3" s="9" customFormat="1">
      <c r="B68" s="26"/>
      <c r="C68" s="26"/>
    </row>
    <row r="69" spans="2:3" s="9" customFormat="1">
      <c r="B69" s="26"/>
      <c r="C69" s="26"/>
    </row>
    <row r="70" spans="2:3" s="9" customFormat="1">
      <c r="B70" s="26"/>
      <c r="C70" s="26"/>
    </row>
    <row r="71" spans="2:3" s="9" customFormat="1">
      <c r="B71" s="26"/>
      <c r="C71" s="26"/>
    </row>
    <row r="72" spans="2:3" s="9" customFormat="1">
      <c r="B72" s="26"/>
      <c r="C72" s="26"/>
    </row>
    <row r="73" spans="2:3" s="9" customFormat="1">
      <c r="B73" s="26"/>
      <c r="C73" s="26"/>
    </row>
    <row r="74" spans="2:3" s="9" customFormat="1">
      <c r="B74" s="26"/>
      <c r="C74" s="26"/>
    </row>
    <row r="75" spans="2:3" s="9" customFormat="1">
      <c r="B75" s="26"/>
      <c r="C75" s="26"/>
    </row>
    <row r="76" spans="2:3" s="9" customFormat="1">
      <c r="B76" s="26"/>
      <c r="C76" s="26"/>
    </row>
    <row r="77" spans="2:3" s="9" customFormat="1">
      <c r="B77" s="26"/>
      <c r="C77" s="26"/>
    </row>
    <row r="78" spans="2:3" s="9" customFormat="1">
      <c r="B78" s="26"/>
      <c r="C78" s="26"/>
    </row>
    <row r="79" spans="2:3" s="9" customFormat="1">
      <c r="B79" s="26"/>
      <c r="C79" s="26"/>
    </row>
    <row r="80" spans="2:3" s="9" customFormat="1">
      <c r="B80" s="26"/>
      <c r="C80" s="26"/>
    </row>
    <row r="81" spans="2:3" s="9" customFormat="1">
      <c r="B81" s="26"/>
      <c r="C81" s="26"/>
    </row>
    <row r="82" spans="2:3" s="9" customFormat="1">
      <c r="B82" s="26"/>
      <c r="C82" s="26"/>
    </row>
    <row r="83" spans="2:3" s="9" customFormat="1">
      <c r="B83" s="26"/>
      <c r="C83" s="26"/>
    </row>
    <row r="84" spans="2:3" s="9" customFormat="1">
      <c r="B84" s="26"/>
      <c r="C84" s="26"/>
    </row>
    <row r="85" spans="2:3" s="9" customFormat="1">
      <c r="B85" s="26"/>
      <c r="C85" s="26"/>
    </row>
    <row r="86" spans="2:3" s="9" customFormat="1">
      <c r="B86" s="26"/>
      <c r="C86" s="26"/>
    </row>
    <row r="87" spans="2:3" s="9" customFormat="1">
      <c r="B87" s="26"/>
      <c r="C87" s="26"/>
    </row>
    <row r="88" spans="2:3" s="9" customFormat="1">
      <c r="B88" s="26"/>
      <c r="C88" s="26"/>
    </row>
    <row r="89" spans="2:3" s="9" customFormat="1">
      <c r="B89" s="26"/>
      <c r="C89" s="26"/>
    </row>
    <row r="90" spans="2:3" s="9" customFormat="1">
      <c r="B90" s="26"/>
      <c r="C90" s="26"/>
    </row>
    <row r="91" spans="2:3" s="9" customFormat="1">
      <c r="B91" s="26"/>
      <c r="C91" s="26"/>
    </row>
    <row r="92" spans="2:3" s="9" customFormat="1">
      <c r="B92" s="26"/>
      <c r="C92" s="26"/>
    </row>
    <row r="93" spans="2:3" s="9" customFormat="1">
      <c r="B93" s="26"/>
      <c r="C93" s="26"/>
    </row>
    <row r="94" spans="2:3" s="9" customFormat="1">
      <c r="B94" s="26"/>
      <c r="C94" s="26"/>
    </row>
    <row r="95" spans="2:3" s="9" customFormat="1">
      <c r="B95" s="26"/>
      <c r="C95" s="26"/>
    </row>
    <row r="96" spans="2:3" s="9" customFormat="1">
      <c r="B96" s="26"/>
      <c r="C96" s="26"/>
    </row>
  </sheetData>
  <sheetProtection formatCells="0" formatColumns="0" formatRows="0" insertColumns="0" insertRows="0" insertHyperlinks="0" deleteColumns="0" deleteRows="0" sort="0" autoFilter="0" pivotTables="0"/>
  <mergeCells count="3">
    <mergeCell ref="B11:M11"/>
    <mergeCell ref="B26:M26"/>
    <mergeCell ref="B40:M40"/>
  </mergeCells>
  <pageMargins left="0.70866141732283472" right="0.70866141732283472" top="0.74803149606299213" bottom="0.74803149606299213" header="0.31496062992125984" footer="0.31496062992125984"/>
  <pageSetup paperSize="17" scale="50" orientation="landscape" r:id="rId1"/>
  <headerFooter>
    <oddFooter>&amp;R&amp;P of &amp;N</oddFoot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600-000000000000}">
          <x14:formula1>
            <xm:f>DropDownList!$C$2:$C$16</xm:f>
          </x14:formula1>
          <xm:sqref>D24 D9</xm:sqref>
        </x14:dataValidation>
        <x14:dataValidation type="list" allowBlank="1" showInputMessage="1" showErrorMessage="1" xr:uid="{00000000-0002-0000-0600-000001000000}">
          <x14:formula1>
            <xm:f>DropDownList!$E$2:$E$4</xm:f>
          </x14:formula1>
          <xm:sqref>C44:C53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C000"/>
    <pageSetUpPr fitToPage="1"/>
  </sheetPr>
  <dimension ref="A1:Z136"/>
  <sheetViews>
    <sheetView zoomScale="70" zoomScaleNormal="70" workbookViewId="0">
      <pane ySplit="14" topLeftCell="A113" activePane="bottomLeft" state="frozen"/>
      <selection pane="bottomLeft" activeCell="C124" sqref="C124"/>
    </sheetView>
  </sheetViews>
  <sheetFormatPr defaultColWidth="9.140625" defaultRowHeight="15" outlineLevelRow="1"/>
  <cols>
    <col min="1" max="1" width="6.5703125" style="4" customWidth="1"/>
    <col min="2" max="2" width="36.5703125" style="5" customWidth="1"/>
    <col min="3" max="3" width="16.85546875" style="80" customWidth="1"/>
    <col min="4" max="5" width="17.85546875" style="5" customWidth="1"/>
    <col min="6" max="6" width="18.7109375" style="5" customWidth="1"/>
    <col min="7" max="8" width="15.42578125" style="5" customWidth="1"/>
    <col min="9" max="9" width="17.28515625" style="5" customWidth="1"/>
    <col min="10" max="13" width="15.85546875" style="5" customWidth="1"/>
    <col min="14" max="14" width="18.85546875" style="5" customWidth="1"/>
    <col min="15" max="15" width="16.5703125" style="5" customWidth="1"/>
    <col min="16" max="16" width="17.140625" style="5" customWidth="1"/>
    <col min="17" max="16384" width="9.140625" style="5"/>
  </cols>
  <sheetData>
    <row r="1" spans="1:26" ht="143.25" customHeight="1">
      <c r="B1" s="18"/>
    </row>
    <row r="2" spans="1:26" s="18" customFormat="1" ht="14.25" customHeight="1">
      <c r="A2" s="4"/>
      <c r="B2" s="86"/>
      <c r="C2" s="86"/>
      <c r="D2" s="86"/>
      <c r="E2" s="86"/>
      <c r="F2" s="86"/>
      <c r="G2" s="86"/>
      <c r="H2" s="86"/>
      <c r="I2" s="86"/>
      <c r="J2" s="86"/>
      <c r="K2" s="86"/>
      <c r="L2" s="86"/>
      <c r="M2" s="86"/>
      <c r="N2" s="86"/>
      <c r="O2" s="86"/>
    </row>
    <row r="3" spans="1:26" s="18" customFormat="1" ht="16.5" hidden="1" customHeight="1" outlineLevel="1" thickBot="1">
      <c r="A3" s="4"/>
      <c r="B3" s="48"/>
      <c r="C3" s="81"/>
      <c r="D3" s="48"/>
      <c r="E3" s="48"/>
      <c r="F3" s="48"/>
      <c r="G3" s="48"/>
      <c r="H3" s="48"/>
      <c r="I3" s="48"/>
      <c r="J3" s="48"/>
      <c r="K3" s="48"/>
    </row>
    <row r="4" spans="1:26" s="18" customFormat="1" ht="26.25" hidden="1" customHeight="1" outlineLevel="1" thickBot="1">
      <c r="A4" s="4"/>
      <c r="B4" s="799" t="s">
        <v>172</v>
      </c>
      <c r="C4" s="87" t="s">
        <v>176</v>
      </c>
      <c r="D4" s="87"/>
      <c r="E4" s="50"/>
    </row>
    <row r="5" spans="1:26" s="18" customFormat="1" ht="26.25" hidden="1" customHeight="1" outlineLevel="1" thickBot="1">
      <c r="A5" s="4"/>
      <c r="B5" s="799"/>
      <c r="C5" s="88" t="s">
        <v>173</v>
      </c>
      <c r="D5" s="88"/>
      <c r="E5" s="50"/>
    </row>
    <row r="6" spans="1:26" ht="26.25" hidden="1" customHeight="1" outlineLevel="1" thickBot="1">
      <c r="B6" s="799"/>
      <c r="C6" s="802" t="s">
        <v>552</v>
      </c>
      <c r="D6" s="803"/>
      <c r="F6" s="18"/>
      <c r="M6" s="6"/>
      <c r="N6" s="6"/>
      <c r="O6" s="6"/>
      <c r="P6" s="6"/>
      <c r="Q6" s="6"/>
      <c r="R6" s="6"/>
      <c r="S6" s="6"/>
      <c r="T6" s="6"/>
      <c r="U6" s="6"/>
      <c r="V6" s="6"/>
      <c r="W6" s="6"/>
      <c r="X6" s="6"/>
      <c r="Y6" s="6"/>
      <c r="Z6" s="6"/>
    </row>
    <row r="7" spans="1:26" s="18" customFormat="1" ht="26.25" hidden="1" customHeight="1" outlineLevel="1">
      <c r="A7" s="4"/>
      <c r="B7" s="538"/>
      <c r="M7" s="6"/>
      <c r="N7" s="6"/>
      <c r="O7" s="6"/>
      <c r="P7" s="6"/>
      <c r="Q7" s="6"/>
      <c r="R7" s="6"/>
      <c r="S7" s="6"/>
      <c r="T7" s="6"/>
      <c r="U7" s="6"/>
      <c r="V7" s="6"/>
      <c r="W7" s="6"/>
      <c r="X7" s="6"/>
      <c r="Y7" s="6"/>
      <c r="Z7" s="6"/>
    </row>
    <row r="8" spans="1:26" s="18" customFormat="1" ht="19.5" hidden="1" customHeight="1" outlineLevel="1">
      <c r="A8" s="4"/>
      <c r="B8" s="538" t="s">
        <v>528</v>
      </c>
      <c r="C8" s="592" t="s">
        <v>483</v>
      </c>
      <c r="D8" s="591"/>
      <c r="M8" s="6"/>
      <c r="N8" s="6"/>
      <c r="O8" s="6"/>
      <c r="P8" s="6"/>
      <c r="Q8" s="6"/>
      <c r="R8" s="6"/>
      <c r="S8" s="6"/>
      <c r="T8" s="6"/>
      <c r="U8" s="6"/>
      <c r="V8" s="6"/>
      <c r="W8" s="6"/>
      <c r="X8" s="6"/>
      <c r="Y8" s="6"/>
      <c r="Z8" s="6"/>
    </row>
    <row r="9" spans="1:26" s="18" customFormat="1" ht="19.5" hidden="1" customHeight="1" outlineLevel="1">
      <c r="A9" s="4"/>
      <c r="B9" s="538"/>
      <c r="C9" s="592" t="s">
        <v>529</v>
      </c>
      <c r="D9" s="591"/>
      <c r="M9" s="6"/>
      <c r="N9" s="6"/>
      <c r="O9" s="6"/>
      <c r="P9" s="6"/>
      <c r="Q9" s="6"/>
      <c r="R9" s="6"/>
      <c r="S9" s="6"/>
      <c r="T9" s="6"/>
      <c r="U9" s="6"/>
      <c r="V9" s="6"/>
      <c r="W9" s="6"/>
      <c r="X9" s="6"/>
      <c r="Y9" s="6"/>
      <c r="Z9" s="6"/>
    </row>
    <row r="10" spans="1:26" s="18" customFormat="1" hidden="1" outlineLevel="1">
      <c r="A10" s="4"/>
      <c r="B10" s="102"/>
      <c r="C10" s="89"/>
      <c r="D10" s="89"/>
      <c r="E10" s="89"/>
      <c r="M10" s="6"/>
      <c r="N10" s="6"/>
      <c r="O10" s="6"/>
      <c r="P10" s="6"/>
      <c r="Q10" s="6"/>
      <c r="R10" s="6"/>
      <c r="S10" s="6"/>
      <c r="T10" s="6"/>
      <c r="U10" s="6"/>
      <c r="V10" s="6"/>
      <c r="W10" s="6"/>
      <c r="X10" s="6"/>
      <c r="Y10" s="6"/>
      <c r="Z10" s="6"/>
    </row>
    <row r="11" spans="1:26" s="18" customFormat="1" ht="32.25" customHeight="1" collapsed="1">
      <c r="A11" s="15"/>
      <c r="B11" s="117" t="s">
        <v>484</v>
      </c>
      <c r="O11" s="550"/>
    </row>
    <row r="12" spans="1:26" ht="58.5" customHeight="1">
      <c r="B12" s="797" t="s">
        <v>623</v>
      </c>
      <c r="C12" s="797"/>
      <c r="D12" s="797"/>
      <c r="E12" s="797"/>
      <c r="F12" s="797"/>
      <c r="G12" s="797"/>
      <c r="H12" s="797"/>
      <c r="I12" s="797"/>
      <c r="J12" s="797"/>
      <c r="K12" s="797"/>
      <c r="L12" s="797"/>
      <c r="M12" s="797"/>
      <c r="N12" s="797"/>
      <c r="O12" s="797"/>
    </row>
    <row r="13" spans="1:26" s="14" customFormat="1" ht="15.75" customHeight="1">
      <c r="A13" s="41"/>
      <c r="O13" s="18"/>
      <c r="P13" s="7"/>
      <c r="Q13" s="41"/>
      <c r="R13" s="41"/>
      <c r="S13" s="41"/>
      <c r="T13" s="41"/>
      <c r="U13" s="41"/>
      <c r="V13" s="41"/>
      <c r="W13" s="41"/>
      <c r="X13" s="41"/>
      <c r="Y13" s="41"/>
      <c r="Z13" s="41"/>
    </row>
    <row r="14" spans="1:26" s="56" customFormat="1" ht="46.5" customHeight="1">
      <c r="A14" s="55"/>
      <c r="B14" s="551"/>
      <c r="C14" s="469" t="s">
        <v>41</v>
      </c>
      <c r="D14" s="470" t="s">
        <v>686</v>
      </c>
      <c r="E14" s="470" t="s">
        <v>687</v>
      </c>
      <c r="F14" s="470" t="s">
        <v>688</v>
      </c>
      <c r="G14" s="470" t="s">
        <v>689</v>
      </c>
      <c r="H14" s="470" t="s">
        <v>690</v>
      </c>
      <c r="I14" s="470" t="s">
        <v>691</v>
      </c>
      <c r="J14" s="470" t="s">
        <v>692</v>
      </c>
      <c r="K14" s="470" t="s">
        <v>695</v>
      </c>
      <c r="L14" s="470" t="s">
        <v>569</v>
      </c>
      <c r="M14" s="470" t="s">
        <v>570</v>
      </c>
      <c r="N14" s="470" t="s">
        <v>571</v>
      </c>
      <c r="O14" s="470" t="s">
        <v>572</v>
      </c>
      <c r="P14" s="7"/>
    </row>
    <row r="15" spans="1:26" s="7" customFormat="1" ht="18.75" customHeight="1">
      <c r="B15" s="471" t="s">
        <v>189</v>
      </c>
      <c r="C15" s="800"/>
      <c r="D15" s="472">
        <v>2010</v>
      </c>
      <c r="E15" s="472">
        <v>2011</v>
      </c>
      <c r="F15" s="472">
        <v>2012</v>
      </c>
      <c r="G15" s="472">
        <v>2013</v>
      </c>
      <c r="H15" s="472">
        <v>2014</v>
      </c>
      <c r="I15" s="472">
        <v>2015</v>
      </c>
      <c r="J15" s="472">
        <v>2016</v>
      </c>
      <c r="K15" s="472">
        <v>2017</v>
      </c>
      <c r="L15" s="472">
        <v>2018</v>
      </c>
      <c r="M15" s="472">
        <v>2019</v>
      </c>
      <c r="N15" s="472">
        <v>2020</v>
      </c>
      <c r="O15" s="473">
        <v>2021</v>
      </c>
    </row>
    <row r="16" spans="1:26" s="111" customFormat="1" ht="18" customHeight="1">
      <c r="B16" s="474" t="s">
        <v>560</v>
      </c>
      <c r="C16" s="795"/>
      <c r="D16" s="475"/>
      <c r="E16" s="475">
        <v>4</v>
      </c>
      <c r="F16" s="475">
        <v>4</v>
      </c>
      <c r="G16" s="475">
        <v>4</v>
      </c>
      <c r="H16" s="475">
        <v>4</v>
      </c>
      <c r="I16" s="475">
        <v>4</v>
      </c>
      <c r="J16" s="475">
        <v>4</v>
      </c>
      <c r="K16" s="475">
        <v>4</v>
      </c>
      <c r="L16" s="475"/>
      <c r="M16" s="475"/>
      <c r="N16" s="475"/>
      <c r="O16" s="476"/>
    </row>
    <row r="17" spans="1:15" s="111" customFormat="1" ht="17.25" customHeight="1">
      <c r="B17" s="477" t="s">
        <v>561</v>
      </c>
      <c r="C17" s="801"/>
      <c r="D17" s="112">
        <f>12-D16</f>
        <v>12</v>
      </c>
      <c r="E17" s="112">
        <f t="shared" ref="E17" si="0">12-E16</f>
        <v>8</v>
      </c>
      <c r="F17" s="112">
        <f t="shared" ref="F17:G17" si="1">12-F16</f>
        <v>8</v>
      </c>
      <c r="G17" s="112">
        <f t="shared" si="1"/>
        <v>8</v>
      </c>
      <c r="H17" s="112">
        <f t="shared" ref="H17:K17" si="2">12-H16</f>
        <v>8</v>
      </c>
      <c r="I17" s="112">
        <f t="shared" si="2"/>
        <v>8</v>
      </c>
      <c r="J17" s="112">
        <f t="shared" si="2"/>
        <v>8</v>
      </c>
      <c r="K17" s="112">
        <f t="shared" si="2"/>
        <v>8</v>
      </c>
      <c r="L17" s="112">
        <f t="shared" ref="L17:O17" si="3">12-L16</f>
        <v>12</v>
      </c>
      <c r="M17" s="112">
        <f t="shared" si="3"/>
        <v>12</v>
      </c>
      <c r="N17" s="112">
        <f t="shared" si="3"/>
        <v>12</v>
      </c>
      <c r="O17" s="113">
        <f t="shared" si="3"/>
        <v>12</v>
      </c>
    </row>
    <row r="18" spans="1:15" s="7" customFormat="1" ht="17.25" customHeight="1">
      <c r="B18" s="478" t="str">
        <f>'1.  LRAMVA Summary'!B27</f>
        <v>Residential</v>
      </c>
      <c r="C18" s="794" t="str">
        <f>'2. LRAMVA Threshold'!D43</f>
        <v>kWh</v>
      </c>
      <c r="D18" s="47">
        <v>1.29E-2</v>
      </c>
      <c r="E18" s="47">
        <v>1.2699999999999999E-2</v>
      </c>
      <c r="F18" s="47">
        <v>1.2800000000000001E-2</v>
      </c>
      <c r="G18" s="47">
        <v>1.4E-2</v>
      </c>
      <c r="H18" s="47">
        <v>1.4200000000000001E-2</v>
      </c>
      <c r="I18" s="47">
        <v>1.44E-2</v>
      </c>
      <c r="J18" s="47">
        <v>1.0999999999999999E-2</v>
      </c>
      <c r="K18" s="47">
        <v>7.4000000000000003E-3</v>
      </c>
      <c r="L18" s="47"/>
      <c r="M18" s="47"/>
      <c r="N18" s="47"/>
      <c r="O18" s="71"/>
    </row>
    <row r="19" spans="1:15" s="7" customFormat="1" ht="15" hidden="1" customHeight="1" outlineLevel="1">
      <c r="B19" s="534" t="s">
        <v>512</v>
      </c>
      <c r="C19" s="795"/>
      <c r="D19" s="47"/>
      <c r="E19" s="47"/>
      <c r="F19" s="47"/>
      <c r="G19" s="47"/>
      <c r="H19" s="47"/>
      <c r="I19" s="47"/>
      <c r="J19" s="47"/>
      <c r="K19" s="47"/>
      <c r="L19" s="47"/>
      <c r="M19" s="47"/>
      <c r="N19" s="47"/>
      <c r="O19" s="71"/>
    </row>
    <row r="20" spans="1:15" s="7" customFormat="1" ht="15" hidden="1" customHeight="1" outlineLevel="1">
      <c r="B20" s="534" t="s">
        <v>513</v>
      </c>
      <c r="C20" s="795"/>
      <c r="D20" s="47"/>
      <c r="E20" s="47"/>
      <c r="F20" s="47"/>
      <c r="G20" s="47"/>
      <c r="H20" s="47"/>
      <c r="I20" s="47"/>
      <c r="J20" s="47"/>
      <c r="K20" s="47"/>
      <c r="L20" s="47"/>
      <c r="M20" s="47"/>
      <c r="N20" s="47"/>
      <c r="O20" s="71"/>
    </row>
    <row r="21" spans="1:15" s="7" customFormat="1" ht="15" hidden="1" customHeight="1" outlineLevel="1">
      <c r="B21" s="534" t="s">
        <v>491</v>
      </c>
      <c r="C21" s="795"/>
      <c r="D21" s="47"/>
      <c r="E21" s="47"/>
      <c r="F21" s="47"/>
      <c r="G21" s="47"/>
      <c r="H21" s="47"/>
      <c r="I21" s="47"/>
      <c r="J21" s="47"/>
      <c r="K21" s="47"/>
      <c r="L21" s="47"/>
      <c r="M21" s="47"/>
      <c r="N21" s="47"/>
      <c r="O21" s="71"/>
    </row>
    <row r="22" spans="1:15" s="7" customFormat="1" ht="14.25" customHeight="1" collapsed="1">
      <c r="B22" s="534" t="s">
        <v>514</v>
      </c>
      <c r="C22" s="796"/>
      <c r="D22" s="67">
        <f>SUM(D18:D21)</f>
        <v>1.29E-2</v>
      </c>
      <c r="E22" s="67">
        <f>SUM(E18:E21)</f>
        <v>1.2699999999999999E-2</v>
      </c>
      <c r="F22" s="67">
        <f>SUM(F18:F21)</f>
        <v>1.2800000000000001E-2</v>
      </c>
      <c r="G22" s="67">
        <f t="shared" ref="G22:N22" si="4">SUM(G18:G21)</f>
        <v>1.4E-2</v>
      </c>
      <c r="H22" s="67">
        <f t="shared" si="4"/>
        <v>1.4200000000000001E-2</v>
      </c>
      <c r="I22" s="67">
        <f t="shared" si="4"/>
        <v>1.44E-2</v>
      </c>
      <c r="J22" s="67">
        <f t="shared" si="4"/>
        <v>1.0999999999999999E-2</v>
      </c>
      <c r="K22" s="67">
        <f t="shared" si="4"/>
        <v>7.4000000000000003E-3</v>
      </c>
      <c r="L22" s="67">
        <f t="shared" si="4"/>
        <v>0</v>
      </c>
      <c r="M22" s="67">
        <f t="shared" si="4"/>
        <v>0</v>
      </c>
      <c r="N22" s="67">
        <f t="shared" si="4"/>
        <v>0</v>
      </c>
      <c r="O22" s="78"/>
    </row>
    <row r="23" spans="1:15" s="65" customFormat="1">
      <c r="A23" s="64"/>
      <c r="B23" s="490" t="s">
        <v>515</v>
      </c>
      <c r="C23" s="480"/>
      <c r="D23" s="481"/>
      <c r="E23" s="482">
        <f>ROUND(SUM(D22*E16+E22*E17)/12,4)</f>
        <v>1.2800000000000001E-2</v>
      </c>
      <c r="F23" s="482">
        <f>ROUND(SUM(E22*F16+F22*F17)/12,4)</f>
        <v>1.2800000000000001E-2</v>
      </c>
      <c r="G23" s="482">
        <f>ROUND(SUM(F22*G16+G22*G17)/12,4)</f>
        <v>1.3599999999999999E-2</v>
      </c>
      <c r="H23" s="482">
        <f>ROUND(SUM(G22*H16+H22*H17)/12,4)</f>
        <v>1.41E-2</v>
      </c>
      <c r="I23" s="482">
        <f>ROUND(SUM(H22*I16+I22*I17)/12,4)</f>
        <v>1.43E-2</v>
      </c>
      <c r="J23" s="482">
        <f t="shared" ref="J23:N23" si="5">ROUND(SUM(I22*J16+J22*J17)/12,4)</f>
        <v>1.21E-2</v>
      </c>
      <c r="K23" s="482">
        <f t="shared" si="5"/>
        <v>8.6E-3</v>
      </c>
      <c r="L23" s="482">
        <f t="shared" si="5"/>
        <v>0</v>
      </c>
      <c r="M23" s="482">
        <f t="shared" si="5"/>
        <v>0</v>
      </c>
      <c r="N23" s="482">
        <f t="shared" si="5"/>
        <v>0</v>
      </c>
      <c r="O23" s="483"/>
    </row>
    <row r="24" spans="1:15" s="65" customFormat="1">
      <c r="A24" s="64"/>
      <c r="B24" s="479"/>
      <c r="C24" s="484"/>
      <c r="D24" s="481"/>
      <c r="E24" s="482"/>
      <c r="F24" s="482"/>
      <c r="G24" s="482"/>
      <c r="H24" s="482"/>
      <c r="I24" s="482"/>
      <c r="J24" s="482"/>
      <c r="K24" s="482"/>
      <c r="L24" s="485"/>
      <c r="M24" s="485"/>
      <c r="N24" s="485"/>
      <c r="O24" s="483"/>
    </row>
    <row r="25" spans="1:15" s="65" customFormat="1" ht="15.75" customHeight="1">
      <c r="A25" s="64"/>
      <c r="B25" s="602" t="str">
        <f>'1.  LRAMVA Summary'!B28</f>
        <v>General Service &lt; 50 kW</v>
      </c>
      <c r="C25" s="794" t="str">
        <f>'2. LRAMVA Threshold'!E43</f>
        <v>kWh</v>
      </c>
      <c r="D25" s="47">
        <v>1.61E-2</v>
      </c>
      <c r="E25" s="47">
        <v>1.5900000000000001E-2</v>
      </c>
      <c r="F25" s="47">
        <v>1.6E-2</v>
      </c>
      <c r="G25" s="47">
        <v>1.8100000000000002E-2</v>
      </c>
      <c r="H25" s="47">
        <v>1.84E-2</v>
      </c>
      <c r="I25" s="47">
        <v>1.8599999999999998E-2</v>
      </c>
      <c r="J25" s="47">
        <v>1.89E-2</v>
      </c>
      <c r="K25" s="47">
        <v>1.9199999999999998E-2</v>
      </c>
      <c r="L25" s="47"/>
      <c r="M25" s="47"/>
      <c r="N25" s="47"/>
      <c r="O25" s="71"/>
    </row>
    <row r="26" spans="1:15" s="18" customFormat="1" hidden="1" outlineLevel="1">
      <c r="A26" s="4"/>
      <c r="B26" s="534" t="s">
        <v>512</v>
      </c>
      <c r="C26" s="795"/>
      <c r="D26" s="47"/>
      <c r="E26" s="47"/>
      <c r="F26" s="47"/>
      <c r="G26" s="47"/>
      <c r="H26" s="47"/>
      <c r="I26" s="47"/>
      <c r="J26" s="47"/>
      <c r="K26" s="47"/>
      <c r="L26" s="47"/>
      <c r="M26" s="47"/>
      <c r="N26" s="47"/>
      <c r="O26" s="71"/>
    </row>
    <row r="27" spans="1:15" s="18" customFormat="1" hidden="1" outlineLevel="1">
      <c r="A27" s="4"/>
      <c r="B27" s="534" t="s">
        <v>513</v>
      </c>
      <c r="C27" s="795"/>
      <c r="D27" s="47"/>
      <c r="E27" s="47"/>
      <c r="F27" s="47"/>
      <c r="G27" s="47"/>
      <c r="H27" s="47"/>
      <c r="I27" s="47"/>
      <c r="J27" s="47"/>
      <c r="K27" s="47"/>
      <c r="L27" s="47"/>
      <c r="M27" s="47"/>
      <c r="N27" s="47"/>
      <c r="O27" s="71"/>
    </row>
    <row r="28" spans="1:15" s="18" customFormat="1" hidden="1" outlineLevel="1">
      <c r="A28" s="4"/>
      <c r="B28" s="534" t="s">
        <v>491</v>
      </c>
      <c r="C28" s="795"/>
      <c r="D28" s="47"/>
      <c r="E28" s="47"/>
      <c r="F28" s="47"/>
      <c r="G28" s="47"/>
      <c r="H28" s="47"/>
      <c r="I28" s="47"/>
      <c r="J28" s="47"/>
      <c r="K28" s="47"/>
      <c r="L28" s="47"/>
      <c r="M28" s="47"/>
      <c r="N28" s="47"/>
      <c r="O28" s="71"/>
    </row>
    <row r="29" spans="1:15" s="18" customFormat="1" collapsed="1">
      <c r="A29" s="4"/>
      <c r="B29" s="534" t="s">
        <v>514</v>
      </c>
      <c r="C29" s="796"/>
      <c r="D29" s="67">
        <f>SUM(D25:D28)</f>
        <v>1.61E-2</v>
      </c>
      <c r="E29" s="67">
        <f t="shared" ref="E29:N29" si="6">SUM(E25:E28)</f>
        <v>1.5900000000000001E-2</v>
      </c>
      <c r="F29" s="67">
        <f t="shared" si="6"/>
        <v>1.6E-2</v>
      </c>
      <c r="G29" s="67">
        <f t="shared" si="6"/>
        <v>1.8100000000000002E-2</v>
      </c>
      <c r="H29" s="67">
        <f t="shared" si="6"/>
        <v>1.84E-2</v>
      </c>
      <c r="I29" s="67">
        <f t="shared" si="6"/>
        <v>1.8599999999999998E-2</v>
      </c>
      <c r="J29" s="67">
        <f t="shared" si="6"/>
        <v>1.89E-2</v>
      </c>
      <c r="K29" s="67">
        <f t="shared" si="6"/>
        <v>1.9199999999999998E-2</v>
      </c>
      <c r="L29" s="67">
        <f t="shared" si="6"/>
        <v>0</v>
      </c>
      <c r="M29" s="67">
        <f t="shared" si="6"/>
        <v>0</v>
      </c>
      <c r="N29" s="67">
        <f t="shared" si="6"/>
        <v>0</v>
      </c>
      <c r="O29" s="78"/>
    </row>
    <row r="30" spans="1:15" s="18" customFormat="1">
      <c r="A30" s="4"/>
      <c r="B30" s="490" t="s">
        <v>515</v>
      </c>
      <c r="C30" s="486"/>
      <c r="D30" s="73"/>
      <c r="E30" s="482">
        <f>ROUND(SUM(D29*E16+E29*E17)/12,4)</f>
        <v>1.6E-2</v>
      </c>
      <c r="F30" s="482">
        <f t="shared" ref="F30:N30" si="7">ROUND(SUM(E29*F16+F29*F17)/12,4)</f>
        <v>1.6E-2</v>
      </c>
      <c r="G30" s="482">
        <f t="shared" si="7"/>
        <v>1.7399999999999999E-2</v>
      </c>
      <c r="H30" s="482">
        <f t="shared" si="7"/>
        <v>1.83E-2</v>
      </c>
      <c r="I30" s="482">
        <f t="shared" si="7"/>
        <v>1.8499999999999999E-2</v>
      </c>
      <c r="J30" s="482">
        <f>ROUND(SUM(I29*J16+J29*J17)/12,4)</f>
        <v>1.8800000000000001E-2</v>
      </c>
      <c r="K30" s="482">
        <f t="shared" si="7"/>
        <v>1.9099999999999999E-2</v>
      </c>
      <c r="L30" s="482">
        <f t="shared" si="7"/>
        <v>0</v>
      </c>
      <c r="M30" s="482">
        <f t="shared" si="7"/>
        <v>0</v>
      </c>
      <c r="N30" s="482">
        <f t="shared" si="7"/>
        <v>0</v>
      </c>
      <c r="O30" s="487"/>
    </row>
    <row r="31" spans="1:15" s="18" customFormat="1">
      <c r="A31" s="4"/>
      <c r="B31" s="479"/>
      <c r="C31" s="488"/>
      <c r="D31" s="489"/>
      <c r="E31" s="489"/>
      <c r="F31" s="489"/>
      <c r="G31" s="489"/>
      <c r="H31" s="489"/>
      <c r="I31" s="489"/>
      <c r="J31" s="489"/>
      <c r="K31" s="489"/>
      <c r="L31" s="489"/>
      <c r="M31" s="489"/>
      <c r="N31" s="485"/>
      <c r="O31" s="487"/>
    </row>
    <row r="32" spans="1:15" s="66" customFormat="1">
      <c r="B32" s="602" t="str">
        <f>'1.  LRAMVA Summary'!B29</f>
        <v>General Service 50 to 2999 kW</v>
      </c>
      <c r="C32" s="794" t="str">
        <f>'2. LRAMVA Threshold'!F43</f>
        <v>kW</v>
      </c>
      <c r="D32" s="47">
        <v>3.0657000000000001</v>
      </c>
      <c r="E32" s="47">
        <v>2.8946999999999998</v>
      </c>
      <c r="F32" s="47">
        <v>2.9144000000000001</v>
      </c>
      <c r="G32" s="47">
        <v>3.4933999999999998</v>
      </c>
      <c r="H32" s="47">
        <v>3.5423</v>
      </c>
      <c r="I32" s="47">
        <v>3.5882999999999998</v>
      </c>
      <c r="J32" s="47">
        <v>3.6528999999999998</v>
      </c>
      <c r="K32" s="47">
        <v>3.7113</v>
      </c>
      <c r="L32" s="47"/>
      <c r="M32" s="47"/>
      <c r="N32" s="47"/>
      <c r="O32" s="71"/>
    </row>
    <row r="33" spans="1:15" s="18" customFormat="1" hidden="1" outlineLevel="1">
      <c r="A33" s="4"/>
      <c r="B33" s="534" t="s">
        <v>512</v>
      </c>
      <c r="C33" s="795"/>
      <c r="D33" s="47"/>
      <c r="E33" s="47"/>
      <c r="F33" s="47"/>
      <c r="G33" s="47"/>
      <c r="H33" s="47"/>
      <c r="I33" s="47"/>
      <c r="J33" s="47"/>
      <c r="K33" s="47"/>
      <c r="L33" s="47"/>
      <c r="M33" s="47"/>
      <c r="N33" s="47"/>
      <c r="O33" s="71"/>
    </row>
    <row r="34" spans="1:15" s="18" customFormat="1" hidden="1" outlineLevel="1">
      <c r="A34" s="4"/>
      <c r="B34" s="534" t="s">
        <v>513</v>
      </c>
      <c r="C34" s="795"/>
      <c r="D34" s="47"/>
      <c r="E34" s="47"/>
      <c r="F34" s="47"/>
      <c r="G34" s="47"/>
      <c r="H34" s="47"/>
      <c r="I34" s="47"/>
      <c r="J34" s="47"/>
      <c r="K34" s="47"/>
      <c r="L34" s="47"/>
      <c r="M34" s="47"/>
      <c r="N34" s="47"/>
      <c r="O34" s="71"/>
    </row>
    <row r="35" spans="1:15" s="18" customFormat="1" hidden="1" outlineLevel="1">
      <c r="A35" s="4"/>
      <c r="B35" s="534" t="s">
        <v>491</v>
      </c>
      <c r="C35" s="795"/>
      <c r="D35" s="47"/>
      <c r="E35" s="47"/>
      <c r="F35" s="47"/>
      <c r="G35" s="47"/>
      <c r="H35" s="47"/>
      <c r="I35" s="47"/>
      <c r="J35" s="47"/>
      <c r="K35" s="47"/>
      <c r="L35" s="47"/>
      <c r="M35" s="47"/>
      <c r="N35" s="47"/>
      <c r="O35" s="71"/>
    </row>
    <row r="36" spans="1:15" s="18" customFormat="1" collapsed="1">
      <c r="A36" s="4"/>
      <c r="B36" s="534" t="s">
        <v>514</v>
      </c>
      <c r="C36" s="796"/>
      <c r="D36" s="67">
        <f>SUM(D32:D35)</f>
        <v>3.0657000000000001</v>
      </c>
      <c r="E36" s="67">
        <f>SUM(E32:E35)</f>
        <v>2.8946999999999998</v>
      </c>
      <c r="F36" s="67">
        <f t="shared" ref="F36:M36" si="8">SUM(F32:F35)</f>
        <v>2.9144000000000001</v>
      </c>
      <c r="G36" s="67">
        <f t="shared" si="8"/>
        <v>3.4933999999999998</v>
      </c>
      <c r="H36" s="67">
        <f t="shared" si="8"/>
        <v>3.5423</v>
      </c>
      <c r="I36" s="67">
        <f t="shared" si="8"/>
        <v>3.5882999999999998</v>
      </c>
      <c r="J36" s="67">
        <f t="shared" si="8"/>
        <v>3.6528999999999998</v>
      </c>
      <c r="K36" s="67">
        <f t="shared" si="8"/>
        <v>3.7113</v>
      </c>
      <c r="L36" s="67">
        <f t="shared" si="8"/>
        <v>0</v>
      </c>
      <c r="M36" s="67">
        <f t="shared" si="8"/>
        <v>0</v>
      </c>
      <c r="N36" s="67">
        <f>SUM(N32:N35)</f>
        <v>0</v>
      </c>
      <c r="O36" s="78"/>
    </row>
    <row r="37" spans="1:15" s="18" customFormat="1">
      <c r="A37" s="4"/>
      <c r="B37" s="490" t="s">
        <v>515</v>
      </c>
      <c r="C37" s="486"/>
      <c r="D37" s="73"/>
      <c r="E37" s="482">
        <f t="shared" ref="E37:N37" si="9">ROUND(SUM(D36*E16+E36*E17)/12,4)</f>
        <v>2.9517000000000002</v>
      </c>
      <c r="F37" s="482">
        <f t="shared" si="9"/>
        <v>2.9077999999999999</v>
      </c>
      <c r="G37" s="482">
        <f t="shared" si="9"/>
        <v>3.3003999999999998</v>
      </c>
      <c r="H37" s="482">
        <f t="shared" si="9"/>
        <v>3.5259999999999998</v>
      </c>
      <c r="I37" s="482">
        <f t="shared" si="9"/>
        <v>3.573</v>
      </c>
      <c r="J37" s="482">
        <f t="shared" si="9"/>
        <v>3.6314000000000002</v>
      </c>
      <c r="K37" s="482">
        <f t="shared" si="9"/>
        <v>3.6918000000000002</v>
      </c>
      <c r="L37" s="482">
        <f t="shared" si="9"/>
        <v>0</v>
      </c>
      <c r="M37" s="482">
        <f t="shared" si="9"/>
        <v>0</v>
      </c>
      <c r="N37" s="482">
        <f t="shared" si="9"/>
        <v>0</v>
      </c>
      <c r="O37" s="487"/>
    </row>
    <row r="38" spans="1:15" s="72" customFormat="1" ht="15.75" customHeight="1">
      <c r="B38" s="490"/>
      <c r="C38" s="486"/>
      <c r="D38" s="73"/>
      <c r="E38" s="73"/>
      <c r="F38" s="73"/>
      <c r="G38" s="73"/>
      <c r="H38" s="73"/>
      <c r="I38" s="73"/>
      <c r="J38" s="73"/>
      <c r="K38" s="73"/>
      <c r="L38" s="485"/>
      <c r="M38" s="485"/>
      <c r="N38" s="485"/>
      <c r="O38" s="491"/>
    </row>
    <row r="39" spans="1:15" s="66" customFormat="1">
      <c r="A39" s="64"/>
      <c r="B39" s="602" t="str">
        <f>'1.  LRAMVA Summary'!B30</f>
        <v>General Service 3000-4999 kW</v>
      </c>
      <c r="C39" s="794" t="str">
        <f>'2. LRAMVA Threshold'!G43</f>
        <v>kW</v>
      </c>
      <c r="D39" s="47">
        <v>2.4592000000000001</v>
      </c>
      <c r="E39" s="47">
        <v>2.4586999999999999</v>
      </c>
      <c r="F39" s="47">
        <v>2.4754</v>
      </c>
      <c r="G39" s="47">
        <v>2.7557</v>
      </c>
      <c r="H39" s="47">
        <v>2.7942999999999998</v>
      </c>
      <c r="I39" s="47">
        <v>2.8306</v>
      </c>
      <c r="J39" s="47">
        <v>2.8816000000000002</v>
      </c>
      <c r="K39" s="47">
        <v>2.9277000000000002</v>
      </c>
      <c r="L39" s="47"/>
      <c r="M39" s="47"/>
      <c r="N39" s="47"/>
      <c r="O39" s="71"/>
    </row>
    <row r="40" spans="1:15" s="18" customFormat="1" hidden="1" outlineLevel="1">
      <c r="A40" s="4"/>
      <c r="B40" s="534" t="s">
        <v>512</v>
      </c>
      <c r="C40" s="795"/>
      <c r="D40" s="47"/>
      <c r="E40" s="47"/>
      <c r="F40" s="47"/>
      <c r="G40" s="47"/>
      <c r="H40" s="47"/>
      <c r="I40" s="47"/>
      <c r="J40" s="47"/>
      <c r="K40" s="47"/>
      <c r="L40" s="47"/>
      <c r="M40" s="47"/>
      <c r="N40" s="47"/>
      <c r="O40" s="71"/>
    </row>
    <row r="41" spans="1:15" s="18" customFormat="1" hidden="1" outlineLevel="1">
      <c r="A41" s="4"/>
      <c r="B41" s="534" t="s">
        <v>513</v>
      </c>
      <c r="C41" s="795"/>
      <c r="D41" s="47"/>
      <c r="E41" s="47"/>
      <c r="F41" s="47"/>
      <c r="G41" s="47"/>
      <c r="H41" s="47"/>
      <c r="I41" s="47"/>
      <c r="J41" s="47"/>
      <c r="K41" s="47"/>
      <c r="L41" s="47"/>
      <c r="M41" s="47"/>
      <c r="N41" s="47"/>
      <c r="O41" s="71"/>
    </row>
    <row r="42" spans="1:15" s="18" customFormat="1" hidden="1" outlineLevel="1">
      <c r="A42" s="4"/>
      <c r="B42" s="534" t="s">
        <v>491</v>
      </c>
      <c r="C42" s="795"/>
      <c r="D42" s="47"/>
      <c r="E42" s="47"/>
      <c r="F42" s="47"/>
      <c r="G42" s="47"/>
      <c r="H42" s="47"/>
      <c r="I42" s="47"/>
      <c r="J42" s="47"/>
      <c r="K42" s="47"/>
      <c r="L42" s="47"/>
      <c r="M42" s="47"/>
      <c r="N42" s="47"/>
      <c r="O42" s="71"/>
    </row>
    <row r="43" spans="1:15" s="18" customFormat="1" collapsed="1">
      <c r="A43" s="4"/>
      <c r="B43" s="534" t="s">
        <v>514</v>
      </c>
      <c r="C43" s="796"/>
      <c r="D43" s="67">
        <f>SUM(D39:D42)</f>
        <v>2.4592000000000001</v>
      </c>
      <c r="E43" s="67">
        <f t="shared" ref="E43:N43" si="10">SUM(E39:E42)</f>
        <v>2.4586999999999999</v>
      </c>
      <c r="F43" s="67">
        <f t="shared" si="10"/>
        <v>2.4754</v>
      </c>
      <c r="G43" s="67">
        <f t="shared" si="10"/>
        <v>2.7557</v>
      </c>
      <c r="H43" s="67">
        <f t="shared" si="10"/>
        <v>2.7942999999999998</v>
      </c>
      <c r="I43" s="67">
        <f t="shared" si="10"/>
        <v>2.8306</v>
      </c>
      <c r="J43" s="67">
        <f t="shared" si="10"/>
        <v>2.8816000000000002</v>
      </c>
      <c r="K43" s="67">
        <f t="shared" si="10"/>
        <v>2.9277000000000002</v>
      </c>
      <c r="L43" s="67">
        <f t="shared" si="10"/>
        <v>0</v>
      </c>
      <c r="M43" s="67">
        <f t="shared" si="10"/>
        <v>0</v>
      </c>
      <c r="N43" s="67">
        <f t="shared" si="10"/>
        <v>0</v>
      </c>
      <c r="O43" s="78"/>
    </row>
    <row r="44" spans="1:15" s="14" customFormat="1">
      <c r="A44" s="74"/>
      <c r="B44" s="490" t="s">
        <v>515</v>
      </c>
      <c r="C44" s="486"/>
      <c r="D44" s="73"/>
      <c r="E44" s="482">
        <f t="shared" ref="E44:N44" si="11">ROUND(SUM(D43*E16+E43*E17)/12,4)</f>
        <v>2.4588999999999999</v>
      </c>
      <c r="F44" s="482">
        <f t="shared" si="11"/>
        <v>2.4698000000000002</v>
      </c>
      <c r="G44" s="482">
        <f t="shared" si="11"/>
        <v>2.6623000000000001</v>
      </c>
      <c r="H44" s="482">
        <f t="shared" si="11"/>
        <v>2.7814000000000001</v>
      </c>
      <c r="I44" s="482">
        <f t="shared" si="11"/>
        <v>2.8184999999999998</v>
      </c>
      <c r="J44" s="482">
        <f t="shared" si="11"/>
        <v>2.8645999999999998</v>
      </c>
      <c r="K44" s="482">
        <f t="shared" si="11"/>
        <v>2.9123000000000001</v>
      </c>
      <c r="L44" s="482">
        <f t="shared" si="11"/>
        <v>0</v>
      </c>
      <c r="M44" s="482">
        <f t="shared" si="11"/>
        <v>0</v>
      </c>
      <c r="N44" s="482">
        <f t="shared" si="11"/>
        <v>0</v>
      </c>
      <c r="O44" s="487"/>
    </row>
    <row r="45" spans="1:15" s="72" customFormat="1" ht="14.25">
      <c r="A45" s="74"/>
      <c r="B45" s="490"/>
      <c r="C45" s="486"/>
      <c r="D45" s="73"/>
      <c r="E45" s="73"/>
      <c r="F45" s="73"/>
      <c r="G45" s="73"/>
      <c r="H45" s="73"/>
      <c r="I45" s="73"/>
      <c r="J45" s="73"/>
      <c r="K45" s="73"/>
      <c r="L45" s="485"/>
      <c r="M45" s="485"/>
      <c r="N45" s="485"/>
      <c r="O45" s="491"/>
    </row>
    <row r="46" spans="1:15" s="66" customFormat="1">
      <c r="A46" s="64"/>
      <c r="B46" s="602" t="str">
        <f>'1.  LRAMVA Summary'!B31</f>
        <v>Unmetered Scattered Load</v>
      </c>
      <c r="C46" s="794" t="str">
        <f>'2. LRAMVA Threshold'!H43</f>
        <v>kWh</v>
      </c>
      <c r="D46" s="47">
        <v>2.4400000000000002E-2</v>
      </c>
      <c r="E46" s="47">
        <v>2.4E-2</v>
      </c>
      <c r="F46" s="47">
        <v>2.4199999999999999E-2</v>
      </c>
      <c r="G46" s="47">
        <v>1.03E-2</v>
      </c>
      <c r="H46" s="47">
        <v>1.04E-2</v>
      </c>
      <c r="I46" s="47">
        <v>1.0500000000000001E-2</v>
      </c>
      <c r="J46" s="47">
        <v>1.0699999999999999E-2</v>
      </c>
      <c r="K46" s="47">
        <v>1.09E-2</v>
      </c>
      <c r="L46" s="47"/>
      <c r="M46" s="47"/>
      <c r="N46" s="47"/>
      <c r="O46" s="71"/>
    </row>
    <row r="47" spans="1:15" s="18" customFormat="1" hidden="1" outlineLevel="1">
      <c r="A47" s="4"/>
      <c r="B47" s="534" t="s">
        <v>512</v>
      </c>
      <c r="C47" s="795"/>
      <c r="D47" s="47"/>
      <c r="E47" s="47"/>
      <c r="F47" s="47"/>
      <c r="G47" s="47"/>
      <c r="H47" s="47"/>
      <c r="I47" s="47"/>
      <c r="J47" s="47"/>
      <c r="K47" s="47"/>
      <c r="L47" s="47"/>
      <c r="M47" s="47"/>
      <c r="N47" s="47"/>
      <c r="O47" s="71"/>
    </row>
    <row r="48" spans="1:15" s="18" customFormat="1" hidden="1" outlineLevel="1">
      <c r="A48" s="4"/>
      <c r="B48" s="534" t="s">
        <v>513</v>
      </c>
      <c r="C48" s="795"/>
      <c r="D48" s="47"/>
      <c r="E48" s="47"/>
      <c r="F48" s="47"/>
      <c r="G48" s="47"/>
      <c r="H48" s="47"/>
      <c r="I48" s="47"/>
      <c r="J48" s="47"/>
      <c r="K48" s="47"/>
      <c r="L48" s="47"/>
      <c r="M48" s="47"/>
      <c r="N48" s="47"/>
      <c r="O48" s="71"/>
    </row>
    <row r="49" spans="1:15" s="18" customFormat="1" hidden="1" outlineLevel="1">
      <c r="A49" s="4"/>
      <c r="B49" s="534" t="s">
        <v>491</v>
      </c>
      <c r="C49" s="795"/>
      <c r="D49" s="47"/>
      <c r="E49" s="47"/>
      <c r="F49" s="47"/>
      <c r="G49" s="47"/>
      <c r="H49" s="47"/>
      <c r="I49" s="47"/>
      <c r="J49" s="47"/>
      <c r="K49" s="47"/>
      <c r="L49" s="47"/>
      <c r="M49" s="47"/>
      <c r="N49" s="47"/>
      <c r="O49" s="71"/>
    </row>
    <row r="50" spans="1:15" s="18" customFormat="1" collapsed="1">
      <c r="A50" s="4"/>
      <c r="B50" s="534" t="s">
        <v>514</v>
      </c>
      <c r="C50" s="796"/>
      <c r="D50" s="67">
        <f>SUM(D46:D49)</f>
        <v>2.4400000000000002E-2</v>
      </c>
      <c r="E50" s="67">
        <f t="shared" ref="E50:N50" si="12">SUM(E46:E49)</f>
        <v>2.4E-2</v>
      </c>
      <c r="F50" s="67">
        <f t="shared" si="12"/>
        <v>2.4199999999999999E-2</v>
      </c>
      <c r="G50" s="67">
        <f t="shared" si="12"/>
        <v>1.03E-2</v>
      </c>
      <c r="H50" s="67">
        <f t="shared" si="12"/>
        <v>1.04E-2</v>
      </c>
      <c r="I50" s="67">
        <f t="shared" si="12"/>
        <v>1.0500000000000001E-2</v>
      </c>
      <c r="J50" s="67">
        <f t="shared" si="12"/>
        <v>1.0699999999999999E-2</v>
      </c>
      <c r="K50" s="67">
        <f t="shared" si="12"/>
        <v>1.09E-2</v>
      </c>
      <c r="L50" s="67">
        <f t="shared" si="12"/>
        <v>0</v>
      </c>
      <c r="M50" s="67">
        <f t="shared" si="12"/>
        <v>0</v>
      </c>
      <c r="N50" s="67">
        <f t="shared" si="12"/>
        <v>0</v>
      </c>
      <c r="O50" s="78"/>
    </row>
    <row r="51" spans="1:15" s="14" customFormat="1">
      <c r="A51" s="74"/>
      <c r="B51" s="490" t="s">
        <v>515</v>
      </c>
      <c r="C51" s="486"/>
      <c r="D51" s="73"/>
      <c r="E51" s="482">
        <f t="shared" ref="E51:N51" si="13">ROUND(SUM(D50*E16+E50*E17)/12,4)</f>
        <v>2.41E-2</v>
      </c>
      <c r="F51" s="482">
        <f t="shared" si="13"/>
        <v>2.41E-2</v>
      </c>
      <c r="G51" s="482">
        <f t="shared" si="13"/>
        <v>1.49E-2</v>
      </c>
      <c r="H51" s="482">
        <f t="shared" si="13"/>
        <v>1.04E-2</v>
      </c>
      <c r="I51" s="482">
        <f t="shared" si="13"/>
        <v>1.0500000000000001E-2</v>
      </c>
      <c r="J51" s="482">
        <f t="shared" si="13"/>
        <v>1.06E-2</v>
      </c>
      <c r="K51" s="482">
        <f t="shared" si="13"/>
        <v>1.0800000000000001E-2</v>
      </c>
      <c r="L51" s="482">
        <f t="shared" si="13"/>
        <v>0</v>
      </c>
      <c r="M51" s="482">
        <f t="shared" si="13"/>
        <v>0</v>
      </c>
      <c r="N51" s="482">
        <f t="shared" si="13"/>
        <v>0</v>
      </c>
      <c r="O51" s="487"/>
    </row>
    <row r="52" spans="1:15" s="72" customFormat="1" ht="14.25">
      <c r="A52" s="74"/>
      <c r="B52" s="490"/>
      <c r="C52" s="486"/>
      <c r="D52" s="73"/>
      <c r="E52" s="73"/>
      <c r="F52" s="73"/>
      <c r="G52" s="73"/>
      <c r="H52" s="73"/>
      <c r="I52" s="73"/>
      <c r="J52" s="73"/>
      <c r="K52" s="73"/>
      <c r="L52" s="492"/>
      <c r="M52" s="492"/>
      <c r="N52" s="492"/>
      <c r="O52" s="491"/>
    </row>
    <row r="53" spans="1:15" s="66" customFormat="1">
      <c r="A53" s="64"/>
      <c r="B53" s="602" t="str">
        <f>'1.  LRAMVA Summary'!B32</f>
        <v>Sentinel Lighting</v>
      </c>
      <c r="C53" s="794" t="str">
        <f>'2. LRAMVA Threshold'!I43</f>
        <v>kW</v>
      </c>
      <c r="D53" s="47">
        <v>9.4907000000000004</v>
      </c>
      <c r="E53" s="47">
        <v>11.6967</v>
      </c>
      <c r="F53" s="47">
        <v>11.776199999999999</v>
      </c>
      <c r="G53" s="47">
        <v>11.7852</v>
      </c>
      <c r="H53" s="47">
        <v>11.950200000000001</v>
      </c>
      <c r="I53" s="47">
        <v>12.105600000000001</v>
      </c>
      <c r="J53" s="47">
        <v>12.323499999999999</v>
      </c>
      <c r="K53" s="47">
        <v>12.5207</v>
      </c>
      <c r="L53" s="47"/>
      <c r="M53" s="47"/>
      <c r="N53" s="47"/>
      <c r="O53" s="71"/>
    </row>
    <row r="54" spans="1:15" s="18" customFormat="1" hidden="1" outlineLevel="1">
      <c r="A54" s="4"/>
      <c r="B54" s="534" t="s">
        <v>512</v>
      </c>
      <c r="C54" s="795"/>
      <c r="D54" s="47"/>
      <c r="E54" s="47"/>
      <c r="F54" s="47"/>
      <c r="G54" s="47"/>
      <c r="H54" s="47"/>
      <c r="I54" s="47"/>
      <c r="J54" s="47"/>
      <c r="K54" s="47"/>
      <c r="L54" s="47"/>
      <c r="M54" s="47"/>
      <c r="N54" s="47"/>
      <c r="O54" s="71"/>
    </row>
    <row r="55" spans="1:15" s="18" customFormat="1" hidden="1" outlineLevel="1">
      <c r="A55" s="4"/>
      <c r="B55" s="534" t="s">
        <v>513</v>
      </c>
      <c r="C55" s="795"/>
      <c r="D55" s="47"/>
      <c r="E55" s="47"/>
      <c r="F55" s="47"/>
      <c r="G55" s="47"/>
      <c r="H55" s="47"/>
      <c r="I55" s="47"/>
      <c r="J55" s="47"/>
      <c r="K55" s="47"/>
      <c r="L55" s="47"/>
      <c r="M55" s="47"/>
      <c r="N55" s="47"/>
      <c r="O55" s="71"/>
    </row>
    <row r="56" spans="1:15" s="18" customFormat="1" hidden="1" outlineLevel="1">
      <c r="A56" s="4"/>
      <c r="B56" s="534" t="s">
        <v>491</v>
      </c>
      <c r="C56" s="795"/>
      <c r="D56" s="47"/>
      <c r="E56" s="47"/>
      <c r="F56" s="47"/>
      <c r="G56" s="47"/>
      <c r="H56" s="47"/>
      <c r="I56" s="47"/>
      <c r="J56" s="47"/>
      <c r="K56" s="47"/>
      <c r="L56" s="47"/>
      <c r="M56" s="47"/>
      <c r="N56" s="47"/>
      <c r="O56" s="71"/>
    </row>
    <row r="57" spans="1:15" s="18" customFormat="1" collapsed="1">
      <c r="A57" s="4"/>
      <c r="B57" s="534" t="s">
        <v>514</v>
      </c>
      <c r="C57" s="796"/>
      <c r="D57" s="67">
        <f>SUM(D53:D56)</f>
        <v>9.4907000000000004</v>
      </c>
      <c r="E57" s="67">
        <f t="shared" ref="E57:N57" si="14">SUM(E53:E56)</f>
        <v>11.6967</v>
      </c>
      <c r="F57" s="67">
        <f t="shared" si="14"/>
        <v>11.776199999999999</v>
      </c>
      <c r="G57" s="67">
        <f t="shared" si="14"/>
        <v>11.7852</v>
      </c>
      <c r="H57" s="67">
        <f t="shared" si="14"/>
        <v>11.950200000000001</v>
      </c>
      <c r="I57" s="67">
        <f t="shared" si="14"/>
        <v>12.105600000000001</v>
      </c>
      <c r="J57" s="67">
        <f t="shared" si="14"/>
        <v>12.323499999999999</v>
      </c>
      <c r="K57" s="67">
        <f t="shared" si="14"/>
        <v>12.5207</v>
      </c>
      <c r="L57" s="67">
        <f t="shared" si="14"/>
        <v>0</v>
      </c>
      <c r="M57" s="67">
        <f t="shared" si="14"/>
        <v>0</v>
      </c>
      <c r="N57" s="67">
        <f t="shared" si="14"/>
        <v>0</v>
      </c>
      <c r="O57" s="79"/>
    </row>
    <row r="58" spans="1:15" s="14" customFormat="1">
      <c r="A58" s="74"/>
      <c r="B58" s="490" t="s">
        <v>515</v>
      </c>
      <c r="C58" s="486"/>
      <c r="D58" s="73"/>
      <c r="E58" s="482">
        <f t="shared" ref="E58:N58" si="15">ROUND(SUM(D57*E16+E57*E17)/12,4)</f>
        <v>10.961399999999999</v>
      </c>
      <c r="F58" s="482">
        <f t="shared" si="15"/>
        <v>11.749700000000001</v>
      </c>
      <c r="G58" s="482">
        <f t="shared" si="15"/>
        <v>11.7822</v>
      </c>
      <c r="H58" s="482">
        <f t="shared" si="15"/>
        <v>11.895200000000001</v>
      </c>
      <c r="I58" s="482">
        <f t="shared" si="15"/>
        <v>12.053800000000001</v>
      </c>
      <c r="J58" s="482">
        <f t="shared" si="15"/>
        <v>12.2509</v>
      </c>
      <c r="K58" s="482">
        <f t="shared" si="15"/>
        <v>12.455</v>
      </c>
      <c r="L58" s="482">
        <f t="shared" si="15"/>
        <v>0</v>
      </c>
      <c r="M58" s="482">
        <f t="shared" si="15"/>
        <v>0</v>
      </c>
      <c r="N58" s="482">
        <f t="shared" si="15"/>
        <v>0</v>
      </c>
      <c r="O58" s="487"/>
    </row>
    <row r="59" spans="1:15" s="72" customFormat="1" ht="14.25">
      <c r="A59" s="74"/>
      <c r="B59" s="490"/>
      <c r="C59" s="486"/>
      <c r="D59" s="73"/>
      <c r="E59" s="73"/>
      <c r="F59" s="73"/>
      <c r="G59" s="73"/>
      <c r="H59" s="73"/>
      <c r="I59" s="73"/>
      <c r="J59" s="73"/>
      <c r="K59" s="73"/>
      <c r="L59" s="492"/>
      <c r="M59" s="492"/>
      <c r="N59" s="492"/>
      <c r="O59" s="491"/>
    </row>
    <row r="60" spans="1:15" s="66" customFormat="1">
      <c r="A60" s="64"/>
      <c r="B60" s="602" t="str">
        <f>'1.  LRAMVA Summary'!B33</f>
        <v xml:space="preserve">Street Lighting </v>
      </c>
      <c r="C60" s="794" t="str">
        <f>'2. LRAMVA Threshold'!J43</f>
        <v>kW</v>
      </c>
      <c r="D60" s="47">
        <v>16.272400000000001</v>
      </c>
      <c r="E60" s="47">
        <v>21.2392</v>
      </c>
      <c r="F60" s="47">
        <v>21.383600000000001</v>
      </c>
      <c r="G60" s="47">
        <v>8.7640999999999991</v>
      </c>
      <c r="H60" s="47">
        <v>8.8867999999999991</v>
      </c>
      <c r="I60" s="47">
        <v>9.0023</v>
      </c>
      <c r="J60" s="47">
        <v>9.1643000000000008</v>
      </c>
      <c r="K60" s="47">
        <v>9.3109000000000002</v>
      </c>
      <c r="L60" s="47"/>
      <c r="M60" s="47"/>
      <c r="N60" s="47"/>
      <c r="O60" s="71"/>
    </row>
    <row r="61" spans="1:15" s="18" customFormat="1" hidden="1" outlineLevel="1">
      <c r="A61" s="4"/>
      <c r="B61" s="534" t="s">
        <v>512</v>
      </c>
      <c r="C61" s="795"/>
      <c r="D61" s="47"/>
      <c r="E61" s="47"/>
      <c r="F61" s="47"/>
      <c r="G61" s="47"/>
      <c r="H61" s="47"/>
      <c r="I61" s="47"/>
      <c r="J61" s="47"/>
      <c r="K61" s="47"/>
      <c r="L61" s="47"/>
      <c r="M61" s="47"/>
      <c r="N61" s="47"/>
      <c r="O61" s="71"/>
    </row>
    <row r="62" spans="1:15" s="18" customFormat="1" hidden="1" outlineLevel="1">
      <c r="A62" s="4"/>
      <c r="B62" s="534" t="s">
        <v>513</v>
      </c>
      <c r="C62" s="795"/>
      <c r="D62" s="47"/>
      <c r="E62" s="47"/>
      <c r="F62" s="47"/>
      <c r="G62" s="47"/>
      <c r="H62" s="47"/>
      <c r="I62" s="47"/>
      <c r="J62" s="47"/>
      <c r="K62" s="47"/>
      <c r="L62" s="47"/>
      <c r="M62" s="47"/>
      <c r="N62" s="47"/>
      <c r="O62" s="71"/>
    </row>
    <row r="63" spans="1:15" s="18" customFormat="1" hidden="1" outlineLevel="1">
      <c r="A63" s="4"/>
      <c r="B63" s="534" t="s">
        <v>491</v>
      </c>
      <c r="C63" s="795"/>
      <c r="D63" s="47"/>
      <c r="E63" s="47"/>
      <c r="F63" s="47"/>
      <c r="G63" s="47"/>
      <c r="H63" s="47"/>
      <c r="I63" s="47"/>
      <c r="J63" s="47"/>
      <c r="K63" s="47"/>
      <c r="L63" s="47"/>
      <c r="M63" s="47"/>
      <c r="N63" s="47"/>
      <c r="O63" s="71"/>
    </row>
    <row r="64" spans="1:15" s="18" customFormat="1" collapsed="1">
      <c r="A64" s="4"/>
      <c r="B64" s="534" t="s">
        <v>514</v>
      </c>
      <c r="C64" s="796"/>
      <c r="D64" s="67">
        <f>SUM(D60:D63)</f>
        <v>16.272400000000001</v>
      </c>
      <c r="E64" s="67">
        <f t="shared" ref="E64:N64" si="16">SUM(E60:E63)</f>
        <v>21.2392</v>
      </c>
      <c r="F64" s="67">
        <f t="shared" si="16"/>
        <v>21.383600000000001</v>
      </c>
      <c r="G64" s="67">
        <f t="shared" si="16"/>
        <v>8.7640999999999991</v>
      </c>
      <c r="H64" s="67">
        <f t="shared" si="16"/>
        <v>8.8867999999999991</v>
      </c>
      <c r="I64" s="67">
        <f t="shared" si="16"/>
        <v>9.0023</v>
      </c>
      <c r="J64" s="67">
        <f t="shared" si="16"/>
        <v>9.1643000000000008</v>
      </c>
      <c r="K64" s="67">
        <f t="shared" si="16"/>
        <v>9.3109000000000002</v>
      </c>
      <c r="L64" s="67">
        <f t="shared" si="16"/>
        <v>0</v>
      </c>
      <c r="M64" s="67">
        <f t="shared" si="16"/>
        <v>0</v>
      </c>
      <c r="N64" s="67">
        <f t="shared" si="16"/>
        <v>0</v>
      </c>
      <c r="O64" s="79"/>
    </row>
    <row r="65" spans="1:15" s="14" customFormat="1">
      <c r="A65" s="74"/>
      <c r="B65" s="490" t="s">
        <v>515</v>
      </c>
      <c r="C65" s="486"/>
      <c r="D65" s="73"/>
      <c r="E65" s="482">
        <f t="shared" ref="E65:N65" si="17">ROUND(SUM(D64*E16+E64*E17)/12,4)</f>
        <v>19.583600000000001</v>
      </c>
      <c r="F65" s="482">
        <f t="shared" si="17"/>
        <v>21.3355</v>
      </c>
      <c r="G65" s="482">
        <f t="shared" si="17"/>
        <v>12.970599999999999</v>
      </c>
      <c r="H65" s="482">
        <f t="shared" si="17"/>
        <v>8.8459000000000003</v>
      </c>
      <c r="I65" s="482">
        <f>ROUND(SUM(H64*I16+I64*I17)/12,4)</f>
        <v>8.9638000000000009</v>
      </c>
      <c r="J65" s="482">
        <f t="shared" si="17"/>
        <v>9.1103000000000005</v>
      </c>
      <c r="K65" s="482">
        <f t="shared" si="17"/>
        <v>9.2620000000000005</v>
      </c>
      <c r="L65" s="482">
        <f t="shared" si="17"/>
        <v>0</v>
      </c>
      <c r="M65" s="482">
        <f t="shared" si="17"/>
        <v>0</v>
      </c>
      <c r="N65" s="482">
        <f t="shared" si="17"/>
        <v>0</v>
      </c>
      <c r="O65" s="487"/>
    </row>
    <row r="66" spans="1:15" s="14" customFormat="1">
      <c r="A66" s="74"/>
      <c r="B66" s="75"/>
      <c r="C66" s="82"/>
      <c r="D66" s="73"/>
      <c r="E66" s="73"/>
      <c r="F66" s="73"/>
      <c r="G66" s="73"/>
      <c r="H66" s="73"/>
      <c r="I66" s="73"/>
      <c r="J66" s="73"/>
      <c r="K66" s="73"/>
      <c r="L66" s="485"/>
      <c r="M66" s="485"/>
      <c r="N66" s="485"/>
      <c r="O66" s="487"/>
    </row>
    <row r="67" spans="1:15" s="66" customFormat="1">
      <c r="A67" s="64"/>
      <c r="B67" s="602">
        <f>'1.  LRAMVA Summary'!B34</f>
        <v>0</v>
      </c>
      <c r="C67" s="794">
        <f>'2. LRAMVA Threshold'!K43</f>
        <v>0</v>
      </c>
      <c r="D67" s="47"/>
      <c r="E67" s="47"/>
      <c r="F67" s="47"/>
      <c r="G67" s="47"/>
      <c r="H67" s="47"/>
      <c r="I67" s="47"/>
      <c r="J67" s="47"/>
      <c r="K67" s="47"/>
      <c r="L67" s="47"/>
      <c r="M67" s="47"/>
      <c r="N67" s="47"/>
      <c r="O67" s="71"/>
    </row>
    <row r="68" spans="1:15" s="18" customFormat="1" hidden="1" outlineLevel="1">
      <c r="A68" s="4"/>
      <c r="B68" s="534" t="s">
        <v>512</v>
      </c>
      <c r="C68" s="795"/>
      <c r="D68" s="47"/>
      <c r="E68" s="47"/>
      <c r="F68" s="47"/>
      <c r="G68" s="47"/>
      <c r="H68" s="47"/>
      <c r="I68" s="47"/>
      <c r="J68" s="47"/>
      <c r="K68" s="47"/>
      <c r="L68" s="47"/>
      <c r="M68" s="47"/>
      <c r="N68" s="47"/>
      <c r="O68" s="71"/>
    </row>
    <row r="69" spans="1:15" s="18" customFormat="1" hidden="1" outlineLevel="1">
      <c r="A69" s="4"/>
      <c r="B69" s="534" t="s">
        <v>513</v>
      </c>
      <c r="C69" s="795"/>
      <c r="D69" s="47"/>
      <c r="E69" s="47"/>
      <c r="F69" s="47"/>
      <c r="G69" s="47"/>
      <c r="H69" s="47"/>
      <c r="I69" s="47"/>
      <c r="J69" s="47"/>
      <c r="K69" s="47"/>
      <c r="L69" s="47"/>
      <c r="M69" s="47"/>
      <c r="N69" s="47"/>
      <c r="O69" s="71"/>
    </row>
    <row r="70" spans="1:15" s="18" customFormat="1" hidden="1" outlineLevel="1">
      <c r="A70" s="4"/>
      <c r="B70" s="534" t="s">
        <v>491</v>
      </c>
      <c r="C70" s="795"/>
      <c r="D70" s="47"/>
      <c r="E70" s="47"/>
      <c r="F70" s="47"/>
      <c r="G70" s="47"/>
      <c r="H70" s="47"/>
      <c r="I70" s="47"/>
      <c r="J70" s="47"/>
      <c r="K70" s="47"/>
      <c r="L70" s="47"/>
      <c r="M70" s="47"/>
      <c r="N70" s="47"/>
      <c r="O70" s="71"/>
    </row>
    <row r="71" spans="1:15" s="18" customFormat="1" collapsed="1">
      <c r="A71" s="4"/>
      <c r="B71" s="534" t="s">
        <v>514</v>
      </c>
      <c r="C71" s="796"/>
      <c r="D71" s="67">
        <f>SUM(D67:D70)</f>
        <v>0</v>
      </c>
      <c r="E71" s="67">
        <f t="shared" ref="E71:N71" si="18">SUM(E67:E70)</f>
        <v>0</v>
      </c>
      <c r="F71" s="67">
        <f>SUM(F67:F70)</f>
        <v>0</v>
      </c>
      <c r="G71" s="67">
        <f t="shared" si="18"/>
        <v>0</v>
      </c>
      <c r="H71" s="67">
        <f t="shared" si="18"/>
        <v>0</v>
      </c>
      <c r="I71" s="67">
        <f t="shared" si="18"/>
        <v>0</v>
      </c>
      <c r="J71" s="67">
        <f t="shared" si="18"/>
        <v>0</v>
      </c>
      <c r="K71" s="67">
        <f t="shared" si="18"/>
        <v>0</v>
      </c>
      <c r="L71" s="67">
        <f t="shared" si="18"/>
        <v>0</v>
      </c>
      <c r="M71" s="67">
        <f t="shared" si="18"/>
        <v>0</v>
      </c>
      <c r="N71" s="67">
        <f t="shared" si="18"/>
        <v>0</v>
      </c>
      <c r="O71" s="79"/>
    </row>
    <row r="72" spans="1:15" s="14" customFormat="1">
      <c r="A72" s="74"/>
      <c r="B72" s="490" t="s">
        <v>515</v>
      </c>
      <c r="C72" s="486"/>
      <c r="D72" s="73"/>
      <c r="E72" s="482">
        <f t="shared" ref="E72:N72" si="19">ROUND(SUM(D71*E16+E71*E17)/12,4)</f>
        <v>0</v>
      </c>
      <c r="F72" s="482">
        <f t="shared" si="19"/>
        <v>0</v>
      </c>
      <c r="G72" s="482">
        <f t="shared" si="19"/>
        <v>0</v>
      </c>
      <c r="H72" s="482">
        <f t="shared" si="19"/>
        <v>0</v>
      </c>
      <c r="I72" s="482">
        <f t="shared" si="19"/>
        <v>0</v>
      </c>
      <c r="J72" s="482">
        <f t="shared" si="19"/>
        <v>0</v>
      </c>
      <c r="K72" s="482">
        <f t="shared" si="19"/>
        <v>0</v>
      </c>
      <c r="L72" s="482">
        <f t="shared" si="19"/>
        <v>0</v>
      </c>
      <c r="M72" s="482">
        <f t="shared" si="19"/>
        <v>0</v>
      </c>
      <c r="N72" s="482">
        <f t="shared" si="19"/>
        <v>0</v>
      </c>
      <c r="O72" s="487"/>
    </row>
    <row r="73" spans="1:15" s="14" customFormat="1">
      <c r="A73" s="74"/>
      <c r="B73" s="479"/>
      <c r="C73" s="486"/>
      <c r="D73" s="73"/>
      <c r="E73" s="482"/>
      <c r="F73" s="482"/>
      <c r="G73" s="482"/>
      <c r="H73" s="482"/>
      <c r="I73" s="482"/>
      <c r="J73" s="482"/>
      <c r="K73" s="482"/>
      <c r="L73" s="482"/>
      <c r="M73" s="482"/>
      <c r="N73" s="482"/>
      <c r="O73" s="487"/>
    </row>
    <row r="74" spans="1:15" s="66" customFormat="1">
      <c r="A74" s="64"/>
      <c r="B74" s="602">
        <f>'1.  LRAMVA Summary'!B35</f>
        <v>0</v>
      </c>
      <c r="C74" s="794">
        <f>'2. LRAMVA Threshold'!L43</f>
        <v>0</v>
      </c>
      <c r="D74" s="47"/>
      <c r="E74" s="47"/>
      <c r="F74" s="47"/>
      <c r="G74" s="47"/>
      <c r="H74" s="47"/>
      <c r="I74" s="47"/>
      <c r="J74" s="47"/>
      <c r="K74" s="47"/>
      <c r="L74" s="47"/>
      <c r="M74" s="47"/>
      <c r="N74" s="47"/>
      <c r="O74" s="71"/>
    </row>
    <row r="75" spans="1:15" s="18" customFormat="1" hidden="1" outlineLevel="1">
      <c r="A75" s="4"/>
      <c r="B75" s="534" t="s">
        <v>512</v>
      </c>
      <c r="C75" s="795"/>
      <c r="D75" s="47"/>
      <c r="E75" s="47"/>
      <c r="F75" s="47"/>
      <c r="G75" s="47"/>
      <c r="H75" s="47"/>
      <c r="I75" s="47"/>
      <c r="J75" s="47"/>
      <c r="K75" s="47"/>
      <c r="L75" s="47"/>
      <c r="M75" s="47"/>
      <c r="N75" s="47"/>
      <c r="O75" s="71"/>
    </row>
    <row r="76" spans="1:15" s="18" customFormat="1" hidden="1" outlineLevel="1">
      <c r="A76" s="4"/>
      <c r="B76" s="534" t="s">
        <v>513</v>
      </c>
      <c r="C76" s="795"/>
      <c r="D76" s="47"/>
      <c r="E76" s="47"/>
      <c r="F76" s="47"/>
      <c r="G76" s="47"/>
      <c r="H76" s="47"/>
      <c r="I76" s="47"/>
      <c r="J76" s="47"/>
      <c r="K76" s="47"/>
      <c r="L76" s="47"/>
      <c r="M76" s="47"/>
      <c r="N76" s="47"/>
      <c r="O76" s="71"/>
    </row>
    <row r="77" spans="1:15" s="18" customFormat="1" hidden="1" outlineLevel="1">
      <c r="A77" s="4"/>
      <c r="B77" s="534" t="s">
        <v>491</v>
      </c>
      <c r="C77" s="795"/>
      <c r="D77" s="47"/>
      <c r="E77" s="47"/>
      <c r="F77" s="47"/>
      <c r="G77" s="47"/>
      <c r="H77" s="47"/>
      <c r="I77" s="47"/>
      <c r="J77" s="47"/>
      <c r="K77" s="47"/>
      <c r="L77" s="47"/>
      <c r="M77" s="47"/>
      <c r="N77" s="47"/>
      <c r="O77" s="71"/>
    </row>
    <row r="78" spans="1:15" s="18" customFormat="1" collapsed="1">
      <c r="A78" s="4"/>
      <c r="B78" s="534" t="s">
        <v>514</v>
      </c>
      <c r="C78" s="796"/>
      <c r="D78" s="67">
        <f>SUM(D74:D77)</f>
        <v>0</v>
      </c>
      <c r="E78" s="67">
        <f>SUM(E74:E77)</f>
        <v>0</v>
      </c>
      <c r="F78" s="67">
        <f t="shared" ref="F78:N78" si="20">SUM(F74:F77)</f>
        <v>0</v>
      </c>
      <c r="G78" s="67">
        <f t="shared" si="20"/>
        <v>0</v>
      </c>
      <c r="H78" s="67">
        <f t="shared" si="20"/>
        <v>0</v>
      </c>
      <c r="I78" s="67">
        <f t="shared" si="20"/>
        <v>0</v>
      </c>
      <c r="J78" s="67">
        <f t="shared" si="20"/>
        <v>0</v>
      </c>
      <c r="K78" s="67">
        <f t="shared" si="20"/>
        <v>0</v>
      </c>
      <c r="L78" s="67">
        <f t="shared" si="20"/>
        <v>0</v>
      </c>
      <c r="M78" s="67">
        <f t="shared" si="20"/>
        <v>0</v>
      </c>
      <c r="N78" s="67">
        <f t="shared" si="20"/>
        <v>0</v>
      </c>
      <c r="O78" s="79"/>
    </row>
    <row r="79" spans="1:15" s="14" customFormat="1">
      <c r="A79" s="74"/>
      <c r="B79" s="490" t="s">
        <v>515</v>
      </c>
      <c r="C79" s="486"/>
      <c r="D79" s="73"/>
      <c r="E79" s="482">
        <f t="shared" ref="E79:N79" si="21">ROUND(SUM(D78*E16+E78*E17)/12,4)</f>
        <v>0</v>
      </c>
      <c r="F79" s="482">
        <f t="shared" si="21"/>
        <v>0</v>
      </c>
      <c r="G79" s="482">
        <f t="shared" si="21"/>
        <v>0</v>
      </c>
      <c r="H79" s="482">
        <f t="shared" si="21"/>
        <v>0</v>
      </c>
      <c r="I79" s="482">
        <f t="shared" si="21"/>
        <v>0</v>
      </c>
      <c r="J79" s="482">
        <f t="shared" si="21"/>
        <v>0</v>
      </c>
      <c r="K79" s="482">
        <f t="shared" si="21"/>
        <v>0</v>
      </c>
      <c r="L79" s="482">
        <f t="shared" si="21"/>
        <v>0</v>
      </c>
      <c r="M79" s="482">
        <f t="shared" si="21"/>
        <v>0</v>
      </c>
      <c r="N79" s="482">
        <f t="shared" si="21"/>
        <v>0</v>
      </c>
      <c r="O79" s="487"/>
    </row>
    <row r="80" spans="1:15" s="14" customFormat="1">
      <c r="A80" s="74"/>
      <c r="B80" s="479"/>
      <c r="C80" s="486"/>
      <c r="D80" s="73"/>
      <c r="E80" s="482"/>
      <c r="F80" s="482"/>
      <c r="G80" s="482"/>
      <c r="H80" s="482"/>
      <c r="I80" s="482"/>
      <c r="J80" s="482"/>
      <c r="K80" s="482"/>
      <c r="L80" s="482"/>
      <c r="M80" s="482"/>
      <c r="N80" s="482"/>
      <c r="O80" s="487"/>
    </row>
    <row r="81" spans="1:15" s="66" customFormat="1">
      <c r="A81" s="64"/>
      <c r="B81" s="602">
        <f>'1.  LRAMVA Summary'!B36</f>
        <v>0</v>
      </c>
      <c r="C81" s="794">
        <f>'2. LRAMVA Threshold'!M43</f>
        <v>0</v>
      </c>
      <c r="D81" s="47"/>
      <c r="E81" s="47"/>
      <c r="F81" s="47"/>
      <c r="G81" s="47"/>
      <c r="H81" s="47"/>
      <c r="I81" s="47"/>
      <c r="J81" s="47"/>
      <c r="K81" s="47"/>
      <c r="L81" s="47"/>
      <c r="M81" s="47"/>
      <c r="N81" s="47"/>
      <c r="O81" s="71"/>
    </row>
    <row r="82" spans="1:15" s="18" customFormat="1" hidden="1" outlineLevel="1">
      <c r="A82" s="4"/>
      <c r="B82" s="534" t="s">
        <v>512</v>
      </c>
      <c r="C82" s="795"/>
      <c r="D82" s="47"/>
      <c r="E82" s="47"/>
      <c r="F82" s="47"/>
      <c r="G82" s="47"/>
      <c r="H82" s="47"/>
      <c r="I82" s="47"/>
      <c r="J82" s="47"/>
      <c r="K82" s="47"/>
      <c r="L82" s="47"/>
      <c r="M82" s="47"/>
      <c r="N82" s="47"/>
      <c r="O82" s="71"/>
    </row>
    <row r="83" spans="1:15" s="18" customFormat="1" hidden="1" outlineLevel="1">
      <c r="A83" s="4"/>
      <c r="B83" s="534" t="s">
        <v>513</v>
      </c>
      <c r="C83" s="795"/>
      <c r="D83" s="47"/>
      <c r="E83" s="47"/>
      <c r="F83" s="47"/>
      <c r="G83" s="47"/>
      <c r="H83" s="47"/>
      <c r="I83" s="47"/>
      <c r="J83" s="47"/>
      <c r="K83" s="47"/>
      <c r="L83" s="47"/>
      <c r="M83" s="47"/>
      <c r="N83" s="47"/>
      <c r="O83" s="71"/>
    </row>
    <row r="84" spans="1:15" s="18" customFormat="1" hidden="1" outlineLevel="1">
      <c r="A84" s="4"/>
      <c r="B84" s="534" t="s">
        <v>491</v>
      </c>
      <c r="C84" s="795"/>
      <c r="D84" s="47"/>
      <c r="E84" s="47"/>
      <c r="F84" s="47"/>
      <c r="G84" s="47"/>
      <c r="H84" s="47"/>
      <c r="I84" s="47"/>
      <c r="J84" s="47"/>
      <c r="K84" s="47"/>
      <c r="L84" s="47"/>
      <c r="M84" s="47"/>
      <c r="N84" s="47"/>
      <c r="O84" s="71"/>
    </row>
    <row r="85" spans="1:15" s="18" customFormat="1" collapsed="1">
      <c r="A85" s="4"/>
      <c r="B85" s="534" t="s">
        <v>514</v>
      </c>
      <c r="C85" s="796"/>
      <c r="D85" s="67">
        <f>SUM(D81:D84)</f>
        <v>0</v>
      </c>
      <c r="E85" s="67">
        <f>SUM(E81:E84)</f>
        <v>0</v>
      </c>
      <c r="F85" s="67">
        <f t="shared" ref="F85:N85" si="22">SUM(F81:F84)</f>
        <v>0</v>
      </c>
      <c r="G85" s="67">
        <f t="shared" si="22"/>
        <v>0</v>
      </c>
      <c r="H85" s="67">
        <f t="shared" si="22"/>
        <v>0</v>
      </c>
      <c r="I85" s="67">
        <f t="shared" si="22"/>
        <v>0</v>
      </c>
      <c r="J85" s="67">
        <f t="shared" si="22"/>
        <v>0</v>
      </c>
      <c r="K85" s="67">
        <f t="shared" si="22"/>
        <v>0</v>
      </c>
      <c r="L85" s="67">
        <f t="shared" si="22"/>
        <v>0</v>
      </c>
      <c r="M85" s="67">
        <f t="shared" si="22"/>
        <v>0</v>
      </c>
      <c r="N85" s="67">
        <f t="shared" si="22"/>
        <v>0</v>
      </c>
      <c r="O85" s="79"/>
    </row>
    <row r="86" spans="1:15" s="14" customFormat="1">
      <c r="A86" s="74"/>
      <c r="B86" s="490" t="s">
        <v>515</v>
      </c>
      <c r="C86" s="486"/>
      <c r="D86" s="73"/>
      <c r="E86" s="482">
        <f t="shared" ref="E86:N86" si="23">ROUND(SUM(D85*E16+E85*E17)/12,4)</f>
        <v>0</v>
      </c>
      <c r="F86" s="482">
        <f t="shared" si="23"/>
        <v>0</v>
      </c>
      <c r="G86" s="482">
        <f t="shared" si="23"/>
        <v>0</v>
      </c>
      <c r="H86" s="482">
        <f t="shared" si="23"/>
        <v>0</v>
      </c>
      <c r="I86" s="482">
        <f t="shared" si="23"/>
        <v>0</v>
      </c>
      <c r="J86" s="482">
        <f t="shared" si="23"/>
        <v>0</v>
      </c>
      <c r="K86" s="482">
        <f t="shared" si="23"/>
        <v>0</v>
      </c>
      <c r="L86" s="482">
        <f t="shared" si="23"/>
        <v>0</v>
      </c>
      <c r="M86" s="482">
        <f t="shared" si="23"/>
        <v>0</v>
      </c>
      <c r="N86" s="482">
        <f t="shared" si="23"/>
        <v>0</v>
      </c>
      <c r="O86" s="487"/>
    </row>
    <row r="87" spans="1:15" s="14" customFormat="1">
      <c r="A87" s="74"/>
      <c r="B87" s="479"/>
      <c r="C87" s="486"/>
      <c r="D87" s="73"/>
      <c r="E87" s="482"/>
      <c r="F87" s="482"/>
      <c r="G87" s="482"/>
      <c r="H87" s="482"/>
      <c r="I87" s="482"/>
      <c r="J87" s="482"/>
      <c r="K87" s="482"/>
      <c r="L87" s="482"/>
      <c r="M87" s="482"/>
      <c r="N87" s="482"/>
      <c r="O87" s="487"/>
    </row>
    <row r="88" spans="1:15" s="66" customFormat="1">
      <c r="A88" s="64"/>
      <c r="B88" s="602">
        <f>'1.  LRAMVA Summary'!B37</f>
        <v>0</v>
      </c>
      <c r="C88" s="794">
        <f>'2. LRAMVA Threshold'!N43</f>
        <v>0</v>
      </c>
      <c r="D88" s="47"/>
      <c r="E88" s="47"/>
      <c r="F88" s="47"/>
      <c r="G88" s="47"/>
      <c r="H88" s="47"/>
      <c r="I88" s="47"/>
      <c r="J88" s="47"/>
      <c r="K88" s="47"/>
      <c r="L88" s="47"/>
      <c r="M88" s="47"/>
      <c r="N88" s="47"/>
      <c r="O88" s="71"/>
    </row>
    <row r="89" spans="1:15" s="18" customFormat="1" hidden="1" outlineLevel="1">
      <c r="A89" s="4"/>
      <c r="B89" s="534" t="s">
        <v>512</v>
      </c>
      <c r="C89" s="795"/>
      <c r="D89" s="47"/>
      <c r="E89" s="47"/>
      <c r="F89" s="47"/>
      <c r="G89" s="47"/>
      <c r="H89" s="47"/>
      <c r="I89" s="47"/>
      <c r="J89" s="47"/>
      <c r="K89" s="47"/>
      <c r="L89" s="47"/>
      <c r="M89" s="47"/>
      <c r="N89" s="47"/>
      <c r="O89" s="71"/>
    </row>
    <row r="90" spans="1:15" s="18" customFormat="1" hidden="1" outlineLevel="1">
      <c r="A90" s="4"/>
      <c r="B90" s="534" t="s">
        <v>513</v>
      </c>
      <c r="C90" s="795"/>
      <c r="D90" s="47"/>
      <c r="E90" s="47"/>
      <c r="F90" s="47"/>
      <c r="G90" s="47"/>
      <c r="H90" s="47"/>
      <c r="I90" s="47"/>
      <c r="J90" s="47"/>
      <c r="K90" s="47"/>
      <c r="L90" s="47"/>
      <c r="M90" s="47"/>
      <c r="N90" s="47"/>
      <c r="O90" s="71"/>
    </row>
    <row r="91" spans="1:15" s="18" customFormat="1" hidden="1" outlineLevel="1">
      <c r="A91" s="4"/>
      <c r="B91" s="534" t="s">
        <v>491</v>
      </c>
      <c r="C91" s="795"/>
      <c r="D91" s="47"/>
      <c r="E91" s="47"/>
      <c r="F91" s="47"/>
      <c r="G91" s="47"/>
      <c r="H91" s="47"/>
      <c r="I91" s="47"/>
      <c r="J91" s="47"/>
      <c r="K91" s="47"/>
      <c r="L91" s="47"/>
      <c r="M91" s="47"/>
      <c r="N91" s="47"/>
      <c r="O91" s="71"/>
    </row>
    <row r="92" spans="1:15" s="18" customFormat="1" collapsed="1">
      <c r="A92" s="4"/>
      <c r="B92" s="534" t="s">
        <v>514</v>
      </c>
      <c r="C92" s="796"/>
      <c r="D92" s="67">
        <f>SUM(D88:D91)</f>
        <v>0</v>
      </c>
      <c r="E92" s="67">
        <f>SUM(E88:E91)</f>
        <v>0</v>
      </c>
      <c r="F92" s="67">
        <f t="shared" ref="F92:N92" si="24">SUM(F88:F91)</f>
        <v>0</v>
      </c>
      <c r="G92" s="67">
        <f t="shared" si="24"/>
        <v>0</v>
      </c>
      <c r="H92" s="67">
        <f t="shared" si="24"/>
        <v>0</v>
      </c>
      <c r="I92" s="67">
        <f t="shared" si="24"/>
        <v>0</v>
      </c>
      <c r="J92" s="67">
        <f t="shared" si="24"/>
        <v>0</v>
      </c>
      <c r="K92" s="67">
        <f t="shared" si="24"/>
        <v>0</v>
      </c>
      <c r="L92" s="67">
        <f t="shared" si="24"/>
        <v>0</v>
      </c>
      <c r="M92" s="67">
        <f t="shared" si="24"/>
        <v>0</v>
      </c>
      <c r="N92" s="67">
        <f t="shared" si="24"/>
        <v>0</v>
      </c>
      <c r="O92" s="79"/>
    </row>
    <row r="93" spans="1:15" s="14" customFormat="1">
      <c r="A93" s="74"/>
      <c r="B93" s="490" t="s">
        <v>515</v>
      </c>
      <c r="C93" s="486"/>
      <c r="D93" s="73"/>
      <c r="E93" s="482">
        <f t="shared" ref="E93:N93" si="25">ROUND(SUM(D92*E16+E92*E17)/12,4)</f>
        <v>0</v>
      </c>
      <c r="F93" s="482">
        <f t="shared" si="25"/>
        <v>0</v>
      </c>
      <c r="G93" s="482">
        <f t="shared" si="25"/>
        <v>0</v>
      </c>
      <c r="H93" s="482">
        <f t="shared" si="25"/>
        <v>0</v>
      </c>
      <c r="I93" s="482">
        <f t="shared" si="25"/>
        <v>0</v>
      </c>
      <c r="J93" s="482">
        <f t="shared" si="25"/>
        <v>0</v>
      </c>
      <c r="K93" s="482">
        <f t="shared" si="25"/>
        <v>0</v>
      </c>
      <c r="L93" s="482">
        <f t="shared" si="25"/>
        <v>0</v>
      </c>
      <c r="M93" s="482">
        <f t="shared" si="25"/>
        <v>0</v>
      </c>
      <c r="N93" s="482">
        <f t="shared" si="25"/>
        <v>0</v>
      </c>
      <c r="O93" s="487"/>
    </row>
    <row r="94" spans="1:15" s="14" customFormat="1">
      <c r="A94" s="74"/>
      <c r="B94" s="479"/>
      <c r="C94" s="486"/>
      <c r="D94" s="73"/>
      <c r="E94" s="482"/>
      <c r="F94" s="482"/>
      <c r="G94" s="482"/>
      <c r="H94" s="482"/>
      <c r="I94" s="482"/>
      <c r="J94" s="482"/>
      <c r="K94" s="482"/>
      <c r="L94" s="482"/>
      <c r="M94" s="482"/>
      <c r="N94" s="482"/>
      <c r="O94" s="487"/>
    </row>
    <row r="95" spans="1:15" s="66" customFormat="1">
      <c r="A95" s="64"/>
      <c r="B95" s="602">
        <f>'1.  LRAMVA Summary'!B38</f>
        <v>0</v>
      </c>
      <c r="C95" s="794">
        <f>'2. LRAMVA Threshold'!O43</f>
        <v>0</v>
      </c>
      <c r="D95" s="47"/>
      <c r="E95" s="47"/>
      <c r="F95" s="47"/>
      <c r="G95" s="47"/>
      <c r="H95" s="47"/>
      <c r="I95" s="47"/>
      <c r="J95" s="47"/>
      <c r="K95" s="47"/>
      <c r="L95" s="47"/>
      <c r="M95" s="47"/>
      <c r="N95" s="47"/>
      <c r="O95" s="71"/>
    </row>
    <row r="96" spans="1:15" s="18" customFormat="1" hidden="1" outlineLevel="1">
      <c r="A96" s="4"/>
      <c r="B96" s="534" t="s">
        <v>512</v>
      </c>
      <c r="C96" s="795"/>
      <c r="D96" s="47"/>
      <c r="E96" s="47"/>
      <c r="F96" s="47"/>
      <c r="G96" s="47"/>
      <c r="H96" s="47"/>
      <c r="I96" s="47"/>
      <c r="J96" s="47"/>
      <c r="K96" s="47"/>
      <c r="L96" s="47"/>
      <c r="M96" s="47"/>
      <c r="N96" s="47"/>
      <c r="O96" s="71"/>
    </row>
    <row r="97" spans="1:15" s="18" customFormat="1" hidden="1" outlineLevel="1">
      <c r="A97" s="4"/>
      <c r="B97" s="534" t="s">
        <v>513</v>
      </c>
      <c r="C97" s="795"/>
      <c r="D97" s="47"/>
      <c r="E97" s="47"/>
      <c r="F97" s="47"/>
      <c r="G97" s="47"/>
      <c r="H97" s="47"/>
      <c r="I97" s="47"/>
      <c r="J97" s="47"/>
      <c r="K97" s="47"/>
      <c r="L97" s="47"/>
      <c r="M97" s="47"/>
      <c r="N97" s="47"/>
      <c r="O97" s="71"/>
    </row>
    <row r="98" spans="1:15" s="18" customFormat="1" hidden="1" outlineLevel="1">
      <c r="A98" s="4"/>
      <c r="B98" s="534" t="s">
        <v>491</v>
      </c>
      <c r="C98" s="795"/>
      <c r="D98" s="47"/>
      <c r="E98" s="47"/>
      <c r="F98" s="47"/>
      <c r="G98" s="47"/>
      <c r="H98" s="47"/>
      <c r="I98" s="47"/>
      <c r="J98" s="47"/>
      <c r="K98" s="47"/>
      <c r="L98" s="47"/>
      <c r="M98" s="47"/>
      <c r="N98" s="47"/>
      <c r="O98" s="71"/>
    </row>
    <row r="99" spans="1:15" s="18" customFormat="1" collapsed="1">
      <c r="A99" s="4"/>
      <c r="B99" s="534" t="s">
        <v>514</v>
      </c>
      <c r="C99" s="796"/>
      <c r="D99" s="67">
        <f>SUM(D95:D98)</f>
        <v>0</v>
      </c>
      <c r="E99" s="67">
        <f>SUM(E95:E98)</f>
        <v>0</v>
      </c>
      <c r="F99" s="67">
        <f t="shared" ref="F99:N99" si="26">SUM(F95:F98)</f>
        <v>0</v>
      </c>
      <c r="G99" s="67">
        <f t="shared" si="26"/>
        <v>0</v>
      </c>
      <c r="H99" s="67">
        <f t="shared" si="26"/>
        <v>0</v>
      </c>
      <c r="I99" s="67">
        <f t="shared" si="26"/>
        <v>0</v>
      </c>
      <c r="J99" s="67">
        <f t="shared" si="26"/>
        <v>0</v>
      </c>
      <c r="K99" s="67">
        <f t="shared" si="26"/>
        <v>0</v>
      </c>
      <c r="L99" s="67">
        <f t="shared" si="26"/>
        <v>0</v>
      </c>
      <c r="M99" s="67">
        <f t="shared" si="26"/>
        <v>0</v>
      </c>
      <c r="N99" s="67">
        <f t="shared" si="26"/>
        <v>0</v>
      </c>
      <c r="O99" s="79"/>
    </row>
    <row r="100" spans="1:15" s="14" customFormat="1">
      <c r="A100" s="74"/>
      <c r="B100" s="490" t="s">
        <v>515</v>
      </c>
      <c r="C100" s="486"/>
      <c r="D100" s="73"/>
      <c r="E100" s="482">
        <f t="shared" ref="E100:N100" si="27">ROUND(SUM(D99*E16+E99*E17)/12,4)</f>
        <v>0</v>
      </c>
      <c r="F100" s="482">
        <f t="shared" si="27"/>
        <v>0</v>
      </c>
      <c r="G100" s="482">
        <f t="shared" si="27"/>
        <v>0</v>
      </c>
      <c r="H100" s="482">
        <f t="shared" si="27"/>
        <v>0</v>
      </c>
      <c r="I100" s="482">
        <f t="shared" si="27"/>
        <v>0</v>
      </c>
      <c r="J100" s="482">
        <f t="shared" si="27"/>
        <v>0</v>
      </c>
      <c r="K100" s="482">
        <f t="shared" si="27"/>
        <v>0</v>
      </c>
      <c r="L100" s="482">
        <f t="shared" si="27"/>
        <v>0</v>
      </c>
      <c r="M100" s="482">
        <f t="shared" si="27"/>
        <v>0</v>
      </c>
      <c r="N100" s="482">
        <f t="shared" si="27"/>
        <v>0</v>
      </c>
      <c r="O100" s="487"/>
    </row>
    <row r="101" spans="1:15" s="14" customFormat="1">
      <c r="A101" s="74"/>
      <c r="B101" s="479"/>
      <c r="C101" s="486"/>
      <c r="D101" s="73"/>
      <c r="E101" s="482"/>
      <c r="F101" s="482"/>
      <c r="G101" s="482"/>
      <c r="H101" s="482"/>
      <c r="I101" s="482"/>
      <c r="J101" s="482"/>
      <c r="K101" s="482"/>
      <c r="L101" s="482"/>
      <c r="M101" s="482"/>
      <c r="N101" s="482"/>
      <c r="O101" s="487"/>
    </row>
    <row r="102" spans="1:15" s="66" customFormat="1">
      <c r="A102" s="64"/>
      <c r="B102" s="602">
        <f>'1.  LRAMVA Summary'!B39</f>
        <v>0</v>
      </c>
      <c r="C102" s="794">
        <f>'2. LRAMVA Threshold'!P43</f>
        <v>0</v>
      </c>
      <c r="D102" s="47"/>
      <c r="E102" s="47"/>
      <c r="F102" s="47"/>
      <c r="G102" s="47"/>
      <c r="H102" s="47"/>
      <c r="I102" s="47"/>
      <c r="J102" s="47"/>
      <c r="K102" s="47"/>
      <c r="L102" s="47"/>
      <c r="M102" s="47"/>
      <c r="N102" s="47"/>
      <c r="O102" s="71"/>
    </row>
    <row r="103" spans="1:15" s="18" customFormat="1" hidden="1" outlineLevel="1">
      <c r="A103" s="4"/>
      <c r="B103" s="534" t="s">
        <v>512</v>
      </c>
      <c r="C103" s="795"/>
      <c r="D103" s="47"/>
      <c r="E103" s="47"/>
      <c r="F103" s="47"/>
      <c r="G103" s="47"/>
      <c r="H103" s="47"/>
      <c r="I103" s="47"/>
      <c r="J103" s="47"/>
      <c r="K103" s="47"/>
      <c r="L103" s="47"/>
      <c r="M103" s="47"/>
      <c r="N103" s="47"/>
      <c r="O103" s="71"/>
    </row>
    <row r="104" spans="1:15" s="18" customFormat="1" hidden="1" outlineLevel="1">
      <c r="A104" s="4"/>
      <c r="B104" s="534" t="s">
        <v>513</v>
      </c>
      <c r="C104" s="795"/>
      <c r="D104" s="47"/>
      <c r="E104" s="47"/>
      <c r="F104" s="47"/>
      <c r="G104" s="47"/>
      <c r="H104" s="47"/>
      <c r="I104" s="47"/>
      <c r="J104" s="47"/>
      <c r="K104" s="47"/>
      <c r="L104" s="47"/>
      <c r="M104" s="47"/>
      <c r="N104" s="47"/>
      <c r="O104" s="71"/>
    </row>
    <row r="105" spans="1:15" s="18" customFormat="1" hidden="1" outlineLevel="1">
      <c r="A105" s="4"/>
      <c r="B105" s="534" t="s">
        <v>491</v>
      </c>
      <c r="C105" s="795"/>
      <c r="D105" s="47"/>
      <c r="E105" s="47"/>
      <c r="F105" s="47"/>
      <c r="G105" s="47"/>
      <c r="H105" s="47"/>
      <c r="I105" s="47"/>
      <c r="J105" s="47"/>
      <c r="K105" s="47"/>
      <c r="L105" s="47"/>
      <c r="M105" s="47"/>
      <c r="N105" s="47"/>
      <c r="O105" s="71"/>
    </row>
    <row r="106" spans="1:15" s="18" customFormat="1" collapsed="1">
      <c r="A106" s="4"/>
      <c r="B106" s="534" t="s">
        <v>514</v>
      </c>
      <c r="C106" s="796"/>
      <c r="D106" s="67">
        <f>SUM(D102:D105)</f>
        <v>0</v>
      </c>
      <c r="E106" s="67">
        <f>SUM(E102:E105)</f>
        <v>0</v>
      </c>
      <c r="F106" s="67">
        <f>SUM(F102:F105)</f>
        <v>0</v>
      </c>
      <c r="G106" s="67">
        <f t="shared" ref="G106:N106" si="28">SUM(G102:G105)</f>
        <v>0</v>
      </c>
      <c r="H106" s="67">
        <f t="shared" si="28"/>
        <v>0</v>
      </c>
      <c r="I106" s="67">
        <f t="shared" si="28"/>
        <v>0</v>
      </c>
      <c r="J106" s="67">
        <f t="shared" si="28"/>
        <v>0</v>
      </c>
      <c r="K106" s="67">
        <f t="shared" si="28"/>
        <v>0</v>
      </c>
      <c r="L106" s="67">
        <f t="shared" si="28"/>
        <v>0</v>
      </c>
      <c r="M106" s="67">
        <f t="shared" si="28"/>
        <v>0</v>
      </c>
      <c r="N106" s="67">
        <f t="shared" si="28"/>
        <v>0</v>
      </c>
      <c r="O106" s="79"/>
    </row>
    <row r="107" spans="1:15" s="14" customFormat="1">
      <c r="A107" s="74"/>
      <c r="B107" s="490" t="s">
        <v>515</v>
      </c>
      <c r="C107" s="486"/>
      <c r="D107" s="73"/>
      <c r="E107" s="482">
        <f t="shared" ref="E107:N107" si="29">ROUND(SUM(D106*E16+E106*E17)/12,4)</f>
        <v>0</v>
      </c>
      <c r="F107" s="482">
        <f t="shared" si="29"/>
        <v>0</v>
      </c>
      <c r="G107" s="482">
        <f t="shared" si="29"/>
        <v>0</v>
      </c>
      <c r="H107" s="482">
        <f t="shared" si="29"/>
        <v>0</v>
      </c>
      <c r="I107" s="482">
        <f t="shared" si="29"/>
        <v>0</v>
      </c>
      <c r="J107" s="482">
        <f t="shared" si="29"/>
        <v>0</v>
      </c>
      <c r="K107" s="482">
        <f t="shared" si="29"/>
        <v>0</v>
      </c>
      <c r="L107" s="482">
        <f t="shared" si="29"/>
        <v>0</v>
      </c>
      <c r="M107" s="482">
        <f t="shared" si="29"/>
        <v>0</v>
      </c>
      <c r="N107" s="482">
        <f t="shared" si="29"/>
        <v>0</v>
      </c>
      <c r="O107" s="487"/>
    </row>
    <row r="108" spans="1:15" s="14" customFormat="1">
      <c r="A108" s="74"/>
      <c r="B108" s="479"/>
      <c r="C108" s="486"/>
      <c r="D108" s="73"/>
      <c r="E108" s="482"/>
      <c r="F108" s="482"/>
      <c r="G108" s="482"/>
      <c r="H108" s="482"/>
      <c r="I108" s="482"/>
      <c r="J108" s="482"/>
      <c r="K108" s="482"/>
      <c r="L108" s="482"/>
      <c r="M108" s="482"/>
      <c r="N108" s="482"/>
      <c r="O108" s="487"/>
    </row>
    <row r="109" spans="1:15" s="66" customFormat="1">
      <c r="A109" s="64"/>
      <c r="B109" s="602">
        <f>'1.  LRAMVA Summary'!B40</f>
        <v>0</v>
      </c>
      <c r="C109" s="794">
        <f>'2. LRAMVA Threshold'!Q43</f>
        <v>0</v>
      </c>
      <c r="D109" s="47"/>
      <c r="E109" s="47"/>
      <c r="F109" s="47"/>
      <c r="G109" s="47"/>
      <c r="H109" s="47"/>
      <c r="I109" s="47"/>
      <c r="J109" s="47"/>
      <c r="K109" s="47"/>
      <c r="L109" s="47"/>
      <c r="M109" s="47"/>
      <c r="N109" s="47"/>
      <c r="O109" s="71"/>
    </row>
    <row r="110" spans="1:15" s="18" customFormat="1" hidden="1" outlineLevel="1">
      <c r="A110" s="4"/>
      <c r="B110" s="534" t="s">
        <v>512</v>
      </c>
      <c r="C110" s="795"/>
      <c r="D110" s="47"/>
      <c r="E110" s="47"/>
      <c r="F110" s="47"/>
      <c r="G110" s="47"/>
      <c r="H110" s="47"/>
      <c r="I110" s="47"/>
      <c r="J110" s="47"/>
      <c r="K110" s="47"/>
      <c r="L110" s="47"/>
      <c r="M110" s="47"/>
      <c r="N110" s="47"/>
      <c r="O110" s="71"/>
    </row>
    <row r="111" spans="1:15" s="18" customFormat="1" hidden="1" outlineLevel="1">
      <c r="A111" s="4"/>
      <c r="B111" s="534" t="s">
        <v>513</v>
      </c>
      <c r="C111" s="795"/>
      <c r="D111" s="47"/>
      <c r="E111" s="47"/>
      <c r="F111" s="47"/>
      <c r="G111" s="47"/>
      <c r="H111" s="47"/>
      <c r="I111" s="47"/>
      <c r="J111" s="47"/>
      <c r="K111" s="47"/>
      <c r="L111" s="47"/>
      <c r="M111" s="47"/>
      <c r="N111" s="47"/>
      <c r="O111" s="71"/>
    </row>
    <row r="112" spans="1:15" s="18" customFormat="1" hidden="1" outlineLevel="1">
      <c r="A112" s="4"/>
      <c r="B112" s="534" t="s">
        <v>491</v>
      </c>
      <c r="C112" s="795"/>
      <c r="D112" s="47"/>
      <c r="E112" s="47"/>
      <c r="F112" s="47"/>
      <c r="G112" s="47"/>
      <c r="H112" s="47"/>
      <c r="I112" s="47"/>
      <c r="J112" s="47"/>
      <c r="K112" s="47"/>
      <c r="L112" s="47"/>
      <c r="M112" s="47"/>
      <c r="N112" s="47"/>
      <c r="O112" s="71"/>
    </row>
    <row r="113" spans="1:17" s="18" customFormat="1" collapsed="1">
      <c r="A113" s="4"/>
      <c r="B113" s="534" t="s">
        <v>514</v>
      </c>
      <c r="C113" s="796"/>
      <c r="D113" s="67">
        <f>SUM(D109:D112)</f>
        <v>0</v>
      </c>
      <c r="E113" s="67">
        <f>SUM(E109:E112)</f>
        <v>0</v>
      </c>
      <c r="F113" s="67">
        <f>SUM(F109:F112)</f>
        <v>0</v>
      </c>
      <c r="G113" s="67">
        <f>SUM(G109:G112)</f>
        <v>0</v>
      </c>
      <c r="H113" s="67">
        <f t="shared" ref="H113:N113" si="30">SUM(H109:H112)</f>
        <v>0</v>
      </c>
      <c r="I113" s="67">
        <f t="shared" si="30"/>
        <v>0</v>
      </c>
      <c r="J113" s="67">
        <f t="shared" si="30"/>
        <v>0</v>
      </c>
      <c r="K113" s="67">
        <f t="shared" si="30"/>
        <v>0</v>
      </c>
      <c r="L113" s="67">
        <f t="shared" si="30"/>
        <v>0</v>
      </c>
      <c r="M113" s="67">
        <f t="shared" si="30"/>
        <v>0</v>
      </c>
      <c r="N113" s="67">
        <f t="shared" si="30"/>
        <v>0</v>
      </c>
      <c r="O113" s="79"/>
    </row>
    <row r="114" spans="1:17" s="14" customFormat="1">
      <c r="A114" s="74"/>
      <c r="B114" s="490" t="s">
        <v>515</v>
      </c>
      <c r="C114" s="486"/>
      <c r="D114" s="73"/>
      <c r="E114" s="482">
        <f t="shared" ref="E114:N114" si="31">ROUND(SUM(D113*E16+E113*E17)/12,4)</f>
        <v>0</v>
      </c>
      <c r="F114" s="482">
        <f t="shared" si="31"/>
        <v>0</v>
      </c>
      <c r="G114" s="482">
        <f t="shared" si="31"/>
        <v>0</v>
      </c>
      <c r="H114" s="482">
        <f t="shared" si="31"/>
        <v>0</v>
      </c>
      <c r="I114" s="482">
        <f t="shared" si="31"/>
        <v>0</v>
      </c>
      <c r="J114" s="482">
        <f t="shared" si="31"/>
        <v>0</v>
      </c>
      <c r="K114" s="482">
        <f t="shared" si="31"/>
        <v>0</v>
      </c>
      <c r="L114" s="482">
        <f t="shared" si="31"/>
        <v>0</v>
      </c>
      <c r="M114" s="482">
        <f t="shared" si="31"/>
        <v>0</v>
      </c>
      <c r="N114" s="482">
        <f t="shared" si="31"/>
        <v>0</v>
      </c>
      <c r="O114" s="487"/>
    </row>
    <row r="115" spans="1:17" s="72" customFormat="1" ht="14.25">
      <c r="A115" s="74"/>
      <c r="B115" s="76"/>
      <c r="C115" s="83"/>
      <c r="D115" s="77"/>
      <c r="E115" s="77"/>
      <c r="F115" s="77"/>
      <c r="G115" s="77"/>
      <c r="H115" s="77"/>
      <c r="I115" s="77"/>
      <c r="J115" s="77"/>
      <c r="K115" s="493"/>
      <c r="L115" s="494"/>
      <c r="M115" s="494"/>
      <c r="N115" s="494"/>
      <c r="O115" s="495"/>
    </row>
    <row r="116" spans="1:17" s="3" customFormat="1" ht="21" customHeight="1">
      <c r="A116" s="4"/>
      <c r="B116" s="496" t="s">
        <v>618</v>
      </c>
      <c r="C116" s="100"/>
      <c r="D116" s="497"/>
      <c r="E116" s="497"/>
      <c r="F116" s="497"/>
      <c r="G116" s="497"/>
      <c r="H116" s="497"/>
      <c r="I116" s="497"/>
      <c r="J116" s="497"/>
      <c r="K116" s="497"/>
      <c r="L116" s="497"/>
      <c r="M116" s="497"/>
      <c r="N116" s="497"/>
      <c r="O116" s="497"/>
    </row>
    <row r="119" spans="1:17" ht="15.75">
      <c r="B119" s="117" t="s">
        <v>485</v>
      </c>
      <c r="J119" s="18"/>
    </row>
    <row r="120" spans="1:17" s="14" customFormat="1" ht="55.5" customHeight="1">
      <c r="A120" s="74"/>
      <c r="B120" s="798" t="s">
        <v>620</v>
      </c>
      <c r="C120" s="798"/>
      <c r="D120" s="798"/>
      <c r="E120" s="798"/>
      <c r="F120" s="798"/>
      <c r="G120" s="798"/>
      <c r="H120" s="798"/>
      <c r="I120" s="798"/>
      <c r="J120" s="798"/>
      <c r="K120" s="798"/>
      <c r="L120" s="798"/>
      <c r="M120" s="798"/>
      <c r="N120" s="798"/>
      <c r="O120" s="798"/>
      <c r="P120" s="798"/>
    </row>
    <row r="121" spans="1:17" s="18" customFormat="1" ht="9" customHeight="1">
      <c r="A121" s="4"/>
      <c r="B121" s="117"/>
      <c r="C121" s="80"/>
    </row>
    <row r="122" spans="1:17" ht="63.75" customHeight="1">
      <c r="B122" s="243" t="s">
        <v>235</v>
      </c>
      <c r="C122" s="243" t="str">
        <f>'1.  LRAMVA Summary'!D50</f>
        <v>Residential</v>
      </c>
      <c r="D122" s="243" t="str">
        <f>'1.  LRAMVA Summary'!E50</f>
        <v>General Service &lt; 50 kW</v>
      </c>
      <c r="E122" s="243" t="str">
        <f>'1.  LRAMVA Summary'!F50</f>
        <v>General Service 50 to 2999 kW</v>
      </c>
      <c r="F122" s="243" t="str">
        <f>'1.  LRAMVA Summary'!G50</f>
        <v>General Service 3000-4999 kW</v>
      </c>
      <c r="G122" s="243" t="str">
        <f>'1.  LRAMVA Summary'!H50</f>
        <v>Unmetered Scattered Load</v>
      </c>
      <c r="H122" s="243" t="str">
        <f>'1.  LRAMVA Summary'!I50</f>
        <v>Sentinel Lighting</v>
      </c>
      <c r="I122" s="243" t="str">
        <f>'1.  LRAMVA Summary'!J50</f>
        <v xml:space="preserve">Street Lighting </v>
      </c>
      <c r="J122" s="243" t="str">
        <f>'1.  LRAMVA Summary'!K50</f>
        <v/>
      </c>
      <c r="K122" s="243" t="str">
        <f>'1.  LRAMVA Summary'!L50</f>
        <v/>
      </c>
      <c r="L122" s="243" t="str">
        <f>'1.  LRAMVA Summary'!M50</f>
        <v/>
      </c>
      <c r="M122" s="243" t="str">
        <f>'1.  LRAMVA Summary'!N50</f>
        <v/>
      </c>
      <c r="N122" s="243" t="str">
        <f>'1.  LRAMVA Summary'!O50</f>
        <v/>
      </c>
      <c r="O122" s="243" t="str">
        <f>'1.  LRAMVA Summary'!P50</f>
        <v/>
      </c>
      <c r="P122" s="243" t="str">
        <f>'1.  LRAMVA Summary'!Q50</f>
        <v/>
      </c>
      <c r="Q122" s="18"/>
    </row>
    <row r="123" spans="1:17" s="18" customFormat="1">
      <c r="A123" s="93"/>
      <c r="B123" s="583"/>
      <c r="C123" s="584" t="str">
        <f>'1.  LRAMVA Summary'!D51</f>
        <v>kWh</v>
      </c>
      <c r="D123" s="584" t="str">
        <f>'1.  LRAMVA Summary'!E51</f>
        <v>kWh</v>
      </c>
      <c r="E123" s="584" t="str">
        <f>'1.  LRAMVA Summary'!F51</f>
        <v>kW</v>
      </c>
      <c r="F123" s="584" t="str">
        <f>'1.  LRAMVA Summary'!G51</f>
        <v>kW</v>
      </c>
      <c r="G123" s="584" t="str">
        <f>'1.  LRAMVA Summary'!H51</f>
        <v>kWh</v>
      </c>
      <c r="H123" s="584" t="str">
        <f>'1.  LRAMVA Summary'!I51</f>
        <v>kW</v>
      </c>
      <c r="I123" s="584" t="str">
        <f>'1.  LRAMVA Summary'!J51</f>
        <v>kW</v>
      </c>
      <c r="J123" s="584">
        <f>'1.  LRAMVA Summary'!K51</f>
        <v>0</v>
      </c>
      <c r="K123" s="584">
        <f>'1.  LRAMVA Summary'!L51</f>
        <v>0</v>
      </c>
      <c r="L123" s="584">
        <f>'1.  LRAMVA Summary'!M51</f>
        <v>0</v>
      </c>
      <c r="M123" s="584">
        <f>'1.  LRAMVA Summary'!N51</f>
        <v>0</v>
      </c>
      <c r="N123" s="584">
        <f>'1.  LRAMVA Summary'!O51</f>
        <v>0</v>
      </c>
      <c r="O123" s="584">
        <f>'1.  LRAMVA Summary'!P51</f>
        <v>0</v>
      </c>
      <c r="P123" s="585">
        <f>'1.  LRAMVA Summary'!Q51</f>
        <v>0</v>
      </c>
    </row>
    <row r="124" spans="1:17">
      <c r="B124" s="498">
        <v>2011</v>
      </c>
      <c r="C124" s="751"/>
      <c r="D124" s="752"/>
      <c r="E124" s="753"/>
      <c r="F124" s="752"/>
      <c r="G124" s="753"/>
      <c r="H124" s="752"/>
      <c r="I124" s="753"/>
      <c r="J124" s="753"/>
      <c r="K124" s="679">
        <f>HLOOKUP(B124,$E$15:$O$114,65,FALSE)</f>
        <v>0</v>
      </c>
      <c r="L124" s="679">
        <f>HLOOKUP(B124,$E$15:$O$114,72,FALSE)</f>
        <v>0</v>
      </c>
      <c r="M124" s="679">
        <f>HLOOKUP(B124,$E$15:$O$114,79,FALSE)</f>
        <v>0</v>
      </c>
      <c r="N124" s="679">
        <f>HLOOKUP(B124,$E$15:$O$114,86,FALSE)</f>
        <v>0</v>
      </c>
      <c r="O124" s="679">
        <f>HLOOKUP(B124,$E$15:$O$114,93,FALSE)</f>
        <v>0</v>
      </c>
      <c r="P124" s="679">
        <f>HLOOKUP(B124,$E$15:$O$114,100,FALSE)</f>
        <v>0</v>
      </c>
    </row>
    <row r="125" spans="1:17">
      <c r="B125" s="499">
        <v>2012</v>
      </c>
      <c r="C125" s="754"/>
      <c r="D125" s="755"/>
      <c r="E125" s="756"/>
      <c r="F125" s="755"/>
      <c r="G125" s="756"/>
      <c r="H125" s="755"/>
      <c r="I125" s="756"/>
      <c r="J125" s="756"/>
      <c r="K125" s="682">
        <f>HLOOKUP(B125,$E$15:$O$114,65,FALSE)</f>
        <v>0</v>
      </c>
      <c r="L125" s="682">
        <f>HLOOKUP(B125,$E$15:$O$114,72,FALSE)</f>
        <v>0</v>
      </c>
      <c r="M125" s="682">
        <f>HLOOKUP(B125,$E$15:$O$114,79,FALSE)</f>
        <v>0</v>
      </c>
      <c r="N125" s="682">
        <f>HLOOKUP(B125,$E$15:$O$114,86,FALSE)</f>
        <v>0</v>
      </c>
      <c r="O125" s="682">
        <f>HLOOKUP(B125,$E$15:$O$114,93,FALSE)</f>
        <v>0</v>
      </c>
      <c r="P125" s="682">
        <f t="shared" ref="P125:P133" si="32">HLOOKUP(B125,$E$15:$O$114,100,FALSE)</f>
        <v>0</v>
      </c>
    </row>
    <row r="126" spans="1:17">
      <c r="B126" s="499">
        <v>2013</v>
      </c>
      <c r="C126" s="754"/>
      <c r="D126" s="755"/>
      <c r="E126" s="756"/>
      <c r="F126" s="755"/>
      <c r="G126" s="756"/>
      <c r="H126" s="755"/>
      <c r="I126" s="756"/>
      <c r="J126" s="756"/>
      <c r="K126" s="682">
        <f t="shared" ref="K126:K133" si="33">HLOOKUP(B126,$E$15:$O$114,65,FALSE)</f>
        <v>0</v>
      </c>
      <c r="L126" s="682">
        <f>HLOOKUP(B126,$E$15:$O$114,72,FALSE)</f>
        <v>0</v>
      </c>
      <c r="M126" s="682">
        <f t="shared" ref="M126:M133" si="34">HLOOKUP(B126,$E$15:$O$114,79,FALSE)</f>
        <v>0</v>
      </c>
      <c r="N126" s="682">
        <f t="shared" ref="N126:N133" si="35">HLOOKUP(B126,$E$15:$O$114,86,FALSE)</f>
        <v>0</v>
      </c>
      <c r="O126" s="682">
        <f t="shared" ref="O126:O133" si="36">HLOOKUP(B126,$E$15:$O$114,93,FALSE)</f>
        <v>0</v>
      </c>
      <c r="P126" s="682">
        <f t="shared" si="32"/>
        <v>0</v>
      </c>
    </row>
    <row r="127" spans="1:17">
      <c r="B127" s="499">
        <v>2014</v>
      </c>
      <c r="C127" s="754"/>
      <c r="D127" s="755"/>
      <c r="E127" s="756"/>
      <c r="F127" s="755"/>
      <c r="G127" s="756"/>
      <c r="H127" s="755"/>
      <c r="I127" s="756"/>
      <c r="J127" s="756"/>
      <c r="K127" s="682">
        <f>HLOOKUP(B127,$E$15:$O$114,65,FALSE)</f>
        <v>0</v>
      </c>
      <c r="L127" s="682">
        <f>HLOOKUP(B127,$E$15:$O$114,72,FALSE)</f>
        <v>0</v>
      </c>
      <c r="M127" s="682">
        <f>HLOOKUP(B127,$E$15:$O$114,79,FALSE)</f>
        <v>0</v>
      </c>
      <c r="N127" s="682">
        <f>HLOOKUP(B127,$E$15:$O$114,86,FALSE)</f>
        <v>0</v>
      </c>
      <c r="O127" s="682">
        <f>HLOOKUP(B127,$E$15:$O$114,93,FALSE)</f>
        <v>0</v>
      </c>
      <c r="P127" s="682">
        <f>HLOOKUP(B127,$E$15:$O$114,100,FALSE)</f>
        <v>0</v>
      </c>
    </row>
    <row r="128" spans="1:17">
      <c r="B128" s="499">
        <v>2015</v>
      </c>
      <c r="C128" s="680">
        <f t="shared" ref="C128:C129" si="37">HLOOKUP(B128,$E$15:$O$114,9,FALSE)</f>
        <v>1.43E-2</v>
      </c>
      <c r="D128" s="681">
        <f t="shared" ref="D128:D133" si="38">HLOOKUP(B128,$E$15:$O$114,16,FALSE)</f>
        <v>1.8499999999999999E-2</v>
      </c>
      <c r="E128" s="682">
        <f t="shared" ref="E128:E133" si="39">HLOOKUP(B128,$E$15:$O$114,23,FALSE)</f>
        <v>3.573</v>
      </c>
      <c r="F128" s="681">
        <f t="shared" ref="F128:F133" si="40">HLOOKUP(B128,$E$15:$O$114,30,FALSE)</f>
        <v>2.8184999999999998</v>
      </c>
      <c r="G128" s="682">
        <f t="shared" ref="G128:G132" si="41">HLOOKUP(B128,$E$15:$O$114,37,FALSE)</f>
        <v>1.0500000000000001E-2</v>
      </c>
      <c r="H128" s="681">
        <f t="shared" ref="H128:H133" si="42">HLOOKUP(B128,$E$15:$O$114,44,FALSE)</f>
        <v>12.053800000000001</v>
      </c>
      <c r="I128" s="682">
        <f t="shared" ref="I128:I133" si="43">HLOOKUP(B128,$E$15:$O$114,51,FALSE)</f>
        <v>8.9638000000000009</v>
      </c>
      <c r="J128" s="682">
        <f t="shared" ref="J128:J133" si="44">HLOOKUP(B128,$E$15:$O$114,58,FALSE)</f>
        <v>0</v>
      </c>
      <c r="K128" s="682">
        <f t="shared" si="33"/>
        <v>0</v>
      </c>
      <c r="L128" s="682">
        <f t="shared" ref="L128:L133" si="45">HLOOKUP(B128,$E$15:$O$114,72,FALSE)</f>
        <v>0</v>
      </c>
      <c r="M128" s="682">
        <f t="shared" si="34"/>
        <v>0</v>
      </c>
      <c r="N128" s="682">
        <f t="shared" si="35"/>
        <v>0</v>
      </c>
      <c r="O128" s="682">
        <f t="shared" si="36"/>
        <v>0</v>
      </c>
      <c r="P128" s="682">
        <f t="shared" si="32"/>
        <v>0</v>
      </c>
    </row>
    <row r="129" spans="2:16">
      <c r="B129" s="499">
        <v>2016</v>
      </c>
      <c r="C129" s="680">
        <f t="shared" si="37"/>
        <v>1.21E-2</v>
      </c>
      <c r="D129" s="681">
        <f t="shared" si="38"/>
        <v>1.8800000000000001E-2</v>
      </c>
      <c r="E129" s="682">
        <f t="shared" si="39"/>
        <v>3.6314000000000002</v>
      </c>
      <c r="F129" s="681">
        <f t="shared" si="40"/>
        <v>2.8645999999999998</v>
      </c>
      <c r="G129" s="682">
        <f t="shared" si="41"/>
        <v>1.06E-2</v>
      </c>
      <c r="H129" s="681">
        <f t="shared" si="42"/>
        <v>12.2509</v>
      </c>
      <c r="I129" s="682">
        <f t="shared" si="43"/>
        <v>9.1103000000000005</v>
      </c>
      <c r="J129" s="682">
        <f t="shared" si="44"/>
        <v>0</v>
      </c>
      <c r="K129" s="682">
        <f t="shared" si="33"/>
        <v>0</v>
      </c>
      <c r="L129" s="682">
        <f t="shared" si="45"/>
        <v>0</v>
      </c>
      <c r="M129" s="682">
        <f t="shared" si="34"/>
        <v>0</v>
      </c>
      <c r="N129" s="682">
        <f t="shared" si="35"/>
        <v>0</v>
      </c>
      <c r="O129" s="682">
        <f t="shared" si="36"/>
        <v>0</v>
      </c>
      <c r="P129" s="682">
        <f t="shared" si="32"/>
        <v>0</v>
      </c>
    </row>
    <row r="130" spans="2:16">
      <c r="B130" s="499">
        <v>2017</v>
      </c>
      <c r="C130" s="754"/>
      <c r="D130" s="755"/>
      <c r="E130" s="756"/>
      <c r="F130" s="755"/>
      <c r="G130" s="756"/>
      <c r="H130" s="755"/>
      <c r="I130" s="756"/>
      <c r="J130" s="756"/>
      <c r="K130" s="682">
        <f t="shared" si="33"/>
        <v>0</v>
      </c>
      <c r="L130" s="682">
        <f t="shared" si="45"/>
        <v>0</v>
      </c>
      <c r="M130" s="682">
        <f t="shared" si="34"/>
        <v>0</v>
      </c>
      <c r="N130" s="682">
        <f t="shared" si="35"/>
        <v>0</v>
      </c>
      <c r="O130" s="682">
        <f t="shared" si="36"/>
        <v>0</v>
      </c>
      <c r="P130" s="682">
        <f t="shared" si="32"/>
        <v>0</v>
      </c>
    </row>
    <row r="131" spans="2:16">
      <c r="B131" s="499">
        <v>2018</v>
      </c>
      <c r="C131" s="680">
        <f t="shared" ref="C131:C133" si="46">HLOOKUP(B131,$E$15:$O$114,9,FALSE)</f>
        <v>0</v>
      </c>
      <c r="D131" s="681">
        <f t="shared" si="38"/>
        <v>0</v>
      </c>
      <c r="E131" s="682">
        <f t="shared" si="39"/>
        <v>0</v>
      </c>
      <c r="F131" s="681">
        <f t="shared" si="40"/>
        <v>0</v>
      </c>
      <c r="G131" s="682">
        <f t="shared" si="41"/>
        <v>0</v>
      </c>
      <c r="H131" s="681">
        <f t="shared" si="42"/>
        <v>0</v>
      </c>
      <c r="I131" s="682">
        <f t="shared" si="43"/>
        <v>0</v>
      </c>
      <c r="J131" s="682">
        <f t="shared" si="44"/>
        <v>0</v>
      </c>
      <c r="K131" s="682">
        <f t="shared" si="33"/>
        <v>0</v>
      </c>
      <c r="L131" s="682">
        <f t="shared" si="45"/>
        <v>0</v>
      </c>
      <c r="M131" s="682">
        <f t="shared" si="34"/>
        <v>0</v>
      </c>
      <c r="N131" s="682">
        <f t="shared" si="35"/>
        <v>0</v>
      </c>
      <c r="O131" s="682">
        <f t="shared" si="36"/>
        <v>0</v>
      </c>
      <c r="P131" s="682">
        <f t="shared" si="32"/>
        <v>0</v>
      </c>
    </row>
    <row r="132" spans="2:16">
      <c r="B132" s="499">
        <v>2019</v>
      </c>
      <c r="C132" s="680">
        <f t="shared" si="46"/>
        <v>0</v>
      </c>
      <c r="D132" s="681">
        <f t="shared" si="38"/>
        <v>0</v>
      </c>
      <c r="E132" s="682">
        <f t="shared" si="39"/>
        <v>0</v>
      </c>
      <c r="F132" s="681">
        <f t="shared" si="40"/>
        <v>0</v>
      </c>
      <c r="G132" s="682">
        <f t="shared" si="41"/>
        <v>0</v>
      </c>
      <c r="H132" s="681">
        <f t="shared" si="42"/>
        <v>0</v>
      </c>
      <c r="I132" s="682">
        <f t="shared" si="43"/>
        <v>0</v>
      </c>
      <c r="J132" s="682">
        <f t="shared" si="44"/>
        <v>0</v>
      </c>
      <c r="K132" s="682">
        <f t="shared" si="33"/>
        <v>0</v>
      </c>
      <c r="L132" s="682">
        <f t="shared" si="45"/>
        <v>0</v>
      </c>
      <c r="M132" s="682">
        <f t="shared" si="34"/>
        <v>0</v>
      </c>
      <c r="N132" s="682">
        <f t="shared" si="35"/>
        <v>0</v>
      </c>
      <c r="O132" s="682">
        <f t="shared" si="36"/>
        <v>0</v>
      </c>
      <c r="P132" s="682">
        <f t="shared" si="32"/>
        <v>0</v>
      </c>
    </row>
    <row r="133" spans="2:16">
      <c r="B133" s="500">
        <v>2020</v>
      </c>
      <c r="C133" s="683">
        <f t="shared" si="46"/>
        <v>0</v>
      </c>
      <c r="D133" s="684">
        <f t="shared" si="38"/>
        <v>0</v>
      </c>
      <c r="E133" s="685">
        <f t="shared" si="39"/>
        <v>0</v>
      </c>
      <c r="F133" s="684">
        <f t="shared" si="40"/>
        <v>0</v>
      </c>
      <c r="G133" s="685">
        <f>HLOOKUP(B133,$E$15:$O$114,37,FALSE)</f>
        <v>0</v>
      </c>
      <c r="H133" s="684">
        <f t="shared" si="42"/>
        <v>0</v>
      </c>
      <c r="I133" s="685">
        <f t="shared" si="43"/>
        <v>0</v>
      </c>
      <c r="J133" s="685">
        <f t="shared" si="44"/>
        <v>0</v>
      </c>
      <c r="K133" s="685">
        <f t="shared" si="33"/>
        <v>0</v>
      </c>
      <c r="L133" s="685">
        <f t="shared" si="45"/>
        <v>0</v>
      </c>
      <c r="M133" s="685">
        <f t="shared" si="34"/>
        <v>0</v>
      </c>
      <c r="N133" s="685">
        <f t="shared" si="35"/>
        <v>0</v>
      </c>
      <c r="O133" s="685">
        <f t="shared" si="36"/>
        <v>0</v>
      </c>
      <c r="P133" s="685">
        <f t="shared" si="32"/>
        <v>0</v>
      </c>
    </row>
    <row r="134" spans="2:16" ht="18.75" customHeight="1">
      <c r="B134" s="496" t="s">
        <v>637</v>
      </c>
      <c r="C134" s="596"/>
      <c r="D134" s="597"/>
      <c r="E134" s="598"/>
      <c r="F134" s="597"/>
      <c r="G134" s="597"/>
      <c r="H134" s="597"/>
      <c r="I134" s="597"/>
      <c r="J134" s="597"/>
      <c r="K134" s="597"/>
      <c r="L134" s="597"/>
      <c r="M134" s="597"/>
      <c r="N134" s="597"/>
      <c r="O134" s="597"/>
      <c r="P134" s="597"/>
    </row>
    <row r="136" spans="2:16">
      <c r="B136" s="590" t="s">
        <v>527</v>
      </c>
    </row>
  </sheetData>
  <sheetProtection formatCells="0" formatColumns="0" formatRows="0" insertColumns="0" insertRows="0" insertHyperlinks="0" deleteColumns="0" deleteRows="0" sort="0" autoFilter="0" pivotTables="0"/>
  <mergeCells count="19">
    <mergeCell ref="B4:B6"/>
    <mergeCell ref="C15:C17"/>
    <mergeCell ref="C46:C50"/>
    <mergeCell ref="C53:C57"/>
    <mergeCell ref="C60:C64"/>
    <mergeCell ref="C18:C22"/>
    <mergeCell ref="C25:C29"/>
    <mergeCell ref="C32:C36"/>
    <mergeCell ref="C39:C43"/>
    <mergeCell ref="C6:D6"/>
    <mergeCell ref="C102:C106"/>
    <mergeCell ref="B12:O12"/>
    <mergeCell ref="B120:P120"/>
    <mergeCell ref="C109:C113"/>
    <mergeCell ref="C67:C71"/>
    <mergeCell ref="C74:C78"/>
    <mergeCell ref="C81:C85"/>
    <mergeCell ref="C88:C92"/>
    <mergeCell ref="C95:C99"/>
  </mergeCells>
  <hyperlinks>
    <hyperlink ref="C8" location="Table_3.__Inputs_for_Distribution_Rates_and_Adjustments_by_Rate_Class" display="Table 3" xr:uid="{00000000-0004-0000-0700-000000000000}"/>
    <hyperlink ref="C9" location="Table_3_a.__Distribution_Rates_by_Rate_Class" display="Table 3-a." xr:uid="{00000000-0004-0000-0700-000001000000}"/>
    <hyperlink ref="B136" location="'3.  Distribution Rates'!A1" display="Return to top" xr:uid="{00000000-0004-0000-0700-000002000000}"/>
  </hyperlinks>
  <pageMargins left="0.7" right="0.7" top="0.75" bottom="0.75" header="0.3" footer="0.3"/>
  <pageSetup paperSize="17" scale="46"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4:X16"/>
  <sheetViews>
    <sheetView zoomScale="90" zoomScaleNormal="90" workbookViewId="0">
      <selection activeCell="U47" sqref="U47"/>
    </sheetView>
  </sheetViews>
  <sheetFormatPr defaultColWidth="9.140625" defaultRowHeight="15"/>
  <cols>
    <col min="1" max="16384" width="9.140625" style="12"/>
  </cols>
  <sheetData>
    <row r="14" spans="2:24" ht="15.75">
      <c r="B14" s="586" t="s">
        <v>506</v>
      </c>
    </row>
    <row r="15" spans="2:24" ht="15.75">
      <c r="B15" s="586"/>
    </row>
    <row r="16" spans="2:24" s="666" customFormat="1" ht="28.5" customHeight="1">
      <c r="B16" s="804" t="s">
        <v>642</v>
      </c>
      <c r="C16" s="804"/>
      <c r="D16" s="804"/>
      <c r="E16" s="804"/>
      <c r="F16" s="804"/>
      <c r="G16" s="804"/>
      <c r="H16" s="804"/>
      <c r="I16" s="804"/>
      <c r="J16" s="804"/>
      <c r="K16" s="804"/>
      <c r="L16" s="804"/>
      <c r="M16" s="804"/>
      <c r="N16" s="804"/>
      <c r="O16" s="804"/>
      <c r="P16" s="804"/>
      <c r="Q16" s="804"/>
      <c r="R16" s="804"/>
      <c r="S16" s="804"/>
      <c r="T16" s="804"/>
      <c r="U16" s="804"/>
      <c r="V16" s="804"/>
      <c r="W16" s="804"/>
      <c r="X16" s="804"/>
    </row>
  </sheetData>
  <mergeCells count="1">
    <mergeCell ref="B16:X1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23</vt:i4>
      </vt:variant>
    </vt:vector>
  </HeadingPairs>
  <TitlesOfParts>
    <vt:vector size="37" baseType="lpstr">
      <vt:lpstr>Contents</vt:lpstr>
      <vt:lpstr>Instructions</vt:lpstr>
      <vt:lpstr>LRAMVA Checklist Schematic</vt:lpstr>
      <vt:lpstr>DropDownList</vt:lpstr>
      <vt:lpstr>1.  LRAMVA Summary</vt:lpstr>
      <vt:lpstr>1-a.  Summary of Changes</vt:lpstr>
      <vt:lpstr>2. LRAMVA Threshold</vt:lpstr>
      <vt:lpstr>3.  Distribution Rates</vt:lpstr>
      <vt:lpstr>3-a.  Rate Class Allocations</vt:lpstr>
      <vt:lpstr>4.  2011-2014 LRAM</vt:lpstr>
      <vt:lpstr>5.  2015-2020 LRAM</vt:lpstr>
      <vt:lpstr>6.  Carrying Charges</vt:lpstr>
      <vt:lpstr>7.  Persistence Report</vt:lpstr>
      <vt:lpstr>8.  Streetlighting</vt:lpstr>
      <vt:lpstr>'1.  LRAMVA Summary'!Print_Area</vt:lpstr>
      <vt:lpstr>'2. LRAMVA Threshold'!Print_Area</vt:lpstr>
      <vt:lpstr>'3.  Distribution Rates'!Print_Area</vt:lpstr>
      <vt:lpstr>'4.  2011-2014 LRAM'!Print_Area</vt:lpstr>
      <vt:lpstr>'5.  2015-2020 LRAM'!Print_Area</vt:lpstr>
      <vt:lpstr>'6.  Carrying Charges'!Print_Area</vt:lpstr>
      <vt:lpstr>'7.  Persistence Report'!Print_Area</vt:lpstr>
      <vt:lpstr>Contents!Print_Area</vt:lpstr>
      <vt:lpstr>'LRAMVA Checklist Schematic'!Print_Area</vt:lpstr>
      <vt:lpstr>'4.  2011-2014 LRAM'!Print_Titles</vt:lpstr>
      <vt:lpstr>Table_1_b.__Annual_LRAMVA_Breakdown_by_Year_and_Rate_Class</vt:lpstr>
      <vt:lpstr>Table_3.__Inputs_for_Distribution_Rates_and_Adjustments_by_Rate_Class</vt:lpstr>
      <vt:lpstr>Table_3_a.__Distribution_Rates_by_Rate_Class</vt:lpstr>
      <vt:lpstr>Table_4_a.__2011_Lost_Revenues_Work_Form</vt:lpstr>
      <vt:lpstr>Table_4_b.__2012_Lost_Revenues_Work_Form</vt:lpstr>
      <vt:lpstr>Table_4_c.__2013_Lost_Revenues_Work_Form</vt:lpstr>
      <vt:lpstr>Table_4_d.__2014_Lost_Revenues_Work_Form</vt:lpstr>
      <vt:lpstr>Table_5_a.__2015_Lost_Revenues_Work_Form</vt:lpstr>
      <vt:lpstr>Table_5_b.__2016_Lost_Revenues_Work_Form</vt:lpstr>
      <vt:lpstr>Table_5_c.__2017_Lost_Revenues_Work_Form</vt:lpstr>
      <vt:lpstr>Table_5_d.__2018_Lost_Revenues_Work_Form</vt:lpstr>
      <vt:lpstr>Table_5_e.__2019_Lost_Revenues_Work_Form</vt:lpstr>
      <vt:lpstr>Table_5_f.__2020_Lost_Revenues_Work_Form</vt:lpstr>
    </vt:vector>
  </TitlesOfParts>
  <Company>OPA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OEB Staff</dc:creator>
  <cp:lastModifiedBy>Manuela Ris-Schofield</cp:lastModifiedBy>
  <cp:lastPrinted>2017-05-24T00:43:43Z</cp:lastPrinted>
  <dcterms:created xsi:type="dcterms:W3CDTF">2012-03-05T18:56:04Z</dcterms:created>
  <dcterms:modified xsi:type="dcterms:W3CDTF">2017-11-29T20:13:47Z</dcterms:modified>
</cp:coreProperties>
</file>