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T:\5. TESI UTILITIES\Center Wellington\CWH 2018 CoS\2018 CoS\Settlement Conf\"/>
    </mc:Choice>
  </mc:AlternateContent>
  <bookViews>
    <workbookView xWindow="0" yWindow="0" windowWidth="28800" windowHeight="1191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fileRecoveryPr autoRecover="0"/>
</workbook>
</file>

<file path=xl/calcChain.xml><?xml version="1.0" encoding="utf-8"?>
<calcChain xmlns="http://schemas.openxmlformats.org/spreadsheetml/2006/main">
  <c r="E17" i="45" l="1"/>
  <c r="F17" i="45"/>
  <c r="G17" i="45"/>
  <c r="P127" i="46"/>
  <c r="Q127" i="46"/>
  <c r="R127" i="46"/>
  <c r="S127" i="46"/>
  <c r="T127" i="46"/>
  <c r="U127" i="46"/>
  <c r="V127" i="46"/>
  <c r="W127" i="46"/>
  <c r="X127" i="46"/>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5" i="46"/>
  <c r="AB135" i="46"/>
  <c r="AD138" i="46"/>
  <c r="AD142" i="46"/>
  <c r="AD137" i="46"/>
  <c r="AD141" i="46"/>
  <c r="AD139" i="46"/>
  <c r="AD140"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F23" i="45"/>
  <c r="E23" i="45"/>
  <c r="J30" i="45" l="1"/>
  <c r="J23" i="45"/>
  <c r="K23" i="45"/>
  <c r="E30" i="45"/>
  <c r="I128"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C128" i="45" s="1"/>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47" i="79" s="1"/>
  <c r="Y755" i="79" s="1"/>
  <c r="L129" i="45"/>
  <c r="AJ516" i="46"/>
  <c r="AJ520" i="46" s="1"/>
  <c r="C133" i="45"/>
  <c r="Y1113" i="79" s="1"/>
  <c r="N130" i="45"/>
  <c r="K125" i="45"/>
  <c r="K128" i="45"/>
  <c r="N127" i="45"/>
  <c r="K126" i="45"/>
  <c r="G129" i="45"/>
  <c r="E129" i="45"/>
  <c r="AA381" i="79" s="1"/>
  <c r="AA382" i="79" s="1"/>
  <c r="AF258" i="46"/>
  <c r="Y258" i="46"/>
  <c r="Y259" i="46" s="1"/>
  <c r="F128" i="45"/>
  <c r="L130" i="45"/>
  <c r="J128" i="45"/>
  <c r="K127" i="45"/>
  <c r="AF130" i="46"/>
  <c r="AF131" i="46" s="1"/>
  <c r="K52" i="43" s="1"/>
  <c r="I129" i="45"/>
  <c r="K124" i="45"/>
  <c r="G128" i="45"/>
  <c r="E128" i="45"/>
  <c r="AE198" i="79" s="1"/>
  <c r="AE202" i="79" s="1"/>
  <c r="D129" i="45"/>
  <c r="H128" i="45"/>
  <c r="C132" i="45"/>
  <c r="M130" i="45"/>
  <c r="L125" i="45"/>
  <c r="L128" i="45"/>
  <c r="M127" i="45"/>
  <c r="K129" i="45"/>
  <c r="K130" i="45"/>
  <c r="J129" i="45"/>
  <c r="L127" i="45"/>
  <c r="F129" i="45"/>
  <c r="H129" i="45"/>
  <c r="AF387" i="46"/>
  <c r="L124" i="45"/>
  <c r="D128"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392" i="46" s="1"/>
  <c r="AJ258" i="46" l="1"/>
  <c r="AJ260" i="46" s="1"/>
  <c r="AI258" i="46"/>
  <c r="AI260" i="46" s="1"/>
  <c r="AK258" i="46"/>
  <c r="AK260" i="46" s="1"/>
  <c r="AL516" i="46"/>
  <c r="AL520" i="46" s="1"/>
  <c r="AH516" i="46"/>
  <c r="AH520" i="46" s="1"/>
  <c r="AK516" i="46"/>
  <c r="AK520" i="46" s="1"/>
  <c r="AI516" i="46"/>
  <c r="AI517" i="46" s="1"/>
  <c r="AL258" i="46"/>
  <c r="AL259" i="46" s="1"/>
  <c r="AF516" i="46"/>
  <c r="AF518" i="46" s="1"/>
  <c r="AG516" i="46"/>
  <c r="AG520" i="46" s="1"/>
  <c r="AH258" i="46"/>
  <c r="AH260" i="46" s="1"/>
  <c r="AL130" i="46"/>
  <c r="AL131" i="46" s="1"/>
  <c r="Q52" i="43" s="1"/>
  <c r="AI130" i="46"/>
  <c r="AI131" i="46" s="1"/>
  <c r="N52" i="43" s="1"/>
  <c r="AH130" i="46"/>
  <c r="AH131" i="46" s="1"/>
  <c r="M52" i="43" s="1"/>
  <c r="AK130" i="46"/>
  <c r="AK131" i="46" s="1"/>
  <c r="P52" i="43" s="1"/>
  <c r="AL387" i="46"/>
  <c r="AL389" i="46" s="1"/>
  <c r="AJ387" i="46"/>
  <c r="AJ389" i="46" s="1"/>
  <c r="AK564" i="79"/>
  <c r="AK573" i="79" s="1"/>
  <c r="P71" i="43" s="1"/>
  <c r="AJ130" i="46"/>
  <c r="AJ131" i="46" s="1"/>
  <c r="O52" i="43" s="1"/>
  <c r="AI387" i="46"/>
  <c r="AI389" i="46" s="1"/>
  <c r="AG130" i="46"/>
  <c r="AG131" i="46" s="1"/>
  <c r="L52" i="43" s="1"/>
  <c r="AG387" i="46"/>
  <c r="AG388" i="46" s="1"/>
  <c r="AG258" i="46"/>
  <c r="AG259" i="46" s="1"/>
  <c r="AD522" i="46"/>
  <c r="I62" i="43" s="1"/>
  <c r="Y1117" i="79"/>
  <c r="Y1123" i="79"/>
  <c r="Y522" i="46"/>
  <c r="D62" i="43" s="1"/>
  <c r="Y518" i="46"/>
  <c r="Y517" i="46"/>
  <c r="Y519" i="46"/>
  <c r="Y520" i="46"/>
  <c r="AA522" i="46"/>
  <c r="F62" i="43" s="1"/>
  <c r="AH518"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G198" i="79"/>
  <c r="AG202" i="79" s="1"/>
  <c r="AE201" i="79"/>
  <c r="AF564" i="79"/>
  <c r="AF568" i="79" s="1"/>
  <c r="Y381" i="79"/>
  <c r="Y389" i="79" s="1"/>
  <c r="AF198" i="79"/>
  <c r="AF201" i="79" s="1"/>
  <c r="AH381" i="79"/>
  <c r="AH389" i="79" s="1"/>
  <c r="M68" i="43" s="1"/>
  <c r="AH519" i="46"/>
  <c r="AH517" i="46"/>
  <c r="AH522" i="46"/>
  <c r="M62" i="43" s="1"/>
  <c r="Y1118" i="79"/>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F262" i="46"/>
  <c r="K56" i="43" s="1"/>
  <c r="Y1125" i="79"/>
  <c r="AK387" i="46"/>
  <c r="AK389" i="46" s="1"/>
  <c r="AH387" i="46"/>
  <c r="AH392" i="46" s="1"/>
  <c r="M59" i="43" s="1"/>
  <c r="AA389" i="79"/>
  <c r="F68" i="43" s="1"/>
  <c r="AI381" i="79"/>
  <c r="AI383" i="79" s="1"/>
  <c r="Y757" i="79"/>
  <c r="Y202" i="79"/>
  <c r="Y200" i="79"/>
  <c r="Y201" i="79"/>
  <c r="Y205" i="79"/>
  <c r="AI132" i="46"/>
  <c r="N53" i="43" s="1"/>
  <c r="AI259" i="46"/>
  <c r="AI261" i="46" s="1"/>
  <c r="N55" i="43" s="1"/>
  <c r="AI262" i="46"/>
  <c r="N56" i="43" s="1"/>
  <c r="AJ262" i="46"/>
  <c r="O56" i="43" s="1"/>
  <c r="AJ259" i="46"/>
  <c r="AJ261" i="46" s="1"/>
  <c r="O55" i="43" s="1"/>
  <c r="AA388" i="46"/>
  <c r="AA389" i="46"/>
  <c r="AC519" i="46"/>
  <c r="AC518" i="46"/>
  <c r="AK519" i="46"/>
  <c r="AE519" i="46"/>
  <c r="AE518" i="46"/>
  <c r="Z518" i="46"/>
  <c r="Z519" i="46"/>
  <c r="AB518" i="46"/>
  <c r="AB519" i="46"/>
  <c r="AA518" i="46"/>
  <c r="AA519" i="46"/>
  <c r="Y388" i="46"/>
  <c r="Y389" i="46"/>
  <c r="AD388" i="46"/>
  <c r="AD389" i="46"/>
  <c r="AD519" i="46"/>
  <c r="AD518" i="46"/>
  <c r="AK262" i="46"/>
  <c r="P56" i="43" s="1"/>
  <c r="AK522" i="46"/>
  <c r="P62" i="43" s="1"/>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D132" i="46"/>
  <c r="I53" i="43" s="1"/>
  <c r="AA132" i="46"/>
  <c r="F53" i="43" s="1"/>
  <c r="AB132" i="46"/>
  <c r="G53" i="43" s="1"/>
  <c r="AC132" i="46"/>
  <c r="H53" i="43" s="1"/>
  <c r="AE132" i="46"/>
  <c r="J53" i="43" s="1"/>
  <c r="AE205" i="79"/>
  <c r="J65" i="43" s="1"/>
  <c r="AE392" i="46"/>
  <c r="J59" i="43" s="1"/>
  <c r="AE390" i="46"/>
  <c r="AE388" i="46"/>
  <c r="Y132" i="46"/>
  <c r="Y131" i="46"/>
  <c r="D52" i="43" s="1"/>
  <c r="Y390" i="46"/>
  <c r="Y199" i="79"/>
  <c r="Y203" i="79"/>
  <c r="Z262" i="46"/>
  <c r="E56" i="43" s="1"/>
  <c r="Z260" i="46"/>
  <c r="Z259" i="46"/>
  <c r="Z392" i="46"/>
  <c r="E59" i="43" s="1"/>
  <c r="Z390" i="46"/>
  <c r="Z388" i="46"/>
  <c r="AC131" i="46"/>
  <c r="H52" i="43" s="1"/>
  <c r="AA131" i="46"/>
  <c r="F52" i="43" s="1"/>
  <c r="AB131" i="46"/>
  <c r="G52" i="43" s="1"/>
  <c r="Z131" i="46"/>
  <c r="E52" i="43" s="1"/>
  <c r="Z132" i="46"/>
  <c r="E53" i="43" s="1"/>
  <c r="I52" i="43"/>
  <c r="AK259" i="46" l="1"/>
  <c r="AL132" i="46"/>
  <c r="Q53" i="43" s="1"/>
  <c r="V21" i="47" s="1"/>
  <c r="AI390" i="46"/>
  <c r="AL260" i="46"/>
  <c r="AL261" i="46" s="1"/>
  <c r="Q55" i="43" s="1"/>
  <c r="AI392" i="46"/>
  <c r="N59" i="43" s="1"/>
  <c r="AL517" i="46"/>
  <c r="AL522" i="46"/>
  <c r="Q62" i="43" s="1"/>
  <c r="AL519" i="46"/>
  <c r="AL262" i="46"/>
  <c r="Q56" i="43" s="1"/>
  <c r="AL518" i="46"/>
  <c r="AI388" i="46"/>
  <c r="AI391" i="46" s="1"/>
  <c r="N58" i="43" s="1"/>
  <c r="AL392" i="46"/>
  <c r="Q59" i="43" s="1"/>
  <c r="AF517" i="46"/>
  <c r="AL388" i="46"/>
  <c r="AL390" i="46"/>
  <c r="AF519" i="46"/>
  <c r="AG518" i="46"/>
  <c r="AK517" i="46"/>
  <c r="AF522" i="46"/>
  <c r="K62" i="43" s="1"/>
  <c r="S23" i="47"/>
  <c r="AG260" i="46"/>
  <c r="AG261" i="46" s="1"/>
  <c r="L55" i="43" s="1"/>
  <c r="AG389" i="46"/>
  <c r="AH132" i="46"/>
  <c r="M53" i="43" s="1"/>
  <c r="R26" i="47" s="1"/>
  <c r="AK518" i="46"/>
  <c r="AG517" i="46"/>
  <c r="AK570" i="79"/>
  <c r="AG522" i="46"/>
  <c r="L62" i="43" s="1"/>
  <c r="AG519" i="46"/>
  <c r="AH262" i="46"/>
  <c r="M56" i="43" s="1"/>
  <c r="AH259" i="46"/>
  <c r="AH261" i="46" s="1"/>
  <c r="M55" i="43" s="1"/>
  <c r="AK132" i="46"/>
  <c r="P53" i="43" s="1"/>
  <c r="U17" i="47" s="1"/>
  <c r="AJ132" i="46"/>
  <c r="O53" i="43" s="1"/>
  <c r="T18" i="47" s="1"/>
  <c r="AI522" i="46"/>
  <c r="N62" i="43" s="1"/>
  <c r="AI518" i="46"/>
  <c r="AI520" i="46"/>
  <c r="AI519" i="46"/>
  <c r="AG262" i="46"/>
  <c r="L56" i="43" s="1"/>
  <c r="AF520" i="46"/>
  <c r="AJ390" i="46"/>
  <c r="AJ392" i="46"/>
  <c r="O59" i="43" s="1"/>
  <c r="AJ388" i="46"/>
  <c r="AG132" i="46"/>
  <c r="L53" i="43" s="1"/>
  <c r="Q15" i="47" s="1"/>
  <c r="AK569" i="79"/>
  <c r="AK568" i="79"/>
  <c r="AG390" i="46"/>
  <c r="AK565" i="79"/>
  <c r="AK567" i="79"/>
  <c r="AG392" i="46"/>
  <c r="L59" i="43" s="1"/>
  <c r="AK571" i="79"/>
  <c r="AK566" i="79"/>
  <c r="Z1125" i="79"/>
  <c r="E80" i="43" s="1"/>
  <c r="D68" i="43"/>
  <c r="AM131" i="46"/>
  <c r="C91" i="43" s="1"/>
  <c r="D74" i="43"/>
  <c r="D65" i="43"/>
  <c r="Y521" i="46"/>
  <c r="AD568" i="79"/>
  <c r="AH569" i="79"/>
  <c r="AL569" i="79"/>
  <c r="AD565" i="79"/>
  <c r="AI569" i="79"/>
  <c r="AE389" i="79"/>
  <c r="J68" i="43" s="1"/>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AC566" i="79"/>
  <c r="AD205" i="79"/>
  <c r="I65" i="43" s="1"/>
  <c r="AD203" i="79"/>
  <c r="AG203" i="79"/>
  <c r="Y937" i="79"/>
  <c r="AG201" i="79"/>
  <c r="AH521" i="46"/>
  <c r="M61" i="43" s="1"/>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AE573" i="79"/>
  <c r="J71" i="43" s="1"/>
  <c r="AK200" i="79"/>
  <c r="AL571" i="79"/>
  <c r="Z203" i="79"/>
  <c r="Z389" i="79"/>
  <c r="E68" i="43" s="1"/>
  <c r="Z385" i="79"/>
  <c r="AC565" i="79"/>
  <c r="AC199" i="79"/>
  <c r="AC387" i="79"/>
  <c r="AF382" i="79"/>
  <c r="AE570" i="79"/>
  <c r="AD566" i="79"/>
  <c r="AC389" i="79"/>
  <c r="H68" i="43" s="1"/>
  <c r="AI571" i="79"/>
  <c r="AI568" i="79"/>
  <c r="AC386" i="79"/>
  <c r="Z205" i="79"/>
  <c r="E65" i="43" s="1"/>
  <c r="AL570" i="79"/>
  <c r="AC573" i="79"/>
  <c r="H71" i="43" s="1"/>
  <c r="Y565" i="79"/>
  <c r="Z382" i="79"/>
  <c r="AC203" i="79"/>
  <c r="AC382" i="79"/>
  <c r="AF385" i="79"/>
  <c r="AD567" i="79"/>
  <c r="Y939" i="79"/>
  <c r="AK199" i="79"/>
  <c r="AF389" i="79"/>
  <c r="K68"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A388" i="79"/>
  <c r="F67" i="43" s="1"/>
  <c r="D80" i="43"/>
  <c r="Y1124" i="79"/>
  <c r="D79" i="43" s="1"/>
  <c r="P17" i="47"/>
  <c r="P18" i="47"/>
  <c r="AJ202" i="79"/>
  <c r="AI200" i="79"/>
  <c r="P21" i="47"/>
  <c r="P24" i="47"/>
  <c r="AL200" i="79"/>
  <c r="AI202" i="79"/>
  <c r="AH389" i="46"/>
  <c r="AH390" i="46"/>
  <c r="AH388" i="46"/>
  <c r="P19" i="47"/>
  <c r="AJ200" i="79"/>
  <c r="P22" i="47"/>
  <c r="AI203" i="79"/>
  <c r="P16" i="47"/>
  <c r="P25" i="47"/>
  <c r="P23" i="47"/>
  <c r="AL199" i="79"/>
  <c r="AJ199" i="79"/>
  <c r="AJ201" i="79"/>
  <c r="Y756" i="79"/>
  <c r="D73" i="43" s="1"/>
  <c r="AI201" i="79"/>
  <c r="P26" i="47"/>
  <c r="AJ205" i="79"/>
  <c r="O65" i="43" s="1"/>
  <c r="AH203" i="79"/>
  <c r="AH201" i="79"/>
  <c r="AH199" i="79"/>
  <c r="AH200" i="79"/>
  <c r="AH202" i="79"/>
  <c r="S20" i="47"/>
  <c r="S24" i="47"/>
  <c r="S26" i="47"/>
  <c r="S17" i="47"/>
  <c r="S19" i="47"/>
  <c r="S21" i="47"/>
  <c r="S18" i="47"/>
  <c r="S15" i="47"/>
  <c r="S25" i="47"/>
  <c r="S16" i="47"/>
  <c r="S22" i="47"/>
  <c r="S32" i="47"/>
  <c r="V18" i="47"/>
  <c r="Y204" i="79"/>
  <c r="V16" i="47"/>
  <c r="V20" i="47"/>
  <c r="V23" i="47"/>
  <c r="V25" i="47"/>
  <c r="V15" i="47"/>
  <c r="V26" i="47"/>
  <c r="V24" i="47"/>
  <c r="V19" i="47"/>
  <c r="V17" i="47"/>
  <c r="V22" i="47"/>
  <c r="Y261" i="46"/>
  <c r="D55" i="43" s="1"/>
  <c r="D56" i="43"/>
  <c r="R56" i="43" s="1"/>
  <c r="S41" i="47"/>
  <c r="S39" i="47"/>
  <c r="S40" i="47"/>
  <c r="S30" i="47"/>
  <c r="S31" i="47"/>
  <c r="S36" i="47"/>
  <c r="S34" i="47"/>
  <c r="S33" i="47"/>
  <c r="S37" i="47"/>
  <c r="S38" i="47"/>
  <c r="S35" i="47"/>
  <c r="AK261" i="46"/>
  <c r="P55" i="43" s="1"/>
  <c r="AA391" i="46"/>
  <c r="F58" i="43" s="1"/>
  <c r="K45" i="47"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E55" i="43" s="1"/>
  <c r="Y391" i="46"/>
  <c r="J52" i="43"/>
  <c r="R52" i="43" s="1"/>
  <c r="D53" i="43"/>
  <c r="R53" i="43" s="1"/>
  <c r="R62" i="43" l="1"/>
  <c r="R59" i="43"/>
  <c r="R55" i="43"/>
  <c r="AL521" i="46"/>
  <c r="Q61" i="43" s="1"/>
  <c r="S56" i="47"/>
  <c r="V39" i="47"/>
  <c r="AL391" i="46"/>
  <c r="Q58" i="43" s="1"/>
  <c r="V46" i="47" s="1"/>
  <c r="AM517" i="46"/>
  <c r="D92" i="43"/>
  <c r="AK521" i="46"/>
  <c r="P61" i="43" s="1"/>
  <c r="F91" i="43"/>
  <c r="Q38" i="47"/>
  <c r="Q22" i="47"/>
  <c r="E92" i="43"/>
  <c r="AG521" i="46"/>
  <c r="L61" i="43" s="1"/>
  <c r="AM260" i="46"/>
  <c r="T40" i="47"/>
  <c r="R24" i="47"/>
  <c r="R25" i="47"/>
  <c r="R22" i="47"/>
  <c r="AG391" i="46"/>
  <c r="L58" i="43" s="1"/>
  <c r="Q54" i="47" s="1"/>
  <c r="R20" i="47"/>
  <c r="R21" i="47"/>
  <c r="AM519" i="46"/>
  <c r="T30" i="47"/>
  <c r="T36" i="47"/>
  <c r="T17" i="47"/>
  <c r="R15" i="47"/>
  <c r="R19" i="47"/>
  <c r="R17" i="47"/>
  <c r="AM518" i="46"/>
  <c r="T35" i="47"/>
  <c r="T26" i="47"/>
  <c r="R23" i="47"/>
  <c r="R16" i="47"/>
  <c r="R18" i="47"/>
  <c r="R30" i="47"/>
  <c r="U19" i="47"/>
  <c r="U24" i="47"/>
  <c r="U22" i="47"/>
  <c r="AM259" i="46"/>
  <c r="U15" i="47"/>
  <c r="U31" i="47"/>
  <c r="U26" i="47"/>
  <c r="U20" i="47"/>
  <c r="Q36" i="47"/>
  <c r="U18" i="47"/>
  <c r="U16" i="47"/>
  <c r="D91" i="43"/>
  <c r="U21" i="47"/>
  <c r="U25" i="47"/>
  <c r="U23" i="47"/>
  <c r="Q16" i="47"/>
  <c r="Q21" i="47"/>
  <c r="AI521" i="46"/>
  <c r="N61" i="43" s="1"/>
  <c r="S65" i="47" s="1"/>
  <c r="T41" i="47"/>
  <c r="T32" i="47"/>
  <c r="T37" i="47"/>
  <c r="T25" i="47"/>
  <c r="T22" i="47"/>
  <c r="T24" i="47"/>
  <c r="AM262" i="46"/>
  <c r="D102" i="43" s="1"/>
  <c r="T34" i="47"/>
  <c r="T39" i="47"/>
  <c r="T33" i="47"/>
  <c r="T23" i="47"/>
  <c r="T15" i="47"/>
  <c r="T16" i="47"/>
  <c r="AM522" i="46"/>
  <c r="F102" i="43" s="1"/>
  <c r="AM520" i="46"/>
  <c r="T38" i="47"/>
  <c r="T31" i="47"/>
  <c r="T20" i="47"/>
  <c r="T21" i="47"/>
  <c r="T19" i="47"/>
  <c r="AM132" i="46"/>
  <c r="C102" i="43" s="1"/>
  <c r="Q32" i="47"/>
  <c r="Q37" i="47"/>
  <c r="Q41" i="47"/>
  <c r="F92" i="43"/>
  <c r="Q20" i="47"/>
  <c r="Q18" i="47"/>
  <c r="Q17" i="47"/>
  <c r="Q26" i="47"/>
  <c r="Q24" i="47"/>
  <c r="Q33" i="47"/>
  <c r="Q35" i="47"/>
  <c r="Q40" i="47"/>
  <c r="Q23" i="47"/>
  <c r="Q39" i="47"/>
  <c r="Q30" i="47"/>
  <c r="Q34" i="47"/>
  <c r="Q25" i="47"/>
  <c r="AF521" i="46"/>
  <c r="K61" i="43" s="1"/>
  <c r="P62" i="47" s="1"/>
  <c r="Q31" i="47"/>
  <c r="Q19" i="47"/>
  <c r="AJ391" i="46"/>
  <c r="O58" i="43" s="1"/>
  <c r="T60" i="47" s="1"/>
  <c r="AK572" i="79"/>
  <c r="P70" i="43" s="1"/>
  <c r="AM383" i="79"/>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C101" i="43"/>
  <c r="AB204" i="79"/>
  <c r="G64" i="43" s="1"/>
  <c r="AL572" i="79"/>
  <c r="Q70" i="43" s="1"/>
  <c r="E93" i="43"/>
  <c r="Z388" i="79"/>
  <c r="E67" i="43" s="1"/>
  <c r="AA204" i="79"/>
  <c r="F64" i="43" s="1"/>
  <c r="AG572" i="79"/>
  <c r="L70" i="43" s="1"/>
  <c r="AB388" i="79"/>
  <c r="G67" i="43" s="1"/>
  <c r="AA572" i="79"/>
  <c r="F70" i="43"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AK388" i="79"/>
  <c r="P67" i="43" s="1"/>
  <c r="AG204" i="79"/>
  <c r="L64" i="43" s="1"/>
  <c r="P34" i="47"/>
  <c r="P40" i="47"/>
  <c r="AK204" i="79"/>
  <c r="P64" i="43"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R31" i="47"/>
  <c r="R34" i="47"/>
  <c r="R38" i="47"/>
  <c r="R37" i="47"/>
  <c r="R39" i="47"/>
  <c r="AJ204" i="79"/>
  <c r="O64" i="43" s="1"/>
  <c r="P27" i="47"/>
  <c r="P29" i="47" s="1"/>
  <c r="R40" i="47"/>
  <c r="R41" i="47"/>
  <c r="R33" i="47"/>
  <c r="AL204" i="79"/>
  <c r="Q64" i="43" s="1"/>
  <c r="R35" i="47"/>
  <c r="R32" i="47"/>
  <c r="R36" i="47"/>
  <c r="E91" i="43"/>
  <c r="G92" i="43"/>
  <c r="G93" i="43"/>
  <c r="R65" i="43"/>
  <c r="S48" i="47"/>
  <c r="G94" i="43"/>
  <c r="AH204" i="79"/>
  <c r="M64" i="43" s="1"/>
  <c r="G91" i="43"/>
  <c r="S49" i="47"/>
  <c r="S55" i="47"/>
  <c r="S50" i="47"/>
  <c r="S46" i="47"/>
  <c r="S45" i="47"/>
  <c r="S52" i="47"/>
  <c r="S51" i="47"/>
  <c r="S54" i="47"/>
  <c r="S47" i="47"/>
  <c r="S53" i="47"/>
  <c r="S27" i="47"/>
  <c r="S29" i="47" s="1"/>
  <c r="S42" i="47" s="1"/>
  <c r="S44" i="47" s="1"/>
  <c r="V27" i="47"/>
  <c r="V29" i="47" s="1"/>
  <c r="F94" i="43"/>
  <c r="F93" i="43"/>
  <c r="D61" i="43"/>
  <c r="R61" i="43" s="1"/>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R58" i="43" l="1"/>
  <c r="R70" i="43"/>
  <c r="E27" i="43"/>
  <c r="V69" i="47"/>
  <c r="V45" i="47"/>
  <c r="V70" i="47"/>
  <c r="V66" i="47"/>
  <c r="V53" i="47"/>
  <c r="V71" i="47"/>
  <c r="V68" i="47"/>
  <c r="V65" i="47"/>
  <c r="V51" i="47"/>
  <c r="V50" i="47"/>
  <c r="V61" i="47"/>
  <c r="V64" i="47"/>
  <c r="V67" i="47"/>
  <c r="V49" i="47"/>
  <c r="V47" i="47"/>
  <c r="V55" i="47"/>
  <c r="V52" i="47"/>
  <c r="V62" i="47"/>
  <c r="V63" i="47"/>
  <c r="V60" i="47"/>
  <c r="V56" i="47"/>
  <c r="V48" i="47"/>
  <c r="V54" i="47"/>
  <c r="Q67" i="47"/>
  <c r="D101" i="43"/>
  <c r="S63" i="47"/>
  <c r="AM133" i="46"/>
  <c r="E29" i="43"/>
  <c r="E31" i="43"/>
  <c r="E28" i="43"/>
  <c r="E32" i="43"/>
  <c r="L81" i="47"/>
  <c r="E30" i="43"/>
  <c r="E33" i="43"/>
  <c r="S70" i="47"/>
  <c r="S68" i="47"/>
  <c r="S62" i="47"/>
  <c r="S69" i="47"/>
  <c r="Q56" i="47"/>
  <c r="Q52" i="47"/>
  <c r="Q69" i="47"/>
  <c r="Q63" i="47"/>
  <c r="Q47" i="47"/>
  <c r="Q71" i="47"/>
  <c r="S67" i="47"/>
  <c r="Q51" i="47"/>
  <c r="U83" i="47"/>
  <c r="Q61" i="47"/>
  <c r="Q53" i="47"/>
  <c r="Q64" i="47"/>
  <c r="Q62" i="47"/>
  <c r="Q68" i="47"/>
  <c r="Q49" i="47"/>
  <c r="Q70" i="47"/>
  <c r="Q65" i="47"/>
  <c r="Q50" i="47"/>
  <c r="AM521" i="46"/>
  <c r="AM523" i="46" s="1"/>
  <c r="AM261" i="46"/>
  <c r="AM263" i="46" s="1"/>
  <c r="P70" i="47"/>
  <c r="P67" i="47"/>
  <c r="T64" i="47"/>
  <c r="Q46" i="47"/>
  <c r="Q55" i="47"/>
  <c r="Q66" i="47"/>
  <c r="Q48" i="47"/>
  <c r="Q45" i="47"/>
  <c r="Q60" i="47"/>
  <c r="T49" i="47"/>
  <c r="T45" i="47"/>
  <c r="T46" i="47"/>
  <c r="T56" i="47"/>
  <c r="Q82" i="47"/>
  <c r="T66" i="47"/>
  <c r="T63" i="47"/>
  <c r="R27" i="47"/>
  <c r="R29" i="47" s="1"/>
  <c r="R42" i="47" s="1"/>
  <c r="R44" i="47" s="1"/>
  <c r="P63" i="47"/>
  <c r="P64" i="47"/>
  <c r="P71" i="47"/>
  <c r="P69" i="47"/>
  <c r="P60" i="47"/>
  <c r="P68" i="47"/>
  <c r="P66" i="47"/>
  <c r="P65" i="47"/>
  <c r="P61" i="47"/>
  <c r="P83" i="47"/>
  <c r="S61" i="47"/>
  <c r="S64" i="47"/>
  <c r="S66" i="47"/>
  <c r="S71" i="47"/>
  <c r="S60" i="47"/>
  <c r="T27" i="47"/>
  <c r="T29" i="47" s="1"/>
  <c r="T42" i="47" s="1"/>
  <c r="T44" i="47" s="1"/>
  <c r="U27" i="47"/>
  <c r="U29" i="47" s="1"/>
  <c r="U42" i="47" s="1"/>
  <c r="U44" i="47" s="1"/>
  <c r="T67" i="47"/>
  <c r="T68" i="47"/>
  <c r="T70" i="47"/>
  <c r="T53" i="47"/>
  <c r="T52" i="47"/>
  <c r="T61" i="47"/>
  <c r="T47" i="47"/>
  <c r="T65" i="47"/>
  <c r="T69" i="47"/>
  <c r="T54" i="47"/>
  <c r="T71" i="47"/>
  <c r="T50" i="47"/>
  <c r="T51" i="47"/>
  <c r="T55" i="47"/>
  <c r="T62" i="47"/>
  <c r="T48" i="47"/>
  <c r="T75" i="47"/>
  <c r="Q27" i="47"/>
  <c r="Q29" i="47" s="1"/>
  <c r="Q42" i="47" s="1"/>
  <c r="Q44" i="47" s="1"/>
  <c r="H18"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W25" i="47"/>
  <c r="V42" i="47"/>
  <c r="V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V57" i="47" l="1"/>
  <c r="V59" i="47" s="1"/>
  <c r="V72" i="47" s="1"/>
  <c r="V74" i="47" s="1"/>
  <c r="V87" i="47" s="1"/>
  <c r="V89" i="47" s="1"/>
  <c r="V102" i="47" s="1"/>
  <c r="H17" i="43"/>
  <c r="Q57" i="47"/>
  <c r="Q59" i="47" s="1"/>
  <c r="Q72" i="47" s="1"/>
  <c r="Q74" i="47" s="1"/>
  <c r="Q87" i="47" s="1"/>
  <c r="Q89" i="47" s="1"/>
  <c r="Q102" i="47" s="1"/>
  <c r="P72" i="47"/>
  <c r="P74" i="47" s="1"/>
  <c r="P87" i="47" s="1"/>
  <c r="P89" i="47" s="1"/>
  <c r="P102" i="47" s="1"/>
  <c r="S72" i="47"/>
  <c r="S74" i="47" s="1"/>
  <c r="S87" i="47" s="1"/>
  <c r="S89" i="47" s="1"/>
  <c r="S102" i="47" s="1"/>
  <c r="T57" i="47"/>
  <c r="T59" i="47" s="1"/>
  <c r="T72" i="47" s="1"/>
  <c r="T74" i="47" s="1"/>
  <c r="T87" i="47" s="1"/>
  <c r="T89" i="47" s="1"/>
  <c r="T102" i="47" s="1"/>
  <c r="U57" i="47"/>
  <c r="U59" i="47" s="1"/>
  <c r="U72" i="47" s="1"/>
  <c r="U74" i="47" s="1"/>
  <c r="U87" i="47" s="1"/>
  <c r="U89" i="47" s="1"/>
  <c r="U102" i="47" s="1"/>
  <c r="M101" i="43"/>
  <c r="W27" i="47"/>
  <c r="C103" i="43" s="1"/>
  <c r="R57" i="47"/>
  <c r="R59" i="47" s="1"/>
  <c r="R72" i="47" s="1"/>
  <c r="R74" i="47" s="1"/>
  <c r="R87" i="47" s="1"/>
  <c r="R89" i="47" s="1"/>
  <c r="R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E83" i="43" s="1"/>
  <c r="F38" i="43"/>
  <c r="G38" i="43" s="1"/>
  <c r="F35" i="43"/>
  <c r="G35" i="43" s="1"/>
  <c r="M104" i="47"/>
  <c r="M117" i="47" s="1"/>
  <c r="M119" i="47" s="1"/>
  <c r="M132" i="47" s="1"/>
  <c r="M134" i="47" s="1"/>
  <c r="M147" i="47" s="1"/>
  <c r="M149" i="47" s="1"/>
  <c r="M162" i="47" s="1"/>
  <c r="H82" i="43"/>
  <c r="H83" i="43" s="1"/>
  <c r="N104" i="47"/>
  <c r="N117" i="47" s="1"/>
  <c r="N119" i="47" s="1"/>
  <c r="N132" i="47" s="1"/>
  <c r="N134" i="47" s="1"/>
  <c r="N147" i="47" s="1"/>
  <c r="N149" i="47" s="1"/>
  <c r="N162" i="47" s="1"/>
  <c r="I82" i="43"/>
  <c r="I83" i="43" s="1"/>
  <c r="L72" i="47"/>
  <c r="L74" i="47" s="1"/>
  <c r="L87" i="47" s="1"/>
  <c r="L89" i="47" s="1"/>
  <c r="L102" i="47" s="1"/>
  <c r="I102" i="47"/>
  <c r="D82" i="43" s="1"/>
  <c r="D83" i="43" s="1"/>
  <c r="F31" i="43" l="1"/>
  <c r="G31" i="43" s="1"/>
  <c r="F28" i="43"/>
  <c r="G28" i="43" s="1"/>
  <c r="F32" i="43"/>
  <c r="G32" i="43" s="1"/>
  <c r="L104" i="47"/>
  <c r="L117" i="47" s="1"/>
  <c r="L119" i="47" s="1"/>
  <c r="L132" i="47" s="1"/>
  <c r="L134" i="47" s="1"/>
  <c r="L147" i="47" s="1"/>
  <c r="L149" i="47" s="1"/>
  <c r="L162" i="47" s="1"/>
  <c r="G82" i="43"/>
  <c r="G83" i="43" s="1"/>
  <c r="I104" i="47"/>
  <c r="I117" i="47" s="1"/>
  <c r="I119" i="47" s="1"/>
  <c r="I132" i="47" s="1"/>
  <c r="I134" i="47" s="1"/>
  <c r="I147" i="47" s="1"/>
  <c r="I149" i="47" s="1"/>
  <c r="I162" i="47"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F83" i="43" s="1"/>
  <c r="W74" i="47"/>
  <c r="W87" i="47" s="1"/>
  <c r="F103" i="43"/>
  <c r="F104" i="43" s="1"/>
  <c r="E104" i="43"/>
  <c r="R82" i="43" l="1"/>
  <c r="R83" i="43" s="1"/>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<sst xmlns="http://schemas.openxmlformats.org/spreadsheetml/2006/main" count="2927" uniqueCount="701">
  <si>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</si>
  <si>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</si>
  <si>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</si>
  <si>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</si>
  <si>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</si>
  <si>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</si>
  <si>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</si>
  <si>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</si>
  <si>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</si>
  <si>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</si>
  <si>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</si>
  <si>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</si>
  <si>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</si>
  <si>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</si>
  <si>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</si>
  <si>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</si>
  <si>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</si>
  <si>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</si>
  <si>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</si>
  <si>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</si>
  <si>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</si>
  <si>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</si>
  <si>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</si>
  <si>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</si>
  <si>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</si>
  <si>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</si>
  <si>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</si>
  <si>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</si>
  <si>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</si>
  <si>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</si>
  <si>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</si>
  <si>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</si>
  <si>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</si>
  <si>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</si>
  <si>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</si>
  <si>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</si>
  <si>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</si>
  <si>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</si>
  <si>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</si>
  <si>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</si>
  <si>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</si>
  <si>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</si>
  <si>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</si>
  <si>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</si>
  <si>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</si>
  <si>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</si>
  <si>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</si>
  <si>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</si>
  <si>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</si>
  <si>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</si>
  <si>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</si>
  <si>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</si>
  <si>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</si>
  <si>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</si>
  <si>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</si>
  <si>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</si>
  <si>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</si>
  <si>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</si>
  <si>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</si>
  <si>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</si>
  <si>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</si>
  <si>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</si>
  <si>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</si>
  <si>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</si>
  <si>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</si>
  <si>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</si>
  <si>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</si>
  <si>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</si>
  <si>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</si>
  <si>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</si>
  <si>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</si>
  <si>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</si>
  <si>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</si>
  <si>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</si>
  <si>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</si>
  <si>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</si>
  <si>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</si>
  <si>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</si>
  <si>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</si>
  <si>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</si>
  <si>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</si>
  <si>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</si>
  <si>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</si>
  <si>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</si>
  <si>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</si>
  <si>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</si>
  <si>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</si>
  <si>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</si>
  <si>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</si>
  <si>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</si>
  <si>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</si>
  <si>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</si>
  <si>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</si>
  <si>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</si>
  <si>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</si>
  <si>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</si>
  <si>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</si>
  <si>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</si>
  <si>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</si>
  <si>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</si>
  <si>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</si>
  <si>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</si>
  <si>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</si>
  <si>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</si>
  <si>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</si>
  <si>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</si>
  <si>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</si>
  <si>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</si>
  <si>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</si>
  <si>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</si>
  <si>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</si>
  <si>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</si>
  <si>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</si>
  <si>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</si>
  <si>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</si>
  <si>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</si>
  <si>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</si>
  <si>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</si>
  <si>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</si>
  <si>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</si>
  <si>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</si>
  <si>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</si>
  <si>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</si>
  <si>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</si>
  <si>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</si>
  <si>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</si>
  <si>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</si>
  <si>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</si>
  <si>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</si>
  <si>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</si>
  <si>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</si>
  <si>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</si>
  <si>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</si>
  <si>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</si>
  <si>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</si>
  <si>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</si>
  <si>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</si>
  <si>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</si>
  <si>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</si>
  <si>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</si>
  <si>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</si>
  <si>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</si>
  <si>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</si>
  <si>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</si>
  <si>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</si>
  <si>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</si>
  <si>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</si>
  <si>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</si>
  <si>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</si>
  <si>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</si>
  <si>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</si>
  <si>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</si>
  <si>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</si>
  <si>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</si>
  <si>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</si>
  <si>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</si>
  <si>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</si>
  <si>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</si>
  <si>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</si>
  <si>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</si>
  <si>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</si>
  <si>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</si>
  <si>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</si>
  <si>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</si>
  <si>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</si>
  <si>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</si>
  <si>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</si>
  <si>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</si>
  <si>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</si>
  <si>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</si>
  <si>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</si>
  <si>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</si>
  <si>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</si>
  <si>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</si>
  <si>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</si>
  <si>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</si>
  <si>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</si>
  <si>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</si>
  <si>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</si>
  <si>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</si>
  <si>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</si>
  <si>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</si>
  <si>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</si>
  <si>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</si>
  <si>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</si>
  <si>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</si>
  <si>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</si>
  <si>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</si>
  <si>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</si>
  <si>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</si>
  <si>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</si>
  <si>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</si>
  <si>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</si>
  <si>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</si>
  <si>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</si>
  <si>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</si>
  <si>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</si>
  <si>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</si>
  <si>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</si>
  <si>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</si>
  <si>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</si>
  <si>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</si>
  <si>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</si>
  <si>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</si>
  <si>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</si>
  <si>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</si>
  <si>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</si>
  <si>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</si>
  <si>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</si>
  <si>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</si>
  <si>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</si>
  <si>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</si>
  <si>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</si>
  <si>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</si>
  <si>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</si>
  <si>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</si>
  <si>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</si>
  <si>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</si>
  <si>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</si>
  <si>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</si>
  <si>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</si>
  <si>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</si>
  <si>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</si>
  <si>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</si>
  <si>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</si>
  <si>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</si>
  <si>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</si>
  <si>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</si>
  <si>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</si>
  <si>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</si>
  <si>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</si>
  <si>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</si>
  <si>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</si>
  <si>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</si>
  <si>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</si>
  <si>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</si>
  <si>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</si>
  <si>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</si>
  <si>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</si>
  <si>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</si>
  <si>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</si>
  <si>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</si>
  <si>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</si>
  <si>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</si>
  <si>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</si>
  <si>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</si>
  <si>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</si>
  <si>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</si>
  <si>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</si>
  <si>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</si>
  <si>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</si>
  <si>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</si>
  <si>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</si>
  <si>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</si>
  <si>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</si>
  <si>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</si>
  <si>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</si>
  <si>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</si>
  <si>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</si>
  <si>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</si>
  <si>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</si>
  <si>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</si>
  <si>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</si>
  <si>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</si>
  <si>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</si>
  <si>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</si>
  <si>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</si>
  <si>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</si>
  <si>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</si>
  <si>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</si>
  <si>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</si>
  <si>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</si>
  <si>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</si>
  <si>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</si>
  <si>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</si>
  <si>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</si>
  <si>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</si>
  <si>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</si>
  <si>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</si>
  <si>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</si>
  <si>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</si>
  <si>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</si>
  <si>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</si>
  <si>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</si>
  <si>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</si>
  <si>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</si>
  <si>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</si>
  <si>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</si>
  <si>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</si>
  <si>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</si>
  <si>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</si>
  <si>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</si>
  <si>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</si>
  <si>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</si>
  <si>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</si>
  <si>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</si>
  <si>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</si>
  <si>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</si>
  <si>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</si>
  <si>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</si>
  <si>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</si>
  <si>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</si>
  <si>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</si>
  <si>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</si>
  <si>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</si>
  <si>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</si>
  <si>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</si>
  <si>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</si>
  <si>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</si>
  <si>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</si>
  <si>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</si>
  <si>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</si>
  <si>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</si>
  <si>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</si>
  <si>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</si>
  <si>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</si>
  <si>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</si>
  <si>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</si>
  <si>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</si>
  <si>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</si>
  <si>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</si>
  <si>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</si>
  <si>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</si>
  <si>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</si>
  <si>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</si>
  <si>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</si>
  <si>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</si>
  <si>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</si>
  <si>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</si>
  <si>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</si>
  <si>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</si>
  <si>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</si>
  <si>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</si>
  <si>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</si>
  <si>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</si>
  <si>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</si>
  <si>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</si>
  <si>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</si>
  <si>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</si>
  <si>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</si>
  <si>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</si>
  <si>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</si>
  <si>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</si>
  <si>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</si>
  <si>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</si>
  <si>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</si>
  <si>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</si>
  <si>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</si>
  <si>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</si>
  <si>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</si>
  <si>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</si>
  <si>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</si>
  <si>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</si>
  <si>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</si>
  <si>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</si>
  <si>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</si>
  <si>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</si>
  <si>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</si>
  <si>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</si>
  <si>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</si>
  <si>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</si>
  <si>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</si>
  <si>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</si>
  <si>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</si>
  <si>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</si>
  <si>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</si>
  <si>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</si>
  <si>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</si>
  <si>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</si>
  <si>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</si>
  <si>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</si>
  <si>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</si>
  <si>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</si>
  <si>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</si>
  <si>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</si>
  <si>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</si>
  <si>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</si>
  <si>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</si>
  <si>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</si>
  <si>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</si>
  <si>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</si>
  <si>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</si>
  <si>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</si>
  <si>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</si>
  <si>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</si>
  <si>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</si>
  <si>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</si>
  <si>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</si>
  <si>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</si>
  <si>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</si>
  <si>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</si>
  <si>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</si>
  <si>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</si>
  <si>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</si>
  <si>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</si>
  <si>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</si>
  <si>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</si>
  <si>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</si>
  <si>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</si>
  <si>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</si>
  <si>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</si>
  <si>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</si>
  <si>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</si>
  <si>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</si>
  <si>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</si>
  <si>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</si>
  <si>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</si>
  <si>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</si>
  <si>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</si>
  <si>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</si>
  <si>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</si>
  <si>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</si>
  <si>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</si>
  <si>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</si>
  <si>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</si>
  <si>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</si>
  <si>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</si>
  <si>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</si>
  <si>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</si>
  <si>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</si>
  <si>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</si>
  <si>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</si>
  <si>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</si>
  <si>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</si>
  <si>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</si>
  <si>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</si>
  <si>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</si>
  <si>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</si>
  <si>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</si>
  <si>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</si>
  <si>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</si>
  <si>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</si>
  <si>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</si>
  <si>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</si>
  <si>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</si>
  <si>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</si>
  <si>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</si>
  <si>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</si>
  <si>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</si>
  <si>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</si>
  <si>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</si>
  <si>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</si>
  <si>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</si>
  <si>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</si>
  <si>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</si>
  <si>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</si>
  <si>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</si>
  <si>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</si>
  <si>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</si>
  <si>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</si>
  <si>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</si>
  <si>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</si>
  <si>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</si>
  <si>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</si>
  <si>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</si>
  <si>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</si>
  <si>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</si>
  <si>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</si>
  <si>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</si>
  <si>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</si>
  <si>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</si>
  <si>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</si>
  <si>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</si>
  <si>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</si>
  <si>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</si>
  <si>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</si>
  <si>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</si>
  <si>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</si>
  <si>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</si>
  <si>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</si>
  <si>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</si>
  <si>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</si>
  <si>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</si>
  <si>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</si>
  <si>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</si>
  <si>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</si>
  <si>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</si>
  <si>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</si>
  <si>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</si>
  <si>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</si>
  <si>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</si>
  <si>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</si>
  <si>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</si>
  <si>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</si>
  <si>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</si>
  <si>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</si>
  <si>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</si>
  <si>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</si>
  <si>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</si>
  <si>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</si>
  <si>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</si>
  <si>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</si>
  <si>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</si>
  <si>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</si>
  <si>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</si>
  <si>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</si>
  <si>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</si>
  <si>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</si>
  <si>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</si>
  <si>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</si>
  <si>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</si>
  <si>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</si>
  <si>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</si>
  <si>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</si>
  <si>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</si>
  <si>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</si>
  <si>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</si>
  <si>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</si>
  <si>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</si>
  <si>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</si>
  <si>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</si>
  <si>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</si>
  <si>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</si>
  <si>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</si>
  <si>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</si>
  <si>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</si>
  <si>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</si>
  <si>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</si>
  <si>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</si>
  <si>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</si>
  <si>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</si>
  <si>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</si>
  <si>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</si>
  <si>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</si>
  <si>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</si>
  <si>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</si>
  <si>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</si>
  <si>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</si>
  <si>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</si>
  <si>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</si>
  <si>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</si>
  <si>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</si>
  <si>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</si>
  <si>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</si>
  <si>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</si>
  <si>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</si>
  <si>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</si>
  <si>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</si>
  <si>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</si>
  <si>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</si>
  <si>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</si>
  <si>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</si>
  <si>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</si>
  <si>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</si>
  <si>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</si>
  <si>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</si>
  <si>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</si>
  <si>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</si>
  <si>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</si>
  <si>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</si>
  <si>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</si>
  <si>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</si>
  <si>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</si>
  <si>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</si>
  <si>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</si>
  <si>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</si>
  <si>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</si>
  <si>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</si>
  <si>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</si>
  <si>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</si>
  <si>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</si>
  <si>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</si>
  <si>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</si>
  <si>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</si>
  <si>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</si>
  <si>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</si>
  <si>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</si>
  <si>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</si>
  <si>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</si>
  <si>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</si>
  <si>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</si>
  <si>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</si>
  <si>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</si>
  <si>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</si>
  <si>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</si>
  <si>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</si>
  <si>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</si>
  <si>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</si>
  <si>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</si>
  <si>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</si>
  <si>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</si>
  <si>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</si>
  <si>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</si>
  <si>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</si>
  <si>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</si>
  <si>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</si>
  <si>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</si>
  <si>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</si>
  <si>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</si>
  <si>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</si>
  <si>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</si>
  <si>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</si>
  <si>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</si>
  <si>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</si>
  <si>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</si>
  <si>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</si>
  <si>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</si>
  <si>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</si>
  <si>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</si>
  <si>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</si>
  <si>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</si>
  <si>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</si>
  <si>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</si>
  <si>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</si>
  <si>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</si>
  <si>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</si>
  <si>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</si>
  <si>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</si>
  <si>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</si>
  <si>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</si>
  <si>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</si>
  <si>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</si>
  <si>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</si>
  <si>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</si>
  <si>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</si>
  <si>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</si>
  <si>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</si>
  <si>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</si>
  <si>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</si>
  <si>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</si>
  <si>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</si>
  <si>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</si>
  <si>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</si>
  <si>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</si>
  <si>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</si>
  <si>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</si>
  <si>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</si>
  <si>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</si>
  <si>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</si>
  <si>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</si>
  <si>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</si>
  <si>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</si>
  <si>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</si>
  <si>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</si>
  <si>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</si>
  <si>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</si>
  <si>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</si>
  <si>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</si>
  <si>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</si>
  <si>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</si>
  <si>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</si>
  <si>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</si>
  <si>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</si>
  <si>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</si>
  <si>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</si>
  <si>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</si>
  <si>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</si>
  <si>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</si>
  <si>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</si>
  <si>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</si>
  <si>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</si>
  <si>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</si>
  <si>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</si>
  <si>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</si>
  <si>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</si>
  <si>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</si>
  <si>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</si>
  <si>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</si>
  <si>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</si>
  <si>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</si>
  <si>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</si>
  <si>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</si>
  <si>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</si>
  <si>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</si>
  <si>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</si>
  <si>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</si>
  <si>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</si>
  <si>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</si>
  <si>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</si>
  <si>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</si>
  <si>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</si>
  <si>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</si>
  <si>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</si>
  <si>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</si>
  <si>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</si>
  <si>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</si>
  <si>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</si>
  <si>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</si>
  <si>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</si>
  <si>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</si>
  <si>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</si>
  <si>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</si>
  <si>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General Service &lt; 50 kW</t>
  </si>
  <si>
    <t>General Service 50 to 2999 kW</t>
  </si>
  <si>
    <t>General Service 3000-4999 kW</t>
  </si>
  <si>
    <t xml:space="preserve">Street Lighting </t>
  </si>
  <si>
    <t xml:space="preserve"> EB-2009-0218</t>
  </si>
  <si>
    <t>EB-2010-0072</t>
  </si>
  <si>
    <t>EB-2011-0160</t>
  </si>
  <si>
    <t>EB-2013-0113</t>
  </si>
  <si>
    <t>EB-2013-0118</t>
  </si>
  <si>
    <t>EB-2014-0062</t>
  </si>
  <si>
    <t>EB-2015-0059</t>
  </si>
  <si>
    <t xml:space="preserve"> </t>
  </si>
  <si>
    <t>Centre Wellington Hydro Ltd.</t>
  </si>
  <si>
    <t>EB-2016-0062</t>
  </si>
  <si>
    <t>EB-2017-0032</t>
  </si>
  <si>
    <t>2017 - IRM Application</t>
  </si>
  <si>
    <t>2018 CoS Applicaion</t>
  </si>
  <si>
    <t>2015-2016</t>
  </si>
  <si>
    <t>EB-2012-0113 Decision and Order pages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</si>
</sst>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9"/>
      <color theme="0" tint="-0.34998626667073579"/>
      <name val="Arial"/>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3" tint="0.79998168889431442"/>
        <bgColor indexed="64"/>
      </patternFill>
    </fill>
    <fill>
      <patternFill patternType="solid">
        <fgColor rgb="FFFFC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91" fillId="2" borderId="0" xfId="0" applyFont="1" applyFill="1" applyBorder="1" applyAlignment="1">
      <alignment wrapText="1"/>
    </xf>
    <xf numFmtId="0" fontId="44" fillId="2" borderId="0" xfId="0" applyFont="1" applyFill="1" applyBorder="1" applyAlignment="1">
      <alignment horizontal="left" vertical="top"/>
    </xf>
    <xf numFmtId="171" fontId="91" fillId="28" borderId="122" xfId="0" applyNumberFormat="1" applyFont="1" applyFill="1" applyBorder="1" applyAlignment="1"/>
    <xf numFmtId="171" fontId="91" fillId="28" borderId="134" xfId="0" applyNumberFormat="1" applyFont="1" applyFill="1" applyBorder="1" applyAlignment="1"/>
    <xf numFmtId="166" fontId="48" fillId="28" borderId="34" xfId="71" applyFont="1" applyFill="1" applyBorder="1" applyAlignment="1" applyProtection="1">
      <alignment horizontal="center"/>
      <protection locked="0"/>
    </xf>
    <xf numFmtId="3" fontId="45" fillId="28" borderId="36" xfId="0" applyNumberFormat="1" applyFont="1" applyFill="1" applyBorder="1" applyAlignment="1">
      <alignment horizontal="center" vertical="center"/>
    </xf>
    <xf numFmtId="2" fontId="58" fillId="2" borderId="0" xfId="0" applyNumberFormat="1" applyFont="1" applyFill="1" applyBorder="1" applyAlignment="1" applyProtection="1">
      <alignment horizontal="left" vertical="center"/>
      <protection locked="0"/>
    </xf>
    <xf numFmtId="171" fontId="47" fillId="97" borderId="110" xfId="0" applyNumberFormat="1" applyFont="1" applyFill="1" applyBorder="1" applyAlignment="1">
      <alignment horizontal="center"/>
    </xf>
    <xf numFmtId="3" fontId="240" fillId="2" borderId="0" xfId="0" applyNumberFormat="1" applyFont="1" applyFill="1" applyBorder="1" applyAlignment="1" applyProtection="1">
      <alignment vertical="center"/>
      <protection locked="0"/>
    </xf>
    <xf numFmtId="168" fontId="45" fillId="98" borderId="137" xfId="0" applyNumberFormat="1" applyFont="1" applyFill="1" applyBorder="1" applyAlignment="1" applyProtection="1">
      <alignment horizontal="center"/>
    </xf>
    <xf numFmtId="284" fontId="41" fillId="98" borderId="103" xfId="0" applyNumberFormat="1" applyFont="1" applyFill="1" applyBorder="1" applyAlignment="1" applyProtection="1">
      <alignment horizontal="center"/>
    </xf>
    <xf numFmtId="284" fontId="45" fillId="98" borderId="137" xfId="0" applyNumberFormat="1" applyFont="1" applyFill="1" applyBorder="1" applyAlignment="1" applyProtection="1">
      <alignment horizontal="center"/>
    </xf>
    <xf numFmtId="168" fontId="45" fillId="98" borderId="107" xfId="0" applyNumberFormat="1" applyFont="1" applyFill="1" applyBorder="1" applyAlignment="1" applyProtection="1">
      <alignment horizontal="center"/>
    </xf>
    <xf numFmtId="284" fontId="41" fillId="98" borderId="37" xfId="0" applyNumberFormat="1" applyFont="1" applyFill="1" applyBorder="1" applyAlignment="1" applyProtection="1">
      <alignment horizontal="center"/>
    </xf>
    <xf numFmtId="284" fontId="45" fillId="98" borderId="107" xfId="0" applyNumberFormat="1" applyFont="1" applyFill="1" applyBorder="1" applyAlignment="1" applyProtection="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684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812"/>
          <a:ext cx="16283602" cy="219848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6485"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6928202"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1390650</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1390650</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1390650</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1390650</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1390650</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932999"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906058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LL-FILE01\Dat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0" sqref="F10"/>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7" t="s">
        <v>175</v>
      </c>
      <c r="C3" s="757"/>
    </row>
    <row r="4" spans="1:3" ht="11.25" customHeight="1"/>
    <row r="5" spans="1:3" s="30" customFormat="1" ht="25.5" customHeight="1">
      <c r="B5" s="62" t="s">
        <v>421</v>
      </c>
      <c r="C5" s="62" t="s">
        <v>174</v>
      </c>
    </row>
    <row r="6" spans="1:3" s="175" customFormat="1" ht="48" customHeight="1">
      <c r="A6" s="240"/>
      <c r="B6" s="616" t="s">
        <v>171</v>
      </c>
      <c r="C6" s="669" t="s">
        <v>604</v>
      </c>
    </row>
    <row r="7" spans="1:3" s="175" customFormat="1" ht="21" customHeight="1">
      <c r="A7" s="240"/>
      <c r="B7" s="610" t="s">
        <v>553</v>
      </c>
      <c r="C7" s="670" t="s">
        <v>617</v>
      </c>
    </row>
    <row r="8" spans="1:3" s="175" customFormat="1" ht="32.25" customHeight="1">
      <c r="B8" s="610" t="s">
        <v>369</v>
      </c>
      <c r="C8" s="671" t="s">
        <v>605</v>
      </c>
    </row>
    <row r="9" spans="1:3" s="175" customFormat="1" ht="27.75" customHeight="1">
      <c r="B9" s="610" t="s">
        <v>170</v>
      </c>
      <c r="C9" s="671" t="s">
        <v>606</v>
      </c>
    </row>
    <row r="10" spans="1:3" s="175" customFormat="1" ht="33" customHeight="1">
      <c r="B10" s="610" t="s">
        <v>602</v>
      </c>
      <c r="C10" s="670" t="s">
        <v>610</v>
      </c>
    </row>
    <row r="11" spans="1:3" s="175" customFormat="1" ht="26.25" customHeight="1">
      <c r="B11" s="625" t="s">
        <v>370</v>
      </c>
      <c r="C11" s="673" t="s">
        <v>607</v>
      </c>
    </row>
    <row r="12" spans="1:3" s="175" customFormat="1" ht="39.75" customHeight="1">
      <c r="B12" s="610" t="s">
        <v>371</v>
      </c>
      <c r="C12" s="671" t="s">
        <v>608</v>
      </c>
    </row>
    <row r="13" spans="1:3" s="175" customFormat="1" ht="18" customHeight="1">
      <c r="B13" s="610" t="s">
        <v>372</v>
      </c>
      <c r="C13" s="671" t="s">
        <v>609</v>
      </c>
    </row>
    <row r="14" spans="1:3" s="175" customFormat="1" ht="13.5" customHeight="1">
      <c r="B14" s="610"/>
      <c r="C14" s="672"/>
    </row>
    <row r="15" spans="1:3" s="175" customFormat="1" ht="18" customHeight="1">
      <c r="B15" s="610" t="s">
        <v>681</v>
      </c>
      <c r="C15" s="670" t="s">
        <v>679</v>
      </c>
    </row>
    <row r="16" spans="1:3" s="175" customFormat="1" ht="8.25" customHeight="1">
      <c r="B16" s="610"/>
      <c r="C16" s="672"/>
    </row>
    <row r="17" spans="2:3" s="175" customFormat="1" ht="33" customHeight="1">
      <c r="B17" s="674" t="s">
        <v>603</v>
      </c>
      <c r="C17" s="675" t="s">
        <v>680</v>
      </c>
    </row>
    <row r="18" spans="2:3" s="104" customFormat="1" ht="15.75">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topLeftCell="C1" zoomScaleNormal="100" workbookViewId="0">
      <pane ySplit="16" topLeftCell="A56" activePane="bottomLeft" state="frozen"/>
      <selection pane="bottomLeft" activeCell="Y59" sqref="Y59"/>
    </sheetView>
  </sheetViews>
  <sheetFormatPr defaultColWidth="9.140625" defaultRowHeight="15"/>
  <cols>
    <col min="1" max="1" width="9.140625" style="12"/>
    <col min="2" max="2" width="36.85546875" style="716" customWidth="1"/>
    <col min="3" max="3" width="9.140625" style="10"/>
    <col min="4" max="16384" width="9.140625" style="12"/>
  </cols>
  <sheetData>
    <row r="16" spans="2:21" ht="26.25" customHeight="1">
      <c r="B16" s="717" t="s">
        <v>562</v>
      </c>
      <c r="C16" s="764" t="s">
        <v>506</v>
      </c>
      <c r="D16" s="765"/>
      <c r="E16" s="765"/>
      <c r="F16" s="765"/>
      <c r="G16" s="765"/>
      <c r="H16" s="765"/>
      <c r="I16" s="765"/>
      <c r="J16" s="765"/>
      <c r="K16" s="765"/>
      <c r="L16" s="765"/>
      <c r="M16" s="765"/>
      <c r="N16" s="765"/>
      <c r="O16" s="765"/>
      <c r="P16" s="765"/>
      <c r="Q16" s="765"/>
      <c r="R16" s="765"/>
      <c r="S16" s="765"/>
      <c r="T16" s="765"/>
      <c r="U16" s="765"/>
    </row>
    <row r="17" spans="2:21" ht="55.5" customHeight="1">
      <c r="B17" s="718" t="s">
        <v>644</v>
      </c>
      <c r="C17" s="766" t="s">
        <v>645</v>
      </c>
      <c r="D17" s="766"/>
      <c r="E17" s="766"/>
      <c r="F17" s="766"/>
      <c r="G17" s="766"/>
      <c r="H17" s="766"/>
      <c r="I17" s="766"/>
      <c r="J17" s="766"/>
      <c r="K17" s="766"/>
      <c r="L17" s="766"/>
      <c r="M17" s="766"/>
      <c r="N17" s="766"/>
      <c r="O17" s="766"/>
      <c r="P17" s="766"/>
      <c r="Q17" s="766"/>
      <c r="R17" s="766"/>
      <c r="S17" s="766"/>
      <c r="T17" s="766"/>
      <c r="U17" s="767"/>
    </row>
    <row r="18" spans="2:21" ht="15.75">
      <c r="B18" s="719"/>
      <c r="C18" s="720"/>
      <c r="D18" s="721"/>
      <c r="E18" s="721"/>
      <c r="F18" s="721"/>
      <c r="G18" s="721"/>
      <c r="H18" s="721"/>
      <c r="I18" s="721"/>
      <c r="J18" s="721"/>
      <c r="K18" s="721"/>
      <c r="L18" s="721"/>
      <c r="M18" s="721"/>
      <c r="N18" s="721"/>
      <c r="O18" s="721"/>
      <c r="P18" s="721"/>
      <c r="Q18" s="721"/>
      <c r="R18" s="721"/>
      <c r="S18" s="721"/>
      <c r="T18" s="721"/>
      <c r="U18" s="722"/>
    </row>
    <row r="19" spans="2:21" ht="15.75">
      <c r="B19" s="719"/>
      <c r="C19" s="720" t="s">
        <v>649</v>
      </c>
      <c r="D19" s="721"/>
      <c r="E19" s="721"/>
      <c r="F19" s="721"/>
      <c r="G19" s="721"/>
      <c r="H19" s="721"/>
      <c r="I19" s="721"/>
      <c r="J19" s="721"/>
      <c r="K19" s="721"/>
      <c r="L19" s="721"/>
      <c r="M19" s="721"/>
      <c r="N19" s="721"/>
      <c r="O19" s="721"/>
      <c r="P19" s="721"/>
      <c r="Q19" s="721"/>
      <c r="R19" s="721"/>
      <c r="S19" s="721"/>
      <c r="T19" s="721"/>
      <c r="U19" s="722"/>
    </row>
    <row r="20" spans="2:21" ht="15.75">
      <c r="B20" s="719"/>
      <c r="C20" s="720"/>
      <c r="D20" s="721"/>
      <c r="E20" s="721"/>
      <c r="F20" s="721"/>
      <c r="G20" s="721"/>
      <c r="H20" s="721"/>
      <c r="I20" s="721"/>
      <c r="J20" s="721"/>
      <c r="K20" s="721"/>
      <c r="L20" s="721"/>
      <c r="M20" s="721"/>
      <c r="N20" s="721"/>
      <c r="O20" s="721"/>
      <c r="P20" s="721"/>
      <c r="Q20" s="721"/>
      <c r="R20" s="721"/>
      <c r="S20" s="721"/>
      <c r="T20" s="721"/>
      <c r="U20" s="722"/>
    </row>
    <row r="21" spans="2:21" ht="15.75">
      <c r="B21" s="719"/>
      <c r="C21" s="720" t="s">
        <v>646</v>
      </c>
      <c r="D21" s="721"/>
      <c r="E21" s="721"/>
      <c r="F21" s="721"/>
      <c r="G21" s="721"/>
      <c r="H21" s="721"/>
      <c r="I21" s="721"/>
      <c r="J21" s="721"/>
      <c r="K21" s="721"/>
      <c r="L21" s="721"/>
      <c r="M21" s="721"/>
      <c r="N21" s="721"/>
      <c r="O21" s="721"/>
      <c r="P21" s="721"/>
      <c r="Q21" s="721"/>
      <c r="R21" s="721"/>
      <c r="S21" s="721"/>
      <c r="T21" s="721"/>
      <c r="U21" s="722"/>
    </row>
    <row r="22" spans="2:21" ht="15.75">
      <c r="B22" s="719"/>
      <c r="C22" s="720"/>
      <c r="D22" s="721"/>
      <c r="E22" s="721"/>
      <c r="F22" s="721"/>
      <c r="G22" s="721"/>
      <c r="H22" s="721"/>
      <c r="I22" s="721"/>
      <c r="J22" s="721"/>
      <c r="K22" s="721"/>
      <c r="L22" s="721"/>
      <c r="M22" s="721"/>
      <c r="N22" s="721"/>
      <c r="O22" s="721"/>
      <c r="P22" s="721"/>
      <c r="Q22" s="721"/>
      <c r="R22" s="721"/>
      <c r="S22" s="721"/>
      <c r="T22" s="721"/>
      <c r="U22" s="722"/>
    </row>
    <row r="23" spans="2:21" ht="30" customHeight="1">
      <c r="B23" s="719"/>
      <c r="C23" s="760" t="s">
        <v>647</v>
      </c>
      <c r="D23" s="760"/>
      <c r="E23" s="760"/>
      <c r="F23" s="760"/>
      <c r="G23" s="760"/>
      <c r="H23" s="760"/>
      <c r="I23" s="760"/>
      <c r="J23" s="760"/>
      <c r="K23" s="760"/>
      <c r="L23" s="760"/>
      <c r="M23" s="760"/>
      <c r="N23" s="760"/>
      <c r="O23" s="760"/>
      <c r="P23" s="760"/>
      <c r="Q23" s="760"/>
      <c r="R23" s="760"/>
      <c r="S23" s="760"/>
      <c r="T23" s="721"/>
      <c r="U23" s="722"/>
    </row>
    <row r="24" spans="2:21" ht="15.75">
      <c r="B24" s="719"/>
      <c r="C24" s="720"/>
      <c r="D24" s="721"/>
      <c r="E24" s="721"/>
      <c r="F24" s="721"/>
      <c r="G24" s="721"/>
      <c r="H24" s="721"/>
      <c r="I24" s="721"/>
      <c r="J24" s="721"/>
      <c r="K24" s="721"/>
      <c r="L24" s="721"/>
      <c r="M24" s="721"/>
      <c r="N24" s="721"/>
      <c r="O24" s="721"/>
      <c r="P24" s="721"/>
      <c r="Q24" s="721"/>
      <c r="R24" s="721"/>
      <c r="S24" s="721"/>
      <c r="T24" s="721"/>
      <c r="U24" s="722"/>
    </row>
    <row r="25" spans="2:21" ht="15.75">
      <c r="B25" s="719"/>
      <c r="C25" s="720" t="s">
        <v>650</v>
      </c>
      <c r="D25" s="721"/>
      <c r="E25" s="721"/>
      <c r="F25" s="721"/>
      <c r="G25" s="721"/>
      <c r="H25" s="721"/>
      <c r="I25" s="721"/>
      <c r="J25" s="721"/>
      <c r="K25" s="721"/>
      <c r="L25" s="721"/>
      <c r="M25" s="721"/>
      <c r="N25" s="721"/>
      <c r="O25" s="721"/>
      <c r="P25" s="721"/>
      <c r="Q25" s="721"/>
      <c r="R25" s="721"/>
      <c r="S25" s="721"/>
      <c r="T25" s="721"/>
      <c r="U25" s="722"/>
    </row>
    <row r="26" spans="2:21" ht="15.75">
      <c r="B26" s="719"/>
      <c r="C26" s="720"/>
      <c r="D26" s="721"/>
      <c r="E26" s="721"/>
      <c r="F26" s="721"/>
      <c r="G26" s="721"/>
      <c r="H26" s="721"/>
      <c r="I26" s="721"/>
      <c r="J26" s="721"/>
      <c r="K26" s="721"/>
      <c r="L26" s="721"/>
      <c r="M26" s="721"/>
      <c r="N26" s="721"/>
      <c r="O26" s="721"/>
      <c r="P26" s="721"/>
      <c r="Q26" s="721"/>
      <c r="R26" s="721"/>
      <c r="S26" s="721"/>
      <c r="T26" s="721"/>
      <c r="U26" s="722"/>
    </row>
    <row r="27" spans="2:21" ht="31.5" customHeight="1">
      <c r="B27" s="719"/>
      <c r="C27" s="760" t="s">
        <v>648</v>
      </c>
      <c r="D27" s="760"/>
      <c r="E27" s="760"/>
      <c r="F27" s="760"/>
      <c r="G27" s="760"/>
      <c r="H27" s="760"/>
      <c r="I27" s="760"/>
      <c r="J27" s="760"/>
      <c r="K27" s="760"/>
      <c r="L27" s="760"/>
      <c r="M27" s="760"/>
      <c r="N27" s="760"/>
      <c r="O27" s="760"/>
      <c r="P27" s="760"/>
      <c r="Q27" s="760"/>
      <c r="R27" s="760"/>
      <c r="S27" s="760"/>
      <c r="T27" s="760"/>
      <c r="U27" s="761"/>
    </row>
    <row r="28" spans="2:21" ht="15.75">
      <c r="B28" s="719"/>
      <c r="C28" s="720"/>
      <c r="D28" s="721"/>
      <c r="E28" s="721"/>
      <c r="F28" s="721"/>
      <c r="G28" s="721"/>
      <c r="H28" s="721"/>
      <c r="I28" s="721"/>
      <c r="J28" s="721"/>
      <c r="K28" s="721"/>
      <c r="L28" s="721"/>
      <c r="M28" s="721"/>
      <c r="N28" s="721"/>
      <c r="O28" s="721"/>
      <c r="P28" s="721"/>
      <c r="Q28" s="721"/>
      <c r="R28" s="721"/>
      <c r="S28" s="721"/>
      <c r="T28" s="721"/>
      <c r="U28" s="722"/>
    </row>
    <row r="29" spans="2:21" ht="31.5" customHeight="1">
      <c r="B29" s="719"/>
      <c r="C29" s="760" t="s">
        <v>651</v>
      </c>
      <c r="D29" s="760"/>
      <c r="E29" s="760"/>
      <c r="F29" s="760"/>
      <c r="G29" s="760"/>
      <c r="H29" s="760"/>
      <c r="I29" s="760"/>
      <c r="J29" s="760"/>
      <c r="K29" s="760"/>
      <c r="L29" s="760"/>
      <c r="M29" s="760"/>
      <c r="N29" s="760"/>
      <c r="O29" s="760"/>
      <c r="P29" s="760"/>
      <c r="Q29" s="760"/>
      <c r="R29" s="760"/>
      <c r="S29" s="760"/>
      <c r="T29" s="760"/>
      <c r="U29" s="761"/>
    </row>
    <row r="30" spans="2:21" ht="15.75">
      <c r="B30" s="719"/>
      <c r="C30" s="720"/>
      <c r="D30" s="721"/>
      <c r="E30" s="721"/>
      <c r="F30" s="721"/>
      <c r="G30" s="721"/>
      <c r="H30" s="721"/>
      <c r="I30" s="721"/>
      <c r="J30" s="721"/>
      <c r="K30" s="721"/>
      <c r="L30" s="721"/>
      <c r="M30" s="721"/>
      <c r="N30" s="721"/>
      <c r="O30" s="721"/>
      <c r="P30" s="721"/>
      <c r="Q30" s="721"/>
      <c r="R30" s="721"/>
      <c r="S30" s="721"/>
      <c r="T30" s="721"/>
      <c r="U30" s="722"/>
    </row>
    <row r="31" spans="2:21" ht="15.75">
      <c r="B31" s="719"/>
      <c r="C31" s="720" t="s">
        <v>652</v>
      </c>
      <c r="D31" s="721"/>
      <c r="E31" s="721"/>
      <c r="F31" s="721"/>
      <c r="G31" s="721"/>
      <c r="H31" s="721"/>
      <c r="I31" s="721"/>
      <c r="J31" s="721"/>
      <c r="K31" s="721"/>
      <c r="L31" s="721"/>
      <c r="M31" s="721"/>
      <c r="N31" s="721"/>
      <c r="O31" s="721"/>
      <c r="P31" s="721"/>
      <c r="Q31" s="721"/>
      <c r="R31" s="721"/>
      <c r="S31" s="721"/>
      <c r="T31" s="721"/>
      <c r="U31" s="722"/>
    </row>
    <row r="32" spans="2:21" ht="15.75">
      <c r="B32" s="723"/>
      <c r="C32" s="724"/>
      <c r="D32" s="725"/>
      <c r="E32" s="725"/>
      <c r="F32" s="725"/>
      <c r="G32" s="725"/>
      <c r="H32" s="725"/>
      <c r="I32" s="725"/>
      <c r="J32" s="725"/>
      <c r="K32" s="725"/>
      <c r="L32" s="725"/>
      <c r="M32" s="725"/>
      <c r="N32" s="725"/>
      <c r="O32" s="725"/>
      <c r="P32" s="725"/>
      <c r="Q32" s="725"/>
      <c r="R32" s="725"/>
      <c r="S32" s="725"/>
      <c r="T32" s="725"/>
      <c r="U32" s="726"/>
    </row>
    <row r="33" spans="2:21" ht="39" customHeight="1">
      <c r="B33" s="727" t="s">
        <v>653</v>
      </c>
      <c r="C33" s="768" t="s">
        <v>654</v>
      </c>
      <c r="D33" s="768"/>
      <c r="E33" s="768"/>
      <c r="F33" s="768"/>
      <c r="G33" s="768"/>
      <c r="H33" s="768"/>
      <c r="I33" s="768"/>
      <c r="J33" s="768"/>
      <c r="K33" s="768"/>
      <c r="L33" s="768"/>
      <c r="M33" s="768"/>
      <c r="N33" s="768"/>
      <c r="O33" s="768"/>
      <c r="P33" s="768"/>
      <c r="Q33" s="768"/>
      <c r="R33" s="768"/>
      <c r="S33" s="768"/>
      <c r="T33" s="768"/>
      <c r="U33" s="769"/>
    </row>
    <row r="34" spans="2:21">
      <c r="B34" s="728"/>
      <c r="C34" s="729"/>
      <c r="D34" s="729"/>
      <c r="E34" s="729"/>
      <c r="F34" s="729"/>
      <c r="G34" s="729"/>
      <c r="H34" s="729"/>
      <c r="I34" s="729"/>
      <c r="J34" s="729"/>
      <c r="K34" s="729"/>
      <c r="L34" s="729"/>
      <c r="M34" s="729"/>
      <c r="N34" s="729"/>
      <c r="O34" s="729"/>
      <c r="P34" s="729"/>
      <c r="Q34" s="729"/>
      <c r="R34" s="729"/>
      <c r="S34" s="729"/>
      <c r="T34" s="729"/>
      <c r="U34" s="730"/>
    </row>
    <row r="35" spans="2:21" ht="15.75">
      <c r="B35" s="731" t="s">
        <v>655</v>
      </c>
      <c r="C35" s="732" t="s">
        <v>656</v>
      </c>
      <c r="D35" s="721"/>
      <c r="E35" s="721"/>
      <c r="F35" s="721"/>
      <c r="G35" s="721"/>
      <c r="H35" s="721"/>
      <c r="I35" s="721"/>
      <c r="J35" s="721"/>
      <c r="K35" s="721"/>
      <c r="L35" s="721"/>
      <c r="M35" s="721"/>
      <c r="N35" s="721"/>
      <c r="O35" s="721"/>
      <c r="P35" s="721"/>
      <c r="Q35" s="721"/>
      <c r="R35" s="721"/>
      <c r="S35" s="721"/>
      <c r="T35" s="721"/>
      <c r="U35" s="722"/>
    </row>
    <row r="36" spans="2:21">
      <c r="B36" s="733"/>
      <c r="C36" s="725"/>
      <c r="D36" s="725"/>
      <c r="E36" s="725"/>
      <c r="F36" s="725"/>
      <c r="G36" s="725"/>
      <c r="H36" s="725"/>
      <c r="I36" s="725"/>
      <c r="J36" s="725"/>
      <c r="K36" s="725"/>
      <c r="L36" s="725"/>
      <c r="M36" s="725"/>
      <c r="N36" s="725"/>
      <c r="O36" s="725"/>
      <c r="P36" s="725"/>
      <c r="Q36" s="725"/>
      <c r="R36" s="725"/>
      <c r="S36" s="725"/>
      <c r="T36" s="725"/>
      <c r="U36" s="726"/>
    </row>
    <row r="37" spans="2:21" ht="34.5" customHeight="1">
      <c r="B37" s="718" t="s">
        <v>657</v>
      </c>
      <c r="C37" s="762" t="s">
        <v>658</v>
      </c>
      <c r="D37" s="762"/>
      <c r="E37" s="762"/>
      <c r="F37" s="762"/>
      <c r="G37" s="762"/>
      <c r="H37" s="762"/>
      <c r="I37" s="762"/>
      <c r="J37" s="762"/>
      <c r="K37" s="762"/>
      <c r="L37" s="762"/>
      <c r="M37" s="762"/>
      <c r="N37" s="762"/>
      <c r="O37" s="762"/>
      <c r="P37" s="762"/>
      <c r="Q37" s="762"/>
      <c r="R37" s="762"/>
      <c r="S37" s="762"/>
      <c r="T37" s="762"/>
      <c r="U37" s="763"/>
    </row>
    <row r="38" spans="2:21">
      <c r="B38" s="733"/>
      <c r="C38" s="725"/>
      <c r="D38" s="725"/>
      <c r="E38" s="725"/>
      <c r="F38" s="725"/>
      <c r="G38" s="725"/>
      <c r="H38" s="725"/>
      <c r="I38" s="725"/>
      <c r="J38" s="725"/>
      <c r="K38" s="725"/>
      <c r="L38" s="725"/>
      <c r="M38" s="725"/>
      <c r="N38" s="725"/>
      <c r="O38" s="725"/>
      <c r="P38" s="725"/>
      <c r="Q38" s="725"/>
      <c r="R38" s="725"/>
      <c r="S38" s="725"/>
      <c r="T38" s="725"/>
      <c r="U38" s="726"/>
    </row>
    <row r="39" spans="2:21" ht="15.75">
      <c r="B39" s="718" t="s">
        <v>659</v>
      </c>
      <c r="C39" s="734" t="s">
        <v>660</v>
      </c>
      <c r="D39" s="729"/>
      <c r="E39" s="729"/>
      <c r="F39" s="729"/>
      <c r="G39" s="729"/>
      <c r="H39" s="729"/>
      <c r="I39" s="729"/>
      <c r="J39" s="729"/>
      <c r="K39" s="729"/>
      <c r="L39" s="729"/>
      <c r="M39" s="729"/>
      <c r="N39" s="729"/>
      <c r="O39" s="729"/>
      <c r="P39" s="729"/>
      <c r="Q39" s="729"/>
      <c r="R39" s="729"/>
      <c r="S39" s="729"/>
      <c r="T39" s="729"/>
      <c r="U39" s="730"/>
    </row>
    <row r="40" spans="2:21">
      <c r="B40" s="733"/>
      <c r="C40" s="725"/>
      <c r="D40" s="725"/>
      <c r="E40" s="725"/>
      <c r="F40" s="725"/>
      <c r="G40" s="725"/>
      <c r="H40" s="725"/>
      <c r="I40" s="725"/>
      <c r="J40" s="725"/>
      <c r="K40" s="725"/>
      <c r="L40" s="725"/>
      <c r="M40" s="725"/>
      <c r="N40" s="725"/>
      <c r="O40" s="725"/>
      <c r="P40" s="725"/>
      <c r="Q40" s="725"/>
      <c r="R40" s="725"/>
      <c r="S40" s="725"/>
      <c r="T40" s="725"/>
      <c r="U40" s="726"/>
    </row>
    <row r="41" spans="2:21" ht="38.25" customHeight="1">
      <c r="B41" s="727" t="s">
        <v>661</v>
      </c>
      <c r="C41" s="770" t="s">
        <v>662</v>
      </c>
      <c r="D41" s="770"/>
      <c r="E41" s="770"/>
      <c r="F41" s="770"/>
      <c r="G41" s="770"/>
      <c r="H41" s="770"/>
      <c r="I41" s="770"/>
      <c r="J41" s="770"/>
      <c r="K41" s="770"/>
      <c r="L41" s="770"/>
      <c r="M41" s="770"/>
      <c r="N41" s="770"/>
      <c r="O41" s="770"/>
      <c r="P41" s="770"/>
      <c r="Q41" s="770"/>
      <c r="R41" s="770"/>
      <c r="S41" s="770"/>
      <c r="T41" s="770"/>
      <c r="U41" s="771"/>
    </row>
    <row r="42" spans="2:21">
      <c r="B42" s="735"/>
      <c r="C42" s="729"/>
      <c r="D42" s="729"/>
      <c r="E42" s="729"/>
      <c r="F42" s="729"/>
      <c r="G42" s="729"/>
      <c r="H42" s="729"/>
      <c r="I42" s="729"/>
      <c r="J42" s="729"/>
      <c r="K42" s="729"/>
      <c r="L42" s="729"/>
      <c r="M42" s="729"/>
      <c r="N42" s="729"/>
      <c r="O42" s="729"/>
      <c r="P42" s="729"/>
      <c r="Q42" s="729"/>
      <c r="R42" s="729"/>
      <c r="S42" s="729"/>
      <c r="T42" s="729"/>
      <c r="U42" s="730"/>
    </row>
    <row r="43" spans="2:21" ht="15.75">
      <c r="B43" s="731" t="s">
        <v>663</v>
      </c>
      <c r="C43" s="732" t="s">
        <v>664</v>
      </c>
      <c r="D43" s="721"/>
      <c r="E43" s="721"/>
      <c r="F43" s="721"/>
      <c r="G43" s="721"/>
      <c r="H43" s="721"/>
      <c r="I43" s="721"/>
      <c r="J43" s="721"/>
      <c r="K43" s="721"/>
      <c r="L43" s="721"/>
      <c r="M43" s="721"/>
      <c r="N43" s="721"/>
      <c r="O43" s="721"/>
      <c r="P43" s="721"/>
      <c r="Q43" s="721"/>
      <c r="R43" s="721"/>
      <c r="S43" s="721"/>
      <c r="T43" s="721"/>
      <c r="U43" s="722"/>
    </row>
    <row r="44" spans="2:21">
      <c r="B44" s="736"/>
      <c r="C44" s="721"/>
      <c r="D44" s="721"/>
      <c r="E44" s="721"/>
      <c r="F44" s="721"/>
      <c r="G44" s="721"/>
      <c r="H44" s="721"/>
      <c r="I44" s="721"/>
      <c r="J44" s="721"/>
      <c r="K44" s="721"/>
      <c r="L44" s="721"/>
      <c r="M44" s="721"/>
      <c r="N44" s="721"/>
      <c r="O44" s="721"/>
      <c r="P44" s="721"/>
      <c r="Q44" s="721"/>
      <c r="R44" s="721"/>
      <c r="S44" s="721"/>
      <c r="T44" s="721"/>
      <c r="U44" s="722"/>
    </row>
    <row r="45" spans="2:21" ht="36" customHeight="1">
      <c r="B45" s="736"/>
      <c r="C45" s="758" t="s">
        <v>668</v>
      </c>
      <c r="D45" s="758"/>
      <c r="E45" s="758"/>
      <c r="F45" s="758"/>
      <c r="G45" s="758"/>
      <c r="H45" s="758"/>
      <c r="I45" s="758"/>
      <c r="J45" s="758"/>
      <c r="K45" s="758"/>
      <c r="L45" s="758"/>
      <c r="M45" s="758"/>
      <c r="N45" s="758"/>
      <c r="O45" s="758"/>
      <c r="P45" s="758"/>
      <c r="Q45" s="758"/>
      <c r="R45" s="758"/>
      <c r="S45" s="758"/>
      <c r="T45" s="758"/>
      <c r="U45" s="759"/>
    </row>
    <row r="46" spans="2:21">
      <c r="B46" s="736"/>
      <c r="C46" s="737"/>
      <c r="D46" s="721"/>
      <c r="E46" s="721"/>
      <c r="F46" s="721"/>
      <c r="G46" s="721"/>
      <c r="H46" s="721"/>
      <c r="I46" s="721"/>
      <c r="J46" s="721"/>
      <c r="K46" s="721"/>
      <c r="L46" s="721"/>
      <c r="M46" s="721"/>
      <c r="N46" s="721"/>
      <c r="O46" s="721"/>
      <c r="P46" s="721"/>
      <c r="Q46" s="721"/>
      <c r="R46" s="721"/>
      <c r="S46" s="721"/>
      <c r="T46" s="721"/>
      <c r="U46" s="722"/>
    </row>
    <row r="47" spans="2:21" ht="35.25" customHeight="1">
      <c r="B47" s="736"/>
      <c r="C47" s="758" t="s">
        <v>665</v>
      </c>
      <c r="D47" s="758"/>
      <c r="E47" s="758"/>
      <c r="F47" s="758"/>
      <c r="G47" s="758"/>
      <c r="H47" s="758"/>
      <c r="I47" s="758"/>
      <c r="J47" s="758"/>
      <c r="K47" s="758"/>
      <c r="L47" s="758"/>
      <c r="M47" s="758"/>
      <c r="N47" s="758"/>
      <c r="O47" s="758"/>
      <c r="P47" s="758"/>
      <c r="Q47" s="758"/>
      <c r="R47" s="758"/>
      <c r="S47" s="758"/>
      <c r="T47" s="758"/>
      <c r="U47" s="759"/>
    </row>
    <row r="48" spans="2:21">
      <c r="B48" s="736"/>
      <c r="C48" s="737"/>
      <c r="D48" s="721"/>
      <c r="E48" s="721"/>
      <c r="F48" s="721"/>
      <c r="G48" s="721"/>
      <c r="H48" s="721"/>
      <c r="I48" s="721"/>
      <c r="J48" s="721"/>
      <c r="K48" s="721"/>
      <c r="L48" s="721"/>
      <c r="M48" s="721"/>
      <c r="N48" s="721"/>
      <c r="O48" s="721"/>
      <c r="P48" s="721"/>
      <c r="Q48" s="721"/>
      <c r="R48" s="721"/>
      <c r="S48" s="721"/>
      <c r="T48" s="721"/>
      <c r="U48" s="722"/>
    </row>
    <row r="49" spans="2:21" ht="40.5" customHeight="1">
      <c r="B49" s="736"/>
      <c r="C49" s="758" t="s">
        <v>666</v>
      </c>
      <c r="D49" s="758"/>
      <c r="E49" s="758"/>
      <c r="F49" s="758"/>
      <c r="G49" s="758"/>
      <c r="H49" s="758"/>
      <c r="I49" s="758"/>
      <c r="J49" s="758"/>
      <c r="K49" s="758"/>
      <c r="L49" s="758"/>
      <c r="M49" s="758"/>
      <c r="N49" s="758"/>
      <c r="O49" s="758"/>
      <c r="P49" s="758"/>
      <c r="Q49" s="758"/>
      <c r="R49" s="758"/>
      <c r="S49" s="758"/>
      <c r="T49" s="758"/>
      <c r="U49" s="759"/>
    </row>
    <row r="50" spans="2:21">
      <c r="B50" s="736"/>
      <c r="C50" s="737"/>
      <c r="D50" s="721"/>
      <c r="E50" s="721"/>
      <c r="F50" s="721"/>
      <c r="G50" s="721"/>
      <c r="H50" s="721"/>
      <c r="I50" s="721"/>
      <c r="J50" s="721"/>
      <c r="K50" s="721"/>
      <c r="L50" s="721"/>
      <c r="M50" s="721"/>
      <c r="N50" s="721"/>
      <c r="O50" s="721"/>
      <c r="P50" s="721"/>
      <c r="Q50" s="721"/>
      <c r="R50" s="721"/>
      <c r="S50" s="721"/>
      <c r="T50" s="721"/>
      <c r="U50" s="722"/>
    </row>
    <row r="51" spans="2:21" ht="30" customHeight="1">
      <c r="B51" s="736"/>
      <c r="C51" s="758" t="s">
        <v>667</v>
      </c>
      <c r="D51" s="758"/>
      <c r="E51" s="758"/>
      <c r="F51" s="758"/>
      <c r="G51" s="758"/>
      <c r="H51" s="758"/>
      <c r="I51" s="758"/>
      <c r="J51" s="758"/>
      <c r="K51" s="758"/>
      <c r="L51" s="758"/>
      <c r="M51" s="758"/>
      <c r="N51" s="758"/>
      <c r="O51" s="758"/>
      <c r="P51" s="758"/>
      <c r="Q51" s="758"/>
      <c r="R51" s="758"/>
      <c r="S51" s="758"/>
      <c r="T51" s="758"/>
      <c r="U51" s="759"/>
    </row>
    <row r="52" spans="2:21" ht="15.75">
      <c r="B52" s="736"/>
      <c r="C52" s="720"/>
      <c r="D52" s="721"/>
      <c r="E52" s="721"/>
      <c r="F52" s="721"/>
      <c r="G52" s="721"/>
      <c r="H52" s="721"/>
      <c r="I52" s="721"/>
      <c r="J52" s="721"/>
      <c r="K52" s="721"/>
      <c r="L52" s="721"/>
      <c r="M52" s="721"/>
      <c r="N52" s="721"/>
      <c r="O52" s="721"/>
      <c r="P52" s="721"/>
      <c r="Q52" s="721"/>
      <c r="R52" s="721"/>
      <c r="S52" s="721"/>
      <c r="T52" s="721"/>
      <c r="U52" s="722"/>
    </row>
    <row r="53" spans="2:21" ht="31.5" customHeight="1">
      <c r="B53" s="736"/>
      <c r="C53" s="760" t="s">
        <v>669</v>
      </c>
      <c r="D53" s="760"/>
      <c r="E53" s="760"/>
      <c r="F53" s="760"/>
      <c r="G53" s="760"/>
      <c r="H53" s="760"/>
      <c r="I53" s="760"/>
      <c r="J53" s="760"/>
      <c r="K53" s="760"/>
      <c r="L53" s="760"/>
      <c r="M53" s="760"/>
      <c r="N53" s="760"/>
      <c r="O53" s="760"/>
      <c r="P53" s="760"/>
      <c r="Q53" s="760"/>
      <c r="R53" s="760"/>
      <c r="S53" s="760"/>
      <c r="T53" s="760"/>
      <c r="U53" s="761"/>
    </row>
    <row r="54" spans="2:21">
      <c r="B54" s="733"/>
      <c r="C54" s="725"/>
      <c r="D54" s="725"/>
      <c r="E54" s="725"/>
      <c r="F54" s="725"/>
      <c r="G54" s="725"/>
      <c r="H54" s="725"/>
      <c r="I54" s="725"/>
      <c r="J54" s="725"/>
      <c r="K54" s="725"/>
      <c r="L54" s="725"/>
      <c r="M54" s="725"/>
      <c r="N54" s="725"/>
      <c r="O54" s="725"/>
      <c r="P54" s="725"/>
      <c r="Q54" s="725"/>
      <c r="R54" s="725"/>
      <c r="S54" s="725"/>
      <c r="T54" s="725"/>
      <c r="U54" s="726"/>
    </row>
    <row r="55" spans="2:21" ht="48" customHeight="1">
      <c r="B55" s="718" t="s">
        <v>670</v>
      </c>
      <c r="C55" s="762" t="s">
        <v>671</v>
      </c>
      <c r="D55" s="762"/>
      <c r="E55" s="762"/>
      <c r="F55" s="762"/>
      <c r="G55" s="762"/>
      <c r="H55" s="762"/>
      <c r="I55" s="762"/>
      <c r="J55" s="762"/>
      <c r="K55" s="762"/>
      <c r="L55" s="762"/>
      <c r="M55" s="762"/>
      <c r="N55" s="762"/>
      <c r="O55" s="762"/>
      <c r="P55" s="762"/>
      <c r="Q55" s="762"/>
      <c r="R55" s="762"/>
      <c r="S55" s="762"/>
      <c r="T55" s="762"/>
      <c r="U55" s="763"/>
    </row>
    <row r="56" spans="2:21">
      <c r="B56" s="733"/>
      <c r="C56" s="725"/>
      <c r="D56" s="725"/>
      <c r="E56" s="725"/>
      <c r="F56" s="725"/>
      <c r="G56" s="725"/>
      <c r="H56" s="725"/>
      <c r="I56" s="725"/>
      <c r="J56" s="725"/>
      <c r="K56" s="725"/>
      <c r="L56" s="725"/>
      <c r="M56" s="725"/>
      <c r="N56" s="725"/>
      <c r="O56" s="725"/>
      <c r="P56" s="725"/>
      <c r="Q56" s="725"/>
      <c r="R56" s="725"/>
      <c r="S56" s="725"/>
      <c r="T56" s="725"/>
      <c r="U56" s="726"/>
    </row>
    <row r="57" spans="2:21" ht="34.5" customHeight="1">
      <c r="B57" s="718" t="s">
        <v>672</v>
      </c>
      <c r="C57" s="762" t="s">
        <v>673</v>
      </c>
      <c r="D57" s="762"/>
      <c r="E57" s="762"/>
      <c r="F57" s="762"/>
      <c r="G57" s="762"/>
      <c r="H57" s="762"/>
      <c r="I57" s="762"/>
      <c r="J57" s="762"/>
      <c r="K57" s="762"/>
      <c r="L57" s="762"/>
      <c r="M57" s="762"/>
      <c r="N57" s="762"/>
      <c r="O57" s="762"/>
      <c r="P57" s="762"/>
      <c r="Q57" s="762"/>
      <c r="R57" s="762"/>
      <c r="S57" s="762"/>
      <c r="T57" s="762"/>
      <c r="U57" s="763"/>
    </row>
    <row r="58" spans="2:21">
      <c r="B58" s="738"/>
      <c r="C58" s="725"/>
      <c r="D58" s="725"/>
      <c r="E58" s="725"/>
      <c r="F58" s="725"/>
      <c r="G58" s="725"/>
      <c r="H58" s="725"/>
      <c r="I58" s="725"/>
      <c r="J58" s="725"/>
      <c r="K58" s="725"/>
      <c r="L58" s="725"/>
      <c r="M58" s="725"/>
      <c r="N58" s="725"/>
      <c r="O58" s="725"/>
      <c r="P58" s="725"/>
      <c r="Q58" s="725"/>
      <c r="R58" s="725"/>
      <c r="S58" s="725"/>
      <c r="T58" s="725"/>
      <c r="U58" s="726"/>
    </row>
    <row r="59" spans="2:21" ht="30.75" customHeight="1">
      <c r="B59" s="727" t="s">
        <v>674</v>
      </c>
      <c r="C59" s="739" t="s">
        <v>675</v>
      </c>
      <c r="D59" s="740"/>
      <c r="E59" s="740"/>
      <c r="F59" s="740"/>
      <c r="G59" s="740"/>
      <c r="H59" s="740"/>
      <c r="I59" s="740"/>
      <c r="J59" s="740"/>
      <c r="K59" s="740"/>
      <c r="L59" s="740"/>
      <c r="M59" s="740"/>
      <c r="N59" s="740"/>
      <c r="O59" s="740"/>
      <c r="P59" s="740"/>
      <c r="Q59" s="740"/>
      <c r="R59" s="740"/>
      <c r="S59" s="740"/>
      <c r="T59" s="740"/>
      <c r="U59" s="741"/>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4" zoomScale="70" zoomScaleNormal="70" workbookViewId="0">
      <selection activeCell="B14" sqref="B14"/>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3" t="s">
        <v>566</v>
      </c>
      <c r="C3" s="774"/>
      <c r="D3" s="774"/>
      <c r="E3" s="774"/>
      <c r="F3" s="775"/>
      <c r="G3" s="121"/>
    </row>
    <row r="4" spans="2:20" ht="16.5" customHeight="1">
      <c r="B4" s="776"/>
      <c r="C4" s="777"/>
      <c r="D4" s="777"/>
      <c r="E4" s="777"/>
      <c r="F4" s="778"/>
      <c r="G4" s="121"/>
    </row>
    <row r="5" spans="2:20" ht="71.25" customHeight="1">
      <c r="B5" s="776"/>
      <c r="C5" s="777"/>
      <c r="D5" s="777"/>
      <c r="E5" s="777"/>
      <c r="F5" s="778"/>
      <c r="G5" s="121"/>
    </row>
    <row r="6" spans="2:20" ht="21.75" customHeight="1">
      <c r="B6" s="779"/>
      <c r="C6" s="780"/>
      <c r="D6" s="780"/>
      <c r="E6" s="780"/>
      <c r="F6" s="781"/>
      <c r="G6" s="121"/>
    </row>
    <row r="8" spans="2:20" ht="21">
      <c r="B8" s="772" t="s">
        <v>482</v>
      </c>
      <c r="C8" s="772"/>
      <c r="D8" s="772"/>
      <c r="E8" s="772"/>
      <c r="F8" s="772"/>
      <c r="G8" s="772"/>
    </row>
    <row r="9" spans="2:20" ht="24.75" customHeight="1" thickBot="1">
      <c r="B9" s="114"/>
      <c r="C9" s="114"/>
      <c r="D9" s="114"/>
      <c r="E9" s="114"/>
      <c r="F9" s="114"/>
      <c r="G9" s="118"/>
    </row>
    <row r="10" spans="2:20" ht="27.75" customHeight="1" thickBot="1">
      <c r="B10" s="116" t="s">
        <v>172</v>
      </c>
      <c r="C10" s="103" t="s">
        <v>408</v>
      </c>
      <c r="D10" s="114"/>
      <c r="E10" s="114"/>
      <c r="F10" s="114"/>
      <c r="G10" s="118"/>
    </row>
    <row r="11" spans="2:20">
      <c r="B11" s="114"/>
      <c r="C11" s="114"/>
      <c r="D11" s="114"/>
      <c r="E11" s="114"/>
      <c r="F11" s="114"/>
      <c r="G11" s="118"/>
    </row>
    <row r="12" spans="2:20" s="9" customFormat="1" ht="31.5" customHeight="1" thickBot="1">
      <c r="B12" s="85" t="s">
        <v>594</v>
      </c>
      <c r="G12" s="28"/>
      <c r="L12" s="33"/>
      <c r="M12" s="33"/>
      <c r="N12" s="33"/>
      <c r="O12" s="33"/>
      <c r="P12" s="33"/>
      <c r="Q12" s="70"/>
      <c r="S12" s="8"/>
      <c r="T12" s="8"/>
    </row>
    <row r="13" spans="2:20" s="9" customFormat="1" ht="26.25" customHeight="1" thickBot="1">
      <c r="B13" s="103"/>
      <c r="C13" s="123" t="s">
        <v>635</v>
      </c>
      <c r="G13" s="109"/>
      <c r="L13" s="33"/>
      <c r="M13" s="33"/>
      <c r="N13" s="33"/>
      <c r="O13" s="33"/>
      <c r="P13" s="33"/>
      <c r="Q13" s="70"/>
      <c r="S13" s="8"/>
      <c r="T13" s="8"/>
    </row>
    <row r="14" spans="2:20" s="9" customFormat="1" ht="26.25" customHeight="1" thickBot="1">
      <c r="B14" s="103"/>
      <c r="C14" s="171" t="s">
        <v>630</v>
      </c>
      <c r="G14" s="122"/>
      <c r="L14" s="33"/>
      <c r="M14" s="33"/>
      <c r="N14" s="33"/>
      <c r="O14" s="33"/>
      <c r="P14" s="33"/>
      <c r="Q14" s="70"/>
      <c r="S14" s="8"/>
      <c r="T14" s="8"/>
    </row>
    <row r="15" spans="2:20" s="9" customFormat="1" ht="26.25" customHeight="1" thickBot="1">
      <c r="B15" s="103"/>
      <c r="C15" s="171" t="s">
        <v>631</v>
      </c>
      <c r="G15" s="122"/>
      <c r="L15" s="33"/>
      <c r="M15" s="33"/>
      <c r="N15" s="33"/>
      <c r="O15" s="33"/>
      <c r="P15" s="33"/>
      <c r="Q15" s="70"/>
      <c r="S15" s="8"/>
      <c r="T15" s="8"/>
    </row>
    <row r="16" spans="2:20" s="9" customFormat="1" ht="26.25" customHeight="1" thickBot="1">
      <c r="B16" s="103"/>
      <c r="C16" s="171" t="s">
        <v>632</v>
      </c>
      <c r="G16" s="122"/>
      <c r="L16" s="33"/>
      <c r="M16" s="33"/>
      <c r="N16" s="33"/>
      <c r="O16" s="33"/>
      <c r="P16" s="33"/>
      <c r="Q16" s="70"/>
      <c r="S16" s="8"/>
      <c r="T16" s="8"/>
    </row>
    <row r="17" spans="2:20" s="9" customFormat="1" ht="26.25" customHeight="1" thickBot="1">
      <c r="B17" s="103"/>
      <c r="C17" s="123" t="s">
        <v>633</v>
      </c>
      <c r="G17" s="109"/>
      <c r="L17" s="33"/>
      <c r="M17" s="33"/>
      <c r="N17" s="33"/>
      <c r="O17" s="33"/>
      <c r="P17" s="33"/>
      <c r="Q17" s="70"/>
      <c r="S17" s="8"/>
      <c r="T17" s="8"/>
    </row>
    <row r="18" spans="2:20" s="9" customFormat="1" ht="26.25" customHeight="1" thickBot="1">
      <c r="B18" s="103"/>
      <c r="C18" s="123" t="s">
        <v>634</v>
      </c>
      <c r="G18" s="122"/>
      <c r="L18" s="33"/>
      <c r="M18" s="33"/>
      <c r="N18" s="33"/>
      <c r="O18" s="33"/>
      <c r="P18" s="33"/>
      <c r="Q18" s="70"/>
      <c r="S18" s="8"/>
      <c r="T18" s="8"/>
    </row>
    <row r="19" spans="2:20" s="9" customFormat="1" ht="26.25" customHeight="1" thickBot="1">
      <c r="B19" s="103"/>
      <c r="C19" s="123" t="s">
        <v>636</v>
      </c>
      <c r="G19" s="122"/>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2" t="s">
        <v>541</v>
      </c>
      <c r="C21" s="242" t="s">
        <v>472</v>
      </c>
      <c r="D21" s="242" t="s">
        <v>448</v>
      </c>
      <c r="E21" s="242" t="s">
        <v>440</v>
      </c>
      <c r="F21" s="242" t="s">
        <v>554</v>
      </c>
      <c r="G21" s="40"/>
      <c r="M21" s="25"/>
      <c r="T21" s="25"/>
    </row>
    <row r="22" spans="2:20" s="104" customFormat="1" ht="36" customHeight="1">
      <c r="B22" s="645" t="s">
        <v>544</v>
      </c>
      <c r="C22" s="651" t="s">
        <v>438</v>
      </c>
      <c r="D22" s="654" t="s">
        <v>444</v>
      </c>
      <c r="E22" s="658" t="s">
        <v>593</v>
      </c>
      <c r="F22" s="654" t="s">
        <v>449</v>
      </c>
      <c r="G22" s="173"/>
      <c r="M22" s="643"/>
      <c r="T22" s="643"/>
    </row>
    <row r="23" spans="2:20" s="104" customFormat="1" ht="35.25" customHeight="1">
      <c r="B23" s="646" t="s">
        <v>459</v>
      </c>
      <c r="C23" s="652" t="s">
        <v>439</v>
      </c>
      <c r="D23" s="655" t="s">
        <v>445</v>
      </c>
      <c r="E23" s="659" t="s">
        <v>593</v>
      </c>
      <c r="F23" s="655" t="s">
        <v>449</v>
      </c>
      <c r="G23" s="173"/>
      <c r="M23" s="643"/>
      <c r="T23" s="643"/>
    </row>
    <row r="24" spans="2:20" s="104" customFormat="1" ht="34.5" customHeight="1">
      <c r="B24" s="646" t="s">
        <v>456</v>
      </c>
      <c r="C24" s="652" t="s">
        <v>439</v>
      </c>
      <c r="D24" s="655" t="s">
        <v>446</v>
      </c>
      <c r="E24" s="659" t="s">
        <v>593</v>
      </c>
      <c r="F24" s="655" t="s">
        <v>449</v>
      </c>
      <c r="G24" s="173"/>
      <c r="M24" s="643"/>
      <c r="T24" s="643"/>
    </row>
    <row r="25" spans="2:20" s="104" customFormat="1" ht="32.25" customHeight="1">
      <c r="B25" s="647" t="s">
        <v>457</v>
      </c>
      <c r="C25" s="652" t="s">
        <v>438</v>
      </c>
      <c r="D25" s="655" t="s">
        <v>447</v>
      </c>
      <c r="E25" s="660" t="s">
        <v>612</v>
      </c>
      <c r="F25" s="663"/>
      <c r="G25" s="173"/>
      <c r="M25" s="643"/>
      <c r="T25" s="643"/>
    </row>
    <row r="26" spans="2:20" s="104" customFormat="1" ht="30.75" customHeight="1">
      <c r="B26" s="648" t="s">
        <v>542</v>
      </c>
      <c r="C26" s="652" t="s">
        <v>438</v>
      </c>
      <c r="D26" s="655"/>
      <c r="E26" s="660"/>
      <c r="F26" s="663"/>
      <c r="G26" s="173"/>
      <c r="M26" s="643"/>
      <c r="T26" s="643"/>
    </row>
    <row r="27" spans="2:20" s="104" customFormat="1" ht="32.25" customHeight="1">
      <c r="B27" s="649" t="s">
        <v>543</v>
      </c>
      <c r="C27" s="652" t="s">
        <v>438</v>
      </c>
      <c r="D27" s="656" t="s">
        <v>539</v>
      </c>
      <c r="E27" s="660"/>
      <c r="F27" s="663"/>
      <c r="G27" s="173"/>
      <c r="M27" s="643"/>
      <c r="T27" s="643"/>
    </row>
    <row r="28" spans="2:20" s="104" customFormat="1" ht="27" customHeight="1">
      <c r="B28" s="647" t="s">
        <v>458</v>
      </c>
      <c r="C28" s="652" t="s">
        <v>441</v>
      </c>
      <c r="D28" s="655" t="s">
        <v>483</v>
      </c>
      <c r="E28" s="660" t="s">
        <v>460</v>
      </c>
      <c r="F28" s="663"/>
      <c r="G28" s="173"/>
      <c r="M28" s="643"/>
      <c r="T28" s="643"/>
    </row>
    <row r="29" spans="2:20" s="104" customFormat="1" ht="27" customHeight="1">
      <c r="B29" s="649" t="s">
        <v>453</v>
      </c>
      <c r="C29" s="652" t="s">
        <v>438</v>
      </c>
      <c r="D29" s="655"/>
      <c r="E29" s="660"/>
      <c r="F29" s="655" t="s">
        <v>409</v>
      </c>
      <c r="G29" s="173"/>
      <c r="M29" s="643"/>
      <c r="T29" s="643"/>
    </row>
    <row r="30" spans="2:20" s="104" customFormat="1" ht="32.25" customHeight="1">
      <c r="B30" s="647" t="s">
        <v>208</v>
      </c>
      <c r="C30" s="652" t="s">
        <v>443</v>
      </c>
      <c r="D30" s="655" t="s">
        <v>556</v>
      </c>
      <c r="E30" s="661"/>
      <c r="F30" s="655" t="s">
        <v>555</v>
      </c>
      <c r="G30" s="644"/>
      <c r="M30" s="643"/>
    </row>
    <row r="31" spans="2:20" s="104" customFormat="1" ht="27.75" customHeight="1">
      <c r="B31" s="650" t="s">
        <v>540</v>
      </c>
      <c r="C31" s="653" t="s">
        <v>442</v>
      </c>
      <c r="D31" s="657"/>
      <c r="E31" s="662"/>
      <c r="F31" s="657"/>
      <c r="G31" s="644"/>
      <c r="M31" s="643"/>
    </row>
    <row r="32" spans="2:20" s="104" customFormat="1" ht="23.25" customHeight="1">
      <c r="C32" s="174"/>
      <c r="D32" s="174"/>
      <c r="E32" s="174"/>
      <c r="G32" s="644"/>
      <c r="M32" s="643"/>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19" t="s">
        <v>235</v>
      </c>
      <c r="D1" s="8" t="s">
        <v>416</v>
      </c>
      <c r="E1" s="119" t="s">
        <v>451</v>
      </c>
      <c r="F1" s="119" t="s">
        <v>550</v>
      </c>
      <c r="G1" s="119" t="s">
        <v>576</v>
      </c>
      <c r="H1" s="119" t="s">
        <v>587</v>
      </c>
    </row>
    <row r="2" spans="1:8">
      <c r="A2" s="12" t="s">
        <v>29</v>
      </c>
      <c r="B2" s="12" t="s">
        <v>27</v>
      </c>
      <c r="C2" s="10">
        <v>2006</v>
      </c>
      <c r="D2" s="12" t="s">
        <v>417</v>
      </c>
      <c r="E2" s="10">
        <f>'2. LRAMVA Threshold'!D9</f>
        <v>2013</v>
      </c>
      <c r="F2" s="26" t="s">
        <v>171</v>
      </c>
      <c r="G2" s="12" t="s">
        <v>577</v>
      </c>
      <c r="H2" s="12" t="s">
        <v>595</v>
      </c>
    </row>
    <row r="3" spans="1:8">
      <c r="A3" s="12" t="s">
        <v>373</v>
      </c>
      <c r="B3" s="12" t="s">
        <v>27</v>
      </c>
      <c r="C3" s="10">
        <v>2007</v>
      </c>
      <c r="D3" s="12" t="s">
        <v>418</v>
      </c>
      <c r="E3" s="10">
        <f>'2. LRAMVA Threshold'!D24</f>
        <v>2014</v>
      </c>
      <c r="F3" s="12" t="s">
        <v>551</v>
      </c>
      <c r="G3" s="12" t="s">
        <v>578</v>
      </c>
      <c r="H3" s="12" t="s">
        <v>588</v>
      </c>
    </row>
    <row r="4" spans="1:8">
      <c r="A4" s="12" t="s">
        <v>374</v>
      </c>
      <c r="B4" s="12" t="s">
        <v>28</v>
      </c>
      <c r="C4" s="10">
        <v>2008</v>
      </c>
      <c r="D4" s="12" t="s">
        <v>419</v>
      </c>
      <c r="F4" s="12" t="s">
        <v>170</v>
      </c>
      <c r="G4" s="12" t="s">
        <v>579</v>
      </c>
    </row>
    <row r="5" spans="1:8">
      <c r="A5" s="12" t="s">
        <v>375</v>
      </c>
      <c r="B5" s="12" t="s">
        <v>28</v>
      </c>
      <c r="C5" s="10">
        <v>2009</v>
      </c>
      <c r="F5" s="12" t="s">
        <v>370</v>
      </c>
      <c r="G5" s="12" t="s">
        <v>580</v>
      </c>
    </row>
    <row r="6" spans="1:8">
      <c r="A6" s="12" t="s">
        <v>376</v>
      </c>
      <c r="B6" s="12" t="s">
        <v>28</v>
      </c>
      <c r="C6" s="10">
        <v>2010</v>
      </c>
      <c r="F6" s="12" t="s">
        <v>371</v>
      </c>
      <c r="G6" s="12" t="s">
        <v>581</v>
      </c>
    </row>
    <row r="7" spans="1:8">
      <c r="A7" s="12" t="s">
        <v>377</v>
      </c>
      <c r="B7" s="12" t="s">
        <v>28</v>
      </c>
      <c r="C7" s="10">
        <v>2011</v>
      </c>
      <c r="F7" s="12" t="s">
        <v>372</v>
      </c>
      <c r="G7" s="12" t="s">
        <v>582</v>
      </c>
    </row>
    <row r="8" spans="1:8">
      <c r="A8" s="12" t="s">
        <v>378</v>
      </c>
      <c r="B8" s="12" t="s">
        <v>28</v>
      </c>
      <c r="C8" s="10">
        <v>2012</v>
      </c>
      <c r="F8" s="12" t="s">
        <v>559</v>
      </c>
      <c r="G8" s="12" t="s">
        <v>583</v>
      </c>
    </row>
    <row r="9" spans="1:8">
      <c r="A9" s="12" t="s">
        <v>379</v>
      </c>
      <c r="B9" s="12" t="s">
        <v>28</v>
      </c>
      <c r="C9" s="10">
        <v>2013</v>
      </c>
      <c r="G9" s="12" t="s">
        <v>584</v>
      </c>
    </row>
    <row r="10" spans="1:8">
      <c r="A10" s="12" t="s">
        <v>380</v>
      </c>
      <c r="B10" s="12" t="s">
        <v>28</v>
      </c>
      <c r="C10" s="10">
        <v>2014</v>
      </c>
      <c r="G10" s="12" t="s">
        <v>585</v>
      </c>
    </row>
    <row r="11" spans="1:8">
      <c r="A11" s="12" t="s">
        <v>381</v>
      </c>
      <c r="B11" s="12" t="s">
        <v>28</v>
      </c>
      <c r="C11" s="10">
        <v>2015</v>
      </c>
      <c r="G11" s="12" t="s">
        <v>586</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abSelected="1" topLeftCell="A49" zoomScale="70" zoomScaleNormal="70" workbookViewId="0">
      <selection activeCell="J83" sqref="J8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535" t="s">
        <v>172</v>
      </c>
      <c r="C4" s="125" t="s">
        <v>176</v>
      </c>
      <c r="E4" s="9"/>
      <c r="T4" s="9"/>
      <c r="V4" s="8"/>
    </row>
    <row r="5" spans="2:22" ht="26.25" customHeight="1" thickBot="1">
      <c r="C5" s="128" t="s">
        <v>173</v>
      </c>
      <c r="E5" s="9"/>
      <c r="T5" s="9"/>
      <c r="V5" s="8"/>
    </row>
    <row r="6" spans="2:22" ht="27" customHeight="1" thickBot="1">
      <c r="B6" s="535"/>
      <c r="C6" s="567" t="s">
        <v>552</v>
      </c>
      <c r="D6" s="17"/>
      <c r="E6" s="9"/>
      <c r="T6" s="9"/>
      <c r="V6" s="8"/>
    </row>
    <row r="7" spans="2:22" ht="21" customHeight="1">
      <c r="B7" s="535"/>
      <c r="C7" s="17"/>
      <c r="D7" s="17"/>
      <c r="E7" s="9"/>
      <c r="T7" s="9"/>
      <c r="V7" s="8"/>
    </row>
    <row r="8" spans="2:22" ht="24.75" customHeight="1">
      <c r="B8" s="743" t="s">
        <v>240</v>
      </c>
      <c r="C8" s="188" t="s">
        <v>694</v>
      </c>
      <c r="D8" s="599"/>
      <c r="E8" s="9"/>
      <c r="T8" s="9"/>
      <c r="V8" s="8"/>
    </row>
    <row r="9" spans="2:22" ht="41.25" customHeight="1">
      <c r="B9" s="549" t="s">
        <v>521</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557</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509</v>
      </c>
      <c r="C13" s="17"/>
      <c r="F13" s="184" t="s">
        <v>510</v>
      </c>
      <c r="G13" s="36"/>
      <c r="H13" s="31"/>
      <c r="I13" s="9"/>
      <c r="J13" s="183" t="s">
        <v>507</v>
      </c>
      <c r="N13" s="104"/>
      <c r="P13" s="9"/>
      <c r="Q13" s="186"/>
      <c r="R13" s="42"/>
      <c r="T13" s="185"/>
      <c r="U13" s="185"/>
    </row>
    <row r="14" spans="2:22" ht="29.25" customHeight="1" thickBot="1">
      <c r="B14" s="123" t="s">
        <v>548</v>
      </c>
      <c r="D14" s="540" t="s">
        <v>695</v>
      </c>
      <c r="E14" s="129"/>
      <c r="F14" s="123" t="s">
        <v>549</v>
      </c>
      <c r="H14" s="540" t="s">
        <v>696</v>
      </c>
      <c r="J14" s="123" t="s">
        <v>516</v>
      </c>
      <c r="L14" s="131"/>
      <c r="N14" s="104"/>
      <c r="Q14" s="194"/>
      <c r="R14" s="98"/>
    </row>
    <row r="15" spans="2:22" ht="26.25" customHeight="1" thickBot="1">
      <c r="B15" s="123" t="s">
        <v>425</v>
      </c>
      <c r="C15" s="107"/>
      <c r="D15" s="540" t="s">
        <v>697</v>
      </c>
      <c r="F15" s="123" t="s">
        <v>415</v>
      </c>
      <c r="G15" s="126"/>
      <c r="H15" s="540" t="s">
        <v>698</v>
      </c>
      <c r="I15" s="17"/>
      <c r="J15" s="123" t="s">
        <v>517</v>
      </c>
      <c r="L15" s="131"/>
      <c r="M15" s="104"/>
      <c r="Q15" s="194"/>
      <c r="R15" s="98"/>
    </row>
    <row r="16" spans="2:22" ht="28.5" customHeight="1" thickBot="1">
      <c r="B16" s="123" t="s">
        <v>455</v>
      </c>
      <c r="C16" s="107"/>
      <c r="D16" s="541" t="s">
        <v>181</v>
      </c>
      <c r="E16" s="104"/>
      <c r="F16" s="123" t="s">
        <v>435</v>
      </c>
      <c r="G16" s="124"/>
      <c r="H16" s="541" t="s">
        <v>699</v>
      </c>
      <c r="I16" s="104"/>
      <c r="K16" s="194"/>
      <c r="L16" s="194"/>
      <c r="M16" s="194"/>
      <c r="N16" s="194"/>
      <c r="Q16" s="194"/>
      <c r="R16" s="98"/>
    </row>
    <row r="17" spans="1:21" ht="29.25" customHeight="1" thickBot="1">
      <c r="B17" s="123" t="s">
        <v>422</v>
      </c>
      <c r="C17" s="107"/>
      <c r="D17" s="131">
        <v>72738</v>
      </c>
      <c r="E17" s="120"/>
      <c r="F17" s="123" t="s">
        <v>436</v>
      </c>
      <c r="G17" s="601" t="s">
        <v>364</v>
      </c>
      <c r="H17" s="241">
        <f>SUM(R52,R55,R58,R61,R64,R67)</f>
        <v>172797.2479577359</v>
      </c>
      <c r="I17" s="17"/>
      <c r="K17" s="194"/>
      <c r="L17" s="194"/>
      <c r="M17" s="194"/>
      <c r="N17" s="194"/>
      <c r="P17" s="194"/>
      <c r="Q17" s="194"/>
      <c r="R17" s="98"/>
    </row>
    <row r="18" spans="1:21" ht="27.75" customHeight="1" thickBot="1">
      <c r="E18" s="9"/>
      <c r="F18" s="123" t="s">
        <v>437</v>
      </c>
      <c r="G18" s="601" t="s">
        <v>365</v>
      </c>
      <c r="H18" s="130">
        <f>-SUM(R53,R56,R59,R62,R65,R68)</f>
        <v>53069.723557999998</v>
      </c>
      <c r="I18" s="17"/>
      <c r="J18" s="194"/>
      <c r="K18" s="194"/>
      <c r="L18" s="194"/>
      <c r="M18" s="194"/>
      <c r="N18" s="194"/>
      <c r="P18" s="194"/>
      <c r="Q18" s="194"/>
      <c r="R18" s="98"/>
    </row>
    <row r="19" spans="1:21" ht="27.75" customHeight="1" thickBot="1">
      <c r="E19" s="9"/>
      <c r="F19" s="123" t="s">
        <v>410</v>
      </c>
      <c r="G19" s="601" t="s">
        <v>366</v>
      </c>
      <c r="H19" s="187">
        <f>R82</f>
        <v>1283.4157210953226</v>
      </c>
      <c r="I19" s="17"/>
      <c r="J19" s="194"/>
      <c r="P19" s="194"/>
      <c r="Q19" s="194"/>
      <c r="R19" s="98"/>
    </row>
    <row r="20" spans="1:21" ht="27.75" customHeight="1">
      <c r="C20" s="32"/>
      <c r="D20" s="32"/>
      <c r="E20" s="32"/>
      <c r="F20" s="123" t="s">
        <v>511</v>
      </c>
      <c r="G20" s="601" t="s">
        <v>450</v>
      </c>
      <c r="H20" s="187">
        <f>H17-H18+H19</f>
        <v>121010.94012083123</v>
      </c>
      <c r="I20" s="104"/>
      <c r="P20" s="194"/>
      <c r="Q20" s="194"/>
      <c r="R20" s="98"/>
    </row>
    <row r="21" spans="1:21" ht="22.5" customHeight="1">
      <c r="A21" s="28"/>
      <c r="E21" s="9"/>
    </row>
    <row r="22" spans="1:21" ht="13.5" customHeight="1">
      <c r="A22" s="28"/>
      <c r="B22" s="117" t="s">
        <v>420</v>
      </c>
      <c r="C22" s="35"/>
      <c r="E22" s="9"/>
    </row>
    <row r="23" spans="1:21" ht="13.5" customHeight="1">
      <c r="A23" s="28"/>
      <c r="B23" s="117"/>
      <c r="C23" s="35"/>
      <c r="E23" s="9"/>
    </row>
    <row r="24" spans="1:21" ht="138" customHeight="1">
      <c r="A24" s="28"/>
      <c r="B24" s="782" t="s">
        <v>639</v>
      </c>
      <c r="C24" s="782"/>
      <c r="D24" s="782"/>
      <c r="E24" s="782"/>
      <c r="F24" s="782"/>
      <c r="G24" s="782"/>
    </row>
    <row r="25" spans="1:21" ht="14.25" customHeight="1">
      <c r="A25" s="28"/>
      <c r="B25" s="546"/>
      <c r="C25" s="546"/>
      <c r="D25" s="536"/>
      <c r="E25" s="536"/>
      <c r="F25" s="536"/>
      <c r="G25" s="546"/>
    </row>
    <row r="26" spans="1:21" s="17" customFormat="1" ht="27" customHeight="1">
      <c r="B26" s="783" t="s">
        <v>508</v>
      </c>
      <c r="C26" s="784"/>
      <c r="D26" s="132" t="s">
        <v>41</v>
      </c>
      <c r="E26" s="133" t="s">
        <v>568</v>
      </c>
      <c r="F26" s="133" t="s">
        <v>410</v>
      </c>
      <c r="G26" s="134" t="s">
        <v>411</v>
      </c>
      <c r="T26" s="135"/>
      <c r="U26" s="135"/>
    </row>
    <row r="27" spans="1:21" ht="20.25" customHeight="1">
      <c r="B27" s="744" t="s">
        <v>29</v>
      </c>
      <c r="C27" s="745"/>
      <c r="D27" s="636" t="s">
        <v>27</v>
      </c>
      <c r="E27" s="137">
        <f>SUM(D58:D69)</f>
        <v>12087.392735307076</v>
      </c>
      <c r="F27" s="138">
        <f>D82</f>
        <v>96.694317978346319</v>
      </c>
      <c r="G27" s="137">
        <f>E27+F27</f>
        <v>12184.087053285422</v>
      </c>
    </row>
    <row r="28" spans="1:21" ht="20.25" customHeight="1">
      <c r="B28" s="744" t="s">
        <v>682</v>
      </c>
      <c r="C28" s="745"/>
      <c r="D28" s="636" t="s">
        <v>27</v>
      </c>
      <c r="E28" s="139">
        <f>SUM(E58:E69)</f>
        <v>85620.460647614134</v>
      </c>
      <c r="F28" s="140">
        <f>E82</f>
        <v>906.45461628986709</v>
      </c>
      <c r="G28" s="139">
        <f>E28+F28</f>
        <v>86526.915263903997</v>
      </c>
    </row>
    <row r="29" spans="1:21" ht="20.25" customHeight="1">
      <c r="B29" s="744" t="s">
        <v>683</v>
      </c>
      <c r="C29" s="745"/>
      <c r="D29" s="636" t="s">
        <v>28</v>
      </c>
      <c r="E29" s="139">
        <f>SUM(F58:F69)</f>
        <v>7025.0556369860678</v>
      </c>
      <c r="F29" s="140">
        <f>F82</f>
        <v>74.250548741649865</v>
      </c>
      <c r="G29" s="139">
        <f t="shared" ref="G29:G32" si="0">E29+F29</f>
        <v>7099.306185727718</v>
      </c>
    </row>
    <row r="30" spans="1:21" ht="20.25" customHeight="1">
      <c r="B30" s="744" t="s">
        <v>684</v>
      </c>
      <c r="C30" s="745"/>
      <c r="D30" s="636" t="s">
        <v>28</v>
      </c>
      <c r="E30" s="139">
        <f>SUM(G58:G69)</f>
        <v>-3321.4276931713584</v>
      </c>
      <c r="F30" s="140">
        <f>G82</f>
        <v>-34.992173926859621</v>
      </c>
      <c r="G30" s="139">
        <f t="shared" si="0"/>
        <v>-3356.4198670982182</v>
      </c>
    </row>
    <row r="31" spans="1:21" ht="20.25" customHeight="1">
      <c r="B31" s="744" t="s">
        <v>32</v>
      </c>
      <c r="C31" s="745"/>
      <c r="D31" s="636" t="s">
        <v>27</v>
      </c>
      <c r="E31" s="139">
        <f>SUM(H58:H69)</f>
        <v>-199.56105700000003</v>
      </c>
      <c r="F31" s="140">
        <f>H82</f>
        <v>-2.106159277572917</v>
      </c>
      <c r="G31" s="139">
        <f>E31+F31</f>
        <v>-201.66721627757295</v>
      </c>
    </row>
    <row r="32" spans="1:21" ht="20.25" customHeight="1">
      <c r="B32" s="744" t="s">
        <v>30</v>
      </c>
      <c r="C32" s="745"/>
      <c r="D32" s="636" t="s">
        <v>28</v>
      </c>
      <c r="E32" s="139">
        <f>SUM(I58:I69)</f>
        <v>-39.616661000000001</v>
      </c>
      <c r="F32" s="140">
        <f>I82</f>
        <v>-0.41737314295416678</v>
      </c>
      <c r="G32" s="139">
        <f t="shared" si="0"/>
        <v>-40.03403414295417</v>
      </c>
    </row>
    <row r="33" spans="2:22" ht="20.25" customHeight="1">
      <c r="B33" s="744" t="s">
        <v>685</v>
      </c>
      <c r="C33" s="745"/>
      <c r="D33" s="636" t="s">
        <v>28</v>
      </c>
      <c r="E33" s="139">
        <f>SUM(J61:J72)</f>
        <v>18555.220791000003</v>
      </c>
      <c r="F33" s="140">
        <f>J82</f>
        <v>243.5319444328459</v>
      </c>
      <c r="G33" s="139">
        <f>E33+F33</f>
        <v>18798.752735432849</v>
      </c>
    </row>
    <row r="34" spans="2:22" ht="20.25" customHeight="1">
      <c r="B34" s="744"/>
      <c r="C34" s="745"/>
      <c r="D34" s="636"/>
      <c r="E34" s="139">
        <f>SUM(K52:K81)</f>
        <v>0</v>
      </c>
      <c r="F34" s="140">
        <f>K82</f>
        <v>0</v>
      </c>
      <c r="G34" s="139">
        <f t="shared" ref="G34:G40" si="1">E34+F34</f>
        <v>0</v>
      </c>
    </row>
    <row r="35" spans="2:22" ht="20.25" customHeight="1">
      <c r="B35" s="744"/>
      <c r="C35" s="745"/>
      <c r="D35" s="636"/>
      <c r="E35" s="139">
        <f>SUM(L52:L81)</f>
        <v>0</v>
      </c>
      <c r="F35" s="140">
        <f>L82</f>
        <v>0</v>
      </c>
      <c r="G35" s="139">
        <f t="shared" si="1"/>
        <v>0</v>
      </c>
    </row>
    <row r="36" spans="2:22" ht="20.25" customHeight="1">
      <c r="B36" s="744"/>
      <c r="C36" s="745"/>
      <c r="D36" s="636"/>
      <c r="E36" s="139">
        <f>SUM(M52:M81)</f>
        <v>0</v>
      </c>
      <c r="F36" s="140">
        <f>M82</f>
        <v>0</v>
      </c>
      <c r="G36" s="139">
        <f t="shared" si="1"/>
        <v>0</v>
      </c>
    </row>
    <row r="37" spans="2:22" ht="20.25" customHeight="1">
      <c r="B37" s="744"/>
      <c r="C37" s="745"/>
      <c r="D37" s="636"/>
      <c r="E37" s="139">
        <f>SUM(N52:N81)</f>
        <v>0</v>
      </c>
      <c r="F37" s="140">
        <f>N82</f>
        <v>0</v>
      </c>
      <c r="G37" s="139">
        <f t="shared" si="1"/>
        <v>0</v>
      </c>
    </row>
    <row r="38" spans="2:22" ht="20.25" customHeight="1">
      <c r="B38" s="744"/>
      <c r="C38" s="745"/>
      <c r="D38" s="636"/>
      <c r="E38" s="139">
        <f>SUM(O52:O81)</f>
        <v>0</v>
      </c>
      <c r="F38" s="140">
        <f>O82</f>
        <v>0</v>
      </c>
      <c r="G38" s="139">
        <f t="shared" si="1"/>
        <v>0</v>
      </c>
    </row>
    <row r="39" spans="2:22" ht="20.25" customHeight="1">
      <c r="B39" s="744"/>
      <c r="C39" s="745"/>
      <c r="D39" s="636"/>
      <c r="E39" s="139">
        <f>SUM(P52:P81)</f>
        <v>0</v>
      </c>
      <c r="F39" s="140">
        <f>P82</f>
        <v>0</v>
      </c>
      <c r="G39" s="139">
        <f t="shared" si="1"/>
        <v>0</v>
      </c>
    </row>
    <row r="40" spans="2:22" ht="20.25" customHeight="1">
      <c r="B40" s="744"/>
      <c r="C40" s="745"/>
      <c r="D40" s="637"/>
      <c r="E40" s="141">
        <f>SUM(Q52:Q81)</f>
        <v>0</v>
      </c>
      <c r="F40" s="142">
        <f>Q82</f>
        <v>0</v>
      </c>
      <c r="G40" s="141">
        <f t="shared" si="1"/>
        <v>0</v>
      </c>
    </row>
    <row r="41" spans="2:22" s="8" customFormat="1" ht="21" customHeight="1">
      <c r="B41" s="785" t="s">
        <v>26</v>
      </c>
      <c r="C41" s="786"/>
      <c r="D41" s="136"/>
      <c r="E41" s="143">
        <f>SUM(E27:E40)</f>
        <v>119727.52439973594</v>
      </c>
      <c r="F41" s="143">
        <f>SUM(F27:F40)</f>
        <v>1283.4157210953226</v>
      </c>
      <c r="G41" s="143">
        <f>SUM(G27:G40)</f>
        <v>121010.94012083123</v>
      </c>
      <c r="H41" s="199"/>
    </row>
    <row r="42" spans="2:22" ht="18" customHeight="1">
      <c r="D42" s="96"/>
      <c r="E42" s="9"/>
      <c r="F42" s="17"/>
    </row>
    <row r="43" spans="2:22" s="28" customFormat="1" ht="21">
      <c r="C43" s="35"/>
      <c r="D43" s="36"/>
      <c r="E43" s="36"/>
      <c r="F43" s="36"/>
      <c r="G43" s="36"/>
      <c r="H43" s="36"/>
      <c r="I43" s="36"/>
      <c r="J43" s="36"/>
      <c r="K43" s="36"/>
      <c r="L43" s="36"/>
      <c r="M43" s="108"/>
      <c r="N43" s="36"/>
      <c r="O43" s="36"/>
      <c r="P43" s="36"/>
      <c r="Q43" s="36"/>
      <c r="R43" s="36"/>
      <c r="T43" s="37"/>
      <c r="U43" s="19"/>
      <c r="V43" s="38"/>
    </row>
    <row r="44" spans="2:22" ht="12" customHeight="1">
      <c r="B44" s="117" t="s">
        <v>461</v>
      </c>
      <c r="C44" s="31"/>
      <c r="D44" s="31"/>
      <c r="E44" s="595"/>
      <c r="F44" s="31"/>
      <c r="G44" s="31"/>
      <c r="H44" s="31"/>
      <c r="I44" s="31"/>
      <c r="J44" s="31"/>
      <c r="K44" s="31"/>
      <c r="L44" s="31"/>
      <c r="M44" s="31"/>
      <c r="N44" s="31"/>
      <c r="O44" s="31"/>
      <c r="P44" s="31"/>
      <c r="Q44" s="31"/>
      <c r="R44" s="31"/>
      <c r="U44" s="19"/>
      <c r="V44" s="13"/>
    </row>
    <row r="45" spans="2:22" ht="12" customHeight="1">
      <c r="B45" s="117"/>
      <c r="C45" s="31"/>
      <c r="D45" s="31"/>
      <c r="E45" s="31"/>
      <c r="F45" s="31"/>
      <c r="G45" s="31"/>
      <c r="H45" s="31"/>
      <c r="I45" s="31"/>
      <c r="J45" s="31"/>
      <c r="K45" s="31"/>
      <c r="L45" s="31"/>
      <c r="M45" s="31"/>
      <c r="N45" s="31"/>
      <c r="O45" s="31"/>
      <c r="P45" s="31"/>
      <c r="Q45" s="31"/>
      <c r="R45" s="31"/>
      <c r="U45" s="19"/>
      <c r="V45" s="13"/>
    </row>
    <row r="46" spans="2:22" s="28" customFormat="1" ht="41.25" customHeight="1">
      <c r="B46" s="782" t="s">
        <v>615</v>
      </c>
      <c r="C46" s="782"/>
      <c r="D46" s="782"/>
      <c r="E46" s="782"/>
      <c r="F46" s="782"/>
      <c r="G46" s="782"/>
      <c r="H46" s="782"/>
      <c r="I46" s="782"/>
      <c r="J46" s="782"/>
      <c r="K46" s="782"/>
      <c r="L46" s="782"/>
      <c r="M46" s="615"/>
      <c r="N46" s="742"/>
      <c r="O46" s="742"/>
      <c r="P46" s="742"/>
      <c r="Q46" s="742"/>
      <c r="R46" s="742"/>
      <c r="T46" s="37"/>
      <c r="U46" s="19"/>
      <c r="V46" s="38"/>
    </row>
    <row r="47" spans="2:22" s="28" customFormat="1" ht="48" customHeight="1">
      <c r="B47" s="782" t="s">
        <v>567</v>
      </c>
      <c r="C47" s="782"/>
      <c r="D47" s="782"/>
      <c r="E47" s="782"/>
      <c r="F47" s="782"/>
      <c r="G47" s="782"/>
      <c r="H47" s="782"/>
      <c r="I47" s="782"/>
      <c r="J47" s="782"/>
      <c r="K47" s="782"/>
      <c r="L47" s="782"/>
      <c r="M47" s="615"/>
      <c r="N47" s="742"/>
      <c r="O47" s="742"/>
      <c r="P47" s="742"/>
      <c r="Q47" s="742"/>
      <c r="R47" s="742"/>
      <c r="T47" s="37"/>
      <c r="U47" s="19"/>
      <c r="V47" s="38"/>
    </row>
    <row r="48" spans="2:22" s="28" customFormat="1" ht="26.25" customHeight="1">
      <c r="B48" s="782" t="s">
        <v>624</v>
      </c>
      <c r="C48" s="782"/>
      <c r="D48" s="782"/>
      <c r="E48" s="782"/>
      <c r="F48" s="782"/>
      <c r="G48" s="782"/>
      <c r="H48" s="782"/>
      <c r="I48" s="782"/>
      <c r="J48" s="782"/>
      <c r="K48" s="782"/>
      <c r="L48" s="782"/>
      <c r="M48" s="615"/>
      <c r="N48" s="742"/>
      <c r="O48" s="742"/>
      <c r="P48" s="742"/>
      <c r="Q48" s="742"/>
      <c r="R48" s="742"/>
      <c r="T48" s="37"/>
      <c r="U48" s="19"/>
      <c r="V48" s="38"/>
    </row>
    <row r="49" spans="2:22" ht="15" customHeight="1">
      <c r="B49" s="611"/>
      <c r="C49" s="31"/>
      <c r="D49" s="31"/>
      <c r="E49" s="31"/>
      <c r="F49" s="31"/>
      <c r="G49" s="31"/>
      <c r="H49" s="31"/>
      <c r="I49" s="31"/>
      <c r="J49" s="31"/>
      <c r="K49" s="31"/>
      <c r="L49" s="31"/>
      <c r="M49" s="31"/>
      <c r="N49" s="31"/>
      <c r="O49" s="31"/>
      <c r="P49" s="31"/>
      <c r="Q49" s="31"/>
      <c r="R49" s="31"/>
      <c r="U49" s="19"/>
      <c r="V49" s="13"/>
    </row>
    <row r="50" spans="2:22" s="17" customFormat="1" ht="63" customHeight="1">
      <c r="B50" s="242" t="s">
        <v>34</v>
      </c>
      <c r="C50" s="242" t="s">
        <v>518</v>
      </c>
      <c r="D50" s="134" t="str">
        <f>IF($B27&lt;&gt;"",$B27,"")</f>
        <v>Residential</v>
      </c>
      <c r="E50" s="134" t="str">
        <f>IF($B28&lt;&gt;"",$B28,"")</f>
        <v>General Service &lt; 50 kW</v>
      </c>
      <c r="F50" s="134" t="str">
        <f>IF($B29&lt;&gt;"",$B29,"")</f>
        <v>General Service 50 to 2999 kW</v>
      </c>
      <c r="G50" s="134" t="str">
        <f>IF($B30&lt;&gt;"",$B30,"")</f>
        <v>General Service 3000-4999 kW</v>
      </c>
      <c r="H50" s="134" t="str">
        <f>IF($B31&lt;&gt;"",$B31,"")</f>
        <v>Unmetered Scattered Load</v>
      </c>
      <c r="I50" s="134" t="str">
        <f>IF($B32&lt;&gt;"",$B32,"")</f>
        <v>Sentinel Lighting</v>
      </c>
      <c r="J50" s="134" t="str">
        <f>IF($B33&lt;&gt;"",$B33,"")</f>
        <v xml:space="preserve">Street Lighting </v>
      </c>
      <c r="K50" s="134" t="str">
        <f>IF($B34&lt;&gt;"",$B34,"")</f>
        <v/>
      </c>
      <c r="L50" s="134" t="str">
        <f>IF($B35&lt;&gt;"",$B35,"")</f>
        <v/>
      </c>
      <c r="M50" s="134" t="str">
        <f>IF($B36&lt;&gt;"",$B36,"")</f>
        <v/>
      </c>
      <c r="N50" s="134" t="str">
        <f>IF($B37&lt;&gt;"",$B37,"")</f>
        <v/>
      </c>
      <c r="O50" s="134" t="str">
        <f>IF($B38&lt;&gt;"",$B38,"")</f>
        <v/>
      </c>
      <c r="P50" s="134" t="str">
        <f>IF($B39&lt;&gt;"",$B39,"")</f>
        <v/>
      </c>
      <c r="Q50" s="134" t="str">
        <f>IF($B40&lt;&gt;"",$B40,"")</f>
        <v/>
      </c>
      <c r="R50" s="242" t="s">
        <v>26</v>
      </c>
      <c r="T50" s="135"/>
      <c r="U50" s="144"/>
    </row>
    <row r="51" spans="2:22" s="145" customFormat="1" ht="15.75" customHeight="1">
      <c r="B51" s="573"/>
      <c r="C51" s="574"/>
      <c r="D51" s="574" t="str">
        <f>D27</f>
        <v>kWh</v>
      </c>
      <c r="E51" s="574" t="str">
        <f>D28</f>
        <v>kWh</v>
      </c>
      <c r="F51" s="574" t="str">
        <f>D29</f>
        <v>kW</v>
      </c>
      <c r="G51" s="574" t="str">
        <f>D30</f>
        <v>kW</v>
      </c>
      <c r="H51" s="574" t="str">
        <f>D31</f>
        <v>kWh</v>
      </c>
      <c r="I51" s="574" t="str">
        <f>D32</f>
        <v>kW</v>
      </c>
      <c r="J51" s="574" t="str">
        <f>D33</f>
        <v>kW</v>
      </c>
      <c r="K51" s="574">
        <f>D34</f>
        <v>0</v>
      </c>
      <c r="L51" s="574">
        <f>D35</f>
        <v>0</v>
      </c>
      <c r="M51" s="574">
        <f>D36</f>
        <v>0</v>
      </c>
      <c r="N51" s="574">
        <f>D37</f>
        <v>0</v>
      </c>
      <c r="O51" s="574">
        <f>D38</f>
        <v>0</v>
      </c>
      <c r="P51" s="574">
        <f>D39</f>
        <v>0</v>
      </c>
      <c r="Q51" s="574">
        <f>D40</f>
        <v>0</v>
      </c>
      <c r="R51" s="575"/>
      <c r="U51" s="146"/>
    </row>
    <row r="52" spans="2:22" s="17" customFormat="1">
      <c r="B52" s="147" t="s">
        <v>143</v>
      </c>
      <c r="C52" s="148"/>
      <c r="D52" s="149">
        <f>'4.  2011-2014 LRAM'!Y131</f>
        <v>0</v>
      </c>
      <c r="E52" s="149">
        <f>'4.  2011-2014 LRAM'!Z131</f>
        <v>0</v>
      </c>
      <c r="F52" s="149">
        <f>'4.  2011-2014 LRAM'!AA131</f>
        <v>0</v>
      </c>
      <c r="G52" s="149">
        <f>'4.  2011-2014 LRAM'!AB131</f>
        <v>0</v>
      </c>
      <c r="H52" s="149">
        <f>'4.  2011-2014 LRAM'!AC131</f>
        <v>0</v>
      </c>
      <c r="I52" s="149">
        <f>'4.  2011-2014 LRAM'!AD131</f>
        <v>0</v>
      </c>
      <c r="J52" s="149">
        <f>'4.  2011-2014 LRAM'!AE131</f>
        <v>0</v>
      </c>
      <c r="K52" s="149">
        <f>'4.  2011-2014 LRAM'!AF131</f>
        <v>0</v>
      </c>
      <c r="L52" s="149">
        <f>'4.  2011-2014 LRAM'!AG131</f>
        <v>0</v>
      </c>
      <c r="M52" s="149">
        <f>'4.  2011-2014 LRAM'!AH131</f>
        <v>0</v>
      </c>
      <c r="N52" s="149">
        <f>'4.  2011-2014 LRAM'!AI131</f>
        <v>0</v>
      </c>
      <c r="O52" s="149">
        <f>'4.  2011-2014 LRAM'!AJ131</f>
        <v>0</v>
      </c>
      <c r="P52" s="149">
        <f>'4.  2011-2014 LRAM'!AK131</f>
        <v>0</v>
      </c>
      <c r="Q52" s="149">
        <f>'4.  2011-2014 LRAM'!AL131</f>
        <v>0</v>
      </c>
      <c r="R52" s="150">
        <f>SUM(D52:Q52)</f>
        <v>0</v>
      </c>
      <c r="U52" s="151"/>
      <c r="V52" s="152"/>
    </row>
    <row r="53" spans="2:22" s="17" customFormat="1">
      <c r="B53" s="153" t="s">
        <v>35</v>
      </c>
      <c r="C53" s="154"/>
      <c r="D53" s="155">
        <f>-'4.  2011-2014 LRAM'!Y132</f>
        <v>0</v>
      </c>
      <c r="E53" s="155">
        <f>-'4.  2011-2014 LRAM'!Z132</f>
        <v>0</v>
      </c>
      <c r="F53" s="155">
        <f>-'4.  2011-2014 LRAM'!AA132</f>
        <v>0</v>
      </c>
      <c r="G53" s="155">
        <f>-'4.  2011-2014 LRAM'!AB132</f>
        <v>0</v>
      </c>
      <c r="H53" s="155">
        <f>-'4.  2011-2014 LRAM'!AC132</f>
        <v>0</v>
      </c>
      <c r="I53" s="155">
        <f>-'4.  2011-2014 LRAM'!AD132</f>
        <v>0</v>
      </c>
      <c r="J53" s="155">
        <f>-'4.  2011-2014 LRAM'!AE132</f>
        <v>0</v>
      </c>
      <c r="K53" s="155">
        <f>-'4.  2011-2014 LRAM'!AF132</f>
        <v>0</v>
      </c>
      <c r="L53" s="155">
        <f>-'4.  2011-2014 LRAM'!AG132</f>
        <v>0</v>
      </c>
      <c r="M53" s="155">
        <f>-'4.  2011-2014 LRAM'!AH132</f>
        <v>0</v>
      </c>
      <c r="N53" s="155">
        <f>-'4.  2011-2014 LRAM'!AI132</f>
        <v>0</v>
      </c>
      <c r="O53" s="155">
        <f>-'4.  2011-2014 LRAM'!AJ132</f>
        <v>0</v>
      </c>
      <c r="P53" s="155">
        <f>-'4.  2011-2014 LRAM'!AK132</f>
        <v>0</v>
      </c>
      <c r="Q53" s="155">
        <f>-'4.  2011-2014 LRAM'!AL132</f>
        <v>0</v>
      </c>
      <c r="R53" s="156">
        <f>SUM(D53:Q53)</f>
        <v>0</v>
      </c>
      <c r="S53" s="157"/>
      <c r="T53" s="135"/>
      <c r="U53" s="158"/>
      <c r="V53" s="152"/>
    </row>
    <row r="54" spans="2:22" s="135" customFormat="1">
      <c r="B54" s="623" t="s">
        <v>67</v>
      </c>
      <c r="C54" s="619"/>
      <c r="D54" s="159"/>
      <c r="E54" s="159"/>
      <c r="F54" s="159"/>
      <c r="G54" s="159"/>
      <c r="H54" s="159"/>
      <c r="I54" s="159"/>
      <c r="J54" s="159"/>
      <c r="K54" s="160"/>
      <c r="L54" s="160"/>
      <c r="M54" s="160"/>
      <c r="N54" s="160"/>
      <c r="O54" s="160"/>
      <c r="P54" s="160"/>
      <c r="Q54" s="160"/>
      <c r="R54" s="161"/>
      <c r="U54" s="158"/>
      <c r="V54" s="152"/>
    </row>
    <row r="55" spans="2:22" s="17" customFormat="1">
      <c r="B55" s="153" t="s">
        <v>144</v>
      </c>
      <c r="C55" s="154"/>
      <c r="D55" s="155">
        <f>'4.  2011-2014 LRAM'!Y261</f>
        <v>0</v>
      </c>
      <c r="E55" s="155">
        <f>'4.  2011-2014 LRAM'!Z261</f>
        <v>0</v>
      </c>
      <c r="F55" s="155">
        <f>'4.  2011-2014 LRAM'!AA261</f>
        <v>0</v>
      </c>
      <c r="G55" s="155">
        <f>'4.  2011-2014 LRAM'!AB261</f>
        <v>0</v>
      </c>
      <c r="H55" s="155">
        <f>'4.  2011-2014 LRAM'!AC261</f>
        <v>0</v>
      </c>
      <c r="I55" s="155">
        <f>'4.  2011-2014 LRAM'!AD261</f>
        <v>0</v>
      </c>
      <c r="J55" s="155">
        <f>'4.  2011-2014 LRAM'!AE261</f>
        <v>0</v>
      </c>
      <c r="K55" s="155">
        <f>'4.  2011-2014 LRAM'!AF261</f>
        <v>0</v>
      </c>
      <c r="L55" s="155">
        <f>'4.  2011-2014 LRAM'!AG261</f>
        <v>0</v>
      </c>
      <c r="M55" s="155">
        <f>'4.  2011-2014 LRAM'!AH261</f>
        <v>0</v>
      </c>
      <c r="N55" s="155">
        <f>'4.  2011-2014 LRAM'!AI261</f>
        <v>0</v>
      </c>
      <c r="O55" s="155">
        <f>'4.  2011-2014 LRAM'!AJ261</f>
        <v>0</v>
      </c>
      <c r="P55" s="155">
        <f>'4.  2011-2014 LRAM'!AK261</f>
        <v>0</v>
      </c>
      <c r="Q55" s="155">
        <f>'4.  2011-2014 LRAM'!AL261</f>
        <v>0</v>
      </c>
      <c r="R55" s="156">
        <f>SUM(D55:Q55)</f>
        <v>0</v>
      </c>
      <c r="U55" s="151"/>
      <c r="V55" s="152"/>
    </row>
    <row r="56" spans="2:22" s="17" customFormat="1">
      <c r="B56" s="153" t="s">
        <v>36</v>
      </c>
      <c r="C56" s="154"/>
      <c r="D56" s="155">
        <f>-'4.  2011-2014 LRAM'!Y262</f>
        <v>0</v>
      </c>
      <c r="E56" s="155">
        <f>-'4.  2011-2014 LRAM'!Z262</f>
        <v>0</v>
      </c>
      <c r="F56" s="155">
        <f>-'4.  2011-2014 LRAM'!AA262</f>
        <v>0</v>
      </c>
      <c r="G56" s="155">
        <f>-'4.  2011-2014 LRAM'!AB262</f>
        <v>0</v>
      </c>
      <c r="H56" s="155">
        <f>-'4.  2011-2014 LRAM'!AC262</f>
        <v>0</v>
      </c>
      <c r="I56" s="155">
        <f>-'4.  2011-2014 LRAM'!AD262</f>
        <v>0</v>
      </c>
      <c r="J56" s="155">
        <f>-'4.  2011-2014 LRAM'!AE262</f>
        <v>0</v>
      </c>
      <c r="K56" s="155">
        <f>-'4.  2011-2014 LRAM'!AF262</f>
        <v>0</v>
      </c>
      <c r="L56" s="155">
        <f>-'4.  2011-2014 LRAM'!AG262</f>
        <v>0</v>
      </c>
      <c r="M56" s="155">
        <f>-'4.  2011-2014 LRAM'!AH262</f>
        <v>0</v>
      </c>
      <c r="N56" s="155">
        <f>-'4.  2011-2014 LRAM'!AI262</f>
        <v>0</v>
      </c>
      <c r="O56" s="155">
        <f>-'4.  2011-2014 LRAM'!AJ262</f>
        <v>0</v>
      </c>
      <c r="P56" s="155">
        <f>-'4.  2011-2014 LRAM'!AK262</f>
        <v>0</v>
      </c>
      <c r="Q56" s="155">
        <f>-'4.  2011-2014 LRAM'!AL262</f>
        <v>0</v>
      </c>
      <c r="R56" s="156">
        <f>SUM(D56:Q56)</f>
        <v>0</v>
      </c>
      <c r="S56" s="157"/>
      <c r="U56" s="151"/>
      <c r="V56" s="152"/>
    </row>
    <row r="57" spans="2:22" s="135" customFormat="1">
      <c r="B57" s="623" t="s">
        <v>67</v>
      </c>
      <c r="C57" s="619"/>
      <c r="D57" s="159"/>
      <c r="E57" s="159"/>
      <c r="F57" s="159"/>
      <c r="G57" s="159"/>
      <c r="H57" s="159"/>
      <c r="I57" s="159"/>
      <c r="J57" s="159"/>
      <c r="K57" s="160"/>
      <c r="L57" s="160"/>
      <c r="M57" s="160"/>
      <c r="N57" s="160"/>
      <c r="O57" s="160"/>
      <c r="P57" s="160"/>
      <c r="Q57" s="160"/>
      <c r="R57" s="161"/>
      <c r="U57" s="158"/>
      <c r="V57" s="152"/>
    </row>
    <row r="58" spans="2:22" s="162" customFormat="1">
      <c r="B58" s="153" t="s">
        <v>38</v>
      </c>
      <c r="C58" s="154"/>
      <c r="D58" s="155">
        <f>'4.  2011-2014 LRAM'!Y391</f>
        <v>0</v>
      </c>
      <c r="E58" s="155">
        <f>'4.  2011-2014 LRAM'!Z391</f>
        <v>0</v>
      </c>
      <c r="F58" s="155">
        <f>'4.  2011-2014 LRAM'!AA391</f>
        <v>0</v>
      </c>
      <c r="G58" s="155">
        <f>'4.  2011-2014 LRAM'!AB391</f>
        <v>0</v>
      </c>
      <c r="H58" s="155">
        <f>'4.  2011-2014 LRAM'!AC391</f>
        <v>0</v>
      </c>
      <c r="I58" s="155">
        <f>'4.  2011-2014 LRAM'!AD391</f>
        <v>0</v>
      </c>
      <c r="J58" s="155">
        <f>'4.  2011-2014 LRAM'!AE391</f>
        <v>0</v>
      </c>
      <c r="K58" s="155">
        <f>'4.  2011-2014 LRAM'!AF391</f>
        <v>0</v>
      </c>
      <c r="L58" s="155">
        <f>'4.  2011-2014 LRAM'!AG391</f>
        <v>0</v>
      </c>
      <c r="M58" s="155">
        <f>'4.  2011-2014 LRAM'!AH391</f>
        <v>0</v>
      </c>
      <c r="N58" s="155">
        <f>'4.  2011-2014 LRAM'!AI391</f>
        <v>0</v>
      </c>
      <c r="O58" s="155">
        <f>'4.  2011-2014 LRAM'!AJ391</f>
        <v>0</v>
      </c>
      <c r="P58" s="155">
        <f>'4.  2011-2014 LRAM'!AK391</f>
        <v>0</v>
      </c>
      <c r="Q58" s="155">
        <f>'4.  2011-2014 LRAM'!AL391</f>
        <v>0</v>
      </c>
      <c r="R58" s="156">
        <f>SUM(D58:Q58)</f>
        <v>0</v>
      </c>
      <c r="U58" s="151"/>
      <c r="V58" s="152"/>
    </row>
    <row r="59" spans="2:22" s="162" customFormat="1">
      <c r="B59" s="153" t="s">
        <v>37</v>
      </c>
      <c r="C59" s="154"/>
      <c r="D59" s="155">
        <f>-'4.  2011-2014 LRAM'!Y392</f>
        <v>0</v>
      </c>
      <c r="E59" s="155">
        <f>-'4.  2011-2014 LRAM'!Z392</f>
        <v>0</v>
      </c>
      <c r="F59" s="155">
        <f>-'4.  2011-2014 LRAM'!AA392</f>
        <v>0</v>
      </c>
      <c r="G59" s="155">
        <f>-'4.  2011-2014 LRAM'!AB392</f>
        <v>0</v>
      </c>
      <c r="H59" s="155">
        <f>-'4.  2011-2014 LRAM'!AC392</f>
        <v>0</v>
      </c>
      <c r="I59" s="155">
        <f>-'4.  2011-2014 LRAM'!AD392</f>
        <v>0</v>
      </c>
      <c r="J59" s="155">
        <f>-'4.  2011-2014 LRAM'!AE392</f>
        <v>0</v>
      </c>
      <c r="K59" s="155">
        <f>-'4.  2011-2014 LRAM'!AF392</f>
        <v>0</v>
      </c>
      <c r="L59" s="155">
        <f>-'4.  2011-2014 LRAM'!AG392</f>
        <v>0</v>
      </c>
      <c r="M59" s="155">
        <f>-'4.  2011-2014 LRAM'!AH392</f>
        <v>0</v>
      </c>
      <c r="N59" s="155">
        <f>-'4.  2011-2014 LRAM'!AI392</f>
        <v>0</v>
      </c>
      <c r="O59" s="155">
        <f>-'4.  2011-2014 LRAM'!AJ392</f>
        <v>0</v>
      </c>
      <c r="P59" s="155">
        <f>-'4.  2011-2014 LRAM'!AK392</f>
        <v>0</v>
      </c>
      <c r="Q59" s="155">
        <f>-'4.  2011-2014 LRAM'!AL392</f>
        <v>0</v>
      </c>
      <c r="R59" s="156">
        <f>SUM(D59:Q59)</f>
        <v>0</v>
      </c>
      <c r="S59" s="157"/>
      <c r="U59" s="151"/>
      <c r="V59" s="152"/>
    </row>
    <row r="60" spans="2:22" s="135" customFormat="1">
      <c r="B60" s="623" t="s">
        <v>67</v>
      </c>
      <c r="C60" s="619"/>
      <c r="D60" s="159"/>
      <c r="E60" s="159"/>
      <c r="F60" s="159"/>
      <c r="G60" s="159"/>
      <c r="H60" s="159"/>
      <c r="I60" s="159"/>
      <c r="J60" s="159"/>
      <c r="K60" s="160"/>
      <c r="L60" s="160"/>
      <c r="M60" s="160"/>
      <c r="N60" s="160"/>
      <c r="O60" s="160"/>
      <c r="P60" s="160"/>
      <c r="Q60" s="160"/>
      <c r="R60" s="161"/>
      <c r="U60" s="158"/>
      <c r="V60" s="152"/>
    </row>
    <row r="61" spans="2:22" s="162" customFormat="1">
      <c r="B61" s="153" t="s">
        <v>40</v>
      </c>
      <c r="C61" s="154"/>
      <c r="D61" s="155">
        <f>'4.  2011-2014 LRAM'!Y521</f>
        <v>0</v>
      </c>
      <c r="E61" s="155">
        <f>'4.  2011-2014 LRAM'!Z521</f>
        <v>0</v>
      </c>
      <c r="F61" s="155">
        <f>'4.  2011-2014 LRAM'!AA521</f>
        <v>0</v>
      </c>
      <c r="G61" s="155">
        <f>'4.  2011-2014 LRAM'!AB521</f>
        <v>0</v>
      </c>
      <c r="H61" s="155">
        <f>'4.  2011-2014 LRAM'!AC521</f>
        <v>0</v>
      </c>
      <c r="I61" s="155">
        <f>'4.  2011-2014 LRAM'!AD521</f>
        <v>0</v>
      </c>
      <c r="J61" s="155">
        <f>'4.  2011-2014 LRAM'!AE521</f>
        <v>0</v>
      </c>
      <c r="K61" s="155">
        <f>'4.  2011-2014 LRAM'!AF521</f>
        <v>0</v>
      </c>
      <c r="L61" s="155">
        <f>'4.  2011-2014 LRAM'!AG521</f>
        <v>0</v>
      </c>
      <c r="M61" s="155">
        <f>'4.  2011-2014 LRAM'!AH521</f>
        <v>0</v>
      </c>
      <c r="N61" s="155">
        <f>'4.  2011-2014 LRAM'!AI521</f>
        <v>0</v>
      </c>
      <c r="O61" s="155">
        <f>'4.  2011-2014 LRAM'!AJ521</f>
        <v>0</v>
      </c>
      <c r="P61" s="155">
        <f>'4.  2011-2014 LRAM'!AK521</f>
        <v>0</v>
      </c>
      <c r="Q61" s="155">
        <f>'4.  2011-2014 LRAM'!AL521</f>
        <v>0</v>
      </c>
      <c r="R61" s="156">
        <f>SUM(D61:Q61)</f>
        <v>0</v>
      </c>
      <c r="U61" s="151"/>
      <c r="V61" s="152"/>
    </row>
    <row r="62" spans="2:22" s="162" customFormat="1">
      <c r="B62" s="153" t="s">
        <v>39</v>
      </c>
      <c r="C62" s="154"/>
      <c r="D62" s="155">
        <f>-'4.  2011-2014 LRAM'!Y522</f>
        <v>0</v>
      </c>
      <c r="E62" s="155">
        <f>-'4.  2011-2014 LRAM'!Z522</f>
        <v>0</v>
      </c>
      <c r="F62" s="155">
        <f>-'4.  2011-2014 LRAM'!AA522</f>
        <v>0</v>
      </c>
      <c r="G62" s="155">
        <f>-'4.  2011-2014 LRAM'!AB522</f>
        <v>0</v>
      </c>
      <c r="H62" s="155">
        <f>-'4.  2011-2014 LRAM'!AC522</f>
        <v>0</v>
      </c>
      <c r="I62" s="155">
        <f>-'4.  2011-2014 LRAM'!AD522</f>
        <v>0</v>
      </c>
      <c r="J62" s="155">
        <f>-'4.  2011-2014 LRAM'!AE522</f>
        <v>0</v>
      </c>
      <c r="K62" s="155">
        <f>-'4.  2011-2014 LRAM'!AF522</f>
        <v>0</v>
      </c>
      <c r="L62" s="155">
        <f>-'4.  2011-2014 LRAM'!AG522</f>
        <v>0</v>
      </c>
      <c r="M62" s="155">
        <f>-'4.  2011-2014 LRAM'!AH522</f>
        <v>0</v>
      </c>
      <c r="N62" s="155">
        <f>-'4.  2011-2014 LRAM'!AI522</f>
        <v>0</v>
      </c>
      <c r="O62" s="155">
        <f>-'4.  2011-2014 LRAM'!AJ522</f>
        <v>0</v>
      </c>
      <c r="P62" s="155">
        <f>-'4.  2011-2014 LRAM'!AK522</f>
        <v>0</v>
      </c>
      <c r="Q62" s="155">
        <f>-'4.  2011-2014 LRAM'!AL522</f>
        <v>0</v>
      </c>
      <c r="R62" s="156">
        <f>SUM(D62:Q62)</f>
        <v>0</v>
      </c>
      <c r="S62" s="157"/>
      <c r="U62" s="151"/>
      <c r="V62" s="152"/>
    </row>
    <row r="63" spans="2:22" s="135" customFormat="1">
      <c r="B63" s="623" t="s">
        <v>67</v>
      </c>
      <c r="C63" s="619"/>
      <c r="D63" s="159"/>
      <c r="E63" s="159"/>
      <c r="F63" s="159"/>
      <c r="G63" s="159"/>
      <c r="H63" s="159"/>
      <c r="I63" s="159"/>
      <c r="J63" s="159"/>
      <c r="K63" s="160"/>
      <c r="L63" s="160"/>
      <c r="M63" s="160"/>
      <c r="N63" s="160"/>
      <c r="O63" s="160"/>
      <c r="P63" s="160"/>
      <c r="Q63" s="160"/>
      <c r="R63" s="161"/>
      <c r="U63" s="158"/>
      <c r="V63" s="152"/>
    </row>
    <row r="64" spans="2:22" s="162" customFormat="1">
      <c r="B64" s="153" t="s">
        <v>94</v>
      </c>
      <c r="C64" s="533"/>
      <c r="D64" s="163">
        <f>'5.  2015-2020 LRAM'!Y204</f>
        <v>13479.026692008485</v>
      </c>
      <c r="E64" s="163">
        <f>'5.  2015-2020 LRAM'!Z204</f>
        <v>48770.129818744594</v>
      </c>
      <c r="F64" s="163">
        <f>'5.  2015-2020 LRAM'!AA204</f>
        <v>12319.114135107324</v>
      </c>
      <c r="G64" s="163">
        <f>'5.  2015-2020 LRAM'!AB204</f>
        <v>2.9328621482160004</v>
      </c>
      <c r="H64" s="163">
        <f>'5.  2015-2020 LRAM'!AC204</f>
        <v>0</v>
      </c>
      <c r="I64" s="163">
        <f>'5.  2015-2020 LRAM'!AD204</f>
        <v>0</v>
      </c>
      <c r="J64" s="163">
        <f>'5.  2015-2020 LRAM'!AE204</f>
        <v>13983.528000000004</v>
      </c>
      <c r="K64" s="163">
        <f>'5.  2015-2020 LRAM'!AF204</f>
        <v>0</v>
      </c>
      <c r="L64" s="163">
        <f>'5.  2015-2020 LRAM'!AG204</f>
        <v>0</v>
      </c>
      <c r="M64" s="163">
        <f>'5.  2015-2020 LRAM'!AH204</f>
        <v>0</v>
      </c>
      <c r="N64" s="163">
        <f>'5.  2015-2020 LRAM'!AI204</f>
        <v>0</v>
      </c>
      <c r="O64" s="163">
        <f>'5.  2015-2020 LRAM'!AJ204</f>
        <v>0</v>
      </c>
      <c r="P64" s="163">
        <f>'5.  2015-2020 LRAM'!AK204</f>
        <v>0</v>
      </c>
      <c r="Q64" s="163">
        <f>'5.  2015-2020 LRAM'!AL204</f>
        <v>0</v>
      </c>
      <c r="R64" s="156">
        <f>SUM(D64:Q64)</f>
        <v>88554.731508008626</v>
      </c>
      <c r="U64" s="151"/>
      <c r="V64" s="152"/>
    </row>
    <row r="65" spans="2:22" s="162" customFormat="1">
      <c r="B65" s="153" t="s">
        <v>93</v>
      </c>
      <c r="C65" s="154"/>
      <c r="D65" s="163">
        <f>-'5.  2015-2020 LRAM'!Y205</f>
        <v>-10251.307638</v>
      </c>
      <c r="E65" s="163">
        <f>-'5.  2015-2020 LRAM'!Z205</f>
        <v>-5908.2338149999996</v>
      </c>
      <c r="F65" s="163">
        <f>-'5.  2015-2020 LRAM'!AA205</f>
        <v>-8813.4476399999985</v>
      </c>
      <c r="G65" s="163">
        <f>-'5.  2015-2020 LRAM'!AB205</f>
        <v>-1650.1753799999999</v>
      </c>
      <c r="H65" s="163">
        <f>-'5.  2015-2020 LRAM'!AC205</f>
        <v>-99.307635000000019</v>
      </c>
      <c r="I65" s="163">
        <f>-'5.  2015-2020 LRAM'!AD205</f>
        <v>-19.647694000000001</v>
      </c>
      <c r="J65" s="163">
        <f>-'5.  2015-2020 LRAM'!AE205</f>
        <v>-443.61846200000008</v>
      </c>
      <c r="K65" s="163">
        <f>-'5.  2015-2020 LRAM'!AF205</f>
        <v>0</v>
      </c>
      <c r="L65" s="163">
        <f>-'5.  2015-2020 LRAM'!AG205</f>
        <v>0</v>
      </c>
      <c r="M65" s="163">
        <f>-'5.  2015-2020 LRAM'!AH205</f>
        <v>0</v>
      </c>
      <c r="N65" s="163">
        <f>-'5.  2015-2020 LRAM'!AI205</f>
        <v>0</v>
      </c>
      <c r="O65" s="163">
        <f>-'5.  2015-2020 LRAM'!AJ205</f>
        <v>0</v>
      </c>
      <c r="P65" s="163">
        <f>-'5.  2015-2020 LRAM'!AK205</f>
        <v>0</v>
      </c>
      <c r="Q65" s="163">
        <f>-'5.  2015-2020 LRAM'!AL205</f>
        <v>0</v>
      </c>
      <c r="R65" s="156">
        <f>SUM(D65:Q65)</f>
        <v>-27185.738263999996</v>
      </c>
      <c r="S65" s="157"/>
      <c r="U65" s="151"/>
      <c r="V65" s="152"/>
    </row>
    <row r="66" spans="2:22" s="135" customFormat="1">
      <c r="B66" s="623" t="s">
        <v>67</v>
      </c>
      <c r="C66" s="619"/>
      <c r="D66" s="159"/>
      <c r="E66" s="159"/>
      <c r="F66" s="159"/>
      <c r="G66" s="159"/>
      <c r="H66" s="159"/>
      <c r="I66" s="159"/>
      <c r="J66" s="159"/>
      <c r="K66" s="160"/>
      <c r="L66" s="160"/>
      <c r="M66" s="160"/>
      <c r="N66" s="160"/>
      <c r="O66" s="160"/>
      <c r="P66" s="160"/>
      <c r="Q66" s="160"/>
      <c r="R66" s="161"/>
      <c r="U66" s="158"/>
      <c r="V66" s="152"/>
    </row>
    <row r="67" spans="2:22" s="162" customFormat="1">
      <c r="B67" s="153" t="s">
        <v>226</v>
      </c>
      <c r="C67" s="154"/>
      <c r="D67" s="155">
        <f>'5.  2015-2020 LRAM'!Y388</f>
        <v>17533.857067298592</v>
      </c>
      <c r="E67" s="155">
        <f>'5.  2015-2020 LRAM'!Z388</f>
        <v>48762.607655869542</v>
      </c>
      <c r="F67" s="155">
        <f>'5.  2015-2020 LRAM'!AA388</f>
        <v>12476.890893878743</v>
      </c>
      <c r="G67" s="155">
        <f>'5.  2015-2020 LRAM'!AB388</f>
        <v>2.9808326804256002</v>
      </c>
      <c r="H67" s="155">
        <f>'5.  2015-2020 LRAM'!AC388</f>
        <v>0</v>
      </c>
      <c r="I67" s="155">
        <f>'5.  2015-2020 LRAM'!AD388</f>
        <v>0</v>
      </c>
      <c r="J67" s="155">
        <f>'5.  2015-2020 LRAM'!AE388</f>
        <v>5466.18</v>
      </c>
      <c r="K67" s="155">
        <f>'5.  2015-2020 LRAM'!AF388</f>
        <v>0</v>
      </c>
      <c r="L67" s="155">
        <f>'5.  2015-2020 LRAM'!AG388</f>
        <v>0</v>
      </c>
      <c r="M67" s="155">
        <f>'5.  2015-2020 LRAM'!AH388</f>
        <v>0</v>
      </c>
      <c r="N67" s="155">
        <f>'5.  2015-2020 LRAM'!AI388</f>
        <v>0</v>
      </c>
      <c r="O67" s="155">
        <f>'5.  2015-2020 LRAM'!AJ388</f>
        <v>0</v>
      </c>
      <c r="P67" s="155">
        <f>'5.  2015-2020 LRAM'!AK388</f>
        <v>0</v>
      </c>
      <c r="Q67" s="155">
        <f>'5.  2015-2020 LRAM'!AL388</f>
        <v>0</v>
      </c>
      <c r="R67" s="156">
        <f>SUM(D67:Q67)</f>
        <v>84242.516449727293</v>
      </c>
      <c r="U67" s="151"/>
      <c r="V67" s="152"/>
    </row>
    <row r="68" spans="2:22" s="162" customFormat="1">
      <c r="B68" s="153" t="s">
        <v>225</v>
      </c>
      <c r="C68" s="154"/>
      <c r="D68" s="155">
        <f>-'5.  2015-2020 LRAM'!Y389</f>
        <v>-8674.1833860000006</v>
      </c>
      <c r="E68" s="155">
        <f>-'5.  2015-2020 LRAM'!Z389</f>
        <v>-6004.0430120000001</v>
      </c>
      <c r="F68" s="155">
        <f>-'5.  2015-2020 LRAM'!AA389</f>
        <v>-8957.5017520000001</v>
      </c>
      <c r="G68" s="155">
        <f>-'5.  2015-2020 LRAM'!AB389</f>
        <v>-1677.1660079999999</v>
      </c>
      <c r="H68" s="155">
        <f>-'5.  2015-2020 LRAM'!AC389</f>
        <v>-100.25342200000001</v>
      </c>
      <c r="I68" s="155">
        <f>-'5.  2015-2020 LRAM'!AD389</f>
        <v>-19.968966999999999</v>
      </c>
      <c r="J68" s="155">
        <f>-'5.  2015-2020 LRAM'!AE389</f>
        <v>-450.86874700000004</v>
      </c>
      <c r="K68" s="155">
        <f>-'5.  2015-2020 LRAM'!AF389</f>
        <v>0</v>
      </c>
      <c r="L68" s="155">
        <f>-'5.  2015-2020 LRAM'!AG389</f>
        <v>0</v>
      </c>
      <c r="M68" s="155">
        <f>-'5.  2015-2020 LRAM'!AH389</f>
        <v>0</v>
      </c>
      <c r="N68" s="155">
        <f>-'5.  2015-2020 LRAM'!AI389</f>
        <v>0</v>
      </c>
      <c r="O68" s="155">
        <f>-'5.  2015-2020 LRAM'!AJ389</f>
        <v>0</v>
      </c>
      <c r="P68" s="155">
        <f>-'5.  2015-2020 LRAM'!AK389</f>
        <v>0</v>
      </c>
      <c r="Q68" s="155">
        <f>-'5.  2015-2020 LRAM'!AL389</f>
        <v>0</v>
      </c>
      <c r="R68" s="156">
        <f>SUM(D68:Q68)</f>
        <v>-25883.985294000006</v>
      </c>
      <c r="S68" s="157"/>
      <c r="U68" s="151"/>
      <c r="V68" s="152"/>
    </row>
    <row r="69" spans="2:22" s="135" customFormat="1">
      <c r="B69" s="623" t="s">
        <v>67</v>
      </c>
      <c r="C69" s="619"/>
      <c r="D69" s="159"/>
      <c r="E69" s="159"/>
      <c r="F69" s="159"/>
      <c r="G69" s="159"/>
      <c r="H69" s="159"/>
      <c r="I69" s="159"/>
      <c r="J69" s="159"/>
      <c r="K69" s="160"/>
      <c r="L69" s="160"/>
      <c r="M69" s="160"/>
      <c r="N69" s="160"/>
      <c r="O69" s="160"/>
      <c r="P69" s="160"/>
      <c r="Q69" s="160"/>
      <c r="R69" s="161"/>
      <c r="U69" s="158"/>
      <c r="V69" s="152"/>
    </row>
    <row r="70" spans="2:22" s="162" customFormat="1" ht="15.75" customHeight="1">
      <c r="B70" s="153" t="s">
        <v>228</v>
      </c>
      <c r="C70" s="533"/>
      <c r="D70" s="155">
        <f>'5.  2015-2020 LRAM'!Y572</f>
        <v>0</v>
      </c>
      <c r="E70" s="155">
        <f>'5.  2015-2020 LRAM'!Z572</f>
        <v>0</v>
      </c>
      <c r="F70" s="155">
        <f>'5.  2015-2020 LRAM'!AA572</f>
        <v>0</v>
      </c>
      <c r="G70" s="155">
        <f>'5.  2015-2020 LRAM'!AB572</f>
        <v>0</v>
      </c>
      <c r="H70" s="155">
        <f>'5.  2015-2020 LRAM'!AC572</f>
        <v>0</v>
      </c>
      <c r="I70" s="155">
        <f>'5.  2015-2020 LRAM'!AD572</f>
        <v>0</v>
      </c>
      <c r="J70" s="155">
        <f>'5.  2015-2020 LRAM'!AE572</f>
        <v>0</v>
      </c>
      <c r="K70" s="155">
        <f>'5.  2015-2020 LRAM'!AF572</f>
        <v>0</v>
      </c>
      <c r="L70" s="155">
        <f>'5.  2015-2020 LRAM'!AG572</f>
        <v>0</v>
      </c>
      <c r="M70" s="155">
        <f>'5.  2015-2020 LRAM'!AH572</f>
        <v>0</v>
      </c>
      <c r="N70" s="155">
        <f>'5.  2015-2020 LRAM'!AI572</f>
        <v>0</v>
      </c>
      <c r="O70" s="155">
        <f>'5.  2015-2020 LRAM'!AJ572</f>
        <v>0</v>
      </c>
      <c r="P70" s="155">
        <f>'5.  2015-2020 LRAM'!AK572</f>
        <v>0</v>
      </c>
      <c r="Q70" s="155">
        <f>'5.  2015-2020 LRAM'!AL572</f>
        <v>0</v>
      </c>
      <c r="R70" s="156">
        <f>SUM(D70:Q70)</f>
        <v>0</v>
      </c>
      <c r="U70" s="151"/>
      <c r="V70" s="152"/>
    </row>
    <row r="71" spans="2:22" s="162" customFormat="1" ht="15.75" customHeight="1">
      <c r="B71" s="153" t="s">
        <v>227</v>
      </c>
      <c r="C71" s="154"/>
      <c r="D71" s="155">
        <f>-'5.  2015-2020 LRAM'!Y573</f>
        <v>0</v>
      </c>
      <c r="E71" s="155">
        <f>-'5.  2015-2020 LRAM'!Z573</f>
        <v>0</v>
      </c>
      <c r="F71" s="155">
        <f>-'5.  2015-2020 LRAM'!AA573</f>
        <v>0</v>
      </c>
      <c r="G71" s="155">
        <f>-'5.  2015-2020 LRAM'!AB573</f>
        <v>0</v>
      </c>
      <c r="H71" s="155">
        <f>-'5.  2015-2020 LRAM'!AC573</f>
        <v>0</v>
      </c>
      <c r="I71" s="155">
        <f>-'5.  2015-2020 LRAM'!AD573</f>
        <v>0</v>
      </c>
      <c r="J71" s="155">
        <f>-'5.  2015-2020 LRAM'!AE573</f>
        <v>0</v>
      </c>
      <c r="K71" s="155">
        <f>-'5.  2015-2020 LRAM'!AF573</f>
        <v>0</v>
      </c>
      <c r="L71" s="155">
        <f>-'5.  2015-2020 LRAM'!AG573</f>
        <v>0</v>
      </c>
      <c r="M71" s="155">
        <f>-'5.  2015-2020 LRAM'!AH573</f>
        <v>0</v>
      </c>
      <c r="N71" s="155">
        <f>-'5.  2015-2020 LRAM'!AI573</f>
        <v>0</v>
      </c>
      <c r="O71" s="155">
        <f>-'5.  2015-2020 LRAM'!AJ573</f>
        <v>0</v>
      </c>
      <c r="P71" s="155">
        <f>-'5.  2015-2020 LRAM'!AK573</f>
        <v>0</v>
      </c>
      <c r="Q71" s="155">
        <f>-'5.  2015-2020 LRAM'!AL573</f>
        <v>0</v>
      </c>
      <c r="R71" s="156">
        <f>SUM(D71:Q71)</f>
        <v>0</v>
      </c>
      <c r="S71" s="157"/>
      <c r="U71" s="151"/>
      <c r="V71" s="152"/>
    </row>
    <row r="72" spans="2:22" s="135" customFormat="1" ht="15.75" customHeight="1">
      <c r="B72" s="623" t="s">
        <v>67</v>
      </c>
      <c r="C72" s="619"/>
      <c r="D72" s="159"/>
      <c r="E72" s="159"/>
      <c r="F72" s="159"/>
      <c r="G72" s="159"/>
      <c r="H72" s="159"/>
      <c r="I72" s="159"/>
      <c r="J72" s="159"/>
      <c r="K72" s="160"/>
      <c r="L72" s="160"/>
      <c r="M72" s="160"/>
      <c r="N72" s="160"/>
      <c r="O72" s="160"/>
      <c r="P72" s="160"/>
      <c r="Q72" s="160"/>
      <c r="R72" s="161"/>
      <c r="U72" s="158"/>
      <c r="V72" s="152"/>
    </row>
    <row r="73" spans="2:22" s="162" customFormat="1" ht="15.75" customHeight="1">
      <c r="B73" s="153" t="s">
        <v>230</v>
      </c>
      <c r="C73" s="533"/>
      <c r="D73" s="155">
        <f>'5.  2015-2020 LRAM'!Y756</f>
        <v>0</v>
      </c>
      <c r="E73" s="155">
        <f>'5.  2015-2020 LRAM'!Z756</f>
        <v>0</v>
      </c>
      <c r="F73" s="155">
        <f>'5.  2015-2020 LRAM'!AA756</f>
        <v>0</v>
      </c>
      <c r="G73" s="155">
        <f>'5.  2015-2020 LRAM'!AB756</f>
        <v>0</v>
      </c>
      <c r="H73" s="155">
        <f>'5.  2015-2020 LRAM'!AC756</f>
        <v>0</v>
      </c>
      <c r="I73" s="155">
        <f>'5.  2015-2020 LRAM'!AD756</f>
        <v>0</v>
      </c>
      <c r="J73" s="155">
        <f>'5.  2015-2020 LRAM'!AE756</f>
        <v>0</v>
      </c>
      <c r="K73" s="155">
        <f>'5.  2015-2020 LRAM'!AF756</f>
        <v>0</v>
      </c>
      <c r="L73" s="155">
        <f>'5.  2015-2020 LRAM'!AG756</f>
        <v>0</v>
      </c>
      <c r="M73" s="155">
        <f>'5.  2015-2020 LRAM'!AH756</f>
        <v>0</v>
      </c>
      <c r="N73" s="155">
        <f>'5.  2015-2020 LRAM'!AI756</f>
        <v>0</v>
      </c>
      <c r="O73" s="155">
        <f>'5.  2015-2020 LRAM'!AJ756</f>
        <v>0</v>
      </c>
      <c r="P73" s="155">
        <f>'5.  2015-2020 LRAM'!AK756</f>
        <v>0</v>
      </c>
      <c r="Q73" s="155">
        <f>'5.  2015-2020 LRAM'!AL756</f>
        <v>0</v>
      </c>
      <c r="R73" s="156">
        <f>SUM(D73:Q73)</f>
        <v>0</v>
      </c>
      <c r="U73" s="151"/>
      <c r="V73" s="152"/>
    </row>
    <row r="74" spans="2:22" s="162" customFormat="1" ht="16.5" customHeight="1">
      <c r="B74" s="153" t="s">
        <v>229</v>
      </c>
      <c r="C74" s="154"/>
      <c r="D74" s="155">
        <f>-'5.  2015-2020 LRAM'!Y757</f>
        <v>0</v>
      </c>
      <c r="E74" s="155">
        <f>-'5.  2015-2020 LRAM'!Z757</f>
        <v>0</v>
      </c>
      <c r="F74" s="155">
        <f>-'5.  2015-2020 LRAM'!AA757</f>
        <v>0</v>
      </c>
      <c r="G74" s="155">
        <f>-'5.  2015-2020 LRAM'!AB757</f>
        <v>0</v>
      </c>
      <c r="H74" s="155">
        <f>-'5.  2015-2020 LRAM'!AC757</f>
        <v>0</v>
      </c>
      <c r="I74" s="155">
        <f>-'5.  2015-2020 LRAM'!AD757</f>
        <v>0</v>
      </c>
      <c r="J74" s="155">
        <f>-'5.  2015-2020 LRAM'!AE757</f>
        <v>0</v>
      </c>
      <c r="K74" s="155">
        <f>-'5.  2015-2020 LRAM'!AF757</f>
        <v>0</v>
      </c>
      <c r="L74" s="155">
        <f>-'5.  2015-2020 LRAM'!AG757</f>
        <v>0</v>
      </c>
      <c r="M74" s="155">
        <f>-'5.  2015-2020 LRAM'!AH757</f>
        <v>0</v>
      </c>
      <c r="N74" s="155">
        <f>-'5.  2015-2020 LRAM'!AI757</f>
        <v>0</v>
      </c>
      <c r="O74" s="155">
        <f>-'5.  2015-2020 LRAM'!AJ757</f>
        <v>0</v>
      </c>
      <c r="P74" s="155">
        <f>-'5.  2015-2020 LRAM'!AK757</f>
        <v>0</v>
      </c>
      <c r="Q74" s="155">
        <f>-'5.  2015-2020 LRAM'!AL757</f>
        <v>0</v>
      </c>
      <c r="R74" s="156">
        <f>SUM(D74:Q74)</f>
        <v>0</v>
      </c>
      <c r="S74" s="157"/>
      <c r="U74" s="151"/>
      <c r="V74" s="152"/>
    </row>
    <row r="75" spans="2:22" s="135" customFormat="1" ht="15.75" customHeight="1">
      <c r="B75" s="623" t="s">
        <v>67</v>
      </c>
      <c r="C75" s="619"/>
      <c r="D75" s="159"/>
      <c r="E75" s="159"/>
      <c r="F75" s="159"/>
      <c r="G75" s="159"/>
      <c r="H75" s="159"/>
      <c r="I75" s="159"/>
      <c r="J75" s="159"/>
      <c r="K75" s="160"/>
      <c r="L75" s="160"/>
      <c r="M75" s="160"/>
      <c r="N75" s="160"/>
      <c r="O75" s="160"/>
      <c r="P75" s="160"/>
      <c r="Q75" s="160"/>
      <c r="R75" s="161"/>
      <c r="U75" s="158"/>
      <c r="V75" s="152"/>
    </row>
    <row r="76" spans="2:22" s="162" customFormat="1" ht="15.75" customHeight="1">
      <c r="B76" s="153" t="s">
        <v>232</v>
      </c>
      <c r="C76" s="154"/>
      <c r="D76" s="155">
        <f>'5.  2015-2020 LRAM'!Y940</f>
        <v>0</v>
      </c>
      <c r="E76" s="155">
        <f>'5.  2015-2020 LRAM'!Z940</f>
        <v>0</v>
      </c>
      <c r="F76" s="155">
        <f>'5.  2015-2020 LRAM'!AA940</f>
        <v>0</v>
      </c>
      <c r="G76" s="155">
        <f>'5.  2015-2020 LRAM'!AB940</f>
        <v>0</v>
      </c>
      <c r="H76" s="155">
        <f>'5.  2015-2020 LRAM'!AC940</f>
        <v>0</v>
      </c>
      <c r="I76" s="155">
        <f>'5.  2015-2020 LRAM'!AD940</f>
        <v>0</v>
      </c>
      <c r="J76" s="155">
        <f>'5.  2015-2020 LRAM'!AE940</f>
        <v>0</v>
      </c>
      <c r="K76" s="155">
        <f>'5.  2015-2020 LRAM'!AF940</f>
        <v>0</v>
      </c>
      <c r="L76" s="155">
        <f>'5.  2015-2020 LRAM'!AG940</f>
        <v>0</v>
      </c>
      <c r="M76" s="155">
        <f>'5.  2015-2020 LRAM'!AH940</f>
        <v>0</v>
      </c>
      <c r="N76" s="155">
        <f>'5.  2015-2020 LRAM'!AI940</f>
        <v>0</v>
      </c>
      <c r="O76" s="155">
        <f>'5.  2015-2020 LRAM'!AJ940</f>
        <v>0</v>
      </c>
      <c r="P76" s="155">
        <f>'5.  2015-2020 LRAM'!AK940</f>
        <v>0</v>
      </c>
      <c r="Q76" s="155">
        <f>'5.  2015-2020 LRAM'!AL940</f>
        <v>0</v>
      </c>
      <c r="R76" s="156">
        <f>SUM(D76:Q76)</f>
        <v>0</v>
      </c>
      <c r="U76" s="151"/>
      <c r="V76" s="152"/>
    </row>
    <row r="77" spans="2:22" s="162" customFormat="1" ht="15.75" customHeight="1">
      <c r="B77" s="153" t="s">
        <v>231</v>
      </c>
      <c r="C77" s="154"/>
      <c r="D77" s="155">
        <f>-'5.  2015-2020 LRAM'!Y941</f>
        <v>0</v>
      </c>
      <c r="E77" s="155">
        <f>-'5.  2015-2020 LRAM'!Z941</f>
        <v>0</v>
      </c>
      <c r="F77" s="155">
        <f>-'5.  2015-2020 LRAM'!AA941</f>
        <v>0</v>
      </c>
      <c r="G77" s="155">
        <f>-'5.  2015-2020 LRAM'!AB941</f>
        <v>0</v>
      </c>
      <c r="H77" s="155">
        <f>-'5.  2015-2020 LRAM'!AC941</f>
        <v>0</v>
      </c>
      <c r="I77" s="155">
        <f>-'5.  2015-2020 LRAM'!AD941</f>
        <v>0</v>
      </c>
      <c r="J77" s="155">
        <f>-'5.  2015-2020 LRAM'!AE941</f>
        <v>0</v>
      </c>
      <c r="K77" s="155">
        <f>-'5.  2015-2020 LRAM'!AF941</f>
        <v>0</v>
      </c>
      <c r="L77" s="155">
        <f>-'5.  2015-2020 LRAM'!AG941</f>
        <v>0</v>
      </c>
      <c r="M77" s="155">
        <f>-'5.  2015-2020 LRAM'!AH941</f>
        <v>0</v>
      </c>
      <c r="N77" s="155">
        <f>-'5.  2015-2020 LRAM'!AI941</f>
        <v>0</v>
      </c>
      <c r="O77" s="155">
        <f>-'5.  2015-2020 LRAM'!AJ941</f>
        <v>0</v>
      </c>
      <c r="P77" s="155">
        <f>-'5.  2015-2020 LRAM'!AK941</f>
        <v>0</v>
      </c>
      <c r="Q77" s="155">
        <f>-'5.  2015-2020 LRAM'!AL941</f>
        <v>0</v>
      </c>
      <c r="R77" s="156">
        <f>SUM(D77:Q77)</f>
        <v>0</v>
      </c>
      <c r="S77" s="157"/>
      <c r="U77" s="151"/>
      <c r="V77" s="152"/>
    </row>
    <row r="78" spans="2:22" s="135" customFormat="1" ht="15.75" customHeight="1">
      <c r="B78" s="623" t="s">
        <v>67</v>
      </c>
      <c r="C78" s="619"/>
      <c r="D78" s="159"/>
      <c r="E78" s="159"/>
      <c r="F78" s="159"/>
      <c r="G78" s="159"/>
      <c r="H78" s="159"/>
      <c r="I78" s="159"/>
      <c r="J78" s="159"/>
      <c r="K78" s="160"/>
      <c r="L78" s="160"/>
      <c r="M78" s="160"/>
      <c r="N78" s="160"/>
      <c r="O78" s="160"/>
      <c r="P78" s="160"/>
      <c r="Q78" s="160"/>
      <c r="R78" s="161"/>
      <c r="U78" s="158"/>
      <c r="V78" s="152"/>
    </row>
    <row r="79" spans="2:22" s="162" customFormat="1" ht="15.75" customHeight="1">
      <c r="B79" s="153" t="s">
        <v>234</v>
      </c>
      <c r="C79" s="533"/>
      <c r="D79" s="155">
        <f>'5.  2015-2020 LRAM'!Y1124</f>
        <v>0</v>
      </c>
      <c r="E79" s="155">
        <f>'5.  2015-2020 LRAM'!Z1124</f>
        <v>0</v>
      </c>
      <c r="F79" s="155">
        <f>'5.  2015-2020 LRAM'!AA1124</f>
        <v>0</v>
      </c>
      <c r="G79" s="155">
        <f>'5.  2015-2020 LRAM'!AB1124</f>
        <v>0</v>
      </c>
      <c r="H79" s="155">
        <f>'5.  2015-2020 LRAM'!AC1124</f>
        <v>0</v>
      </c>
      <c r="I79" s="155">
        <f>'5.  2015-2020 LRAM'!AD1124</f>
        <v>0</v>
      </c>
      <c r="J79" s="155">
        <f>'5.  2015-2020 LRAM'!AE1124</f>
        <v>0</v>
      </c>
      <c r="K79" s="155">
        <f>'5.  2015-2020 LRAM'!AF1124</f>
        <v>0</v>
      </c>
      <c r="L79" s="155">
        <f>'5.  2015-2020 LRAM'!AG1124</f>
        <v>0</v>
      </c>
      <c r="M79" s="155">
        <f>'5.  2015-2020 LRAM'!AH1124</f>
        <v>0</v>
      </c>
      <c r="N79" s="155">
        <f>'5.  2015-2020 LRAM'!AI1124</f>
        <v>0</v>
      </c>
      <c r="O79" s="155">
        <f>'5.  2015-2020 LRAM'!AJ1124</f>
        <v>0</v>
      </c>
      <c r="P79" s="155">
        <f>'5.  2015-2020 LRAM'!AK1124</f>
        <v>0</v>
      </c>
      <c r="Q79" s="155">
        <f>'5.  2015-2020 LRAM'!AL1124</f>
        <v>0</v>
      </c>
      <c r="R79" s="156">
        <f>SUM(D79:Q79)</f>
        <v>0</v>
      </c>
      <c r="U79" s="151"/>
      <c r="V79" s="152"/>
    </row>
    <row r="80" spans="2:22" s="162" customFormat="1" ht="15.75" customHeight="1">
      <c r="B80" s="153" t="s">
        <v>233</v>
      </c>
      <c r="C80" s="154"/>
      <c r="D80" s="155">
        <f>-'5.  2015-2020 LRAM'!Y1125</f>
        <v>0</v>
      </c>
      <c r="E80" s="155">
        <f>-'5.  2015-2020 LRAM'!Z1125</f>
        <v>0</v>
      </c>
      <c r="F80" s="155">
        <f>-'5.  2015-2020 LRAM'!AA1125</f>
        <v>0</v>
      </c>
      <c r="G80" s="155">
        <f>-'5.  2015-2020 LRAM'!AB1125</f>
        <v>0</v>
      </c>
      <c r="H80" s="155">
        <f>-'5.  2015-2020 LRAM'!AC1125</f>
        <v>0</v>
      </c>
      <c r="I80" s="155">
        <f>-'5.  2015-2020 LRAM'!AD1125</f>
        <v>0</v>
      </c>
      <c r="J80" s="155">
        <f>-'5.  2015-2020 LRAM'!AE1125</f>
        <v>0</v>
      </c>
      <c r="K80" s="155">
        <f>-'5.  2015-2020 LRAM'!AF1125</f>
        <v>0</v>
      </c>
      <c r="L80" s="155">
        <f>-'5.  2015-2020 LRAM'!AG1125</f>
        <v>0</v>
      </c>
      <c r="M80" s="155">
        <f>-'5.  2015-2020 LRAM'!AH1125</f>
        <v>0</v>
      </c>
      <c r="N80" s="155">
        <f>-'5.  2015-2020 LRAM'!AI1125</f>
        <v>0</v>
      </c>
      <c r="O80" s="155">
        <f>-'5.  2015-2020 LRAM'!AJ1125</f>
        <v>0</v>
      </c>
      <c r="P80" s="155">
        <f>-'5.  2015-2020 LRAM'!AK1125</f>
        <v>0</v>
      </c>
      <c r="Q80" s="155">
        <f>-'5.  2015-2020 LRAM'!AL1125</f>
        <v>0</v>
      </c>
      <c r="R80" s="156">
        <f>SUM(D80:Q80)</f>
        <v>0</v>
      </c>
      <c r="S80" s="157"/>
      <c r="U80" s="151"/>
      <c r="V80" s="152"/>
    </row>
    <row r="81" spans="2:22" s="135" customFormat="1" ht="15.75" customHeight="1">
      <c r="B81" s="623" t="s">
        <v>67</v>
      </c>
      <c r="C81" s="619"/>
      <c r="D81" s="159"/>
      <c r="E81" s="159"/>
      <c r="F81" s="159"/>
      <c r="G81" s="159"/>
      <c r="H81" s="159"/>
      <c r="I81" s="159"/>
      <c r="J81" s="159"/>
      <c r="K81" s="160"/>
      <c r="L81" s="160"/>
      <c r="M81" s="160"/>
      <c r="N81" s="160"/>
      <c r="O81" s="160"/>
      <c r="P81" s="160"/>
      <c r="Q81" s="160"/>
      <c r="R81" s="161"/>
      <c r="U81" s="158"/>
      <c r="V81" s="152"/>
    </row>
    <row r="82" spans="2:22" s="17" customFormat="1" ht="20.25" customHeight="1">
      <c r="B82" s="620" t="s">
        <v>43</v>
      </c>
      <c r="C82" s="619"/>
      <c r="D82" s="677">
        <f>'6.  Carrying Charges'!I102</f>
        <v>96.694317978346319</v>
      </c>
      <c r="E82" s="677">
        <f>'6.  Carrying Charges'!J102</f>
        <v>906.45461628986709</v>
      </c>
      <c r="F82" s="677">
        <f>'6.  Carrying Charges'!K102</f>
        <v>74.250548741649865</v>
      </c>
      <c r="G82" s="677">
        <f>'6.  Carrying Charges'!L102</f>
        <v>-34.992173926859621</v>
      </c>
      <c r="H82" s="677">
        <f>'6.  Carrying Charges'!M102</f>
        <v>-2.106159277572917</v>
      </c>
      <c r="I82" s="677">
        <f>'6.  Carrying Charges'!N102</f>
        <v>-0.41737314295416678</v>
      </c>
      <c r="J82" s="677">
        <f>'6.  Carrying Charges'!O102</f>
        <v>243.5319444328459</v>
      </c>
      <c r="K82" s="677">
        <f>'6.  Carrying Charges'!P102</f>
        <v>0</v>
      </c>
      <c r="L82" s="677">
        <f>'6.  Carrying Charges'!Q102</f>
        <v>0</v>
      </c>
      <c r="M82" s="677">
        <f>'6.  Carrying Charges'!R102</f>
        <v>0</v>
      </c>
      <c r="N82" s="677">
        <f>'6.  Carrying Charges'!S102</f>
        <v>0</v>
      </c>
      <c r="O82" s="677">
        <f>'6.  Carrying Charges'!T102</f>
        <v>0</v>
      </c>
      <c r="P82" s="677">
        <f>'6.  Carrying Charges'!U102</f>
        <v>0</v>
      </c>
      <c r="Q82" s="677">
        <f>'6.  Carrying Charges'!V102</f>
        <v>0</v>
      </c>
      <c r="R82" s="678">
        <f>SUM(D82:Q82)</f>
        <v>1283.4157210953226</v>
      </c>
      <c r="U82" s="151"/>
      <c r="V82" s="152"/>
    </row>
    <row r="83" spans="2:22" s="162" customFormat="1" ht="21.75" customHeight="1">
      <c r="B83" s="621" t="s">
        <v>241</v>
      </c>
      <c r="C83" s="622"/>
      <c r="D83" s="749">
        <f>SUM(D64:D71)+D82</f>
        <v>12184.087053285422</v>
      </c>
      <c r="E83" s="749">
        <f t="shared" ref="E83:I83" si="2">SUM(E64:E71)+E82</f>
        <v>86526.915263903997</v>
      </c>
      <c r="F83" s="749">
        <f t="shared" si="2"/>
        <v>7099.306185727718</v>
      </c>
      <c r="G83" s="749">
        <f t="shared" si="2"/>
        <v>-3356.4198670982182</v>
      </c>
      <c r="H83" s="749">
        <f t="shared" si="2"/>
        <v>-201.66721627757295</v>
      </c>
      <c r="I83" s="749">
        <f t="shared" si="2"/>
        <v>-40.03403414295417</v>
      </c>
      <c r="J83" s="749">
        <f>SUM(J64:J71)+J82</f>
        <v>18798.752735432849</v>
      </c>
      <c r="K83" s="621">
        <f t="shared" ref="K83:Q83" si="3">SUM(K52:K69)+K82</f>
        <v>0</v>
      </c>
      <c r="L83" s="621">
        <f t="shared" si="3"/>
        <v>0</v>
      </c>
      <c r="M83" s="621">
        <f t="shared" si="3"/>
        <v>0</v>
      </c>
      <c r="N83" s="621">
        <f t="shared" si="3"/>
        <v>0</v>
      </c>
      <c r="O83" s="621">
        <f t="shared" si="3"/>
        <v>0</v>
      </c>
      <c r="P83" s="621">
        <f t="shared" si="3"/>
        <v>0</v>
      </c>
      <c r="Q83" s="621">
        <f t="shared" si="3"/>
        <v>0</v>
      </c>
      <c r="R83" s="621">
        <f>SUM(R64:R71)+R82</f>
        <v>121010.94012083123</v>
      </c>
      <c r="U83" s="151"/>
      <c r="V83" s="152"/>
    </row>
    <row r="84" spans="2:22" ht="20.25" customHeight="1">
      <c r="B84" s="451" t="s">
        <v>537</v>
      </c>
      <c r="C84" s="600"/>
      <c r="D84" s="599"/>
      <c r="E84" s="599"/>
      <c r="F84" s="599"/>
      <c r="G84" s="599"/>
      <c r="H84" s="599"/>
      <c r="I84" s="599"/>
      <c r="J84" s="599"/>
      <c r="K84" s="599"/>
      <c r="L84" s="599"/>
      <c r="M84" s="599"/>
      <c r="N84" s="599"/>
      <c r="O84" s="599"/>
      <c r="P84" s="599"/>
      <c r="Q84" s="599"/>
      <c r="R84" s="599"/>
      <c r="V84" s="13"/>
    </row>
    <row r="85" spans="2:22" ht="20.25" customHeight="1">
      <c r="B85" s="618"/>
      <c r="C85" s="68"/>
      <c r="E85" s="9"/>
      <c r="V85" s="13"/>
    </row>
    <row r="86" spans="2:22" ht="15">
      <c r="E86" s="9"/>
    </row>
    <row r="87" spans="2:22" ht="21" hidden="1" customHeight="1">
      <c r="B87" s="117" t="s">
        <v>538</v>
      </c>
      <c r="F87" s="587"/>
    </row>
    <row r="88" spans="2:22" s="547" customFormat="1" ht="27.75" hidden="1" customHeight="1">
      <c r="B88" s="568" t="s">
        <v>558</v>
      </c>
      <c r="C88" s="564"/>
      <c r="D88" s="564"/>
      <c r="E88" s="571"/>
      <c r="F88" s="564"/>
      <c r="G88" s="564"/>
      <c r="H88" s="564"/>
      <c r="I88" s="564"/>
      <c r="J88" s="564"/>
      <c r="T88" s="548"/>
      <c r="U88" s="548"/>
    </row>
    <row r="89" spans="2:22" ht="11.25" hidden="1" customHeight="1">
      <c r="B89" s="110"/>
    </row>
    <row r="90" spans="2:22" s="560" customFormat="1" ht="25.5" hidden="1" customHeight="1">
      <c r="B90" s="562"/>
      <c r="C90" s="558">
        <v>2011</v>
      </c>
      <c r="D90" s="558">
        <v>2012</v>
      </c>
      <c r="E90" s="558">
        <v>2013</v>
      </c>
      <c r="F90" s="558">
        <v>2014</v>
      </c>
      <c r="G90" s="558">
        <v>2015</v>
      </c>
      <c r="H90" s="558">
        <v>2016</v>
      </c>
      <c r="I90" s="558">
        <v>2017</v>
      </c>
      <c r="J90" s="558">
        <v>2018</v>
      </c>
      <c r="K90" s="558">
        <v>2019</v>
      </c>
      <c r="L90" s="558">
        <v>2020</v>
      </c>
      <c r="M90" s="559" t="s">
        <v>26</v>
      </c>
      <c r="T90" s="561"/>
      <c r="U90" s="561"/>
    </row>
    <row r="91" spans="2:22" s="92" customFormat="1" ht="23.25" hidden="1" customHeight="1">
      <c r="B91" s="197">
        <v>2011</v>
      </c>
      <c r="C91" s="553">
        <f>'4.  2011-2014 LRAM'!AM131</f>
        <v>0</v>
      </c>
      <c r="D91" s="554">
        <f>SUM('4.  2011-2014 LRAM'!Y259:AL259)</f>
        <v>0</v>
      </c>
      <c r="E91" s="554">
        <f>SUM('4.  2011-2014 LRAM'!Y388:AL388)</f>
        <v>0</v>
      </c>
      <c r="F91" s="555">
        <f>SUM('4.  2011-2014 LRAM'!Y517:AL517)</f>
        <v>0</v>
      </c>
      <c r="G91" s="555">
        <f>SUM('5.  2015-2020 LRAM'!Y199:AL199)</f>
        <v>9601.7343637526064</v>
      </c>
      <c r="H91" s="554">
        <f>SUM('5.  2015-2020 LRAM'!Y382:AL382)</f>
        <v>9145.5694017833503</v>
      </c>
      <c r="I91" s="555">
        <f>SUM('5.  2015-2020 LRAM'!Y565:AL565)</f>
        <v>0</v>
      </c>
      <c r="J91" s="554">
        <f>SUM('5.  2015-2020 LRAM'!Y748:AL748)</f>
        <v>0</v>
      </c>
      <c r="K91" s="554">
        <f>SUM('5.  2015-2020 LRAM'!Y931:AL931)</f>
        <v>0</v>
      </c>
      <c r="L91" s="554">
        <f>SUM('5.  2015-2020 LRAM'!Y1114:AL1114)</f>
        <v>0</v>
      </c>
      <c r="M91" s="554">
        <f>SUM(C91:L91)</f>
        <v>18747.303765535959</v>
      </c>
      <c r="T91" s="196"/>
      <c r="U91" s="196"/>
    </row>
    <row r="92" spans="2:22" s="92" customFormat="1" ht="23.25" hidden="1" customHeight="1">
      <c r="B92" s="197">
        <v>2012</v>
      </c>
      <c r="C92" s="556"/>
      <c r="D92" s="555">
        <f>SUM('4.  2011-2014 LRAM'!Y260:AL260)</f>
        <v>0</v>
      </c>
      <c r="E92" s="554">
        <f>SUM('4.  2011-2014 LRAM'!Y389:AL389)</f>
        <v>0</v>
      </c>
      <c r="F92" s="555">
        <f>SUM('4.  2011-2014 LRAM'!Y518:AL518)</f>
        <v>0</v>
      </c>
      <c r="G92" s="555">
        <f>SUM('5.  2015-2020 LRAM'!Y200:AL200)</f>
        <v>8123.04824272921</v>
      </c>
      <c r="H92" s="554">
        <f>SUM('5.  2015-2020 LRAM'!Y383:AL383)</f>
        <v>7530.1992503506717</v>
      </c>
      <c r="I92" s="555">
        <f>SUM('5.  2015-2020 LRAM'!Y566:AL566)</f>
        <v>0</v>
      </c>
      <c r="J92" s="554">
        <f>SUM('5.  2015-2020 LRAM'!Y749:AL749)</f>
        <v>0</v>
      </c>
      <c r="K92" s="554">
        <f>SUM('5.  2015-2020 LRAM'!Y932:AL932)</f>
        <v>0</v>
      </c>
      <c r="L92" s="554">
        <f>SUM('5.  2015-2020 LRAM'!Y1115:AL1115)</f>
        <v>0</v>
      </c>
      <c r="M92" s="554">
        <f>SUM(D92:L92)</f>
        <v>15653.247493079882</v>
      </c>
      <c r="T92" s="196"/>
      <c r="U92" s="196"/>
    </row>
    <row r="93" spans="2:22" s="92" customFormat="1" ht="23.25" hidden="1" customHeight="1">
      <c r="B93" s="197">
        <v>2013</v>
      </c>
      <c r="C93" s="557"/>
      <c r="D93" s="557"/>
      <c r="E93" s="555">
        <f>SUM('4.  2011-2014 LRAM'!Y390:AL390)</f>
        <v>0</v>
      </c>
      <c r="F93" s="555">
        <f>SUM('4.  2011-2014 LRAM'!Y519:AL519)</f>
        <v>0</v>
      </c>
      <c r="G93" s="555">
        <f>SUM('5.  2015-2020 LRAM'!Y201:AL201)</f>
        <v>9049.0872510283807</v>
      </c>
      <c r="H93" s="554">
        <f>SUM('5.  2015-2020 LRAM'!Y384:AL384)</f>
        <v>7859.4937651295841</v>
      </c>
      <c r="I93" s="555">
        <f>SUM('5.  2015-2020 LRAM'!Y567:AL567)</f>
        <v>0</v>
      </c>
      <c r="J93" s="554">
        <f>SUM('5.  2015-2020 LRAM'!Y750:AL750)</f>
        <v>0</v>
      </c>
      <c r="K93" s="554">
        <f>SUM('5.  2015-2020 LRAM'!Y933:AL933)</f>
        <v>0</v>
      </c>
      <c r="L93" s="554">
        <f>SUM('5.  2015-2020 LRAM'!Y1116:AL1116)</f>
        <v>0</v>
      </c>
      <c r="M93" s="554">
        <f>SUM(C93:L93)</f>
        <v>16908.581016157965</v>
      </c>
      <c r="T93" s="196"/>
      <c r="U93" s="196"/>
    </row>
    <row r="94" spans="2:22" s="92" customFormat="1" ht="23.25" hidden="1" customHeight="1">
      <c r="B94" s="197">
        <v>2014</v>
      </c>
      <c r="C94" s="557"/>
      <c r="D94" s="557"/>
      <c r="E94" s="557"/>
      <c r="F94" s="555">
        <f>SUM('4.  2011-2014 LRAM'!Y520:AL520)</f>
        <v>0</v>
      </c>
      <c r="G94" s="555">
        <f>SUM('5.  2015-2020 LRAM'!Y202:AL202)</f>
        <v>31059.374470498424</v>
      </c>
      <c r="H94" s="554">
        <f>SUM('5.  2015-2020 LRAM'!Y385:AL385)</f>
        <v>29712.648668463706</v>
      </c>
      <c r="I94" s="555">
        <f>SUM('5.  2015-2020 LRAM'!Y568:AL568)</f>
        <v>0</v>
      </c>
      <c r="J94" s="554">
        <f>SUM('5.  2015-2020 LRAM'!Y751:AL751)</f>
        <v>0</v>
      </c>
      <c r="K94" s="554">
        <f>SUM('5.  2015-2020 LRAM'!Y934:AL934)</f>
        <v>0</v>
      </c>
      <c r="L94" s="554">
        <f>SUM('5.  2015-2020 LRAM'!Y1117:AL1117)</f>
        <v>0</v>
      </c>
      <c r="M94" s="554">
        <f>SUM(F94:L94)</f>
        <v>60772.023138962133</v>
      </c>
      <c r="T94" s="196"/>
      <c r="U94" s="196"/>
    </row>
    <row r="95" spans="2:22" s="92" customFormat="1" ht="23.25" hidden="1" customHeight="1">
      <c r="B95" s="197">
        <v>2015</v>
      </c>
      <c r="C95" s="557"/>
      <c r="D95" s="557"/>
      <c r="E95" s="557"/>
      <c r="F95" s="557"/>
      <c r="G95" s="555">
        <f>SUM('5.  2015-2020 LRAM'!Y203:AL203)</f>
        <v>30721.487180000004</v>
      </c>
      <c r="H95" s="554">
        <f>SUM('5.  2015-2020 LRAM'!Y386:AL386)</f>
        <v>16526.102063999999</v>
      </c>
      <c r="I95" s="555">
        <f>SUM('5.  2015-2020 LRAM'!Y569:AL569)</f>
        <v>0</v>
      </c>
      <c r="J95" s="554">
        <f>SUM('5.  2015-2020 LRAM'!Y752:AL752)</f>
        <v>0</v>
      </c>
      <c r="K95" s="554">
        <f>SUM('5.  2015-2020 LRAM'!Y935:AL935)</f>
        <v>0</v>
      </c>
      <c r="L95" s="554">
        <f>SUM('5.  2015-2020 LRAM'!Y1118:AL1118)</f>
        <v>0</v>
      </c>
      <c r="M95" s="554">
        <f>SUM(G95:L95)</f>
        <v>47247.589244000003</v>
      </c>
      <c r="T95" s="196"/>
      <c r="U95" s="196"/>
    </row>
    <row r="96" spans="2:22" s="92" customFormat="1" ht="23.25" hidden="1" customHeight="1">
      <c r="B96" s="197">
        <v>2016</v>
      </c>
      <c r="C96" s="557"/>
      <c r="D96" s="557"/>
      <c r="E96" s="557"/>
      <c r="F96" s="557"/>
      <c r="G96" s="557"/>
      <c r="H96" s="554">
        <f>SUM('5.  2015-2020 LRAM'!Y387:AL387)</f>
        <v>13468.5033</v>
      </c>
      <c r="I96" s="555">
        <f>SUM('5.  2015-2020 LRAM'!Y570:AL570)</f>
        <v>0</v>
      </c>
      <c r="J96" s="554">
        <f>SUM('5.  2015-2020 LRAM'!Y753:AL753)</f>
        <v>0</v>
      </c>
      <c r="K96" s="554">
        <f>SUM('5.  2015-2020 LRAM'!Y936:AL936)</f>
        <v>0</v>
      </c>
      <c r="L96" s="554">
        <f>SUM('5.  2015-2020 LRAM'!Y1119:AL1119)</f>
        <v>0</v>
      </c>
      <c r="M96" s="554">
        <f>SUM(H96:L96)</f>
        <v>13468.5033</v>
      </c>
      <c r="T96" s="196"/>
      <c r="U96" s="196"/>
    </row>
    <row r="97" spans="2:21" s="92" customFormat="1" ht="23.25" hidden="1" customHeight="1">
      <c r="B97" s="197">
        <v>2017</v>
      </c>
      <c r="C97" s="557"/>
      <c r="D97" s="557"/>
      <c r="E97" s="557"/>
      <c r="F97" s="557"/>
      <c r="G97" s="557"/>
      <c r="H97" s="557"/>
      <c r="I97" s="554">
        <f>SUM('5.  2015-2020 LRAM'!Y571:AL571)</f>
        <v>0</v>
      </c>
      <c r="J97" s="554">
        <f>SUM('5.  2015-2020 LRAM'!Y754:AL754)</f>
        <v>0</v>
      </c>
      <c r="K97" s="554">
        <f>SUM('5.  2015-2020 LRAM'!Y937:AL937)</f>
        <v>0</v>
      </c>
      <c r="L97" s="554">
        <f>SUM('5.  2015-2020 LRAM'!Y1120:AL1120)</f>
        <v>0</v>
      </c>
      <c r="M97" s="554">
        <f>SUM(I97:L97)</f>
        <v>0</v>
      </c>
      <c r="T97" s="196"/>
      <c r="U97" s="196"/>
    </row>
    <row r="98" spans="2:21" s="92" customFormat="1" ht="23.25" hidden="1" customHeight="1">
      <c r="B98" s="197">
        <v>2018</v>
      </c>
      <c r="C98" s="557"/>
      <c r="D98" s="557"/>
      <c r="E98" s="557"/>
      <c r="F98" s="557"/>
      <c r="G98" s="557"/>
      <c r="H98" s="557"/>
      <c r="I98" s="557"/>
      <c r="J98" s="554">
        <f>SUM('5.  2015-2020 LRAM'!Y755:AL755)</f>
        <v>0</v>
      </c>
      <c r="K98" s="554">
        <f>SUM('5.  2015-2020 LRAM'!Y938:AL938)</f>
        <v>0</v>
      </c>
      <c r="L98" s="554">
        <f>SUM('5.  2015-2020 LRAM'!Y1121:AL1121)</f>
        <v>0</v>
      </c>
      <c r="M98" s="554">
        <f>SUM(J98:L98)</f>
        <v>0</v>
      </c>
      <c r="T98" s="196"/>
      <c r="U98" s="196"/>
    </row>
    <row r="99" spans="2:21" s="92" customFormat="1" ht="23.25" hidden="1" customHeight="1">
      <c r="B99" s="197">
        <v>2019</v>
      </c>
      <c r="C99" s="557"/>
      <c r="D99" s="557"/>
      <c r="E99" s="557"/>
      <c r="F99" s="557"/>
      <c r="G99" s="557"/>
      <c r="H99" s="557"/>
      <c r="I99" s="557"/>
      <c r="J99" s="557"/>
      <c r="K99" s="554">
        <f>SUM('5.  2015-2020 LRAM'!Y939:AL939)</f>
        <v>0</v>
      </c>
      <c r="L99" s="554">
        <f>SUM('5.  2015-2020 LRAM'!Y1122:AL1122)</f>
        <v>0</v>
      </c>
      <c r="M99" s="554">
        <f>SUM(K99:L99)</f>
        <v>0</v>
      </c>
      <c r="T99" s="196"/>
      <c r="U99" s="196"/>
    </row>
    <row r="100" spans="2:21" s="92" customFormat="1" ht="23.25" hidden="1" customHeight="1">
      <c r="B100" s="197">
        <v>2020</v>
      </c>
      <c r="C100" s="557"/>
      <c r="D100" s="557"/>
      <c r="E100" s="557"/>
      <c r="F100" s="557"/>
      <c r="G100" s="557"/>
      <c r="H100" s="557"/>
      <c r="I100" s="557"/>
      <c r="J100" s="557"/>
      <c r="K100" s="557"/>
      <c r="L100" s="556">
        <f>SUM('5.  2015-2020 LRAM'!Y1123:AL1123)</f>
        <v>0</v>
      </c>
      <c r="M100" s="556">
        <f>L100</f>
        <v>0</v>
      </c>
      <c r="T100" s="196"/>
      <c r="U100" s="196"/>
    </row>
    <row r="101" spans="2:21" s="195" customFormat="1" ht="24" hidden="1" customHeight="1">
      <c r="B101" s="569" t="s">
        <v>520</v>
      </c>
      <c r="C101" s="553">
        <f>C91</f>
        <v>0</v>
      </c>
      <c r="D101" s="554">
        <f>D91+D92</f>
        <v>0</v>
      </c>
      <c r="E101" s="554">
        <f>E91+E92+E93</f>
        <v>0</v>
      </c>
      <c r="F101" s="554">
        <f>F91+F92+F93+F94</f>
        <v>0</v>
      </c>
      <c r="G101" s="554">
        <f>G91+G92+G93+G94+G95</f>
        <v>88554.731508008612</v>
      </c>
      <c r="H101" s="554">
        <f>H91+H92+H93+H94+H95+H96</f>
        <v>84242.516449727307</v>
      </c>
      <c r="I101" s="554">
        <f>I91+I92+I93+I94+I95+I96+I97</f>
        <v>0</v>
      </c>
      <c r="J101" s="554">
        <f>J91+J92+J93+J94+J95+J96+J97+J98</f>
        <v>0</v>
      </c>
      <c r="K101" s="554">
        <f>K91+K92+K93+K94+K95+K96+K97+K98+K99</f>
        <v>0</v>
      </c>
      <c r="L101" s="554">
        <f>SUM(L91:L100)</f>
        <v>0</v>
      </c>
      <c r="M101" s="554">
        <f>SUM(M91:M100)</f>
        <v>172797.24795773596</v>
      </c>
      <c r="T101" s="198"/>
      <c r="U101" s="198"/>
    </row>
    <row r="102" spans="2:21" s="27" customFormat="1" ht="24.75" hidden="1" customHeight="1">
      <c r="B102" s="570" t="s">
        <v>519</v>
      </c>
      <c r="C102" s="552">
        <f>'4.  2011-2014 LRAM'!AM132</f>
        <v>0</v>
      </c>
      <c r="D102" s="552">
        <f>'4.  2011-2014 LRAM'!AM262</f>
        <v>0</v>
      </c>
      <c r="E102" s="552">
        <f>'4.  2011-2014 LRAM'!AM392</f>
        <v>0</v>
      </c>
      <c r="F102" s="552">
        <f>'4.  2011-2014 LRAM'!AM522</f>
        <v>0</v>
      </c>
      <c r="G102" s="552">
        <f>'5.  2015-2020 LRAM'!AM205</f>
        <v>27185.738263999996</v>
      </c>
      <c r="H102" s="552">
        <f>'5.  2015-2020 LRAM'!AM389</f>
        <v>25883.985294000006</v>
      </c>
      <c r="I102" s="552">
        <f>'5.  2015-2020 LRAM'!AM573</f>
        <v>0</v>
      </c>
      <c r="J102" s="552">
        <f>'5.  2015-2020 LRAM'!AM757</f>
        <v>0</v>
      </c>
      <c r="K102" s="552">
        <f>'5.  2015-2020 LRAM'!AM941</f>
        <v>0</v>
      </c>
      <c r="L102" s="552">
        <f>'5.  2015-2020 LRAM'!AM1125</f>
        <v>0</v>
      </c>
      <c r="M102" s="554">
        <f>SUM(C102:L102)</f>
        <v>53069.723557999998</v>
      </c>
      <c r="T102" s="91"/>
      <c r="U102" s="91"/>
    </row>
    <row r="103" spans="2:21" ht="24.75" hidden="1" customHeight="1">
      <c r="B103" s="570" t="s">
        <v>43</v>
      </c>
      <c r="C103" s="552">
        <f>'6.  Carrying Charges'!W27</f>
        <v>0</v>
      </c>
      <c r="D103" s="552">
        <f>'6.  Carrying Charges'!W42</f>
        <v>0</v>
      </c>
      <c r="E103" s="552">
        <f>'6.  Carrying Charges'!W57</f>
        <v>0</v>
      </c>
      <c r="F103" s="552">
        <f>'6.  Carrying Charges'!W72</f>
        <v>0</v>
      </c>
      <c r="G103" s="552">
        <f>'6.  Carrying Charges'!W87</f>
        <v>314.13253416776911</v>
      </c>
      <c r="H103" s="552">
        <f>'6.  Carrying Charges'!W102</f>
        <v>1283.4157210953226</v>
      </c>
      <c r="I103" s="552">
        <f>'6.  Carrying Charges'!W117</f>
        <v>2600.4184894924192</v>
      </c>
      <c r="J103" s="552">
        <f>'6.  Carrying Charges'!W132</f>
        <v>3588.1705657902417</v>
      </c>
      <c r="K103" s="552">
        <f>'6.  Carrying Charges'!W147</f>
        <v>3588.1705657902417</v>
      </c>
      <c r="L103" s="552">
        <f>'6.  Carrying Charges'!W162</f>
        <v>3588.1705657902417</v>
      </c>
      <c r="M103" s="554">
        <f>SUM(C103:L103)</f>
        <v>14962.478442126237</v>
      </c>
    </row>
    <row r="104" spans="2:21" ht="23.25" hidden="1" customHeight="1">
      <c r="B104" s="569" t="s">
        <v>26</v>
      </c>
      <c r="C104" s="552">
        <f>C101-C102+C103</f>
        <v>0</v>
      </c>
      <c r="D104" s="552">
        <f t="shared" ref="D104:J104" si="4">D101-D102+D103</f>
        <v>0</v>
      </c>
      <c r="E104" s="552">
        <f t="shared" si="4"/>
        <v>0</v>
      </c>
      <c r="F104" s="552">
        <f t="shared" si="4"/>
        <v>0</v>
      </c>
      <c r="G104" s="552">
        <f t="shared" si="4"/>
        <v>61683.125778176378</v>
      </c>
      <c r="H104" s="552">
        <f t="shared" si="4"/>
        <v>59641.946876822622</v>
      </c>
      <c r="I104" s="552">
        <f t="shared" si="4"/>
        <v>2600.4184894924192</v>
      </c>
      <c r="J104" s="552">
        <f t="shared" si="4"/>
        <v>3588.1705657902417</v>
      </c>
      <c r="K104" s="552">
        <f>K101-K102+K103</f>
        <v>3588.1705657902417</v>
      </c>
      <c r="L104" s="552">
        <f>L101-L102+L103</f>
        <v>3588.1705657902417</v>
      </c>
      <c r="M104" s="552">
        <f>M101-M102+M103</f>
        <v>134690.00284186221</v>
      </c>
    </row>
    <row r="105" spans="2:21" ht="15.75" hidden="1" customHeight="1"/>
    <row r="106" spans="2:21">
      <c r="B106" s="587" t="s">
        <v>527</v>
      </c>
    </row>
  </sheetData>
  <mergeCells count="6">
    <mergeCell ref="B24:G24"/>
    <mergeCell ref="B26:C26"/>
    <mergeCell ref="B46:L46"/>
    <mergeCell ref="B47:L47"/>
    <mergeCell ref="B48:L48"/>
    <mergeCell ref="B41:C41"/>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1390650</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1390650</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1390650</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1390650</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1390650</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0" zoomScale="85" zoomScaleNormal="85" workbookViewId="0">
      <selection activeCell="D36" sqref="D3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172</v>
      </c>
      <c r="C14" s="125" t="s">
        <v>176</v>
      </c>
    </row>
    <row r="15" spans="2:3" ht="26.25" customHeight="1" thickBot="1">
      <c r="C15" s="127" t="s">
        <v>408</v>
      </c>
    </row>
    <row r="16" spans="2:3" ht="27" customHeight="1" thickBot="1">
      <c r="C16" s="567" t="s">
        <v>552</v>
      </c>
    </row>
    <row r="19" spans="2:8" ht="15.75">
      <c r="B19" s="535" t="s">
        <v>621</v>
      </c>
    </row>
    <row r="20" spans="2:8" ht="13.5" customHeight="1"/>
    <row r="21" spans="2:8" ht="57.75" customHeight="1">
      <c r="B21" s="782" t="s">
        <v>638</v>
      </c>
      <c r="C21" s="782"/>
      <c r="D21" s="782"/>
      <c r="E21" s="782"/>
      <c r="F21" s="782"/>
      <c r="G21" s="782"/>
      <c r="H21" s="782"/>
    </row>
    <row r="23" spans="2:8" s="607" customFormat="1" ht="15.75">
      <c r="B23" s="617" t="s">
        <v>547</v>
      </c>
      <c r="C23" s="617" t="s">
        <v>562</v>
      </c>
      <c r="D23" s="617" t="s">
        <v>546</v>
      </c>
      <c r="E23" s="791" t="s">
        <v>34</v>
      </c>
      <c r="F23" s="792"/>
      <c r="G23" s="791" t="s">
        <v>545</v>
      </c>
      <c r="H23" s="792"/>
    </row>
    <row r="24" spans="2:8">
      <c r="B24" s="606">
        <v>1</v>
      </c>
      <c r="C24" s="642"/>
      <c r="D24" s="605"/>
      <c r="E24" s="787"/>
      <c r="F24" s="788"/>
      <c r="G24" s="789"/>
      <c r="H24" s="790"/>
    </row>
    <row r="25" spans="2:8">
      <c r="B25" s="606">
        <v>2</v>
      </c>
      <c r="C25" s="642"/>
      <c r="D25" s="605"/>
      <c r="E25" s="787"/>
      <c r="F25" s="788"/>
      <c r="G25" s="789"/>
      <c r="H25" s="790"/>
    </row>
    <row r="26" spans="2:8">
      <c r="B26" s="606">
        <v>3</v>
      </c>
      <c r="C26" s="642"/>
      <c r="D26" s="605"/>
      <c r="E26" s="787"/>
      <c r="F26" s="788"/>
      <c r="G26" s="789"/>
      <c r="H26" s="790"/>
    </row>
    <row r="27" spans="2:8">
      <c r="B27" s="606">
        <v>4</v>
      </c>
      <c r="C27" s="642"/>
      <c r="D27" s="605"/>
      <c r="E27" s="787"/>
      <c r="F27" s="788"/>
      <c r="G27" s="789"/>
      <c r="H27" s="790"/>
    </row>
    <row r="28" spans="2:8">
      <c r="B28" s="606">
        <v>5</v>
      </c>
      <c r="C28" s="642"/>
      <c r="D28" s="605"/>
      <c r="E28" s="787"/>
      <c r="F28" s="788"/>
      <c r="G28" s="789"/>
      <c r="H28" s="790"/>
    </row>
    <row r="29" spans="2:8">
      <c r="B29" s="606">
        <v>6</v>
      </c>
      <c r="C29" s="642"/>
      <c r="D29" s="605"/>
      <c r="E29" s="787"/>
      <c r="F29" s="788"/>
      <c r="G29" s="789"/>
      <c r="H29" s="790"/>
    </row>
    <row r="30" spans="2:8">
      <c r="B30" s="606">
        <v>7</v>
      </c>
      <c r="C30" s="642"/>
      <c r="D30" s="605"/>
      <c r="E30" s="787"/>
      <c r="F30" s="788"/>
      <c r="G30" s="789"/>
      <c r="H30" s="790"/>
    </row>
    <row r="31" spans="2:8">
      <c r="B31" s="606">
        <v>8</v>
      </c>
      <c r="C31" s="642"/>
      <c r="D31" s="605"/>
      <c r="E31" s="787"/>
      <c r="F31" s="788"/>
      <c r="G31" s="789"/>
      <c r="H31" s="790"/>
    </row>
    <row r="32" spans="2:8">
      <c r="B32" s="606">
        <v>9</v>
      </c>
      <c r="C32" s="642"/>
      <c r="D32" s="605"/>
      <c r="E32" s="787"/>
      <c r="F32" s="788"/>
      <c r="G32" s="789"/>
      <c r="H32" s="790"/>
    </row>
    <row r="33" spans="2:8">
      <c r="B33" s="606">
        <v>10</v>
      </c>
      <c r="C33" s="642"/>
      <c r="D33" s="605"/>
      <c r="E33" s="787"/>
      <c r="F33" s="788"/>
      <c r="G33" s="789"/>
      <c r="H33" s="790"/>
    </row>
    <row r="34" spans="2:8">
      <c r="B34" s="606" t="s">
        <v>481</v>
      </c>
      <c r="C34" s="642"/>
      <c r="D34" s="605"/>
      <c r="E34" s="787"/>
      <c r="F34" s="788"/>
      <c r="G34" s="789"/>
      <c r="H34" s="790"/>
    </row>
    <row r="36" spans="2:8" ht="30.75" customHeight="1">
      <c r="B36" s="535" t="s">
        <v>616</v>
      </c>
    </row>
    <row r="37" spans="2:8" ht="23.25" customHeight="1">
      <c r="B37" s="566" t="s">
        <v>622</v>
      </c>
      <c r="C37" s="603"/>
      <c r="D37" s="603"/>
      <c r="E37" s="603"/>
      <c r="F37" s="603"/>
      <c r="G37" s="603"/>
      <c r="H37" s="603"/>
    </row>
    <row r="39" spans="2:8" s="92" customFormat="1" ht="15.75">
      <c r="B39" s="617" t="s">
        <v>547</v>
      </c>
      <c r="C39" s="617" t="s">
        <v>562</v>
      </c>
      <c r="D39" s="617" t="s">
        <v>546</v>
      </c>
      <c r="E39" s="791" t="s">
        <v>34</v>
      </c>
      <c r="F39" s="792"/>
      <c r="G39" s="791" t="s">
        <v>545</v>
      </c>
      <c r="H39" s="792"/>
    </row>
    <row r="40" spans="2:8">
      <c r="B40" s="606">
        <v>1</v>
      </c>
      <c r="C40" s="642"/>
      <c r="D40" s="605"/>
      <c r="E40" s="787"/>
      <c r="F40" s="788"/>
      <c r="G40" s="789"/>
      <c r="H40" s="790"/>
    </row>
    <row r="41" spans="2:8">
      <c r="B41" s="606">
        <v>2</v>
      </c>
      <c r="C41" s="642"/>
      <c r="D41" s="605"/>
      <c r="E41" s="787"/>
      <c r="F41" s="788"/>
      <c r="G41" s="789"/>
      <c r="H41" s="790"/>
    </row>
    <row r="42" spans="2:8">
      <c r="B42" s="606">
        <v>3</v>
      </c>
      <c r="C42" s="642"/>
      <c r="D42" s="605"/>
      <c r="E42" s="787"/>
      <c r="F42" s="788"/>
      <c r="G42" s="789"/>
      <c r="H42" s="790"/>
    </row>
    <row r="43" spans="2:8">
      <c r="B43" s="606">
        <v>4</v>
      </c>
      <c r="C43" s="642"/>
      <c r="D43" s="605"/>
      <c r="E43" s="787"/>
      <c r="F43" s="788"/>
      <c r="G43" s="789"/>
      <c r="H43" s="790"/>
    </row>
    <row r="44" spans="2:8">
      <c r="B44" s="606">
        <v>5</v>
      </c>
      <c r="C44" s="642"/>
      <c r="D44" s="605"/>
      <c r="E44" s="787"/>
      <c r="F44" s="788"/>
      <c r="G44" s="789"/>
      <c r="H44" s="790"/>
    </row>
    <row r="45" spans="2:8">
      <c r="B45" s="606">
        <v>6</v>
      </c>
      <c r="C45" s="642"/>
      <c r="D45" s="605"/>
      <c r="E45" s="787"/>
      <c r="F45" s="788"/>
      <c r="G45" s="789"/>
      <c r="H45" s="790"/>
    </row>
    <row r="46" spans="2:8">
      <c r="B46" s="606">
        <v>7</v>
      </c>
      <c r="C46" s="642"/>
      <c r="D46" s="605"/>
      <c r="E46" s="787"/>
      <c r="F46" s="788"/>
      <c r="G46" s="789"/>
      <c r="H46" s="790"/>
    </row>
    <row r="47" spans="2:8">
      <c r="B47" s="606">
        <v>8</v>
      </c>
      <c r="C47" s="642"/>
      <c r="D47" s="605"/>
      <c r="E47" s="787"/>
      <c r="F47" s="788"/>
      <c r="G47" s="789"/>
      <c r="H47" s="790"/>
    </row>
    <row r="48" spans="2:8">
      <c r="B48" s="606">
        <v>9</v>
      </c>
      <c r="C48" s="642"/>
      <c r="D48" s="605"/>
      <c r="E48" s="787"/>
      <c r="F48" s="788"/>
      <c r="G48" s="789"/>
      <c r="H48" s="790"/>
    </row>
    <row r="49" spans="2:8">
      <c r="B49" s="606">
        <v>10</v>
      </c>
      <c r="C49" s="642"/>
      <c r="D49" s="605"/>
      <c r="E49" s="787"/>
      <c r="F49" s="788"/>
      <c r="G49" s="789"/>
      <c r="H49" s="790"/>
    </row>
    <row r="50" spans="2:8">
      <c r="B50" s="606" t="s">
        <v>481</v>
      </c>
      <c r="C50" s="642"/>
      <c r="D50" s="605"/>
      <c r="E50" s="787"/>
      <c r="F50" s="788"/>
      <c r="G50" s="789"/>
      <c r="H50" s="79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2" zoomScale="90" zoomScaleNormal="90" workbookViewId="0">
      <selection activeCell="D35" sqref="D3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1"/>
      <c r="K2" s="101"/>
      <c r="L2" s="101"/>
      <c r="M2" s="101"/>
      <c r="N2" s="101"/>
      <c r="O2" s="101"/>
      <c r="P2" s="101"/>
      <c r="Q2" s="94"/>
    </row>
    <row r="3" spans="2:17" ht="22.5" customHeight="1" thickBot="1">
      <c r="B3" s="50"/>
      <c r="C3" s="29"/>
      <c r="D3" s="17"/>
      <c r="E3" s="164"/>
      <c r="F3" s="17"/>
      <c r="G3" s="17"/>
      <c r="H3" s="69"/>
      <c r="I3" s="164"/>
      <c r="J3" s="164"/>
      <c r="K3" s="164"/>
      <c r="L3" s="164"/>
      <c r="M3" s="164"/>
      <c r="N3" s="164"/>
      <c r="O3" s="164"/>
      <c r="P3" s="164"/>
      <c r="Q3" s="164"/>
    </row>
    <row r="4" spans="2:17" s="2" customFormat="1" ht="27" customHeight="1" thickBot="1">
      <c r="B4" s="272" t="s">
        <v>172</v>
      </c>
      <c r="C4" s="454"/>
      <c r="D4" s="256" t="s">
        <v>176</v>
      </c>
      <c r="E4" s="437"/>
      <c r="F4" s="437"/>
      <c r="G4" s="437"/>
      <c r="H4" s="437"/>
      <c r="I4" s="437"/>
      <c r="J4" s="437"/>
      <c r="K4" s="437"/>
      <c r="L4" s="437"/>
      <c r="M4" s="437"/>
      <c r="N4" s="437"/>
      <c r="O4" s="437"/>
      <c r="P4" s="437"/>
      <c r="Q4" s="455"/>
    </row>
    <row r="5" spans="2:17" s="2" customFormat="1" ht="24" customHeight="1" thickBot="1">
      <c r="B5" s="456"/>
      <c r="C5" s="454"/>
      <c r="D5" s="457" t="s">
        <v>408</v>
      </c>
      <c r="F5" s="437"/>
      <c r="G5" s="437"/>
      <c r="H5" s="437"/>
      <c r="I5" s="437"/>
      <c r="J5" s="437"/>
      <c r="K5" s="437"/>
      <c r="L5" s="437"/>
      <c r="M5" s="437"/>
      <c r="N5" s="437"/>
      <c r="O5" s="437"/>
      <c r="P5" s="437"/>
      <c r="Q5" s="455"/>
    </row>
    <row r="6" spans="2:17" s="2" customFormat="1" ht="28.5" customHeight="1" thickBot="1">
      <c r="B6" s="456"/>
      <c r="C6" s="454"/>
      <c r="D6" s="260" t="s">
        <v>173</v>
      </c>
      <c r="E6" s="437"/>
      <c r="F6" s="437"/>
      <c r="G6" s="437"/>
      <c r="H6" s="437"/>
      <c r="I6" s="437"/>
      <c r="J6" s="437"/>
      <c r="K6" s="437"/>
      <c r="L6" s="437"/>
      <c r="M6" s="437"/>
      <c r="N6" s="437"/>
      <c r="O6" s="437"/>
      <c r="P6" s="437"/>
      <c r="Q6" s="455"/>
    </row>
    <row r="7" spans="2:17" s="105" customFormat="1" ht="29.25" customHeight="1" thickBot="1">
      <c r="D7" s="567" t="s">
        <v>552</v>
      </c>
      <c r="P7" s="106"/>
      <c r="Q7" s="106"/>
    </row>
    <row r="8" spans="2:17" s="105" customFormat="1" ht="30" customHeight="1">
      <c r="D8" s="572"/>
      <c r="P8" s="106"/>
      <c r="Q8" s="106"/>
    </row>
    <row r="9" spans="2:17" s="2" customFormat="1" ht="24.75" customHeight="1">
      <c r="B9" s="117" t="s">
        <v>413</v>
      </c>
      <c r="C9" s="17"/>
      <c r="D9" s="453">
        <v>2013</v>
      </c>
    </row>
    <row r="10" spans="2:17" s="17" customFormat="1" ht="16.5" customHeight="1"/>
    <row r="11" spans="2:17" s="17" customFormat="1" ht="36.75" customHeight="1">
      <c r="B11" s="793" t="s">
        <v>564</v>
      </c>
      <c r="C11" s="793"/>
      <c r="D11" s="793"/>
      <c r="E11" s="793"/>
      <c r="F11" s="793"/>
      <c r="G11" s="793"/>
      <c r="H11" s="793"/>
      <c r="I11" s="793"/>
      <c r="J11" s="793"/>
      <c r="K11" s="793"/>
      <c r="L11" s="793"/>
      <c r="M11" s="793"/>
      <c r="N11" s="612"/>
      <c r="O11" s="612"/>
      <c r="P11" s="612"/>
      <c r="Q11" s="612"/>
    </row>
    <row r="12" spans="2:17" s="2" customFormat="1" ht="15.75" customHeight="1">
      <c r="D12" s="20"/>
    </row>
    <row r="13" spans="2:17" s="17" customFormat="1" ht="48" customHeight="1">
      <c r="C13" s="242" t="str">
        <f>'1.  LRAMVA Summary'!R50</f>
        <v>Total</v>
      </c>
      <c r="D13" s="242" t="str">
        <f>'1.  LRAMVA Summary'!D50</f>
        <v>Residential</v>
      </c>
      <c r="E13" s="242" t="str">
        <f>'1.  LRAMVA Summary'!E50</f>
        <v>General Service &lt; 50 kW</v>
      </c>
      <c r="F13" s="242" t="str">
        <f>'1.  LRAMVA Summary'!F50</f>
        <v>General Service 50 to 2999 kW</v>
      </c>
      <c r="G13" s="242" t="str">
        <f>'1.  LRAMVA Summary'!G50</f>
        <v>General Service 3000-4999 kW</v>
      </c>
      <c r="H13" s="242" t="str">
        <f>'1.  LRAMVA Summary'!H50</f>
        <v>Unmetered Scattered Load</v>
      </c>
      <c r="I13" s="242" t="str">
        <f>'1.  LRAMVA Summary'!I50</f>
        <v>Sentinel Lighting</v>
      </c>
      <c r="J13" s="242" t="str">
        <f>'1.  LRAMVA Summary'!J50</f>
        <v xml:space="preserve">Street Lighting </v>
      </c>
      <c r="K13" s="242" t="str">
        <f>'1.  LRAMVA Summary'!K50</f>
        <v/>
      </c>
      <c r="L13" s="242" t="str">
        <f>'1.  LRAMVA Summary'!L50</f>
        <v/>
      </c>
      <c r="M13" s="242" t="str">
        <f>'1.  LRAMVA Summary'!M50</f>
        <v/>
      </c>
      <c r="N13" s="242" t="str">
        <f>'1.  LRAMVA Summary'!N50</f>
        <v/>
      </c>
      <c r="O13" s="242" t="str">
        <f>'1.  LRAMVA Summary'!O50</f>
        <v/>
      </c>
      <c r="P13" s="242" t="str">
        <f>'1.  LRAMVA Summary'!P50</f>
        <v/>
      </c>
      <c r="Q13" s="242" t="str">
        <f>'1.  LRAMVA Summary'!Q50</f>
        <v/>
      </c>
    </row>
    <row r="14" spans="2:17" s="2" customFormat="1" ht="15.75" customHeight="1">
      <c r="B14" s="84"/>
      <c r="C14" s="576"/>
      <c r="D14" s="577" t="str">
        <f>'1.  LRAMVA Summary'!D51</f>
        <v>kWh</v>
      </c>
      <c r="E14" s="577" t="str">
        <f>'1.  LRAMVA Summary'!E51</f>
        <v>kWh</v>
      </c>
      <c r="F14" s="577" t="str">
        <f>'1.  LRAMVA Summary'!F51</f>
        <v>kW</v>
      </c>
      <c r="G14" s="577" t="str">
        <f>'1.  LRAMVA Summary'!G51</f>
        <v>kW</v>
      </c>
      <c r="H14" s="577" t="str">
        <f>'1.  LRAMVA Summary'!H51</f>
        <v>kWh</v>
      </c>
      <c r="I14" s="577" t="str">
        <f>'1.  LRAMVA Summary'!I51</f>
        <v>kW</v>
      </c>
      <c r="J14" s="577" t="str">
        <f>'1.  LRAMVA Summary'!J51</f>
        <v>kW</v>
      </c>
      <c r="K14" s="577">
        <f>'1.  LRAMVA Summary'!K51</f>
        <v>0</v>
      </c>
      <c r="L14" s="577">
        <f>'1.  LRAMVA Summary'!L51</f>
        <v>0</v>
      </c>
      <c r="M14" s="577">
        <f>'1.  LRAMVA Summary'!M51</f>
        <v>0</v>
      </c>
      <c r="N14" s="577">
        <f>'1.  LRAMVA Summary'!N51</f>
        <v>0</v>
      </c>
      <c r="O14" s="577">
        <f>'1.  LRAMVA Summary'!O51</f>
        <v>0</v>
      </c>
      <c r="P14" s="577">
        <f>'1.  LRAMVA Summary'!P51</f>
        <v>0</v>
      </c>
      <c r="Q14" s="578">
        <f>'1.  LRAMVA Summary'!Q51</f>
        <v>0</v>
      </c>
    </row>
    <row r="15" spans="2:17" s="454" customFormat="1" ht="15.75" customHeight="1">
      <c r="B15" s="459" t="s">
        <v>27</v>
      </c>
      <c r="C15" s="624">
        <f>SUM(D15:Q15)</f>
        <v>2288799.0000000005</v>
      </c>
      <c r="D15" s="746">
        <v>716874.66</v>
      </c>
      <c r="E15" s="746">
        <v>319363.99</v>
      </c>
      <c r="F15" s="746">
        <v>959424.9</v>
      </c>
      <c r="G15" s="746">
        <v>265405.07</v>
      </c>
      <c r="H15" s="746">
        <v>9457.8700000000008</v>
      </c>
      <c r="I15" s="746">
        <v>586.22</v>
      </c>
      <c r="J15" s="746">
        <v>17686.29</v>
      </c>
      <c r="K15" s="449"/>
      <c r="L15" s="449"/>
      <c r="M15" s="449"/>
      <c r="N15" s="449"/>
      <c r="O15" s="449"/>
      <c r="P15" s="450"/>
      <c r="Q15" s="450"/>
    </row>
    <row r="16" spans="2:17" s="454" customFormat="1" ht="15.75" customHeight="1">
      <c r="B16" s="459" t="s">
        <v>28</v>
      </c>
      <c r="C16" s="624">
        <f>SUM(D16:Q16)</f>
        <v>3103.2799999999997</v>
      </c>
      <c r="D16" s="746"/>
      <c r="E16" s="746"/>
      <c r="F16" s="746">
        <v>2466.6799999999998</v>
      </c>
      <c r="G16" s="746">
        <v>585.48</v>
      </c>
      <c r="H16" s="746"/>
      <c r="I16" s="746">
        <v>1.63</v>
      </c>
      <c r="J16" s="746">
        <v>49.49</v>
      </c>
      <c r="K16" s="450"/>
      <c r="L16" s="450"/>
      <c r="M16" s="450"/>
      <c r="N16" s="450"/>
      <c r="O16" s="450"/>
      <c r="P16" s="450"/>
      <c r="Q16" s="450"/>
    </row>
    <row r="17" spans="2:17" s="17" customFormat="1" ht="15.75" customHeight="1"/>
    <row r="18" spans="2:17" s="25" customFormat="1" ht="15.75" customHeight="1">
      <c r="B18" s="190" t="s">
        <v>452</v>
      </c>
      <c r="C18" s="191"/>
      <c r="D18" s="191">
        <f t="shared" ref="D18:E18" si="0">IF(D14="kw",HLOOKUP(D14,D14:D16,3,FALSE),HLOOKUP(D14,D14:D16,2,FALSE))</f>
        <v>716874.66</v>
      </c>
      <c r="E18" s="191">
        <f t="shared" si="0"/>
        <v>319363.99</v>
      </c>
      <c r="F18" s="191">
        <f>IF(F14="kw",HLOOKUP(F14,F14:F16,3,FALSE),HLOOKUP(F14,F14:F16,2,FALSE))</f>
        <v>2466.6799999999998</v>
      </c>
      <c r="G18" s="191">
        <f t="shared" ref="G18:Q18" si="1">IF(G14="kw",HLOOKUP(G14,G14:G16,3,FALSE),HLOOKUP(G14,G14:G16,2,FALSE))</f>
        <v>585.48</v>
      </c>
      <c r="H18" s="191">
        <f t="shared" si="1"/>
        <v>9457.8700000000008</v>
      </c>
      <c r="I18" s="191">
        <f t="shared" si="1"/>
        <v>1.63</v>
      </c>
      <c r="J18" s="191">
        <f t="shared" si="1"/>
        <v>49.49</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7" customFormat="1" ht="21" customHeight="1">
      <c r="B20" s="458" t="s">
        <v>367</v>
      </c>
      <c r="C20" s="451"/>
      <c r="D20" s="452"/>
    </row>
    <row r="21" spans="2:17" s="437" customFormat="1" ht="21" customHeight="1">
      <c r="B21" s="458" t="s">
        <v>368</v>
      </c>
      <c r="C21" s="451" t="s">
        <v>700</v>
      </c>
      <c r="D21" s="452"/>
    </row>
    <row r="22" spans="2:17" s="17" customFormat="1" ht="15.75" customHeight="1">
      <c r="B22" s="165"/>
      <c r="C22" s="166"/>
      <c r="D22" s="162"/>
    </row>
    <row r="23" spans="2:17" s="17" customFormat="1" ht="23.25" customHeight="1">
      <c r="B23" s="167"/>
      <c r="C23" s="167"/>
      <c r="D23" s="162"/>
    </row>
    <row r="24" spans="2:17" s="17" customFormat="1" ht="22.5" customHeight="1">
      <c r="B24" s="117" t="s">
        <v>414</v>
      </c>
      <c r="C24" s="117"/>
      <c r="D24" s="453">
        <v>2014</v>
      </c>
    </row>
    <row r="25" spans="2:17" s="2" customFormat="1" ht="15.75" customHeight="1">
      <c r="D25" s="20"/>
    </row>
    <row r="26" spans="2:17" s="2" customFormat="1" ht="42" customHeight="1">
      <c r="B26" s="793" t="s">
        <v>563</v>
      </c>
      <c r="C26" s="793"/>
      <c r="D26" s="793"/>
      <c r="E26" s="793"/>
      <c r="F26" s="793"/>
      <c r="G26" s="793"/>
      <c r="H26" s="793"/>
      <c r="I26" s="793"/>
      <c r="J26" s="793"/>
      <c r="K26" s="793"/>
      <c r="L26" s="793"/>
      <c r="M26" s="793"/>
      <c r="N26" s="612"/>
      <c r="O26" s="612"/>
      <c r="P26" s="612"/>
      <c r="Q26" s="612"/>
    </row>
    <row r="27" spans="2:17" s="2" customFormat="1" ht="15.75" customHeight="1">
      <c r="D27" s="20"/>
    </row>
    <row r="28" spans="2:17" s="17" customFormat="1" ht="44.25" customHeight="1">
      <c r="C28" s="242" t="str">
        <f>'1.  LRAMVA Summary'!R50</f>
        <v>Total</v>
      </c>
      <c r="D28" s="242" t="str">
        <f>'1.  LRAMVA Summary'!D50</f>
        <v>Residential</v>
      </c>
      <c r="E28" s="242" t="str">
        <f>'1.  LRAMVA Summary'!E50</f>
        <v>General Service &lt; 50 kW</v>
      </c>
      <c r="F28" s="242" t="str">
        <f>'1.  LRAMVA Summary'!F50</f>
        <v>General Service 50 to 2999 kW</v>
      </c>
      <c r="G28" s="242" t="str">
        <f>'1.  LRAMVA Summary'!G50</f>
        <v>General Service 3000-4999 kW</v>
      </c>
      <c r="H28" s="242" t="str">
        <f>'1.  LRAMVA Summary'!H50</f>
        <v>Unmetered Scattered Load</v>
      </c>
      <c r="I28" s="242" t="str">
        <f>'1.  LRAMVA Summary'!I50</f>
        <v>Sentinel Lighting</v>
      </c>
      <c r="J28" s="242" t="str">
        <f>'1.  LRAMVA Summary'!J50</f>
        <v xml:space="preserve">Street Lighting </v>
      </c>
      <c r="K28" s="242" t="str">
        <f>'1.  LRAMVA Summary'!K50</f>
        <v/>
      </c>
      <c r="L28" s="242" t="str">
        <f>'1.  LRAMVA Summary'!L50</f>
        <v/>
      </c>
      <c r="M28" s="242" t="str">
        <f>'1.  LRAMVA Summary'!M50</f>
        <v/>
      </c>
      <c r="N28" s="242" t="str">
        <f>'1.  LRAMVA Summary'!N50</f>
        <v/>
      </c>
      <c r="O28" s="242" t="str">
        <f>'1.  LRAMVA Summary'!O50</f>
        <v/>
      </c>
      <c r="P28" s="242" t="str">
        <f>'1.  LRAMVA Summary'!P50</f>
        <v/>
      </c>
      <c r="Q28" s="242" t="str">
        <f>'1.  LRAMVA Summary'!Q50</f>
        <v/>
      </c>
    </row>
    <row r="29" spans="2:17" s="2" customFormat="1" ht="15.75" customHeight="1">
      <c r="B29" s="84"/>
      <c r="C29" s="576"/>
      <c r="D29" s="577" t="str">
        <f>'1.  LRAMVA Summary'!D51</f>
        <v>kWh</v>
      </c>
      <c r="E29" s="577" t="str">
        <f>'1.  LRAMVA Summary'!E51</f>
        <v>kWh</v>
      </c>
      <c r="F29" s="577" t="str">
        <f>'1.  LRAMVA Summary'!F51</f>
        <v>kW</v>
      </c>
      <c r="G29" s="577" t="str">
        <f>'1.  LRAMVA Summary'!G51</f>
        <v>kW</v>
      </c>
      <c r="H29" s="577" t="str">
        <f>'1.  LRAMVA Summary'!H51</f>
        <v>kWh</v>
      </c>
      <c r="I29" s="577" t="str">
        <f>'1.  LRAMVA Summary'!I51</f>
        <v>kW</v>
      </c>
      <c r="J29" s="577" t="str">
        <f>'1.  LRAMVA Summary'!J51</f>
        <v>kW</v>
      </c>
      <c r="K29" s="577">
        <f>'1.  LRAMVA Summary'!K51</f>
        <v>0</v>
      </c>
      <c r="L29" s="577">
        <f>'1.  LRAMVA Summary'!L51</f>
        <v>0</v>
      </c>
      <c r="M29" s="577">
        <f>'1.  LRAMVA Summary'!M51</f>
        <v>0</v>
      </c>
      <c r="N29" s="577">
        <f>'1.  LRAMVA Summary'!N51</f>
        <v>0</v>
      </c>
      <c r="O29" s="577">
        <f>'1.  LRAMVA Summary'!O51</f>
        <v>0</v>
      </c>
      <c r="P29" s="577">
        <f>'1.  LRAMVA Summary'!P51</f>
        <v>0</v>
      </c>
      <c r="Q29" s="578">
        <f>'1.  LRAMVA Summary'!Q51</f>
        <v>0</v>
      </c>
    </row>
    <row r="30" spans="2:17" s="454" customFormat="1" ht="15.75" customHeight="1">
      <c r="B30" s="459" t="s">
        <v>27</v>
      </c>
      <c r="C30" s="624">
        <f>SUM(D30:Q30)</f>
        <v>2288799.0000000005</v>
      </c>
      <c r="D30" s="746">
        <v>716874.66</v>
      </c>
      <c r="E30" s="746">
        <v>319363.99</v>
      </c>
      <c r="F30" s="746">
        <v>959424.9</v>
      </c>
      <c r="G30" s="746">
        <v>265405.07</v>
      </c>
      <c r="H30" s="746">
        <v>9457.8700000000008</v>
      </c>
      <c r="I30" s="746">
        <v>586.22</v>
      </c>
      <c r="J30" s="746">
        <v>17686.29</v>
      </c>
      <c r="K30" s="460"/>
      <c r="L30" s="460"/>
      <c r="M30" s="460"/>
      <c r="N30" s="460"/>
      <c r="O30" s="460"/>
      <c r="P30" s="460"/>
      <c r="Q30" s="450"/>
    </row>
    <row r="31" spans="2:17" s="461" customFormat="1" ht="15" customHeight="1">
      <c r="B31" s="459" t="s">
        <v>28</v>
      </c>
      <c r="C31" s="624">
        <f>SUM(D31:Q31)</f>
        <v>3103.2799999999997</v>
      </c>
      <c r="D31" s="746"/>
      <c r="E31" s="746"/>
      <c r="F31" s="746">
        <v>2466.6799999999998</v>
      </c>
      <c r="G31" s="746">
        <v>585.48</v>
      </c>
      <c r="H31" s="746">
        <v>0</v>
      </c>
      <c r="I31" s="746">
        <v>1.63</v>
      </c>
      <c r="J31" s="746">
        <v>49.49</v>
      </c>
      <c r="K31" s="450"/>
      <c r="L31" s="450"/>
      <c r="M31" s="450"/>
      <c r="N31" s="450"/>
      <c r="O31" s="450"/>
      <c r="P31" s="450"/>
      <c r="Q31" s="450"/>
    </row>
    <row r="32" spans="2:17" s="17" customFormat="1" ht="15.75" customHeight="1"/>
    <row r="33" spans="2:32" s="25" customFormat="1" ht="15.75" customHeight="1">
      <c r="B33" s="190" t="s">
        <v>452</v>
      </c>
      <c r="C33" s="191"/>
      <c r="D33" s="191">
        <f>IF(D29="kw",HLOOKUP(D29,D29:D31,3,FALSE),HLOOKUP(D29,D29:D31,2,FALSE))</f>
        <v>716874.66</v>
      </c>
      <c r="E33" s="191">
        <f>IF(E29="kw",HLOOKUP(E29,E29:E31,3,FALSE),HLOOKUP(E29,E29:E31,2,FALSE))</f>
        <v>319363.99</v>
      </c>
      <c r="F33" s="191">
        <f>IF(F29="kw",HLOOKUP(F29,F29:F31,3,FALSE),HLOOKUP(F29,F29:F31,2,FALSE))</f>
        <v>2466.6799999999998</v>
      </c>
      <c r="G33" s="191">
        <f>IF(G29="kw",HLOOKUP(G29,G29:G31,3,FALSE),HLOOKUP(G29,G29:G31,2,FALSE))</f>
        <v>585.48</v>
      </c>
      <c r="H33" s="191">
        <f t="shared" ref="H33:Q33" si="2">IF(H29="kw",HLOOKUP(H29,H29:H31,3,FALSE),HLOOKUP(H29,H29:H31,2,FALSE))</f>
        <v>9457.8700000000008</v>
      </c>
      <c r="I33" s="191">
        <f t="shared" si="2"/>
        <v>1.63</v>
      </c>
      <c r="J33" s="191">
        <f t="shared" si="2"/>
        <v>49.49</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58" t="s">
        <v>367</v>
      </c>
      <c r="C35" s="451"/>
      <c r="D35" s="452"/>
      <c r="E35" s="95"/>
      <c r="F35" s="95"/>
      <c r="G35" s="95"/>
      <c r="H35" s="95"/>
      <c r="I35" s="95"/>
      <c r="J35" s="95"/>
      <c r="K35" s="95"/>
      <c r="L35" s="95"/>
      <c r="M35" s="95"/>
      <c r="N35" s="95"/>
      <c r="O35" s="95"/>
      <c r="P35" s="95"/>
      <c r="Q35" s="95"/>
    </row>
    <row r="36" spans="2:32" s="437" customFormat="1" ht="21" customHeight="1">
      <c r="B36" s="458" t="s">
        <v>368</v>
      </c>
      <c r="C36" s="451" t="s">
        <v>700</v>
      </c>
      <c r="D36" s="452"/>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454</v>
      </c>
      <c r="C39" s="35"/>
      <c r="D39" s="34"/>
      <c r="E39" s="39"/>
      <c r="F39" s="40"/>
    </row>
    <row r="40" spans="2:32" s="72" customFormat="1" ht="39" customHeight="1">
      <c r="B40" s="793" t="s">
        <v>614</v>
      </c>
      <c r="C40" s="793"/>
      <c r="D40" s="793"/>
      <c r="E40" s="793"/>
      <c r="F40" s="793"/>
      <c r="G40" s="793"/>
      <c r="H40" s="793"/>
      <c r="I40" s="793"/>
      <c r="J40" s="793"/>
      <c r="K40" s="793"/>
      <c r="L40" s="793"/>
      <c r="M40" s="793"/>
      <c r="N40" s="612"/>
      <c r="O40" s="612"/>
      <c r="P40" s="612"/>
      <c r="Q40" s="612"/>
    </row>
    <row r="41" spans="2:32" s="2" customFormat="1" ht="16.5" customHeight="1">
      <c r="B41" s="10"/>
      <c r="C41" s="10"/>
      <c r="D41" s="22"/>
      <c r="E41" s="20"/>
      <c r="F41" s="20"/>
      <c r="G41" s="20"/>
      <c r="R41" s="20"/>
    </row>
    <row r="42" spans="2:32" s="17" customFormat="1" ht="56.25" customHeight="1">
      <c r="B42" s="242" t="s">
        <v>235</v>
      </c>
      <c r="C42" s="242" t="s">
        <v>611</v>
      </c>
      <c r="D42" s="242" t="str">
        <f>'1.  LRAMVA Summary'!D50</f>
        <v>Residential</v>
      </c>
      <c r="E42" s="242" t="str">
        <f>'1.  LRAMVA Summary'!E50</f>
        <v>General Service &lt; 50 kW</v>
      </c>
      <c r="F42" s="242" t="str">
        <f>'1.  LRAMVA Summary'!F50</f>
        <v>General Service 50 to 2999 kW</v>
      </c>
      <c r="G42" s="242" t="str">
        <f>'1.  LRAMVA Summary'!G50</f>
        <v>General Service 3000-4999 kW</v>
      </c>
      <c r="H42" s="242" t="str">
        <f>'1.  LRAMVA Summary'!H50</f>
        <v>Unmetered Scattered Load</v>
      </c>
      <c r="I42" s="242" t="str">
        <f>'1.  LRAMVA Summary'!I50</f>
        <v>Sentinel Lighting</v>
      </c>
      <c r="J42" s="242" t="str">
        <f>'1.  LRAMVA Summary'!J50</f>
        <v xml:space="preserve">Street Lighting </v>
      </c>
      <c r="K42" s="242" t="str">
        <f>'1.  LRAMVA Summary'!K50</f>
        <v/>
      </c>
      <c r="L42" s="242" t="str">
        <f>'1.  LRAMVA Summary'!L50</f>
        <v/>
      </c>
      <c r="M42" s="242" t="str">
        <f>'1.  LRAMVA Summary'!M50</f>
        <v/>
      </c>
      <c r="N42" s="242" t="str">
        <f>'1.  LRAMVA Summary'!N50</f>
        <v/>
      </c>
      <c r="O42" s="242" t="str">
        <f>'1.  LRAMVA Summary'!O50</f>
        <v/>
      </c>
      <c r="P42" s="242" t="str">
        <f>'1.  LRAMVA Summary'!P50</f>
        <v/>
      </c>
      <c r="Q42" s="242" t="str">
        <f>'1.  LRAMVA Summary'!Q50</f>
        <v/>
      </c>
      <c r="R42" s="192"/>
    </row>
    <row r="43" spans="2:32" s="145" customFormat="1" ht="18" customHeight="1">
      <c r="B43" s="579"/>
      <c r="C43" s="580"/>
      <c r="D43" s="581" t="str">
        <f>'1.  LRAMVA Summary'!D51</f>
        <v>kWh</v>
      </c>
      <c r="E43" s="581" t="str">
        <f>'1.  LRAMVA Summary'!E51</f>
        <v>kWh</v>
      </c>
      <c r="F43" s="581" t="str">
        <f>'1.  LRAMVA Summary'!F51</f>
        <v>kW</v>
      </c>
      <c r="G43" s="581" t="str">
        <f>'1.  LRAMVA Summary'!G51</f>
        <v>kW</v>
      </c>
      <c r="H43" s="581" t="str">
        <f>'1.  LRAMVA Summary'!H51</f>
        <v>kWh</v>
      </c>
      <c r="I43" s="581" t="str">
        <f>'1.  LRAMVA Summary'!I51</f>
        <v>kW</v>
      </c>
      <c r="J43" s="581" t="str">
        <f>'1.  LRAMVA Summary'!J51</f>
        <v>kW</v>
      </c>
      <c r="K43" s="581">
        <f>'1.  LRAMVA Summary'!K51</f>
        <v>0</v>
      </c>
      <c r="L43" s="581">
        <f>'1.  LRAMVA Summary'!L51</f>
        <v>0</v>
      </c>
      <c r="M43" s="581">
        <f>'1.  LRAMVA Summary'!M51</f>
        <v>0</v>
      </c>
      <c r="N43" s="581">
        <f>'1.  LRAMVA Summary'!N51</f>
        <v>0</v>
      </c>
      <c r="O43" s="581">
        <f>'1.  LRAMVA Summary'!O51</f>
        <v>0</v>
      </c>
      <c r="P43" s="581">
        <f>'1.  LRAMVA Summary'!P51</f>
        <v>0</v>
      </c>
      <c r="Q43" s="582">
        <f>'1.  LRAMVA Summary'!Q51</f>
        <v>0</v>
      </c>
      <c r="R43" s="168"/>
    </row>
    <row r="44" spans="2:32" s="17" customFormat="1" ht="15.75">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2">
        <v>2013</v>
      </c>
      <c r="D48" s="189">
        <f t="shared" ref="D48:Q48" si="7">IF(ISBLANK($C$48),0,IF($C$48=$D$9,HLOOKUP(D43,D14:D18,5,FALSE),HLOOKUP(D43,D29:D33,5,FALSE)))</f>
        <v>716874.66</v>
      </c>
      <c r="E48" s="189">
        <f t="shared" si="7"/>
        <v>319363.99</v>
      </c>
      <c r="F48" s="189">
        <f t="shared" si="7"/>
        <v>2466.6799999999998</v>
      </c>
      <c r="G48" s="189">
        <f t="shared" si="7"/>
        <v>585.48</v>
      </c>
      <c r="H48" s="189">
        <f t="shared" si="7"/>
        <v>9457.8700000000008</v>
      </c>
      <c r="I48" s="189">
        <f t="shared" si="7"/>
        <v>1.63</v>
      </c>
      <c r="J48" s="189">
        <f t="shared" si="7"/>
        <v>49.49</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2">
        <v>2013</v>
      </c>
      <c r="D49" s="189">
        <f t="shared" ref="D49:Q49" si="8">IF(ISBLANK($C$49),0,IF($C$49=$D$9,HLOOKUP(D43,D14:D18,5,FALSE),HLOOKUP(D43,D29:D33,5,FALSE)))</f>
        <v>716874.66</v>
      </c>
      <c r="E49" s="189">
        <f t="shared" si="8"/>
        <v>319363.99</v>
      </c>
      <c r="F49" s="189">
        <f t="shared" si="8"/>
        <v>2466.6799999999998</v>
      </c>
      <c r="G49" s="189">
        <f t="shared" si="8"/>
        <v>585.48</v>
      </c>
      <c r="H49" s="189">
        <f t="shared" si="8"/>
        <v>9457.8700000000008</v>
      </c>
      <c r="I49" s="189">
        <f t="shared" si="8"/>
        <v>1.63</v>
      </c>
      <c r="J49" s="189">
        <f t="shared" si="8"/>
        <v>49.49</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hidden="1">
      <c r="B50" s="170">
        <v>2017</v>
      </c>
      <c r="C50" s="532"/>
      <c r="D50" s="189">
        <f t="shared" ref="D50:Q50" si="9">IF(ISBLANK($C$50),0,IF($C$50=$D$9,HLOOKUP(D43,D14:D18,5,FALSE),HLOOKUP(D43,D29:D33,5,FALSE)))</f>
        <v>0</v>
      </c>
      <c r="E50" s="189">
        <f t="shared" si="9"/>
        <v>0</v>
      </c>
      <c r="F50" s="189">
        <f t="shared" si="9"/>
        <v>0</v>
      </c>
      <c r="G50" s="189">
        <f t="shared" si="9"/>
        <v>0</v>
      </c>
      <c r="H50" s="189">
        <f t="shared" si="9"/>
        <v>0</v>
      </c>
      <c r="I50" s="189">
        <f t="shared" si="9"/>
        <v>0</v>
      </c>
      <c r="J50" s="189">
        <f t="shared" si="9"/>
        <v>0</v>
      </c>
      <c r="K50" s="189">
        <f t="shared" si="9"/>
        <v>0</v>
      </c>
      <c r="L50" s="189">
        <f t="shared" si="9"/>
        <v>0</v>
      </c>
      <c r="M50" s="189">
        <f t="shared" si="9"/>
        <v>0</v>
      </c>
      <c r="N50" s="189">
        <f t="shared" si="9"/>
        <v>0</v>
      </c>
      <c r="O50" s="189">
        <f t="shared" si="9"/>
        <v>0</v>
      </c>
      <c r="P50" s="189">
        <f t="shared" si="9"/>
        <v>0</v>
      </c>
      <c r="Q50" s="189">
        <f t="shared" si="9"/>
        <v>0</v>
      </c>
      <c r="R50" s="162"/>
      <c r="AF50" s="162"/>
    </row>
    <row r="51" spans="2:32" s="17" customFormat="1" ht="15.75" hidden="1">
      <c r="B51" s="170">
        <v>2018</v>
      </c>
      <c r="C51" s="532"/>
      <c r="D51" s="189">
        <f t="shared" ref="D51:Q51" si="10">IF(ISBLANK($C$51),0,IF($C$51=$D$9,HLOOKUP(D43,D14:D18,5,FALSE),HLOOKUP(D43,D29:D33,5,FALSE)))</f>
        <v>0</v>
      </c>
      <c r="E51" s="189">
        <f t="shared" si="10"/>
        <v>0</v>
      </c>
      <c r="F51" s="189">
        <f t="shared" si="10"/>
        <v>0</v>
      </c>
      <c r="G51" s="189">
        <f t="shared" si="10"/>
        <v>0</v>
      </c>
      <c r="H51" s="189">
        <f t="shared" si="10"/>
        <v>0</v>
      </c>
      <c r="I51" s="189">
        <f t="shared" si="10"/>
        <v>0</v>
      </c>
      <c r="J51" s="189">
        <f t="shared" si="10"/>
        <v>0</v>
      </c>
      <c r="K51" s="189">
        <f t="shared" si="10"/>
        <v>0</v>
      </c>
      <c r="L51" s="189">
        <f t="shared" si="10"/>
        <v>0</v>
      </c>
      <c r="M51" s="189">
        <f t="shared" si="10"/>
        <v>0</v>
      </c>
      <c r="N51" s="189">
        <f t="shared" si="10"/>
        <v>0</v>
      </c>
      <c r="O51" s="189">
        <f t="shared" si="10"/>
        <v>0</v>
      </c>
      <c r="P51" s="189">
        <f t="shared" si="10"/>
        <v>0</v>
      </c>
      <c r="Q51" s="189">
        <f t="shared" si="10"/>
        <v>0</v>
      </c>
      <c r="R51" s="162"/>
      <c r="AF51" s="162"/>
    </row>
    <row r="52" spans="2:32" s="17" customFormat="1" ht="15.75" hidden="1">
      <c r="B52" s="170">
        <v>2019</v>
      </c>
      <c r="C52" s="532"/>
      <c r="D52" s="189">
        <f t="shared" ref="D52:Q52" si="11">IF(ISBLANK($C$52),0,IF($C$52=$D$9,HLOOKUP(D43,D14:D18,5,FALSE),HLOOKUP(D43,D29:D33,5,FALSE)))</f>
        <v>0</v>
      </c>
      <c r="E52" s="189">
        <f t="shared" si="11"/>
        <v>0</v>
      </c>
      <c r="F52" s="189">
        <f t="shared" si="11"/>
        <v>0</v>
      </c>
      <c r="G52" s="189">
        <f t="shared" si="11"/>
        <v>0</v>
      </c>
      <c r="H52" s="189">
        <f t="shared" si="11"/>
        <v>0</v>
      </c>
      <c r="I52" s="189">
        <f t="shared" si="11"/>
        <v>0</v>
      </c>
      <c r="J52" s="189">
        <f t="shared" si="11"/>
        <v>0</v>
      </c>
      <c r="K52" s="189">
        <f t="shared" si="11"/>
        <v>0</v>
      </c>
      <c r="L52" s="189">
        <f t="shared" si="11"/>
        <v>0</v>
      </c>
      <c r="M52" s="189">
        <f t="shared" si="11"/>
        <v>0</v>
      </c>
      <c r="N52" s="189">
        <f t="shared" si="11"/>
        <v>0</v>
      </c>
      <c r="O52" s="189">
        <f t="shared" si="11"/>
        <v>0</v>
      </c>
      <c r="P52" s="189">
        <f t="shared" si="11"/>
        <v>0</v>
      </c>
      <c r="Q52" s="189">
        <f t="shared" si="11"/>
        <v>0</v>
      </c>
      <c r="R52" s="162"/>
      <c r="AF52" s="162"/>
    </row>
    <row r="53" spans="2:32" s="17" customFormat="1" ht="15.75" hidden="1">
      <c r="B53" s="170">
        <v>2020</v>
      </c>
      <c r="C53" s="532"/>
      <c r="D53" s="189">
        <f t="shared" ref="D53:Q53" si="12">IF(ISBLANK($C$53),0,IF($C$53=$D$9,HLOOKUP(D43,D14:D18,5,FALSE),HLOOKUP(D43,D29:D33,5,FALSE)))</f>
        <v>0</v>
      </c>
      <c r="E53" s="189">
        <f t="shared" si="12"/>
        <v>0</v>
      </c>
      <c r="F53" s="189">
        <f t="shared" si="12"/>
        <v>0</v>
      </c>
      <c r="G53" s="189">
        <f t="shared" si="12"/>
        <v>0</v>
      </c>
      <c r="H53" s="189">
        <f t="shared" si="12"/>
        <v>0</v>
      </c>
      <c r="I53" s="189">
        <f t="shared" si="12"/>
        <v>0</v>
      </c>
      <c r="J53" s="189">
        <f t="shared" si="12"/>
        <v>0</v>
      </c>
      <c r="K53" s="189">
        <f t="shared" si="12"/>
        <v>0</v>
      </c>
      <c r="L53" s="189">
        <f t="shared" si="12"/>
        <v>0</v>
      </c>
      <c r="M53" s="189">
        <f t="shared" si="12"/>
        <v>0</v>
      </c>
      <c r="N53" s="189">
        <f t="shared" si="12"/>
        <v>0</v>
      </c>
      <c r="O53" s="189">
        <f t="shared" si="12"/>
        <v>0</v>
      </c>
      <c r="P53" s="189">
        <f t="shared" si="12"/>
        <v>0</v>
      </c>
      <c r="Q53" s="189">
        <f t="shared" si="12"/>
        <v>0</v>
      </c>
      <c r="R53" s="162"/>
      <c r="AF53" s="162"/>
    </row>
    <row r="54" spans="2:32" s="437" customFormat="1" ht="21" customHeight="1">
      <c r="B54" s="451" t="s">
        <v>537</v>
      </c>
      <c r="C54" s="462"/>
      <c r="D54" s="463"/>
      <c r="E54" s="464"/>
      <c r="F54" s="464"/>
      <c r="G54" s="464"/>
      <c r="H54" s="464"/>
      <c r="I54" s="464"/>
      <c r="J54" s="464"/>
      <c r="K54" s="464"/>
      <c r="L54" s="464"/>
      <c r="M54" s="464"/>
      <c r="N54" s="464"/>
      <c r="O54" s="464"/>
      <c r="P54" s="464"/>
      <c r="Q54" s="463"/>
      <c r="R54" s="455"/>
    </row>
    <row r="55" spans="2:32" s="17" customFormat="1" ht="15.75" customHeight="1">
      <c r="B55" s="167"/>
      <c r="C55" s="167"/>
      <c r="D55" s="162"/>
    </row>
    <row r="56" spans="2:32" s="17" customFormat="1" ht="15.75" customHeight="1">
      <c r="B56" s="167"/>
      <c r="C56" s="167"/>
      <c r="D56" s="162"/>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Z136"/>
  <sheetViews>
    <sheetView zoomScale="70" zoomScaleNormal="70" workbookViewId="0">
      <pane ySplit="14" topLeftCell="A113" activePane="bottomLeft" state="frozen"/>
      <selection pane="bottomLeft" activeCell="C124" sqref="C124"/>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9" t="s">
        <v>172</v>
      </c>
      <c r="C4" s="87" t="s">
        <v>176</v>
      </c>
      <c r="D4" s="87"/>
      <c r="E4" s="50"/>
    </row>
    <row r="5" spans="1:26" s="18" customFormat="1" ht="26.25" hidden="1" customHeight="1" outlineLevel="1" thickBot="1">
      <c r="A5" s="4"/>
      <c r="B5" s="799"/>
      <c r="C5" s="88" t="s">
        <v>173</v>
      </c>
      <c r="D5" s="88"/>
      <c r="E5" s="50"/>
    </row>
    <row r="6" spans="1:26" ht="26.25" hidden="1" customHeight="1" outlineLevel="1" thickBot="1">
      <c r="B6" s="799"/>
      <c r="C6" s="802" t="s">
        <v>552</v>
      </c>
      <c r="D6" s="803"/>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528</v>
      </c>
      <c r="C8" s="592" t="s">
        <v>483</v>
      </c>
      <c r="D8" s="591"/>
      <c r="M8" s="6"/>
      <c r="N8" s="6"/>
      <c r="O8" s="6"/>
      <c r="P8" s="6"/>
      <c r="Q8" s="6"/>
      <c r="R8" s="6"/>
      <c r="S8" s="6"/>
      <c r="T8" s="6"/>
      <c r="U8" s="6"/>
      <c r="V8" s="6"/>
      <c r="W8" s="6"/>
      <c r="X8" s="6"/>
      <c r="Y8" s="6"/>
      <c r="Z8" s="6"/>
    </row>
    <row r="9" spans="1:26" s="18" customFormat="1" ht="19.5" hidden="1" customHeight="1" outlineLevel="1">
      <c r="A9" s="4"/>
      <c r="B9" s="538"/>
      <c r="C9" s="592" t="s">
        <v>529</v>
      </c>
      <c r="D9" s="591"/>
      <c r="M9" s="6"/>
      <c r="N9" s="6"/>
      <c r="O9" s="6"/>
      <c r="P9" s="6"/>
      <c r="Q9" s="6"/>
      <c r="R9" s="6"/>
      <c r="S9" s="6"/>
      <c r="T9" s="6"/>
      <c r="U9" s="6"/>
      <c r="V9" s="6"/>
      <c r="W9" s="6"/>
      <c r="X9" s="6"/>
      <c r="Y9" s="6"/>
      <c r="Z9" s="6"/>
    </row>
    <row r="10" spans="1:26" s="18" customFormat="1" hidden="1" outlineLevel="1">
      <c r="A10" s="4"/>
      <c r="B10" s="102"/>
      <c r="C10" s="89"/>
      <c r="D10" s="89"/>
      <c r="E10" s="89"/>
      <c r="M10" s="6"/>
      <c r="N10" s="6"/>
      <c r="O10" s="6"/>
      <c r="P10" s="6"/>
      <c r="Q10" s="6"/>
      <c r="R10" s="6"/>
      <c r="S10" s="6"/>
      <c r="T10" s="6"/>
      <c r="U10" s="6"/>
      <c r="V10" s="6"/>
      <c r="W10" s="6"/>
      <c r="X10" s="6"/>
      <c r="Y10" s="6"/>
      <c r="Z10" s="6"/>
    </row>
    <row r="11" spans="1:26" s="18" customFormat="1" ht="32.25" customHeight="1" collapsed="1">
      <c r="A11" s="15"/>
      <c r="B11" s="117" t="s">
        <v>484</v>
      </c>
      <c r="O11" s="550"/>
    </row>
    <row r="12" spans="1:26" ht="58.5" customHeight="1">
      <c r="B12" s="797" t="s">
        <v>623</v>
      </c>
      <c r="C12" s="797"/>
      <c r="D12" s="797"/>
      <c r="E12" s="797"/>
      <c r="F12" s="797"/>
      <c r="G12" s="797"/>
      <c r="H12" s="797"/>
      <c r="I12" s="797"/>
      <c r="J12" s="797"/>
      <c r="K12" s="797"/>
      <c r="L12" s="797"/>
      <c r="M12" s="797"/>
      <c r="N12" s="797"/>
      <c r="O12" s="797"/>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1"/>
      <c r="C14" s="469" t="s">
        <v>41</v>
      </c>
      <c r="D14" s="470" t="s">
        <v>686</v>
      </c>
      <c r="E14" s="470" t="s">
        <v>687</v>
      </c>
      <c r="F14" s="470" t="s">
        <v>688</v>
      </c>
      <c r="G14" s="470" t="s">
        <v>689</v>
      </c>
      <c r="H14" s="470" t="s">
        <v>690</v>
      </c>
      <c r="I14" s="470" t="s">
        <v>691</v>
      </c>
      <c r="J14" s="470" t="s">
        <v>692</v>
      </c>
      <c r="K14" s="470" t="s">
        <v>695</v>
      </c>
      <c r="L14" s="470" t="s">
        <v>569</v>
      </c>
      <c r="M14" s="470" t="s">
        <v>570</v>
      </c>
      <c r="N14" s="470" t="s">
        <v>571</v>
      </c>
      <c r="O14" s="470" t="s">
        <v>572</v>
      </c>
      <c r="P14" s="7"/>
    </row>
    <row r="15" spans="1:26" s="7" customFormat="1" ht="18.75" customHeight="1">
      <c r="B15" s="471" t="s">
        <v>189</v>
      </c>
      <c r="C15" s="800"/>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560</v>
      </c>
      <c r="C16" s="795"/>
      <c r="D16" s="475"/>
      <c r="E16" s="475">
        <v>4</v>
      </c>
      <c r="F16" s="475">
        <v>4</v>
      </c>
      <c r="G16" s="475">
        <v>4</v>
      </c>
      <c r="H16" s="475">
        <v>4</v>
      </c>
      <c r="I16" s="475">
        <v>4</v>
      </c>
      <c r="J16" s="475">
        <v>4</v>
      </c>
      <c r="K16" s="475">
        <v>4</v>
      </c>
      <c r="L16" s="475"/>
      <c r="M16" s="475"/>
      <c r="N16" s="475"/>
      <c r="O16" s="476"/>
    </row>
    <row r="17" spans="1:15" s="111" customFormat="1" ht="17.25" customHeight="1">
      <c r="B17" s="477" t="s">
        <v>561</v>
      </c>
      <c r="C17" s="801"/>
      <c r="D17" s="112">
        <f>12-D16</f>
        <v>12</v>
      </c>
      <c r="E17" s="112">
        <f t="shared" ref="E17" si="0">12-E16</f>
        <v>8</v>
      </c>
      <c r="F17" s="112">
        <f t="shared" ref="F17:G17" si="1">12-F16</f>
        <v>8</v>
      </c>
      <c r="G17" s="112">
        <f t="shared" si="1"/>
        <v>8</v>
      </c>
      <c r="H17" s="112">
        <f t="shared" ref="H17:K17" si="2">12-H16</f>
        <v>8</v>
      </c>
      <c r="I17" s="112">
        <f t="shared" si="2"/>
        <v>8</v>
      </c>
      <c r="J17" s="112">
        <f t="shared" si="2"/>
        <v>8</v>
      </c>
      <c r="K17" s="112">
        <f t="shared" si="2"/>
        <v>8</v>
      </c>
      <c r="L17" s="112">
        <f t="shared" ref="L17:O17" si="3">12-L16</f>
        <v>12</v>
      </c>
      <c r="M17" s="112">
        <f t="shared" si="3"/>
        <v>12</v>
      </c>
      <c r="N17" s="112">
        <f t="shared" si="3"/>
        <v>12</v>
      </c>
      <c r="O17" s="113">
        <f t="shared" si="3"/>
        <v>12</v>
      </c>
    </row>
    <row r="18" spans="1:15" s="7" customFormat="1" ht="17.25" customHeight="1">
      <c r="B18" s="478" t="str">
        <f>'1.  LRAMVA Summary'!B27</f>
        <v>Residential</v>
      </c>
      <c r="C18" s="794" t="str">
        <f>'2. LRAMVA Threshold'!D43</f>
        <v>kWh</v>
      </c>
      <c r="D18" s="47">
        <v>1.29E-2</v>
      </c>
      <c r="E18" s="47">
        <v>1.2699999999999999E-2</v>
      </c>
      <c r="F18" s="47">
        <v>1.2800000000000001E-2</v>
      </c>
      <c r="G18" s="47">
        <v>1.4E-2</v>
      </c>
      <c r="H18" s="47">
        <v>1.4200000000000001E-2</v>
      </c>
      <c r="I18" s="47">
        <v>1.44E-2</v>
      </c>
      <c r="J18" s="47">
        <v>1.0999999999999999E-2</v>
      </c>
      <c r="K18" s="47">
        <v>7.4000000000000003E-3</v>
      </c>
      <c r="L18" s="47"/>
      <c r="M18" s="47"/>
      <c r="N18" s="47"/>
      <c r="O18" s="71"/>
    </row>
    <row r="19" spans="1:15" s="7" customFormat="1" ht="15" hidden="1" customHeight="1" outlineLevel="1">
      <c r="B19" s="534" t="s">
        <v>512</v>
      </c>
      <c r="C19" s="795"/>
      <c r="D19" s="47"/>
      <c r="E19" s="47"/>
      <c r="F19" s="47"/>
      <c r="G19" s="47"/>
      <c r="H19" s="47"/>
      <c r="I19" s="47"/>
      <c r="J19" s="47"/>
      <c r="K19" s="47"/>
      <c r="L19" s="47"/>
      <c r="M19" s="47"/>
      <c r="N19" s="47"/>
      <c r="O19" s="71"/>
    </row>
    <row r="20" spans="1:15" s="7" customFormat="1" ht="15" hidden="1" customHeight="1" outlineLevel="1">
      <c r="B20" s="534" t="s">
        <v>513</v>
      </c>
      <c r="C20" s="795"/>
      <c r="D20" s="47"/>
      <c r="E20" s="47"/>
      <c r="F20" s="47"/>
      <c r="G20" s="47"/>
      <c r="H20" s="47"/>
      <c r="I20" s="47"/>
      <c r="J20" s="47"/>
      <c r="K20" s="47"/>
      <c r="L20" s="47"/>
      <c r="M20" s="47"/>
      <c r="N20" s="47"/>
      <c r="O20" s="71"/>
    </row>
    <row r="21" spans="1:15" s="7" customFormat="1" ht="15" hidden="1" customHeight="1" outlineLevel="1">
      <c r="B21" s="534" t="s">
        <v>491</v>
      </c>
      <c r="C21" s="795"/>
      <c r="D21" s="47"/>
      <c r="E21" s="47"/>
      <c r="F21" s="47"/>
      <c r="G21" s="47"/>
      <c r="H21" s="47"/>
      <c r="I21" s="47"/>
      <c r="J21" s="47"/>
      <c r="K21" s="47"/>
      <c r="L21" s="47"/>
      <c r="M21" s="47"/>
      <c r="N21" s="47"/>
      <c r="O21" s="71"/>
    </row>
    <row r="22" spans="1:15" s="7" customFormat="1" ht="14.25" customHeight="1" collapsed="1">
      <c r="B22" s="534" t="s">
        <v>514</v>
      </c>
      <c r="C22" s="796"/>
      <c r="D22" s="67">
        <f>SUM(D18:D21)</f>
        <v>1.29E-2</v>
      </c>
      <c r="E22" s="67">
        <f>SUM(E18:E21)</f>
        <v>1.2699999999999999E-2</v>
      </c>
      <c r="F22" s="67">
        <f>SUM(F18:F21)</f>
        <v>1.2800000000000001E-2</v>
      </c>
      <c r="G22" s="67">
        <f t="shared" ref="G22:N22" si="4">SUM(G18:G21)</f>
        <v>1.4E-2</v>
      </c>
      <c r="H22" s="67">
        <f t="shared" si="4"/>
        <v>1.4200000000000001E-2</v>
      </c>
      <c r="I22" s="67">
        <f t="shared" si="4"/>
        <v>1.44E-2</v>
      </c>
      <c r="J22" s="67">
        <f t="shared" si="4"/>
        <v>1.0999999999999999E-2</v>
      </c>
      <c r="K22" s="67">
        <f t="shared" si="4"/>
        <v>7.4000000000000003E-3</v>
      </c>
      <c r="L22" s="67">
        <f t="shared" si="4"/>
        <v>0</v>
      </c>
      <c r="M22" s="67">
        <f t="shared" si="4"/>
        <v>0</v>
      </c>
      <c r="N22" s="67">
        <f t="shared" si="4"/>
        <v>0</v>
      </c>
      <c r="O22" s="78"/>
    </row>
    <row r="23" spans="1:15" s="65" customFormat="1">
      <c r="A23" s="64"/>
      <c r="B23" s="490" t="s">
        <v>515</v>
      </c>
      <c r="C23" s="480"/>
      <c r="D23" s="481"/>
      <c r="E23" s="482">
        <f>ROUND(SUM(D22*E16+E22*E17)/12,4)</f>
        <v>1.2800000000000001E-2</v>
      </c>
      <c r="F23" s="482">
        <f>ROUND(SUM(E22*F16+F22*F17)/12,4)</f>
        <v>1.2800000000000001E-2</v>
      </c>
      <c r="G23" s="482">
        <f>ROUND(SUM(F22*G16+G22*G17)/12,4)</f>
        <v>1.3599999999999999E-2</v>
      </c>
      <c r="H23" s="482">
        <f>ROUND(SUM(G22*H16+H22*H17)/12,4)</f>
        <v>1.41E-2</v>
      </c>
      <c r="I23" s="482">
        <f>ROUND(SUM(H22*I16+I22*I17)/12,4)</f>
        <v>1.43E-2</v>
      </c>
      <c r="J23" s="482">
        <f t="shared" ref="J23:N23" si="5">ROUND(SUM(I22*J16+J22*J17)/12,4)</f>
        <v>1.21E-2</v>
      </c>
      <c r="K23" s="482">
        <f t="shared" si="5"/>
        <v>8.6E-3</v>
      </c>
      <c r="L23" s="482">
        <f t="shared" si="5"/>
        <v>0</v>
      </c>
      <c r="M23" s="482">
        <f t="shared" si="5"/>
        <v>0</v>
      </c>
      <c r="N23" s="482">
        <f t="shared" si="5"/>
        <v>0</v>
      </c>
      <c r="O23" s="483"/>
    </row>
    <row r="24" spans="1:15" s="65" customFormat="1">
      <c r="A24" s="64"/>
      <c r="B24" s="479"/>
      <c r="C24" s="484"/>
      <c r="D24" s="481"/>
      <c r="E24" s="482"/>
      <c r="F24" s="482"/>
      <c r="G24" s="482"/>
      <c r="H24" s="482"/>
      <c r="I24" s="482"/>
      <c r="J24" s="482"/>
      <c r="K24" s="482"/>
      <c r="L24" s="485"/>
      <c r="M24" s="485"/>
      <c r="N24" s="485"/>
      <c r="O24" s="483"/>
    </row>
    <row r="25" spans="1:15" s="65" customFormat="1" ht="15.75" customHeight="1">
      <c r="A25" s="64"/>
      <c r="B25" s="602" t="str">
        <f>'1.  LRAMVA Summary'!B28</f>
        <v>General Service &lt; 50 kW</v>
      </c>
      <c r="C25" s="794" t="str">
        <f>'2. LRAMVA Threshold'!E43</f>
        <v>kWh</v>
      </c>
      <c r="D25" s="47">
        <v>1.61E-2</v>
      </c>
      <c r="E25" s="47">
        <v>1.5900000000000001E-2</v>
      </c>
      <c r="F25" s="47">
        <v>1.6E-2</v>
      </c>
      <c r="G25" s="47">
        <v>1.8100000000000002E-2</v>
      </c>
      <c r="H25" s="47">
        <v>1.84E-2</v>
      </c>
      <c r="I25" s="47">
        <v>1.8599999999999998E-2</v>
      </c>
      <c r="J25" s="47">
        <v>1.89E-2</v>
      </c>
      <c r="K25" s="47">
        <v>1.9199999999999998E-2</v>
      </c>
      <c r="L25" s="47"/>
      <c r="M25" s="47"/>
      <c r="N25" s="47"/>
      <c r="O25" s="71"/>
    </row>
    <row r="26" spans="1:15" s="18" customFormat="1" hidden="1" outlineLevel="1">
      <c r="A26" s="4"/>
      <c r="B26" s="534" t="s">
        <v>512</v>
      </c>
      <c r="C26" s="795"/>
      <c r="D26" s="47"/>
      <c r="E26" s="47"/>
      <c r="F26" s="47"/>
      <c r="G26" s="47"/>
      <c r="H26" s="47"/>
      <c r="I26" s="47"/>
      <c r="J26" s="47"/>
      <c r="K26" s="47"/>
      <c r="L26" s="47"/>
      <c r="M26" s="47"/>
      <c r="N26" s="47"/>
      <c r="O26" s="71"/>
    </row>
    <row r="27" spans="1:15" s="18" customFormat="1" hidden="1" outlineLevel="1">
      <c r="A27" s="4"/>
      <c r="B27" s="534" t="s">
        <v>513</v>
      </c>
      <c r="C27" s="795"/>
      <c r="D27" s="47"/>
      <c r="E27" s="47"/>
      <c r="F27" s="47"/>
      <c r="G27" s="47"/>
      <c r="H27" s="47"/>
      <c r="I27" s="47"/>
      <c r="J27" s="47"/>
      <c r="K27" s="47"/>
      <c r="L27" s="47"/>
      <c r="M27" s="47"/>
      <c r="N27" s="47"/>
      <c r="O27" s="71"/>
    </row>
    <row r="28" spans="1:15" s="18" customFormat="1" hidden="1" outlineLevel="1">
      <c r="A28" s="4"/>
      <c r="B28" s="534" t="s">
        <v>491</v>
      </c>
      <c r="C28" s="795"/>
      <c r="D28" s="47"/>
      <c r="E28" s="47"/>
      <c r="F28" s="47"/>
      <c r="G28" s="47"/>
      <c r="H28" s="47"/>
      <c r="I28" s="47"/>
      <c r="J28" s="47"/>
      <c r="K28" s="47"/>
      <c r="L28" s="47"/>
      <c r="M28" s="47"/>
      <c r="N28" s="47"/>
      <c r="O28" s="71"/>
    </row>
    <row r="29" spans="1:15" s="18" customFormat="1" collapsed="1">
      <c r="A29" s="4"/>
      <c r="B29" s="534" t="s">
        <v>514</v>
      </c>
      <c r="C29" s="796"/>
      <c r="D29" s="67">
        <f>SUM(D25:D28)</f>
        <v>1.61E-2</v>
      </c>
      <c r="E29" s="67">
        <f t="shared" ref="E29:N29" si="6">SUM(E25:E28)</f>
        <v>1.5900000000000001E-2</v>
      </c>
      <c r="F29" s="67">
        <f t="shared" si="6"/>
        <v>1.6E-2</v>
      </c>
      <c r="G29" s="67">
        <f t="shared" si="6"/>
        <v>1.8100000000000002E-2</v>
      </c>
      <c r="H29" s="67">
        <f t="shared" si="6"/>
        <v>1.84E-2</v>
      </c>
      <c r="I29" s="67">
        <f t="shared" si="6"/>
        <v>1.8599999999999998E-2</v>
      </c>
      <c r="J29" s="67">
        <f t="shared" si="6"/>
        <v>1.89E-2</v>
      </c>
      <c r="K29" s="67">
        <f t="shared" si="6"/>
        <v>1.9199999999999998E-2</v>
      </c>
      <c r="L29" s="67">
        <f t="shared" si="6"/>
        <v>0</v>
      </c>
      <c r="M29" s="67">
        <f t="shared" si="6"/>
        <v>0</v>
      </c>
      <c r="N29" s="67">
        <f t="shared" si="6"/>
        <v>0</v>
      </c>
      <c r="O29" s="78"/>
    </row>
    <row r="30" spans="1:15" s="18" customFormat="1">
      <c r="A30" s="4"/>
      <c r="B30" s="490" t="s">
        <v>515</v>
      </c>
      <c r="C30" s="486"/>
      <c r="D30" s="73"/>
      <c r="E30" s="482">
        <f>ROUND(SUM(D29*E16+E29*E17)/12,4)</f>
        <v>1.6E-2</v>
      </c>
      <c r="F30" s="482">
        <f t="shared" ref="F30:N30" si="7">ROUND(SUM(E29*F16+F29*F17)/12,4)</f>
        <v>1.6E-2</v>
      </c>
      <c r="G30" s="482">
        <f t="shared" si="7"/>
        <v>1.7399999999999999E-2</v>
      </c>
      <c r="H30" s="482">
        <f t="shared" si="7"/>
        <v>1.83E-2</v>
      </c>
      <c r="I30" s="482">
        <f t="shared" si="7"/>
        <v>1.8499999999999999E-2</v>
      </c>
      <c r="J30" s="482">
        <f>ROUND(SUM(I29*J16+J29*J17)/12,4)</f>
        <v>1.8800000000000001E-2</v>
      </c>
      <c r="K30" s="482">
        <f t="shared" si="7"/>
        <v>1.9099999999999999E-2</v>
      </c>
      <c r="L30" s="482">
        <f t="shared" si="7"/>
        <v>0</v>
      </c>
      <c r="M30" s="482">
        <f t="shared" si="7"/>
        <v>0</v>
      </c>
      <c r="N30" s="482">
        <f t="shared" si="7"/>
        <v>0</v>
      </c>
      <c r="O30" s="487"/>
    </row>
    <row r="31" spans="1:15" s="18" customFormat="1">
      <c r="A31" s="4"/>
      <c r="B31" s="479"/>
      <c r="C31" s="488"/>
      <c r="D31" s="489"/>
      <c r="E31" s="489"/>
      <c r="F31" s="489"/>
      <c r="G31" s="489"/>
      <c r="H31" s="489"/>
      <c r="I31" s="489"/>
      <c r="J31" s="489"/>
      <c r="K31" s="489"/>
      <c r="L31" s="489"/>
      <c r="M31" s="489"/>
      <c r="N31" s="485"/>
      <c r="O31" s="487"/>
    </row>
    <row r="32" spans="1:15" s="66" customFormat="1">
      <c r="B32" s="602" t="str">
        <f>'1.  LRAMVA Summary'!B29</f>
        <v>General Service 50 to 2999 kW</v>
      </c>
      <c r="C32" s="794" t="str">
        <f>'2. LRAMVA Threshold'!F43</f>
        <v>kW</v>
      </c>
      <c r="D32" s="47">
        <v>3.0657000000000001</v>
      </c>
      <c r="E32" s="47">
        <v>2.8946999999999998</v>
      </c>
      <c r="F32" s="47">
        <v>2.9144000000000001</v>
      </c>
      <c r="G32" s="47">
        <v>3.4933999999999998</v>
      </c>
      <c r="H32" s="47">
        <v>3.5423</v>
      </c>
      <c r="I32" s="47">
        <v>3.5882999999999998</v>
      </c>
      <c r="J32" s="47">
        <v>3.6528999999999998</v>
      </c>
      <c r="K32" s="47">
        <v>3.7113</v>
      </c>
      <c r="L32" s="47"/>
      <c r="M32" s="47"/>
      <c r="N32" s="47"/>
      <c r="O32" s="71"/>
    </row>
    <row r="33" spans="1:15" s="18" customFormat="1" hidden="1" outlineLevel="1">
      <c r="A33" s="4"/>
      <c r="B33" s="534" t="s">
        <v>512</v>
      </c>
      <c r="C33" s="795"/>
      <c r="D33" s="47"/>
      <c r="E33" s="47"/>
      <c r="F33" s="47"/>
      <c r="G33" s="47"/>
      <c r="H33" s="47"/>
      <c r="I33" s="47"/>
      <c r="J33" s="47"/>
      <c r="K33" s="47"/>
      <c r="L33" s="47"/>
      <c r="M33" s="47"/>
      <c r="N33" s="47"/>
      <c r="O33" s="71"/>
    </row>
    <row r="34" spans="1:15" s="18" customFormat="1" hidden="1" outlineLevel="1">
      <c r="A34" s="4"/>
      <c r="B34" s="534" t="s">
        <v>513</v>
      </c>
      <c r="C34" s="795"/>
      <c r="D34" s="47"/>
      <c r="E34" s="47"/>
      <c r="F34" s="47"/>
      <c r="G34" s="47"/>
      <c r="H34" s="47"/>
      <c r="I34" s="47"/>
      <c r="J34" s="47"/>
      <c r="K34" s="47"/>
      <c r="L34" s="47"/>
      <c r="M34" s="47"/>
      <c r="N34" s="47"/>
      <c r="O34" s="71"/>
    </row>
    <row r="35" spans="1:15" s="18" customFormat="1" hidden="1" outlineLevel="1">
      <c r="A35" s="4"/>
      <c r="B35" s="534" t="s">
        <v>491</v>
      </c>
      <c r="C35" s="795"/>
      <c r="D35" s="47"/>
      <c r="E35" s="47"/>
      <c r="F35" s="47"/>
      <c r="G35" s="47"/>
      <c r="H35" s="47"/>
      <c r="I35" s="47"/>
      <c r="J35" s="47"/>
      <c r="K35" s="47"/>
      <c r="L35" s="47"/>
      <c r="M35" s="47"/>
      <c r="N35" s="47"/>
      <c r="O35" s="71"/>
    </row>
    <row r="36" spans="1:15" s="18" customFormat="1" collapsed="1">
      <c r="A36" s="4"/>
      <c r="B36" s="534" t="s">
        <v>514</v>
      </c>
      <c r="C36" s="796"/>
      <c r="D36" s="67">
        <f>SUM(D32:D35)</f>
        <v>3.0657000000000001</v>
      </c>
      <c r="E36" s="67">
        <f>SUM(E32:E35)</f>
        <v>2.8946999999999998</v>
      </c>
      <c r="F36" s="67">
        <f t="shared" ref="F36:M36" si="8">SUM(F32:F35)</f>
        <v>2.9144000000000001</v>
      </c>
      <c r="G36" s="67">
        <f t="shared" si="8"/>
        <v>3.4933999999999998</v>
      </c>
      <c r="H36" s="67">
        <f t="shared" si="8"/>
        <v>3.5423</v>
      </c>
      <c r="I36" s="67">
        <f t="shared" si="8"/>
        <v>3.5882999999999998</v>
      </c>
      <c r="J36" s="67">
        <f t="shared" si="8"/>
        <v>3.6528999999999998</v>
      </c>
      <c r="K36" s="67">
        <f t="shared" si="8"/>
        <v>3.7113</v>
      </c>
      <c r="L36" s="67">
        <f t="shared" si="8"/>
        <v>0</v>
      </c>
      <c r="M36" s="67">
        <f t="shared" si="8"/>
        <v>0</v>
      </c>
      <c r="N36" s="67">
        <f>SUM(N32:N35)</f>
        <v>0</v>
      </c>
      <c r="O36" s="78"/>
    </row>
    <row r="37" spans="1:15" s="18" customFormat="1">
      <c r="A37" s="4"/>
      <c r="B37" s="490" t="s">
        <v>515</v>
      </c>
      <c r="C37" s="486"/>
      <c r="D37" s="73"/>
      <c r="E37" s="482">
        <f t="shared" ref="E37:N37" si="9">ROUND(SUM(D36*E16+E36*E17)/12,4)</f>
        <v>2.9517000000000002</v>
      </c>
      <c r="F37" s="482">
        <f t="shared" si="9"/>
        <v>2.9077999999999999</v>
      </c>
      <c r="G37" s="482">
        <f t="shared" si="9"/>
        <v>3.3003999999999998</v>
      </c>
      <c r="H37" s="482">
        <f t="shared" si="9"/>
        <v>3.5259999999999998</v>
      </c>
      <c r="I37" s="482">
        <f t="shared" si="9"/>
        <v>3.573</v>
      </c>
      <c r="J37" s="482">
        <f t="shared" si="9"/>
        <v>3.6314000000000002</v>
      </c>
      <c r="K37" s="482">
        <f t="shared" si="9"/>
        <v>3.6918000000000002</v>
      </c>
      <c r="L37" s="482">
        <f t="shared" si="9"/>
        <v>0</v>
      </c>
      <c r="M37" s="482">
        <f t="shared" si="9"/>
        <v>0</v>
      </c>
      <c r="N37" s="482">
        <f t="shared" si="9"/>
        <v>0</v>
      </c>
      <c r="O37" s="487"/>
    </row>
    <row r="38" spans="1:15" s="72" customFormat="1" ht="15.75" customHeight="1">
      <c r="B38" s="490"/>
      <c r="C38" s="486"/>
      <c r="D38" s="73"/>
      <c r="E38" s="73"/>
      <c r="F38" s="73"/>
      <c r="G38" s="73"/>
      <c r="H38" s="73"/>
      <c r="I38" s="73"/>
      <c r="J38" s="73"/>
      <c r="K38" s="73"/>
      <c r="L38" s="485"/>
      <c r="M38" s="485"/>
      <c r="N38" s="485"/>
      <c r="O38" s="491"/>
    </row>
    <row r="39" spans="1:15" s="66" customFormat="1">
      <c r="A39" s="64"/>
      <c r="B39" s="602" t="str">
        <f>'1.  LRAMVA Summary'!B30</f>
        <v>General Service 3000-4999 kW</v>
      </c>
      <c r="C39" s="794" t="str">
        <f>'2. LRAMVA Threshold'!G43</f>
        <v>kW</v>
      </c>
      <c r="D39" s="47">
        <v>2.4592000000000001</v>
      </c>
      <c r="E39" s="47">
        <v>2.4586999999999999</v>
      </c>
      <c r="F39" s="47">
        <v>2.4754</v>
      </c>
      <c r="G39" s="47">
        <v>2.7557</v>
      </c>
      <c r="H39" s="47">
        <v>2.7942999999999998</v>
      </c>
      <c r="I39" s="47">
        <v>2.8306</v>
      </c>
      <c r="J39" s="47">
        <v>2.8816000000000002</v>
      </c>
      <c r="K39" s="47">
        <v>2.9277000000000002</v>
      </c>
      <c r="L39" s="47"/>
      <c r="M39" s="47"/>
      <c r="N39" s="47"/>
      <c r="O39" s="71"/>
    </row>
    <row r="40" spans="1:15" s="18" customFormat="1" hidden="1" outlineLevel="1">
      <c r="A40" s="4"/>
      <c r="B40" s="534" t="s">
        <v>512</v>
      </c>
      <c r="C40" s="795"/>
      <c r="D40" s="47"/>
      <c r="E40" s="47"/>
      <c r="F40" s="47"/>
      <c r="G40" s="47"/>
      <c r="H40" s="47"/>
      <c r="I40" s="47"/>
      <c r="J40" s="47"/>
      <c r="K40" s="47"/>
      <c r="L40" s="47"/>
      <c r="M40" s="47"/>
      <c r="N40" s="47"/>
      <c r="O40" s="71"/>
    </row>
    <row r="41" spans="1:15" s="18" customFormat="1" hidden="1" outlineLevel="1">
      <c r="A41" s="4"/>
      <c r="B41" s="534" t="s">
        <v>513</v>
      </c>
      <c r="C41" s="795"/>
      <c r="D41" s="47"/>
      <c r="E41" s="47"/>
      <c r="F41" s="47"/>
      <c r="G41" s="47"/>
      <c r="H41" s="47"/>
      <c r="I41" s="47"/>
      <c r="J41" s="47"/>
      <c r="K41" s="47"/>
      <c r="L41" s="47"/>
      <c r="M41" s="47"/>
      <c r="N41" s="47"/>
      <c r="O41" s="71"/>
    </row>
    <row r="42" spans="1:15" s="18" customFormat="1" hidden="1" outlineLevel="1">
      <c r="A42" s="4"/>
      <c r="B42" s="534" t="s">
        <v>491</v>
      </c>
      <c r="C42" s="795"/>
      <c r="D42" s="47"/>
      <c r="E42" s="47"/>
      <c r="F42" s="47"/>
      <c r="G42" s="47"/>
      <c r="H42" s="47"/>
      <c r="I42" s="47"/>
      <c r="J42" s="47"/>
      <c r="K42" s="47"/>
      <c r="L42" s="47"/>
      <c r="M42" s="47"/>
      <c r="N42" s="47"/>
      <c r="O42" s="71"/>
    </row>
    <row r="43" spans="1:15" s="18" customFormat="1" collapsed="1">
      <c r="A43" s="4"/>
      <c r="B43" s="534" t="s">
        <v>514</v>
      </c>
      <c r="C43" s="796"/>
      <c r="D43" s="67">
        <f>SUM(D39:D42)</f>
        <v>2.4592000000000001</v>
      </c>
      <c r="E43" s="67">
        <f t="shared" ref="E43:N43" si="10">SUM(E39:E42)</f>
        <v>2.4586999999999999</v>
      </c>
      <c r="F43" s="67">
        <f t="shared" si="10"/>
        <v>2.4754</v>
      </c>
      <c r="G43" s="67">
        <f t="shared" si="10"/>
        <v>2.7557</v>
      </c>
      <c r="H43" s="67">
        <f t="shared" si="10"/>
        <v>2.7942999999999998</v>
      </c>
      <c r="I43" s="67">
        <f t="shared" si="10"/>
        <v>2.8306</v>
      </c>
      <c r="J43" s="67">
        <f t="shared" si="10"/>
        <v>2.8816000000000002</v>
      </c>
      <c r="K43" s="67">
        <f t="shared" si="10"/>
        <v>2.9277000000000002</v>
      </c>
      <c r="L43" s="67">
        <f t="shared" si="10"/>
        <v>0</v>
      </c>
      <c r="M43" s="67">
        <f t="shared" si="10"/>
        <v>0</v>
      </c>
      <c r="N43" s="67">
        <f t="shared" si="10"/>
        <v>0</v>
      </c>
      <c r="O43" s="78"/>
    </row>
    <row r="44" spans="1:15" s="14" customFormat="1">
      <c r="A44" s="74"/>
      <c r="B44" s="490" t="s">
        <v>515</v>
      </c>
      <c r="C44" s="486"/>
      <c r="D44" s="73"/>
      <c r="E44" s="482">
        <f t="shared" ref="E44:N44" si="11">ROUND(SUM(D43*E16+E43*E17)/12,4)</f>
        <v>2.4588999999999999</v>
      </c>
      <c r="F44" s="482">
        <f t="shared" si="11"/>
        <v>2.4698000000000002</v>
      </c>
      <c r="G44" s="482">
        <f t="shared" si="11"/>
        <v>2.6623000000000001</v>
      </c>
      <c r="H44" s="482">
        <f t="shared" si="11"/>
        <v>2.7814000000000001</v>
      </c>
      <c r="I44" s="482">
        <f t="shared" si="11"/>
        <v>2.8184999999999998</v>
      </c>
      <c r="J44" s="482">
        <f t="shared" si="11"/>
        <v>2.8645999999999998</v>
      </c>
      <c r="K44" s="482">
        <f t="shared" si="11"/>
        <v>2.9123000000000001</v>
      </c>
      <c r="L44" s="482">
        <f t="shared" si="11"/>
        <v>0</v>
      </c>
      <c r="M44" s="482">
        <f t="shared" si="11"/>
        <v>0</v>
      </c>
      <c r="N44" s="482">
        <f t="shared" si="11"/>
        <v>0</v>
      </c>
      <c r="O44" s="487"/>
    </row>
    <row r="45" spans="1:15" s="72" customFormat="1" ht="14.25">
      <c r="A45" s="74"/>
      <c r="B45" s="490"/>
      <c r="C45" s="486"/>
      <c r="D45" s="73"/>
      <c r="E45" s="73"/>
      <c r="F45" s="73"/>
      <c r="G45" s="73"/>
      <c r="H45" s="73"/>
      <c r="I45" s="73"/>
      <c r="J45" s="73"/>
      <c r="K45" s="73"/>
      <c r="L45" s="485"/>
      <c r="M45" s="485"/>
      <c r="N45" s="485"/>
      <c r="O45" s="491"/>
    </row>
    <row r="46" spans="1:15" s="66" customFormat="1">
      <c r="A46" s="64"/>
      <c r="B46" s="602" t="str">
        <f>'1.  LRAMVA Summary'!B31</f>
        <v>Unmetered Scattered Load</v>
      </c>
      <c r="C46" s="794" t="str">
        <f>'2. LRAMVA Threshold'!H43</f>
        <v>kWh</v>
      </c>
      <c r="D46" s="47">
        <v>2.4400000000000002E-2</v>
      </c>
      <c r="E46" s="47">
        <v>2.4E-2</v>
      </c>
      <c r="F46" s="47">
        <v>2.4199999999999999E-2</v>
      </c>
      <c r="G46" s="47">
        <v>1.03E-2</v>
      </c>
      <c r="H46" s="47">
        <v>1.04E-2</v>
      </c>
      <c r="I46" s="47">
        <v>1.0500000000000001E-2</v>
      </c>
      <c r="J46" s="47">
        <v>1.0699999999999999E-2</v>
      </c>
      <c r="K46" s="47">
        <v>1.09E-2</v>
      </c>
      <c r="L46" s="47"/>
      <c r="M46" s="47"/>
      <c r="N46" s="47"/>
      <c r="O46" s="71"/>
    </row>
    <row r="47" spans="1:15" s="18" customFormat="1" hidden="1" outlineLevel="1">
      <c r="A47" s="4"/>
      <c r="B47" s="534" t="s">
        <v>512</v>
      </c>
      <c r="C47" s="795"/>
      <c r="D47" s="47"/>
      <c r="E47" s="47"/>
      <c r="F47" s="47"/>
      <c r="G47" s="47"/>
      <c r="H47" s="47"/>
      <c r="I47" s="47"/>
      <c r="J47" s="47"/>
      <c r="K47" s="47"/>
      <c r="L47" s="47"/>
      <c r="M47" s="47"/>
      <c r="N47" s="47"/>
      <c r="O47" s="71"/>
    </row>
    <row r="48" spans="1:15" s="18" customFormat="1" hidden="1" outlineLevel="1">
      <c r="A48" s="4"/>
      <c r="B48" s="534" t="s">
        <v>513</v>
      </c>
      <c r="C48" s="795"/>
      <c r="D48" s="47"/>
      <c r="E48" s="47"/>
      <c r="F48" s="47"/>
      <c r="G48" s="47"/>
      <c r="H48" s="47"/>
      <c r="I48" s="47"/>
      <c r="J48" s="47"/>
      <c r="K48" s="47"/>
      <c r="L48" s="47"/>
      <c r="M48" s="47"/>
      <c r="N48" s="47"/>
      <c r="O48" s="71"/>
    </row>
    <row r="49" spans="1:15" s="18" customFormat="1" hidden="1" outlineLevel="1">
      <c r="A49" s="4"/>
      <c r="B49" s="534" t="s">
        <v>491</v>
      </c>
      <c r="C49" s="795"/>
      <c r="D49" s="47"/>
      <c r="E49" s="47"/>
      <c r="F49" s="47"/>
      <c r="G49" s="47"/>
      <c r="H49" s="47"/>
      <c r="I49" s="47"/>
      <c r="J49" s="47"/>
      <c r="K49" s="47"/>
      <c r="L49" s="47"/>
      <c r="M49" s="47"/>
      <c r="N49" s="47"/>
      <c r="O49" s="71"/>
    </row>
    <row r="50" spans="1:15" s="18" customFormat="1" collapsed="1">
      <c r="A50" s="4"/>
      <c r="B50" s="534" t="s">
        <v>514</v>
      </c>
      <c r="C50" s="796"/>
      <c r="D50" s="67">
        <f>SUM(D46:D49)</f>
        <v>2.4400000000000002E-2</v>
      </c>
      <c r="E50" s="67">
        <f t="shared" ref="E50:N50" si="12">SUM(E46:E49)</f>
        <v>2.4E-2</v>
      </c>
      <c r="F50" s="67">
        <f t="shared" si="12"/>
        <v>2.4199999999999999E-2</v>
      </c>
      <c r="G50" s="67">
        <f t="shared" si="12"/>
        <v>1.03E-2</v>
      </c>
      <c r="H50" s="67">
        <f t="shared" si="12"/>
        <v>1.04E-2</v>
      </c>
      <c r="I50" s="67">
        <f t="shared" si="12"/>
        <v>1.0500000000000001E-2</v>
      </c>
      <c r="J50" s="67">
        <f t="shared" si="12"/>
        <v>1.0699999999999999E-2</v>
      </c>
      <c r="K50" s="67">
        <f t="shared" si="12"/>
        <v>1.09E-2</v>
      </c>
      <c r="L50" s="67">
        <f t="shared" si="12"/>
        <v>0</v>
      </c>
      <c r="M50" s="67">
        <f t="shared" si="12"/>
        <v>0</v>
      </c>
      <c r="N50" s="67">
        <f t="shared" si="12"/>
        <v>0</v>
      </c>
      <c r="O50" s="78"/>
    </row>
    <row r="51" spans="1:15" s="14" customFormat="1">
      <c r="A51" s="74"/>
      <c r="B51" s="490" t="s">
        <v>515</v>
      </c>
      <c r="C51" s="486"/>
      <c r="D51" s="73"/>
      <c r="E51" s="482">
        <f t="shared" ref="E51:N51" si="13">ROUND(SUM(D50*E16+E50*E17)/12,4)</f>
        <v>2.41E-2</v>
      </c>
      <c r="F51" s="482">
        <f t="shared" si="13"/>
        <v>2.41E-2</v>
      </c>
      <c r="G51" s="482">
        <f t="shared" si="13"/>
        <v>1.49E-2</v>
      </c>
      <c r="H51" s="482">
        <f t="shared" si="13"/>
        <v>1.04E-2</v>
      </c>
      <c r="I51" s="482">
        <f t="shared" si="13"/>
        <v>1.0500000000000001E-2</v>
      </c>
      <c r="J51" s="482">
        <f t="shared" si="13"/>
        <v>1.06E-2</v>
      </c>
      <c r="K51" s="482">
        <f t="shared" si="13"/>
        <v>1.0800000000000001E-2</v>
      </c>
      <c r="L51" s="482">
        <f t="shared" si="13"/>
        <v>0</v>
      </c>
      <c r="M51" s="482">
        <f t="shared" si="13"/>
        <v>0</v>
      </c>
      <c r="N51" s="482">
        <f t="shared" si="13"/>
        <v>0</v>
      </c>
      <c r="O51" s="487"/>
    </row>
    <row r="52" spans="1:15" s="72" customFormat="1" ht="14.25">
      <c r="A52" s="74"/>
      <c r="B52" s="490"/>
      <c r="C52" s="486"/>
      <c r="D52" s="73"/>
      <c r="E52" s="73"/>
      <c r="F52" s="73"/>
      <c r="G52" s="73"/>
      <c r="H52" s="73"/>
      <c r="I52" s="73"/>
      <c r="J52" s="73"/>
      <c r="K52" s="73"/>
      <c r="L52" s="492"/>
      <c r="M52" s="492"/>
      <c r="N52" s="492"/>
      <c r="O52" s="491"/>
    </row>
    <row r="53" spans="1:15" s="66" customFormat="1">
      <c r="A53" s="64"/>
      <c r="B53" s="602" t="str">
        <f>'1.  LRAMVA Summary'!B32</f>
        <v>Sentinel Lighting</v>
      </c>
      <c r="C53" s="794" t="str">
        <f>'2. LRAMVA Threshold'!I43</f>
        <v>kW</v>
      </c>
      <c r="D53" s="47">
        <v>9.4907000000000004</v>
      </c>
      <c r="E53" s="47">
        <v>11.6967</v>
      </c>
      <c r="F53" s="47">
        <v>11.776199999999999</v>
      </c>
      <c r="G53" s="47">
        <v>11.7852</v>
      </c>
      <c r="H53" s="47">
        <v>11.950200000000001</v>
      </c>
      <c r="I53" s="47">
        <v>12.105600000000001</v>
      </c>
      <c r="J53" s="47">
        <v>12.323499999999999</v>
      </c>
      <c r="K53" s="47">
        <v>12.5207</v>
      </c>
      <c r="L53" s="47"/>
      <c r="M53" s="47"/>
      <c r="N53" s="47"/>
      <c r="O53" s="71"/>
    </row>
    <row r="54" spans="1:15" s="18" customFormat="1" hidden="1" outlineLevel="1">
      <c r="A54" s="4"/>
      <c r="B54" s="534" t="s">
        <v>512</v>
      </c>
      <c r="C54" s="795"/>
      <c r="D54" s="47"/>
      <c r="E54" s="47"/>
      <c r="F54" s="47"/>
      <c r="G54" s="47"/>
      <c r="H54" s="47"/>
      <c r="I54" s="47"/>
      <c r="J54" s="47"/>
      <c r="K54" s="47"/>
      <c r="L54" s="47"/>
      <c r="M54" s="47"/>
      <c r="N54" s="47"/>
      <c r="O54" s="71"/>
    </row>
    <row r="55" spans="1:15" s="18" customFormat="1" hidden="1" outlineLevel="1">
      <c r="A55" s="4"/>
      <c r="B55" s="534" t="s">
        <v>513</v>
      </c>
      <c r="C55" s="795"/>
      <c r="D55" s="47"/>
      <c r="E55" s="47"/>
      <c r="F55" s="47"/>
      <c r="G55" s="47"/>
      <c r="H55" s="47"/>
      <c r="I55" s="47"/>
      <c r="J55" s="47"/>
      <c r="K55" s="47"/>
      <c r="L55" s="47"/>
      <c r="M55" s="47"/>
      <c r="N55" s="47"/>
      <c r="O55" s="71"/>
    </row>
    <row r="56" spans="1:15" s="18" customFormat="1" hidden="1" outlineLevel="1">
      <c r="A56" s="4"/>
      <c r="B56" s="534" t="s">
        <v>491</v>
      </c>
      <c r="C56" s="795"/>
      <c r="D56" s="47"/>
      <c r="E56" s="47"/>
      <c r="F56" s="47"/>
      <c r="G56" s="47"/>
      <c r="H56" s="47"/>
      <c r="I56" s="47"/>
      <c r="J56" s="47"/>
      <c r="K56" s="47"/>
      <c r="L56" s="47"/>
      <c r="M56" s="47"/>
      <c r="N56" s="47"/>
      <c r="O56" s="71"/>
    </row>
    <row r="57" spans="1:15" s="18" customFormat="1" collapsed="1">
      <c r="A57" s="4"/>
      <c r="B57" s="534" t="s">
        <v>514</v>
      </c>
      <c r="C57" s="796"/>
      <c r="D57" s="67">
        <f>SUM(D53:D56)</f>
        <v>9.4907000000000004</v>
      </c>
      <c r="E57" s="67">
        <f t="shared" ref="E57:N57" si="14">SUM(E53:E56)</f>
        <v>11.6967</v>
      </c>
      <c r="F57" s="67">
        <f t="shared" si="14"/>
        <v>11.776199999999999</v>
      </c>
      <c r="G57" s="67">
        <f t="shared" si="14"/>
        <v>11.7852</v>
      </c>
      <c r="H57" s="67">
        <f t="shared" si="14"/>
        <v>11.950200000000001</v>
      </c>
      <c r="I57" s="67">
        <f t="shared" si="14"/>
        <v>12.105600000000001</v>
      </c>
      <c r="J57" s="67">
        <f t="shared" si="14"/>
        <v>12.323499999999999</v>
      </c>
      <c r="K57" s="67">
        <f t="shared" si="14"/>
        <v>12.5207</v>
      </c>
      <c r="L57" s="67">
        <f t="shared" si="14"/>
        <v>0</v>
      </c>
      <c r="M57" s="67">
        <f t="shared" si="14"/>
        <v>0</v>
      </c>
      <c r="N57" s="67">
        <f t="shared" si="14"/>
        <v>0</v>
      </c>
      <c r="O57" s="79"/>
    </row>
    <row r="58" spans="1:15" s="14" customFormat="1">
      <c r="A58" s="74"/>
      <c r="B58" s="490" t="s">
        <v>515</v>
      </c>
      <c r="C58" s="486"/>
      <c r="D58" s="73"/>
      <c r="E58" s="482">
        <f t="shared" ref="E58:N58" si="15">ROUND(SUM(D57*E16+E57*E17)/12,4)</f>
        <v>10.961399999999999</v>
      </c>
      <c r="F58" s="482">
        <f t="shared" si="15"/>
        <v>11.749700000000001</v>
      </c>
      <c r="G58" s="482">
        <f t="shared" si="15"/>
        <v>11.7822</v>
      </c>
      <c r="H58" s="482">
        <f t="shared" si="15"/>
        <v>11.895200000000001</v>
      </c>
      <c r="I58" s="482">
        <f t="shared" si="15"/>
        <v>12.053800000000001</v>
      </c>
      <c r="J58" s="482">
        <f t="shared" si="15"/>
        <v>12.2509</v>
      </c>
      <c r="K58" s="482">
        <f t="shared" si="15"/>
        <v>12.455</v>
      </c>
      <c r="L58" s="482">
        <f t="shared" si="15"/>
        <v>0</v>
      </c>
      <c r="M58" s="482">
        <f t="shared" si="15"/>
        <v>0</v>
      </c>
      <c r="N58" s="482">
        <f t="shared" si="15"/>
        <v>0</v>
      </c>
      <c r="O58" s="487"/>
    </row>
    <row r="59" spans="1:15" s="72" customFormat="1" ht="14.25">
      <c r="A59" s="74"/>
      <c r="B59" s="490"/>
      <c r="C59" s="486"/>
      <c r="D59" s="73"/>
      <c r="E59" s="73"/>
      <c r="F59" s="73"/>
      <c r="G59" s="73"/>
      <c r="H59" s="73"/>
      <c r="I59" s="73"/>
      <c r="J59" s="73"/>
      <c r="K59" s="73"/>
      <c r="L59" s="492"/>
      <c r="M59" s="492"/>
      <c r="N59" s="492"/>
      <c r="O59" s="491"/>
    </row>
    <row r="60" spans="1:15" s="66" customFormat="1">
      <c r="A60" s="64"/>
      <c r="B60" s="602" t="str">
        <f>'1.  LRAMVA Summary'!B33</f>
        <v xml:space="preserve">Street Lighting </v>
      </c>
      <c r="C60" s="794" t="str">
        <f>'2. LRAMVA Threshold'!J43</f>
        <v>kW</v>
      </c>
      <c r="D60" s="47">
        <v>16.272400000000001</v>
      </c>
      <c r="E60" s="47">
        <v>21.2392</v>
      </c>
      <c r="F60" s="47">
        <v>21.383600000000001</v>
      </c>
      <c r="G60" s="47">
        <v>8.7640999999999991</v>
      </c>
      <c r="H60" s="47">
        <v>8.8867999999999991</v>
      </c>
      <c r="I60" s="47">
        <v>9.0023</v>
      </c>
      <c r="J60" s="47">
        <v>9.1643000000000008</v>
      </c>
      <c r="K60" s="47">
        <v>9.3109000000000002</v>
      </c>
      <c r="L60" s="47"/>
      <c r="M60" s="47"/>
      <c r="N60" s="47"/>
      <c r="O60" s="71"/>
    </row>
    <row r="61" spans="1:15" s="18" customFormat="1" hidden="1" outlineLevel="1">
      <c r="A61" s="4"/>
      <c r="B61" s="534" t="s">
        <v>512</v>
      </c>
      <c r="C61" s="795"/>
      <c r="D61" s="47"/>
      <c r="E61" s="47"/>
      <c r="F61" s="47"/>
      <c r="G61" s="47"/>
      <c r="H61" s="47"/>
      <c r="I61" s="47"/>
      <c r="J61" s="47"/>
      <c r="K61" s="47"/>
      <c r="L61" s="47"/>
      <c r="M61" s="47"/>
      <c r="N61" s="47"/>
      <c r="O61" s="71"/>
    </row>
    <row r="62" spans="1:15" s="18" customFormat="1" hidden="1" outlineLevel="1">
      <c r="A62" s="4"/>
      <c r="B62" s="534" t="s">
        <v>513</v>
      </c>
      <c r="C62" s="795"/>
      <c r="D62" s="47"/>
      <c r="E62" s="47"/>
      <c r="F62" s="47"/>
      <c r="G62" s="47"/>
      <c r="H62" s="47"/>
      <c r="I62" s="47"/>
      <c r="J62" s="47"/>
      <c r="K62" s="47"/>
      <c r="L62" s="47"/>
      <c r="M62" s="47"/>
      <c r="N62" s="47"/>
      <c r="O62" s="71"/>
    </row>
    <row r="63" spans="1:15" s="18" customFormat="1" hidden="1" outlineLevel="1">
      <c r="A63" s="4"/>
      <c r="B63" s="534" t="s">
        <v>491</v>
      </c>
      <c r="C63" s="795"/>
      <c r="D63" s="47"/>
      <c r="E63" s="47"/>
      <c r="F63" s="47"/>
      <c r="G63" s="47"/>
      <c r="H63" s="47"/>
      <c r="I63" s="47"/>
      <c r="J63" s="47"/>
      <c r="K63" s="47"/>
      <c r="L63" s="47"/>
      <c r="M63" s="47"/>
      <c r="N63" s="47"/>
      <c r="O63" s="71"/>
    </row>
    <row r="64" spans="1:15" s="18" customFormat="1" collapsed="1">
      <c r="A64" s="4"/>
      <c r="B64" s="534" t="s">
        <v>514</v>
      </c>
      <c r="C64" s="796"/>
      <c r="D64" s="67">
        <f>SUM(D60:D63)</f>
        <v>16.272400000000001</v>
      </c>
      <c r="E64" s="67">
        <f t="shared" ref="E64:N64" si="16">SUM(E60:E63)</f>
        <v>21.2392</v>
      </c>
      <c r="F64" s="67">
        <f t="shared" si="16"/>
        <v>21.383600000000001</v>
      </c>
      <c r="G64" s="67">
        <f t="shared" si="16"/>
        <v>8.7640999999999991</v>
      </c>
      <c r="H64" s="67">
        <f t="shared" si="16"/>
        <v>8.8867999999999991</v>
      </c>
      <c r="I64" s="67">
        <f t="shared" si="16"/>
        <v>9.0023</v>
      </c>
      <c r="J64" s="67">
        <f t="shared" si="16"/>
        <v>9.1643000000000008</v>
      </c>
      <c r="K64" s="67">
        <f t="shared" si="16"/>
        <v>9.3109000000000002</v>
      </c>
      <c r="L64" s="67">
        <f t="shared" si="16"/>
        <v>0</v>
      </c>
      <c r="M64" s="67">
        <f t="shared" si="16"/>
        <v>0</v>
      </c>
      <c r="N64" s="67">
        <f t="shared" si="16"/>
        <v>0</v>
      </c>
      <c r="O64" s="79"/>
    </row>
    <row r="65" spans="1:15" s="14" customFormat="1">
      <c r="A65" s="74"/>
      <c r="B65" s="490" t="s">
        <v>515</v>
      </c>
      <c r="C65" s="486"/>
      <c r="D65" s="73"/>
      <c r="E65" s="482">
        <f t="shared" ref="E65:N65" si="17">ROUND(SUM(D64*E16+E64*E17)/12,4)</f>
        <v>19.583600000000001</v>
      </c>
      <c r="F65" s="482">
        <f t="shared" si="17"/>
        <v>21.3355</v>
      </c>
      <c r="G65" s="482">
        <f t="shared" si="17"/>
        <v>12.970599999999999</v>
      </c>
      <c r="H65" s="482">
        <f t="shared" si="17"/>
        <v>8.8459000000000003</v>
      </c>
      <c r="I65" s="482">
        <f>ROUND(SUM(H64*I16+I64*I17)/12,4)</f>
        <v>8.9638000000000009</v>
      </c>
      <c r="J65" s="482">
        <f t="shared" si="17"/>
        <v>9.1103000000000005</v>
      </c>
      <c r="K65" s="482">
        <f t="shared" si="17"/>
        <v>9.2620000000000005</v>
      </c>
      <c r="L65" s="482">
        <f t="shared" si="17"/>
        <v>0</v>
      </c>
      <c r="M65" s="482">
        <f t="shared" si="17"/>
        <v>0</v>
      </c>
      <c r="N65" s="482">
        <f t="shared" si="17"/>
        <v>0</v>
      </c>
      <c r="O65" s="487"/>
    </row>
    <row r="66" spans="1:15" s="14" customFormat="1">
      <c r="A66" s="74"/>
      <c r="B66" s="75"/>
      <c r="C66" s="82"/>
      <c r="D66" s="73"/>
      <c r="E66" s="73"/>
      <c r="F66" s="73"/>
      <c r="G66" s="73"/>
      <c r="H66" s="73"/>
      <c r="I66" s="73"/>
      <c r="J66" s="73"/>
      <c r="K66" s="73"/>
      <c r="L66" s="485"/>
      <c r="M66" s="485"/>
      <c r="N66" s="485"/>
      <c r="O66" s="487"/>
    </row>
    <row r="67" spans="1:15" s="66" customFormat="1">
      <c r="A67" s="64"/>
      <c r="B67" s="602">
        <f>'1.  LRAMVA Summary'!B34</f>
        <v>0</v>
      </c>
      <c r="C67" s="794">
        <f>'2. LRAMVA Threshold'!K43</f>
        <v>0</v>
      </c>
      <c r="D67" s="47"/>
      <c r="E67" s="47"/>
      <c r="F67" s="47"/>
      <c r="G67" s="47"/>
      <c r="H67" s="47"/>
      <c r="I67" s="47"/>
      <c r="J67" s="47"/>
      <c r="K67" s="47"/>
      <c r="L67" s="47"/>
      <c r="M67" s="47"/>
      <c r="N67" s="47"/>
      <c r="O67" s="71"/>
    </row>
    <row r="68" spans="1:15" s="18" customFormat="1" hidden="1" outlineLevel="1">
      <c r="A68" s="4"/>
      <c r="B68" s="534" t="s">
        <v>512</v>
      </c>
      <c r="C68" s="795"/>
      <c r="D68" s="47"/>
      <c r="E68" s="47"/>
      <c r="F68" s="47"/>
      <c r="G68" s="47"/>
      <c r="H68" s="47"/>
      <c r="I68" s="47"/>
      <c r="J68" s="47"/>
      <c r="K68" s="47"/>
      <c r="L68" s="47"/>
      <c r="M68" s="47"/>
      <c r="N68" s="47"/>
      <c r="O68" s="71"/>
    </row>
    <row r="69" spans="1:15" s="18" customFormat="1" hidden="1" outlineLevel="1">
      <c r="A69" s="4"/>
      <c r="B69" s="534" t="s">
        <v>513</v>
      </c>
      <c r="C69" s="795"/>
      <c r="D69" s="47"/>
      <c r="E69" s="47"/>
      <c r="F69" s="47"/>
      <c r="G69" s="47"/>
      <c r="H69" s="47"/>
      <c r="I69" s="47"/>
      <c r="J69" s="47"/>
      <c r="K69" s="47"/>
      <c r="L69" s="47"/>
      <c r="M69" s="47"/>
      <c r="N69" s="47"/>
      <c r="O69" s="71"/>
    </row>
    <row r="70" spans="1:15" s="18" customFormat="1" hidden="1" outlineLevel="1">
      <c r="A70" s="4"/>
      <c r="B70" s="534" t="s">
        <v>491</v>
      </c>
      <c r="C70" s="795"/>
      <c r="D70" s="47"/>
      <c r="E70" s="47"/>
      <c r="F70" s="47"/>
      <c r="G70" s="47"/>
      <c r="H70" s="47"/>
      <c r="I70" s="47"/>
      <c r="J70" s="47"/>
      <c r="K70" s="47"/>
      <c r="L70" s="47"/>
      <c r="M70" s="47"/>
      <c r="N70" s="47"/>
      <c r="O70" s="71"/>
    </row>
    <row r="71" spans="1:15" s="18" customFormat="1" collapsed="1">
      <c r="A71" s="4"/>
      <c r="B71" s="534" t="s">
        <v>514</v>
      </c>
      <c r="C71" s="796"/>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490" t="s">
        <v>515</v>
      </c>
      <c r="C72" s="486"/>
      <c r="D72" s="73"/>
      <c r="E72" s="482">
        <f t="shared" ref="E72:N72" si="19">ROUND(SUM(D71*E16+E71*E17)/12,4)</f>
        <v>0</v>
      </c>
      <c r="F72" s="482">
        <f t="shared" si="19"/>
        <v>0</v>
      </c>
      <c r="G72" s="482">
        <f t="shared" si="19"/>
        <v>0</v>
      </c>
      <c r="H72" s="482">
        <f t="shared" si="19"/>
        <v>0</v>
      </c>
      <c r="I72" s="482">
        <f t="shared" si="19"/>
        <v>0</v>
      </c>
      <c r="J72" s="482">
        <f t="shared" si="19"/>
        <v>0</v>
      </c>
      <c r="K72" s="482">
        <f t="shared" si="19"/>
        <v>0</v>
      </c>
      <c r="L72" s="482">
        <f t="shared" si="19"/>
        <v>0</v>
      </c>
      <c r="M72" s="482">
        <f t="shared" si="19"/>
        <v>0</v>
      </c>
      <c r="N72" s="482">
        <f t="shared" si="19"/>
        <v>0</v>
      </c>
      <c r="O72" s="487"/>
    </row>
    <row r="73" spans="1:15" s="14" customFormat="1">
      <c r="A73" s="74"/>
      <c r="B73" s="479"/>
      <c r="C73" s="486"/>
      <c r="D73" s="73"/>
      <c r="E73" s="482"/>
      <c r="F73" s="482"/>
      <c r="G73" s="482"/>
      <c r="H73" s="482"/>
      <c r="I73" s="482"/>
      <c r="J73" s="482"/>
      <c r="K73" s="482"/>
      <c r="L73" s="482"/>
      <c r="M73" s="482"/>
      <c r="N73" s="482"/>
      <c r="O73" s="487"/>
    </row>
    <row r="74" spans="1:15" s="66" customFormat="1">
      <c r="A74" s="64"/>
      <c r="B74" s="602">
        <f>'1.  LRAMVA Summary'!B35</f>
        <v>0</v>
      </c>
      <c r="C74" s="794">
        <f>'2. LRAMVA Threshold'!L43</f>
        <v>0</v>
      </c>
      <c r="D74" s="47"/>
      <c r="E74" s="47"/>
      <c r="F74" s="47"/>
      <c r="G74" s="47"/>
      <c r="H74" s="47"/>
      <c r="I74" s="47"/>
      <c r="J74" s="47"/>
      <c r="K74" s="47"/>
      <c r="L74" s="47"/>
      <c r="M74" s="47"/>
      <c r="N74" s="47"/>
      <c r="O74" s="71"/>
    </row>
    <row r="75" spans="1:15" s="18" customFormat="1" hidden="1" outlineLevel="1">
      <c r="A75" s="4"/>
      <c r="B75" s="534" t="s">
        <v>512</v>
      </c>
      <c r="C75" s="795"/>
      <c r="D75" s="47"/>
      <c r="E75" s="47"/>
      <c r="F75" s="47"/>
      <c r="G75" s="47"/>
      <c r="H75" s="47"/>
      <c r="I75" s="47"/>
      <c r="J75" s="47"/>
      <c r="K75" s="47"/>
      <c r="L75" s="47"/>
      <c r="M75" s="47"/>
      <c r="N75" s="47"/>
      <c r="O75" s="71"/>
    </row>
    <row r="76" spans="1:15" s="18" customFormat="1" hidden="1" outlineLevel="1">
      <c r="A76" s="4"/>
      <c r="B76" s="534" t="s">
        <v>513</v>
      </c>
      <c r="C76" s="795"/>
      <c r="D76" s="47"/>
      <c r="E76" s="47"/>
      <c r="F76" s="47"/>
      <c r="G76" s="47"/>
      <c r="H76" s="47"/>
      <c r="I76" s="47"/>
      <c r="J76" s="47"/>
      <c r="K76" s="47"/>
      <c r="L76" s="47"/>
      <c r="M76" s="47"/>
      <c r="N76" s="47"/>
      <c r="O76" s="71"/>
    </row>
    <row r="77" spans="1:15" s="18" customFormat="1" hidden="1" outlineLevel="1">
      <c r="A77" s="4"/>
      <c r="B77" s="534" t="s">
        <v>491</v>
      </c>
      <c r="C77" s="795"/>
      <c r="D77" s="47"/>
      <c r="E77" s="47"/>
      <c r="F77" s="47"/>
      <c r="G77" s="47"/>
      <c r="H77" s="47"/>
      <c r="I77" s="47"/>
      <c r="J77" s="47"/>
      <c r="K77" s="47"/>
      <c r="L77" s="47"/>
      <c r="M77" s="47"/>
      <c r="N77" s="47"/>
      <c r="O77" s="71"/>
    </row>
    <row r="78" spans="1:15" s="18" customFormat="1" collapsed="1">
      <c r="A78" s="4"/>
      <c r="B78" s="534" t="s">
        <v>514</v>
      </c>
      <c r="C78" s="796"/>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490" t="s">
        <v>515</v>
      </c>
      <c r="C79" s="486"/>
      <c r="D79" s="73"/>
      <c r="E79" s="482">
        <f t="shared" ref="E79:N79" si="21">ROUND(SUM(D78*E16+E78*E17)/12,4)</f>
        <v>0</v>
      </c>
      <c r="F79" s="482">
        <f t="shared" si="21"/>
        <v>0</v>
      </c>
      <c r="G79" s="482">
        <f t="shared" si="21"/>
        <v>0</v>
      </c>
      <c r="H79" s="482">
        <f t="shared" si="21"/>
        <v>0</v>
      </c>
      <c r="I79" s="482">
        <f t="shared" si="21"/>
        <v>0</v>
      </c>
      <c r="J79" s="482">
        <f t="shared" si="21"/>
        <v>0</v>
      </c>
      <c r="K79" s="482">
        <f t="shared" si="21"/>
        <v>0</v>
      </c>
      <c r="L79" s="482">
        <f t="shared" si="21"/>
        <v>0</v>
      </c>
      <c r="M79" s="482">
        <f t="shared" si="21"/>
        <v>0</v>
      </c>
      <c r="N79" s="482">
        <f t="shared" si="21"/>
        <v>0</v>
      </c>
      <c r="O79" s="487"/>
    </row>
    <row r="80" spans="1:15" s="14" customFormat="1">
      <c r="A80" s="74"/>
      <c r="B80" s="479"/>
      <c r="C80" s="486"/>
      <c r="D80" s="73"/>
      <c r="E80" s="482"/>
      <c r="F80" s="482"/>
      <c r="G80" s="482"/>
      <c r="H80" s="482"/>
      <c r="I80" s="482"/>
      <c r="J80" s="482"/>
      <c r="K80" s="482"/>
      <c r="L80" s="482"/>
      <c r="M80" s="482"/>
      <c r="N80" s="482"/>
      <c r="O80" s="487"/>
    </row>
    <row r="81" spans="1:15" s="66" customFormat="1">
      <c r="A81" s="64"/>
      <c r="B81" s="602">
        <f>'1.  LRAMVA Summary'!B36</f>
        <v>0</v>
      </c>
      <c r="C81" s="794">
        <f>'2. LRAMVA Threshold'!M43</f>
        <v>0</v>
      </c>
      <c r="D81" s="47"/>
      <c r="E81" s="47"/>
      <c r="F81" s="47"/>
      <c r="G81" s="47"/>
      <c r="H81" s="47"/>
      <c r="I81" s="47"/>
      <c r="J81" s="47"/>
      <c r="K81" s="47"/>
      <c r="L81" s="47"/>
      <c r="M81" s="47"/>
      <c r="N81" s="47"/>
      <c r="O81" s="71"/>
    </row>
    <row r="82" spans="1:15" s="18" customFormat="1" hidden="1" outlineLevel="1">
      <c r="A82" s="4"/>
      <c r="B82" s="534" t="s">
        <v>512</v>
      </c>
      <c r="C82" s="795"/>
      <c r="D82" s="47"/>
      <c r="E82" s="47"/>
      <c r="F82" s="47"/>
      <c r="G82" s="47"/>
      <c r="H82" s="47"/>
      <c r="I82" s="47"/>
      <c r="J82" s="47"/>
      <c r="K82" s="47"/>
      <c r="L82" s="47"/>
      <c r="M82" s="47"/>
      <c r="N82" s="47"/>
      <c r="O82" s="71"/>
    </row>
    <row r="83" spans="1:15" s="18" customFormat="1" hidden="1" outlineLevel="1">
      <c r="A83" s="4"/>
      <c r="B83" s="534" t="s">
        <v>513</v>
      </c>
      <c r="C83" s="795"/>
      <c r="D83" s="47"/>
      <c r="E83" s="47"/>
      <c r="F83" s="47"/>
      <c r="G83" s="47"/>
      <c r="H83" s="47"/>
      <c r="I83" s="47"/>
      <c r="J83" s="47"/>
      <c r="K83" s="47"/>
      <c r="L83" s="47"/>
      <c r="M83" s="47"/>
      <c r="N83" s="47"/>
      <c r="O83" s="71"/>
    </row>
    <row r="84" spans="1:15" s="18" customFormat="1" hidden="1" outlineLevel="1">
      <c r="A84" s="4"/>
      <c r="B84" s="534" t="s">
        <v>491</v>
      </c>
      <c r="C84" s="795"/>
      <c r="D84" s="47"/>
      <c r="E84" s="47"/>
      <c r="F84" s="47"/>
      <c r="G84" s="47"/>
      <c r="H84" s="47"/>
      <c r="I84" s="47"/>
      <c r="J84" s="47"/>
      <c r="K84" s="47"/>
      <c r="L84" s="47"/>
      <c r="M84" s="47"/>
      <c r="N84" s="47"/>
      <c r="O84" s="71"/>
    </row>
    <row r="85" spans="1:15" s="18" customFormat="1" collapsed="1">
      <c r="A85" s="4"/>
      <c r="B85" s="534" t="s">
        <v>514</v>
      </c>
      <c r="C85" s="796"/>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490" t="s">
        <v>515</v>
      </c>
      <c r="C86" s="486"/>
      <c r="D86" s="73"/>
      <c r="E86" s="482">
        <f t="shared" ref="E86:N86" si="23">ROUND(SUM(D85*E16+E85*E17)/12,4)</f>
        <v>0</v>
      </c>
      <c r="F86" s="482">
        <f t="shared" si="23"/>
        <v>0</v>
      </c>
      <c r="G86" s="482">
        <f t="shared" si="23"/>
        <v>0</v>
      </c>
      <c r="H86" s="482">
        <f t="shared" si="23"/>
        <v>0</v>
      </c>
      <c r="I86" s="482">
        <f t="shared" si="23"/>
        <v>0</v>
      </c>
      <c r="J86" s="482">
        <f t="shared" si="23"/>
        <v>0</v>
      </c>
      <c r="K86" s="482">
        <f t="shared" si="23"/>
        <v>0</v>
      </c>
      <c r="L86" s="482">
        <f t="shared" si="23"/>
        <v>0</v>
      </c>
      <c r="M86" s="482">
        <f t="shared" si="23"/>
        <v>0</v>
      </c>
      <c r="N86" s="482">
        <f t="shared" si="23"/>
        <v>0</v>
      </c>
      <c r="O86" s="487"/>
    </row>
    <row r="87" spans="1:15" s="14" customFormat="1">
      <c r="A87" s="74"/>
      <c r="B87" s="479"/>
      <c r="C87" s="486"/>
      <c r="D87" s="73"/>
      <c r="E87" s="482"/>
      <c r="F87" s="482"/>
      <c r="G87" s="482"/>
      <c r="H87" s="482"/>
      <c r="I87" s="482"/>
      <c r="J87" s="482"/>
      <c r="K87" s="482"/>
      <c r="L87" s="482"/>
      <c r="M87" s="482"/>
      <c r="N87" s="482"/>
      <c r="O87" s="487"/>
    </row>
    <row r="88" spans="1:15" s="66" customFormat="1">
      <c r="A88" s="64"/>
      <c r="B88" s="602">
        <f>'1.  LRAMVA Summary'!B37</f>
        <v>0</v>
      </c>
      <c r="C88" s="794">
        <f>'2. LRAMVA Threshold'!N43</f>
        <v>0</v>
      </c>
      <c r="D88" s="47"/>
      <c r="E88" s="47"/>
      <c r="F88" s="47"/>
      <c r="G88" s="47"/>
      <c r="H88" s="47"/>
      <c r="I88" s="47"/>
      <c r="J88" s="47"/>
      <c r="K88" s="47"/>
      <c r="L88" s="47"/>
      <c r="M88" s="47"/>
      <c r="N88" s="47"/>
      <c r="O88" s="71"/>
    </row>
    <row r="89" spans="1:15" s="18" customFormat="1" hidden="1" outlineLevel="1">
      <c r="A89" s="4"/>
      <c r="B89" s="534" t="s">
        <v>512</v>
      </c>
      <c r="C89" s="795"/>
      <c r="D89" s="47"/>
      <c r="E89" s="47"/>
      <c r="F89" s="47"/>
      <c r="G89" s="47"/>
      <c r="H89" s="47"/>
      <c r="I89" s="47"/>
      <c r="J89" s="47"/>
      <c r="K89" s="47"/>
      <c r="L89" s="47"/>
      <c r="M89" s="47"/>
      <c r="N89" s="47"/>
      <c r="O89" s="71"/>
    </row>
    <row r="90" spans="1:15" s="18" customFormat="1" hidden="1" outlineLevel="1">
      <c r="A90" s="4"/>
      <c r="B90" s="534" t="s">
        <v>513</v>
      </c>
      <c r="C90" s="795"/>
      <c r="D90" s="47"/>
      <c r="E90" s="47"/>
      <c r="F90" s="47"/>
      <c r="G90" s="47"/>
      <c r="H90" s="47"/>
      <c r="I90" s="47"/>
      <c r="J90" s="47"/>
      <c r="K90" s="47"/>
      <c r="L90" s="47"/>
      <c r="M90" s="47"/>
      <c r="N90" s="47"/>
      <c r="O90" s="71"/>
    </row>
    <row r="91" spans="1:15" s="18" customFormat="1" hidden="1" outlineLevel="1">
      <c r="A91" s="4"/>
      <c r="B91" s="534" t="s">
        <v>491</v>
      </c>
      <c r="C91" s="795"/>
      <c r="D91" s="47"/>
      <c r="E91" s="47"/>
      <c r="F91" s="47"/>
      <c r="G91" s="47"/>
      <c r="H91" s="47"/>
      <c r="I91" s="47"/>
      <c r="J91" s="47"/>
      <c r="K91" s="47"/>
      <c r="L91" s="47"/>
      <c r="M91" s="47"/>
      <c r="N91" s="47"/>
      <c r="O91" s="71"/>
    </row>
    <row r="92" spans="1:15" s="18" customFormat="1" collapsed="1">
      <c r="A92" s="4"/>
      <c r="B92" s="534" t="s">
        <v>514</v>
      </c>
      <c r="C92" s="796"/>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490" t="s">
        <v>515</v>
      </c>
      <c r="C93" s="486"/>
      <c r="D93" s="73"/>
      <c r="E93" s="482">
        <f t="shared" ref="E93:N93" si="25">ROUND(SUM(D92*E16+E92*E17)/12,4)</f>
        <v>0</v>
      </c>
      <c r="F93" s="482">
        <f t="shared" si="25"/>
        <v>0</v>
      </c>
      <c r="G93" s="482">
        <f t="shared" si="25"/>
        <v>0</v>
      </c>
      <c r="H93" s="482">
        <f t="shared" si="25"/>
        <v>0</v>
      </c>
      <c r="I93" s="482">
        <f t="shared" si="25"/>
        <v>0</v>
      </c>
      <c r="J93" s="482">
        <f t="shared" si="25"/>
        <v>0</v>
      </c>
      <c r="K93" s="482">
        <f t="shared" si="25"/>
        <v>0</v>
      </c>
      <c r="L93" s="482">
        <f t="shared" si="25"/>
        <v>0</v>
      </c>
      <c r="M93" s="482">
        <f t="shared" si="25"/>
        <v>0</v>
      </c>
      <c r="N93" s="482">
        <f t="shared" si="25"/>
        <v>0</v>
      </c>
      <c r="O93" s="487"/>
    </row>
    <row r="94" spans="1:15" s="14" customFormat="1">
      <c r="A94" s="74"/>
      <c r="B94" s="479"/>
      <c r="C94" s="486"/>
      <c r="D94" s="73"/>
      <c r="E94" s="482"/>
      <c r="F94" s="482"/>
      <c r="G94" s="482"/>
      <c r="H94" s="482"/>
      <c r="I94" s="482"/>
      <c r="J94" s="482"/>
      <c r="K94" s="482"/>
      <c r="L94" s="482"/>
      <c r="M94" s="482"/>
      <c r="N94" s="482"/>
      <c r="O94" s="487"/>
    </row>
    <row r="95" spans="1:15" s="66" customFormat="1">
      <c r="A95" s="64"/>
      <c r="B95" s="602">
        <f>'1.  LRAMVA Summary'!B38</f>
        <v>0</v>
      </c>
      <c r="C95" s="794">
        <f>'2. LRAMVA Threshold'!O43</f>
        <v>0</v>
      </c>
      <c r="D95" s="47"/>
      <c r="E95" s="47"/>
      <c r="F95" s="47"/>
      <c r="G95" s="47"/>
      <c r="H95" s="47"/>
      <c r="I95" s="47"/>
      <c r="J95" s="47"/>
      <c r="K95" s="47"/>
      <c r="L95" s="47"/>
      <c r="M95" s="47"/>
      <c r="N95" s="47"/>
      <c r="O95" s="71"/>
    </row>
    <row r="96" spans="1:15" s="18" customFormat="1" hidden="1" outlineLevel="1">
      <c r="A96" s="4"/>
      <c r="B96" s="534" t="s">
        <v>512</v>
      </c>
      <c r="C96" s="795"/>
      <c r="D96" s="47"/>
      <c r="E96" s="47"/>
      <c r="F96" s="47"/>
      <c r="G96" s="47"/>
      <c r="H96" s="47"/>
      <c r="I96" s="47"/>
      <c r="J96" s="47"/>
      <c r="K96" s="47"/>
      <c r="L96" s="47"/>
      <c r="M96" s="47"/>
      <c r="N96" s="47"/>
      <c r="O96" s="71"/>
    </row>
    <row r="97" spans="1:15" s="18" customFormat="1" hidden="1" outlineLevel="1">
      <c r="A97" s="4"/>
      <c r="B97" s="534" t="s">
        <v>513</v>
      </c>
      <c r="C97" s="795"/>
      <c r="D97" s="47"/>
      <c r="E97" s="47"/>
      <c r="F97" s="47"/>
      <c r="G97" s="47"/>
      <c r="H97" s="47"/>
      <c r="I97" s="47"/>
      <c r="J97" s="47"/>
      <c r="K97" s="47"/>
      <c r="L97" s="47"/>
      <c r="M97" s="47"/>
      <c r="N97" s="47"/>
      <c r="O97" s="71"/>
    </row>
    <row r="98" spans="1:15" s="18" customFormat="1" hidden="1" outlineLevel="1">
      <c r="A98" s="4"/>
      <c r="B98" s="534" t="s">
        <v>491</v>
      </c>
      <c r="C98" s="795"/>
      <c r="D98" s="47"/>
      <c r="E98" s="47"/>
      <c r="F98" s="47"/>
      <c r="G98" s="47"/>
      <c r="H98" s="47"/>
      <c r="I98" s="47"/>
      <c r="J98" s="47"/>
      <c r="K98" s="47"/>
      <c r="L98" s="47"/>
      <c r="M98" s="47"/>
      <c r="N98" s="47"/>
      <c r="O98" s="71"/>
    </row>
    <row r="99" spans="1:15" s="18" customFormat="1" collapsed="1">
      <c r="A99" s="4"/>
      <c r="B99" s="534" t="s">
        <v>514</v>
      </c>
      <c r="C99" s="796"/>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490" t="s">
        <v>515</v>
      </c>
      <c r="C100" s="486"/>
      <c r="D100" s="73"/>
      <c r="E100" s="482">
        <f t="shared" ref="E100:N100" si="27">ROUND(SUM(D99*E16+E99*E17)/12,4)</f>
        <v>0</v>
      </c>
      <c r="F100" s="482">
        <f t="shared" si="27"/>
        <v>0</v>
      </c>
      <c r="G100" s="482">
        <f t="shared" si="27"/>
        <v>0</v>
      </c>
      <c r="H100" s="482">
        <f t="shared" si="27"/>
        <v>0</v>
      </c>
      <c r="I100" s="482">
        <f t="shared" si="27"/>
        <v>0</v>
      </c>
      <c r="J100" s="482">
        <f t="shared" si="27"/>
        <v>0</v>
      </c>
      <c r="K100" s="482">
        <f t="shared" si="27"/>
        <v>0</v>
      </c>
      <c r="L100" s="482">
        <f t="shared" si="27"/>
        <v>0</v>
      </c>
      <c r="M100" s="482">
        <f t="shared" si="27"/>
        <v>0</v>
      </c>
      <c r="N100" s="482">
        <f t="shared" si="27"/>
        <v>0</v>
      </c>
      <c r="O100" s="487"/>
    </row>
    <row r="101" spans="1:15" s="14" customFormat="1">
      <c r="A101" s="74"/>
      <c r="B101" s="479"/>
      <c r="C101" s="486"/>
      <c r="D101" s="73"/>
      <c r="E101" s="482"/>
      <c r="F101" s="482"/>
      <c r="G101" s="482"/>
      <c r="H101" s="482"/>
      <c r="I101" s="482"/>
      <c r="J101" s="482"/>
      <c r="K101" s="482"/>
      <c r="L101" s="482"/>
      <c r="M101" s="482"/>
      <c r="N101" s="482"/>
      <c r="O101" s="487"/>
    </row>
    <row r="102" spans="1:15" s="66" customFormat="1">
      <c r="A102" s="64"/>
      <c r="B102" s="602">
        <f>'1.  LRAMVA Summary'!B39</f>
        <v>0</v>
      </c>
      <c r="C102" s="794">
        <f>'2. LRAMVA Threshold'!P43</f>
        <v>0</v>
      </c>
      <c r="D102" s="47"/>
      <c r="E102" s="47"/>
      <c r="F102" s="47"/>
      <c r="G102" s="47"/>
      <c r="H102" s="47"/>
      <c r="I102" s="47"/>
      <c r="J102" s="47"/>
      <c r="K102" s="47"/>
      <c r="L102" s="47"/>
      <c r="M102" s="47"/>
      <c r="N102" s="47"/>
      <c r="O102" s="71"/>
    </row>
    <row r="103" spans="1:15" s="18" customFormat="1" hidden="1" outlineLevel="1">
      <c r="A103" s="4"/>
      <c r="B103" s="534" t="s">
        <v>512</v>
      </c>
      <c r="C103" s="795"/>
      <c r="D103" s="47"/>
      <c r="E103" s="47"/>
      <c r="F103" s="47"/>
      <c r="G103" s="47"/>
      <c r="H103" s="47"/>
      <c r="I103" s="47"/>
      <c r="J103" s="47"/>
      <c r="K103" s="47"/>
      <c r="L103" s="47"/>
      <c r="M103" s="47"/>
      <c r="N103" s="47"/>
      <c r="O103" s="71"/>
    </row>
    <row r="104" spans="1:15" s="18" customFormat="1" hidden="1" outlineLevel="1">
      <c r="A104" s="4"/>
      <c r="B104" s="534" t="s">
        <v>513</v>
      </c>
      <c r="C104" s="795"/>
      <c r="D104" s="47"/>
      <c r="E104" s="47"/>
      <c r="F104" s="47"/>
      <c r="G104" s="47"/>
      <c r="H104" s="47"/>
      <c r="I104" s="47"/>
      <c r="J104" s="47"/>
      <c r="K104" s="47"/>
      <c r="L104" s="47"/>
      <c r="M104" s="47"/>
      <c r="N104" s="47"/>
      <c r="O104" s="71"/>
    </row>
    <row r="105" spans="1:15" s="18" customFormat="1" hidden="1" outlineLevel="1">
      <c r="A105" s="4"/>
      <c r="B105" s="534" t="s">
        <v>491</v>
      </c>
      <c r="C105" s="795"/>
      <c r="D105" s="47"/>
      <c r="E105" s="47"/>
      <c r="F105" s="47"/>
      <c r="G105" s="47"/>
      <c r="H105" s="47"/>
      <c r="I105" s="47"/>
      <c r="J105" s="47"/>
      <c r="K105" s="47"/>
      <c r="L105" s="47"/>
      <c r="M105" s="47"/>
      <c r="N105" s="47"/>
      <c r="O105" s="71"/>
    </row>
    <row r="106" spans="1:15" s="18" customFormat="1" collapsed="1">
      <c r="A106" s="4"/>
      <c r="B106" s="534" t="s">
        <v>514</v>
      </c>
      <c r="C106" s="796"/>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490" t="s">
        <v>515</v>
      </c>
      <c r="C107" s="486"/>
      <c r="D107" s="73"/>
      <c r="E107" s="482">
        <f t="shared" ref="E107:N107" si="29">ROUND(SUM(D106*E16+E106*E17)/12,4)</f>
        <v>0</v>
      </c>
      <c r="F107" s="482">
        <f t="shared" si="29"/>
        <v>0</v>
      </c>
      <c r="G107" s="482">
        <f t="shared" si="29"/>
        <v>0</v>
      </c>
      <c r="H107" s="482">
        <f t="shared" si="29"/>
        <v>0</v>
      </c>
      <c r="I107" s="482">
        <f t="shared" si="29"/>
        <v>0</v>
      </c>
      <c r="J107" s="482">
        <f t="shared" si="29"/>
        <v>0</v>
      </c>
      <c r="K107" s="482">
        <f t="shared" si="29"/>
        <v>0</v>
      </c>
      <c r="L107" s="482">
        <f t="shared" si="29"/>
        <v>0</v>
      </c>
      <c r="M107" s="482">
        <f t="shared" si="29"/>
        <v>0</v>
      </c>
      <c r="N107" s="482">
        <f t="shared" si="29"/>
        <v>0</v>
      </c>
      <c r="O107" s="487"/>
    </row>
    <row r="108" spans="1:15" s="14" customFormat="1">
      <c r="A108" s="74"/>
      <c r="B108" s="479"/>
      <c r="C108" s="486"/>
      <c r="D108" s="73"/>
      <c r="E108" s="482"/>
      <c r="F108" s="482"/>
      <c r="G108" s="482"/>
      <c r="H108" s="482"/>
      <c r="I108" s="482"/>
      <c r="J108" s="482"/>
      <c r="K108" s="482"/>
      <c r="L108" s="482"/>
      <c r="M108" s="482"/>
      <c r="N108" s="482"/>
      <c r="O108" s="487"/>
    </row>
    <row r="109" spans="1:15" s="66" customFormat="1">
      <c r="A109" s="64"/>
      <c r="B109" s="602">
        <f>'1.  LRAMVA Summary'!B40</f>
        <v>0</v>
      </c>
      <c r="C109" s="794">
        <f>'2. LRAMVA Threshold'!Q43</f>
        <v>0</v>
      </c>
      <c r="D109" s="47"/>
      <c r="E109" s="47"/>
      <c r="F109" s="47"/>
      <c r="G109" s="47"/>
      <c r="H109" s="47"/>
      <c r="I109" s="47"/>
      <c r="J109" s="47"/>
      <c r="K109" s="47"/>
      <c r="L109" s="47"/>
      <c r="M109" s="47"/>
      <c r="N109" s="47"/>
      <c r="O109" s="71"/>
    </row>
    <row r="110" spans="1:15" s="18" customFormat="1" hidden="1" outlineLevel="1">
      <c r="A110" s="4"/>
      <c r="B110" s="534" t="s">
        <v>512</v>
      </c>
      <c r="C110" s="795"/>
      <c r="D110" s="47"/>
      <c r="E110" s="47"/>
      <c r="F110" s="47"/>
      <c r="G110" s="47"/>
      <c r="H110" s="47"/>
      <c r="I110" s="47"/>
      <c r="J110" s="47"/>
      <c r="K110" s="47"/>
      <c r="L110" s="47"/>
      <c r="M110" s="47"/>
      <c r="N110" s="47"/>
      <c r="O110" s="71"/>
    </row>
    <row r="111" spans="1:15" s="18" customFormat="1" hidden="1" outlineLevel="1">
      <c r="A111" s="4"/>
      <c r="B111" s="534" t="s">
        <v>513</v>
      </c>
      <c r="C111" s="795"/>
      <c r="D111" s="47"/>
      <c r="E111" s="47"/>
      <c r="F111" s="47"/>
      <c r="G111" s="47"/>
      <c r="H111" s="47"/>
      <c r="I111" s="47"/>
      <c r="J111" s="47"/>
      <c r="K111" s="47"/>
      <c r="L111" s="47"/>
      <c r="M111" s="47"/>
      <c r="N111" s="47"/>
      <c r="O111" s="71"/>
    </row>
    <row r="112" spans="1:15" s="18" customFormat="1" hidden="1" outlineLevel="1">
      <c r="A112" s="4"/>
      <c r="B112" s="534" t="s">
        <v>491</v>
      </c>
      <c r="C112" s="795"/>
      <c r="D112" s="47"/>
      <c r="E112" s="47"/>
      <c r="F112" s="47"/>
      <c r="G112" s="47"/>
      <c r="H112" s="47"/>
      <c r="I112" s="47"/>
      <c r="J112" s="47"/>
      <c r="K112" s="47"/>
      <c r="L112" s="47"/>
      <c r="M112" s="47"/>
      <c r="N112" s="47"/>
      <c r="O112" s="71"/>
    </row>
    <row r="113" spans="1:17" s="18" customFormat="1" collapsed="1">
      <c r="A113" s="4"/>
      <c r="B113" s="534" t="s">
        <v>514</v>
      </c>
      <c r="C113" s="796"/>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490" t="s">
        <v>515</v>
      </c>
      <c r="C114" s="486"/>
      <c r="D114" s="73"/>
      <c r="E114" s="482">
        <f t="shared" ref="E114:N114" si="31">ROUND(SUM(D113*E16+E113*E17)/12,4)</f>
        <v>0</v>
      </c>
      <c r="F114" s="482">
        <f t="shared" si="31"/>
        <v>0</v>
      </c>
      <c r="G114" s="482">
        <f t="shared" si="31"/>
        <v>0</v>
      </c>
      <c r="H114" s="482">
        <f t="shared" si="31"/>
        <v>0</v>
      </c>
      <c r="I114" s="482">
        <f t="shared" si="31"/>
        <v>0</v>
      </c>
      <c r="J114" s="482">
        <f t="shared" si="31"/>
        <v>0</v>
      </c>
      <c r="K114" s="482">
        <f t="shared" si="31"/>
        <v>0</v>
      </c>
      <c r="L114" s="482">
        <f t="shared" si="31"/>
        <v>0</v>
      </c>
      <c r="M114" s="482">
        <f t="shared" si="31"/>
        <v>0</v>
      </c>
      <c r="N114" s="482">
        <f t="shared" si="31"/>
        <v>0</v>
      </c>
      <c r="O114" s="487"/>
    </row>
    <row r="115" spans="1:17" s="72" customFormat="1" ht="14.25">
      <c r="A115" s="74"/>
      <c r="B115" s="76"/>
      <c r="C115" s="83"/>
      <c r="D115" s="77"/>
      <c r="E115" s="77"/>
      <c r="F115" s="77"/>
      <c r="G115" s="77"/>
      <c r="H115" s="77"/>
      <c r="I115" s="77"/>
      <c r="J115" s="77"/>
      <c r="K115" s="493"/>
      <c r="L115" s="494"/>
      <c r="M115" s="494"/>
      <c r="N115" s="494"/>
      <c r="O115" s="495"/>
    </row>
    <row r="116" spans="1:17" s="3" customFormat="1" ht="21" customHeight="1">
      <c r="A116" s="4"/>
      <c r="B116" s="496" t="s">
        <v>618</v>
      </c>
      <c r="C116" s="100"/>
      <c r="D116" s="497"/>
      <c r="E116" s="497"/>
      <c r="F116" s="497"/>
      <c r="G116" s="497"/>
      <c r="H116" s="497"/>
      <c r="I116" s="497"/>
      <c r="J116" s="497"/>
      <c r="K116" s="497"/>
      <c r="L116" s="497"/>
      <c r="M116" s="497"/>
      <c r="N116" s="497"/>
      <c r="O116" s="497"/>
    </row>
    <row r="119" spans="1:17" ht="15.75">
      <c r="B119" s="117" t="s">
        <v>485</v>
      </c>
      <c r="J119" s="18"/>
    </row>
    <row r="120" spans="1:17" s="14" customFormat="1" ht="55.5" customHeight="1">
      <c r="A120" s="74"/>
      <c r="B120" s="798" t="s">
        <v>620</v>
      </c>
      <c r="C120" s="798"/>
      <c r="D120" s="798"/>
      <c r="E120" s="798"/>
      <c r="F120" s="798"/>
      <c r="G120" s="798"/>
      <c r="H120" s="798"/>
      <c r="I120" s="798"/>
      <c r="J120" s="798"/>
      <c r="K120" s="798"/>
      <c r="L120" s="798"/>
      <c r="M120" s="798"/>
      <c r="N120" s="798"/>
      <c r="O120" s="798"/>
      <c r="P120" s="798"/>
    </row>
    <row r="121" spans="1:17" s="18" customFormat="1" ht="9" customHeight="1">
      <c r="A121" s="4"/>
      <c r="B121" s="117"/>
      <c r="C121" s="80"/>
    </row>
    <row r="122" spans="1:17" ht="63.75" customHeight="1">
      <c r="B122" s="243" t="s">
        <v>235</v>
      </c>
      <c r="C122" s="243" t="str">
        <f>'1.  LRAMVA Summary'!D50</f>
        <v>Residential</v>
      </c>
      <c r="D122" s="243" t="str">
        <f>'1.  LRAMVA Summary'!E50</f>
        <v>General Service &lt; 50 kW</v>
      </c>
      <c r="E122" s="243" t="str">
        <f>'1.  LRAMVA Summary'!F50</f>
        <v>General Service 50 to 2999 kW</v>
      </c>
      <c r="F122" s="243" t="str">
        <f>'1.  LRAMVA Summary'!G50</f>
        <v>General Service 3000-4999 kW</v>
      </c>
      <c r="G122" s="243" t="str">
        <f>'1.  LRAMVA Summary'!H50</f>
        <v>Unmetered Scattered Load</v>
      </c>
      <c r="H122" s="243" t="str">
        <f>'1.  LRAMVA Summary'!I50</f>
        <v>Sentinel Lighting</v>
      </c>
      <c r="I122" s="243" t="str">
        <f>'1.  LRAMVA Summary'!J50</f>
        <v xml:space="preserve">Street Lighting </v>
      </c>
      <c r="J122" s="243" t="str">
        <f>'1.  LRAMVA Summary'!K50</f>
        <v/>
      </c>
      <c r="K122" s="243" t="str">
        <f>'1.  LRAMVA Summary'!L50</f>
        <v/>
      </c>
      <c r="L122" s="243" t="str">
        <f>'1.  LRAMVA Summary'!M50</f>
        <v/>
      </c>
      <c r="M122" s="243" t="str">
        <f>'1.  LRAMVA Summary'!N50</f>
        <v/>
      </c>
      <c r="N122" s="243" t="str">
        <f>'1.  LRAMVA Summary'!O50</f>
        <v/>
      </c>
      <c r="O122" s="243" t="str">
        <f>'1.  LRAMVA Summary'!P50</f>
        <v/>
      </c>
      <c r="P122" s="243" t="str">
        <f>'1.  LRAMVA Summary'!Q50</f>
        <v/>
      </c>
      <c r="Q122" s="18"/>
    </row>
    <row r="123" spans="1:17" s="18" customFormat="1">
      <c r="A123" s="93"/>
      <c r="B123" s="583"/>
      <c r="C123" s="584" t="str">
        <f>'1.  LRAMVA Summary'!D51</f>
        <v>kWh</v>
      </c>
      <c r="D123" s="584" t="str">
        <f>'1.  LRAMVA Summary'!E51</f>
        <v>kWh</v>
      </c>
      <c r="E123" s="584" t="str">
        <f>'1.  LRAMVA Summary'!F51</f>
        <v>kW</v>
      </c>
      <c r="F123" s="584" t="str">
        <f>'1.  LRAMVA Summary'!G51</f>
        <v>kW</v>
      </c>
      <c r="G123" s="584" t="str">
        <f>'1.  LRAMVA Summary'!H51</f>
        <v>kWh</v>
      </c>
      <c r="H123" s="584" t="str">
        <f>'1.  LRAMVA Summary'!I51</f>
        <v>kW</v>
      </c>
      <c r="I123" s="584" t="str">
        <f>'1.  LRAMVA Summary'!J51</f>
        <v>kW</v>
      </c>
      <c r="J123" s="584">
        <f>'1.  LRAMVA Summary'!K51</f>
        <v>0</v>
      </c>
      <c r="K123" s="584">
        <f>'1.  LRAMVA Summary'!L51</f>
        <v>0</v>
      </c>
      <c r="L123" s="584">
        <f>'1.  LRAMVA Summary'!M51</f>
        <v>0</v>
      </c>
      <c r="M123" s="584">
        <f>'1.  LRAMVA Summary'!N51</f>
        <v>0</v>
      </c>
      <c r="N123" s="584">
        <f>'1.  LRAMVA Summary'!O51</f>
        <v>0</v>
      </c>
      <c r="O123" s="584">
        <f>'1.  LRAMVA Summary'!P51</f>
        <v>0</v>
      </c>
      <c r="P123" s="585">
        <f>'1.  LRAMVA Summary'!Q51</f>
        <v>0</v>
      </c>
    </row>
    <row r="124" spans="1:17">
      <c r="B124" s="498">
        <v>2011</v>
      </c>
      <c r="C124" s="751"/>
      <c r="D124" s="752"/>
      <c r="E124" s="753"/>
      <c r="F124" s="752"/>
      <c r="G124" s="753"/>
      <c r="H124" s="752"/>
      <c r="I124" s="753"/>
      <c r="J124" s="753"/>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499">
        <v>2012</v>
      </c>
      <c r="C125" s="754"/>
      <c r="D125" s="755"/>
      <c r="E125" s="756"/>
      <c r="F125" s="755"/>
      <c r="G125" s="756"/>
      <c r="H125" s="755"/>
      <c r="I125" s="756"/>
      <c r="J125" s="756"/>
      <c r="K125" s="682">
        <f>HLOOKUP(B125,$E$15:$O$114,65,FALSE)</f>
        <v>0</v>
      </c>
      <c r="L125" s="682">
        <f>HLOOKUP(B125,$E$15:$O$114,72,FALSE)</f>
        <v>0</v>
      </c>
      <c r="M125" s="682">
        <f>HLOOKUP(B125,$E$15:$O$114,79,FALSE)</f>
        <v>0</v>
      </c>
      <c r="N125" s="682">
        <f>HLOOKUP(B125,$E$15:$O$114,86,FALSE)</f>
        <v>0</v>
      </c>
      <c r="O125" s="682">
        <f>HLOOKUP(B125,$E$15:$O$114,93,FALSE)</f>
        <v>0</v>
      </c>
      <c r="P125" s="682">
        <f t="shared" ref="P125:P133" si="32">HLOOKUP(B125,$E$15:$O$114,100,FALSE)</f>
        <v>0</v>
      </c>
    </row>
    <row r="126" spans="1:17">
      <c r="B126" s="499">
        <v>2013</v>
      </c>
      <c r="C126" s="754"/>
      <c r="D126" s="755"/>
      <c r="E126" s="756"/>
      <c r="F126" s="755"/>
      <c r="G126" s="756"/>
      <c r="H126" s="755"/>
      <c r="I126" s="756"/>
      <c r="J126" s="756"/>
      <c r="K126" s="682">
        <f t="shared" ref="K126:K133" si="33">HLOOKUP(B126,$E$15:$O$114,65,FALSE)</f>
        <v>0</v>
      </c>
      <c r="L126" s="682">
        <f>HLOOKUP(B126,$E$15:$O$114,72,FALSE)</f>
        <v>0</v>
      </c>
      <c r="M126" s="682">
        <f t="shared" ref="M126:M133" si="34">HLOOKUP(B126,$E$15:$O$114,79,FALSE)</f>
        <v>0</v>
      </c>
      <c r="N126" s="682">
        <f t="shared" ref="N126:N133" si="35">HLOOKUP(B126,$E$15:$O$114,86,FALSE)</f>
        <v>0</v>
      </c>
      <c r="O126" s="682">
        <f t="shared" ref="O126:O133" si="36">HLOOKUP(B126,$E$15:$O$114,93,FALSE)</f>
        <v>0</v>
      </c>
      <c r="P126" s="682">
        <f t="shared" si="32"/>
        <v>0</v>
      </c>
    </row>
    <row r="127" spans="1:17">
      <c r="B127" s="499">
        <v>2014</v>
      </c>
      <c r="C127" s="754"/>
      <c r="D127" s="755"/>
      <c r="E127" s="756"/>
      <c r="F127" s="755"/>
      <c r="G127" s="756"/>
      <c r="H127" s="755"/>
      <c r="I127" s="756"/>
      <c r="J127" s="756"/>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499">
        <v>2015</v>
      </c>
      <c r="C128" s="680">
        <f t="shared" ref="C128:C129" si="37">HLOOKUP(B128,$E$15:$O$114,9,FALSE)</f>
        <v>1.43E-2</v>
      </c>
      <c r="D128" s="681">
        <f t="shared" ref="D128:D133" si="38">HLOOKUP(B128,$E$15:$O$114,16,FALSE)</f>
        <v>1.8499999999999999E-2</v>
      </c>
      <c r="E128" s="682">
        <f t="shared" ref="E128:E133" si="39">HLOOKUP(B128,$E$15:$O$114,23,FALSE)</f>
        <v>3.573</v>
      </c>
      <c r="F128" s="681">
        <f t="shared" ref="F128:F133" si="40">HLOOKUP(B128,$E$15:$O$114,30,FALSE)</f>
        <v>2.8184999999999998</v>
      </c>
      <c r="G128" s="682">
        <f t="shared" ref="G128:G132" si="41">HLOOKUP(B128,$E$15:$O$114,37,FALSE)</f>
        <v>1.0500000000000001E-2</v>
      </c>
      <c r="H128" s="681">
        <f t="shared" ref="H128:H133" si="42">HLOOKUP(B128,$E$15:$O$114,44,FALSE)</f>
        <v>12.053800000000001</v>
      </c>
      <c r="I128" s="682">
        <f t="shared" ref="I128:I133" si="43">HLOOKUP(B128,$E$15:$O$114,51,FALSE)</f>
        <v>8.9638000000000009</v>
      </c>
      <c r="J128" s="682">
        <f t="shared" ref="J128:J133" si="44">HLOOKUP(B128,$E$15:$O$114,58,FALSE)</f>
        <v>0</v>
      </c>
      <c r="K128" s="682">
        <f t="shared" si="33"/>
        <v>0</v>
      </c>
      <c r="L128" s="682">
        <f t="shared" ref="L128:L133" si="45">HLOOKUP(B128,$E$15:$O$114,72,FALSE)</f>
        <v>0</v>
      </c>
      <c r="M128" s="682">
        <f t="shared" si="34"/>
        <v>0</v>
      </c>
      <c r="N128" s="682">
        <f t="shared" si="35"/>
        <v>0</v>
      </c>
      <c r="O128" s="682">
        <f t="shared" si="36"/>
        <v>0</v>
      </c>
      <c r="P128" s="682">
        <f t="shared" si="32"/>
        <v>0</v>
      </c>
    </row>
    <row r="129" spans="2:16">
      <c r="B129" s="499">
        <v>2016</v>
      </c>
      <c r="C129" s="680">
        <f t="shared" si="37"/>
        <v>1.21E-2</v>
      </c>
      <c r="D129" s="681">
        <f t="shared" si="38"/>
        <v>1.8800000000000001E-2</v>
      </c>
      <c r="E129" s="682">
        <f t="shared" si="39"/>
        <v>3.6314000000000002</v>
      </c>
      <c r="F129" s="681">
        <f t="shared" si="40"/>
        <v>2.8645999999999998</v>
      </c>
      <c r="G129" s="682">
        <f t="shared" si="41"/>
        <v>1.06E-2</v>
      </c>
      <c r="H129" s="681">
        <f t="shared" si="42"/>
        <v>12.2509</v>
      </c>
      <c r="I129" s="682">
        <f t="shared" si="43"/>
        <v>9.1103000000000005</v>
      </c>
      <c r="J129" s="682">
        <f t="shared" si="44"/>
        <v>0</v>
      </c>
      <c r="K129" s="682">
        <f t="shared" si="33"/>
        <v>0</v>
      </c>
      <c r="L129" s="682">
        <f t="shared" si="45"/>
        <v>0</v>
      </c>
      <c r="M129" s="682">
        <f t="shared" si="34"/>
        <v>0</v>
      </c>
      <c r="N129" s="682">
        <f t="shared" si="35"/>
        <v>0</v>
      </c>
      <c r="O129" s="682">
        <f t="shared" si="36"/>
        <v>0</v>
      </c>
      <c r="P129" s="682">
        <f t="shared" si="32"/>
        <v>0</v>
      </c>
    </row>
    <row r="130" spans="2:16">
      <c r="B130" s="499">
        <v>2017</v>
      </c>
      <c r="C130" s="754"/>
      <c r="D130" s="755"/>
      <c r="E130" s="756"/>
      <c r="F130" s="755"/>
      <c r="G130" s="756"/>
      <c r="H130" s="755"/>
      <c r="I130" s="756"/>
      <c r="J130" s="756"/>
      <c r="K130" s="682">
        <f t="shared" si="33"/>
        <v>0</v>
      </c>
      <c r="L130" s="682">
        <f t="shared" si="45"/>
        <v>0</v>
      </c>
      <c r="M130" s="682">
        <f t="shared" si="34"/>
        <v>0</v>
      </c>
      <c r="N130" s="682">
        <f t="shared" si="35"/>
        <v>0</v>
      </c>
      <c r="O130" s="682">
        <f t="shared" si="36"/>
        <v>0</v>
      </c>
      <c r="P130" s="682">
        <f t="shared" si="32"/>
        <v>0</v>
      </c>
    </row>
    <row r="131" spans="2:16">
      <c r="B131" s="499">
        <v>2018</v>
      </c>
      <c r="C131" s="680">
        <f t="shared" ref="C131:C133" si="46">HLOOKUP(B131,$E$15:$O$114,9,FALSE)</f>
        <v>0</v>
      </c>
      <c r="D131" s="681">
        <f t="shared" si="38"/>
        <v>0</v>
      </c>
      <c r="E131" s="682">
        <f t="shared" si="39"/>
        <v>0</v>
      </c>
      <c r="F131" s="681">
        <f t="shared" si="40"/>
        <v>0</v>
      </c>
      <c r="G131" s="682">
        <f t="shared" si="41"/>
        <v>0</v>
      </c>
      <c r="H131" s="681">
        <f t="shared" si="42"/>
        <v>0</v>
      </c>
      <c r="I131" s="682">
        <f t="shared" si="43"/>
        <v>0</v>
      </c>
      <c r="J131" s="682">
        <f t="shared" si="44"/>
        <v>0</v>
      </c>
      <c r="K131" s="682">
        <f t="shared" si="33"/>
        <v>0</v>
      </c>
      <c r="L131" s="682">
        <f t="shared" si="45"/>
        <v>0</v>
      </c>
      <c r="M131" s="682">
        <f t="shared" si="34"/>
        <v>0</v>
      </c>
      <c r="N131" s="682">
        <f t="shared" si="35"/>
        <v>0</v>
      </c>
      <c r="O131" s="682">
        <f t="shared" si="36"/>
        <v>0</v>
      </c>
      <c r="P131" s="682">
        <f t="shared" si="32"/>
        <v>0</v>
      </c>
    </row>
    <row r="132" spans="2:16">
      <c r="B132" s="499">
        <v>2019</v>
      </c>
      <c r="C132" s="680">
        <f t="shared" si="46"/>
        <v>0</v>
      </c>
      <c r="D132" s="681">
        <f t="shared" si="38"/>
        <v>0</v>
      </c>
      <c r="E132" s="682">
        <f t="shared" si="39"/>
        <v>0</v>
      </c>
      <c r="F132" s="681">
        <f t="shared" si="40"/>
        <v>0</v>
      </c>
      <c r="G132" s="682">
        <f t="shared" si="41"/>
        <v>0</v>
      </c>
      <c r="H132" s="681">
        <f t="shared" si="42"/>
        <v>0</v>
      </c>
      <c r="I132" s="682">
        <f t="shared" si="43"/>
        <v>0</v>
      </c>
      <c r="J132" s="682">
        <f t="shared" si="44"/>
        <v>0</v>
      </c>
      <c r="K132" s="682">
        <f t="shared" si="33"/>
        <v>0</v>
      </c>
      <c r="L132" s="682">
        <f t="shared" si="45"/>
        <v>0</v>
      </c>
      <c r="M132" s="682">
        <f t="shared" si="34"/>
        <v>0</v>
      </c>
      <c r="N132" s="682">
        <f t="shared" si="35"/>
        <v>0</v>
      </c>
      <c r="O132" s="682">
        <f t="shared" si="36"/>
        <v>0</v>
      </c>
      <c r="P132" s="682">
        <f t="shared" si="32"/>
        <v>0</v>
      </c>
    </row>
    <row r="133" spans="2:16">
      <c r="B133" s="500">
        <v>2020</v>
      </c>
      <c r="C133" s="683">
        <f t="shared" si="46"/>
        <v>0</v>
      </c>
      <c r="D133" s="684">
        <f t="shared" si="38"/>
        <v>0</v>
      </c>
      <c r="E133" s="685">
        <f t="shared" si="39"/>
        <v>0</v>
      </c>
      <c r="F133" s="684">
        <f t="shared" si="40"/>
        <v>0</v>
      </c>
      <c r="G133" s="685">
        <f>HLOOKUP(B133,$E$15:$O$114,37,FALSE)</f>
        <v>0</v>
      </c>
      <c r="H133" s="684">
        <f t="shared" si="42"/>
        <v>0</v>
      </c>
      <c r="I133" s="685">
        <f t="shared" si="43"/>
        <v>0</v>
      </c>
      <c r="J133" s="685">
        <f t="shared" si="44"/>
        <v>0</v>
      </c>
      <c r="K133" s="685">
        <f t="shared" si="33"/>
        <v>0</v>
      </c>
      <c r="L133" s="685">
        <f t="shared" si="45"/>
        <v>0</v>
      </c>
      <c r="M133" s="685">
        <f t="shared" si="34"/>
        <v>0</v>
      </c>
      <c r="N133" s="685">
        <f t="shared" si="35"/>
        <v>0</v>
      </c>
      <c r="O133" s="685">
        <f t="shared" si="36"/>
        <v>0</v>
      </c>
      <c r="P133" s="685">
        <f t="shared" si="32"/>
        <v>0</v>
      </c>
    </row>
    <row r="134" spans="2:16" ht="18.75" customHeight="1">
      <c r="B134" s="496" t="s">
        <v>637</v>
      </c>
      <c r="C134" s="596"/>
      <c r="D134" s="597"/>
      <c r="E134" s="598"/>
      <c r="F134" s="597"/>
      <c r="G134" s="597"/>
      <c r="H134" s="597"/>
      <c r="I134" s="597"/>
      <c r="J134" s="597"/>
      <c r="K134" s="597"/>
      <c r="L134" s="597"/>
      <c r="M134" s="597"/>
      <c r="N134" s="597"/>
      <c r="O134" s="597"/>
      <c r="P134" s="597"/>
    </row>
    <row r="136" spans="2:16">
      <c r="B136" s="590"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U47" sqref="U47"/>
    </sheetView>
  </sheetViews>
  <sheetFormatPr defaultColWidth="9.140625" defaultRowHeight="15"/>
  <cols>
    <col min="1" max="16384" width="9.140625" style="12"/>
  </cols>
  <sheetData>
    <row r="14" spans="2:24" ht="15.75">
      <c r="B14" s="586" t="s">
        <v>506</v>
      </c>
    </row>
    <row r="15" spans="2:24" ht="15.75">
      <c r="B15" s="586"/>
    </row>
    <row r="16" spans="2:24" s="666" customFormat="1" ht="28.5" customHeight="1">
      <c r="B16" s="804" t="s">
        <v>642</v>
      </c>
      <c r="C16" s="804"/>
      <c r="D16" s="804"/>
      <c r="E16" s="804"/>
      <c r="F16" s="804"/>
      <c r="G16" s="804"/>
      <c r="H16" s="804"/>
      <c r="I16" s="804"/>
      <c r="J16" s="804"/>
      <c r="K16" s="804"/>
      <c r="L16" s="804"/>
      <c r="M16" s="804"/>
      <c r="N16" s="804"/>
      <c r="O16" s="804"/>
      <c r="P16" s="804"/>
      <c r="Q16" s="804"/>
      <c r="R16" s="804"/>
      <c r="S16" s="804"/>
      <c r="T16" s="804"/>
      <c r="U16" s="804"/>
      <c r="V16" s="804"/>
      <c r="W16" s="804"/>
      <c r="X16" s="804"/>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290" zoomScale="90" zoomScaleNormal="90" zoomScaleSheetLayoutView="80" zoomScalePageLayoutView="85" workbookViewId="0">
      <selection activeCell="E388" sqref="E388"/>
    </sheetView>
  </sheetViews>
  <sheetFormatPr defaultColWidth="9.140625" defaultRowHeight="14.25" outlineLevelRow="1" outlineLevelCol="1"/>
  <cols>
    <col min="1" max="1" width="4.7109375" style="507" customWidth="1"/>
    <col min="2" max="2" width="43.7109375" style="253" customWidth="1"/>
    <col min="3" max="3" width="14" style="253" customWidth="1"/>
    <col min="4" max="4" width="18.140625" style="252" customWidth="1"/>
    <col min="5" max="13" width="10.425781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05" t="s">
        <v>172</v>
      </c>
      <c r="C3" s="256" t="s">
        <v>176</v>
      </c>
      <c r="D3" s="505"/>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05"/>
      <c r="C4" s="260" t="s">
        <v>173</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02" t="s">
        <v>552</v>
      </c>
      <c r="D5" s="803"/>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05" t="s">
        <v>506</v>
      </c>
      <c r="C7" s="806" t="s">
        <v>640</v>
      </c>
      <c r="D7" s="806"/>
      <c r="E7" s="806"/>
      <c r="F7" s="806"/>
      <c r="G7" s="806"/>
      <c r="H7" s="806"/>
      <c r="I7" s="806"/>
      <c r="J7" s="806"/>
      <c r="K7" s="806"/>
      <c r="L7" s="806"/>
      <c r="M7" s="806"/>
      <c r="N7" s="806"/>
      <c r="O7" s="806"/>
      <c r="P7" s="806"/>
      <c r="Q7" s="806"/>
      <c r="R7" s="806"/>
      <c r="S7" s="806"/>
      <c r="T7" s="806"/>
      <c r="U7" s="806"/>
      <c r="V7" s="806"/>
      <c r="W7" s="806"/>
      <c r="X7" s="806"/>
      <c r="Y7" s="604"/>
      <c r="Z7" s="604"/>
      <c r="AA7" s="604"/>
      <c r="AB7" s="604"/>
      <c r="AC7" s="604"/>
      <c r="AD7" s="604"/>
      <c r="AE7" s="269"/>
      <c r="AF7" s="269"/>
      <c r="AG7" s="269"/>
      <c r="AH7" s="269"/>
      <c r="AI7" s="269"/>
      <c r="AJ7" s="269"/>
      <c r="AK7" s="269"/>
      <c r="AL7" s="269"/>
    </row>
    <row r="8" spans="1:39" s="270" customFormat="1" ht="58.5" customHeight="1">
      <c r="A8" s="507"/>
      <c r="B8" s="805"/>
      <c r="C8" s="806" t="s">
        <v>574</v>
      </c>
      <c r="D8" s="806"/>
      <c r="E8" s="806"/>
      <c r="F8" s="806"/>
      <c r="G8" s="806"/>
      <c r="H8" s="806"/>
      <c r="I8" s="806"/>
      <c r="J8" s="806"/>
      <c r="K8" s="806"/>
      <c r="L8" s="806"/>
      <c r="M8" s="806"/>
      <c r="N8" s="806"/>
      <c r="O8" s="806"/>
      <c r="P8" s="806"/>
      <c r="Q8" s="806"/>
      <c r="R8" s="806"/>
      <c r="S8" s="806"/>
      <c r="T8" s="806"/>
      <c r="U8" s="806"/>
      <c r="V8" s="806"/>
      <c r="W8" s="806"/>
      <c r="X8" s="806"/>
      <c r="Y8" s="604"/>
      <c r="Z8" s="604"/>
      <c r="AA8" s="604"/>
      <c r="AB8" s="604"/>
      <c r="AC8" s="604"/>
      <c r="AD8" s="604"/>
      <c r="AE8" s="271"/>
      <c r="AF8" s="254"/>
      <c r="AG8" s="254"/>
      <c r="AH8" s="254"/>
      <c r="AI8" s="254"/>
      <c r="AJ8" s="254"/>
      <c r="AK8" s="254"/>
      <c r="AL8" s="254"/>
      <c r="AM8" s="255"/>
    </row>
    <row r="9" spans="1:39" s="270" customFormat="1" ht="57.75" customHeight="1">
      <c r="A9" s="507"/>
      <c r="B9" s="272"/>
      <c r="C9" s="806" t="s">
        <v>573</v>
      </c>
      <c r="D9" s="806"/>
      <c r="E9" s="806"/>
      <c r="F9" s="806"/>
      <c r="G9" s="806"/>
      <c r="H9" s="806"/>
      <c r="I9" s="806"/>
      <c r="J9" s="806"/>
      <c r="K9" s="806"/>
      <c r="L9" s="806"/>
      <c r="M9" s="806"/>
      <c r="N9" s="806"/>
      <c r="O9" s="806"/>
      <c r="P9" s="806"/>
      <c r="Q9" s="806"/>
      <c r="R9" s="806"/>
      <c r="S9" s="806"/>
      <c r="T9" s="806"/>
      <c r="U9" s="806"/>
      <c r="V9" s="806"/>
      <c r="W9" s="806"/>
      <c r="X9" s="806"/>
      <c r="Y9" s="604"/>
      <c r="Z9" s="604"/>
      <c r="AA9" s="604"/>
      <c r="AB9" s="604"/>
      <c r="AC9" s="604"/>
      <c r="AD9" s="604"/>
      <c r="AE9" s="271"/>
      <c r="AF9" s="254"/>
      <c r="AG9" s="254"/>
      <c r="AH9" s="254"/>
      <c r="AI9" s="254"/>
      <c r="AJ9" s="254"/>
      <c r="AK9" s="254"/>
      <c r="AL9" s="254"/>
      <c r="AM9" s="255"/>
    </row>
    <row r="10" spans="1:39" ht="41.25" customHeight="1">
      <c r="B10" s="274"/>
      <c r="C10" s="806" t="s">
        <v>643</v>
      </c>
      <c r="D10" s="806"/>
      <c r="E10" s="806"/>
      <c r="F10" s="806"/>
      <c r="G10" s="806"/>
      <c r="H10" s="806"/>
      <c r="I10" s="806"/>
      <c r="J10" s="806"/>
      <c r="K10" s="806"/>
      <c r="L10" s="806"/>
      <c r="M10" s="806"/>
      <c r="N10" s="806"/>
      <c r="O10" s="806"/>
      <c r="P10" s="806"/>
      <c r="Q10" s="806"/>
      <c r="R10" s="806"/>
      <c r="S10" s="806"/>
      <c r="T10" s="806"/>
      <c r="U10" s="806"/>
      <c r="V10" s="806"/>
      <c r="W10" s="806"/>
      <c r="X10" s="806"/>
      <c r="Y10" s="604"/>
      <c r="Z10" s="604"/>
      <c r="AA10" s="604"/>
      <c r="AB10" s="604"/>
      <c r="AC10" s="604"/>
      <c r="AD10" s="604"/>
      <c r="AE10" s="271"/>
      <c r="AF10" s="275"/>
      <c r="AG10" s="275"/>
      <c r="AH10" s="275"/>
      <c r="AI10" s="275"/>
      <c r="AJ10" s="275"/>
      <c r="AK10" s="275"/>
      <c r="AL10" s="275"/>
    </row>
    <row r="11" spans="1:39" ht="53.25" customHeight="1">
      <c r="C11" s="806" t="s">
        <v>626</v>
      </c>
      <c r="D11" s="806"/>
      <c r="E11" s="806"/>
      <c r="F11" s="806"/>
      <c r="G11" s="806"/>
      <c r="H11" s="806"/>
      <c r="I11" s="806"/>
      <c r="J11" s="806"/>
      <c r="K11" s="806"/>
      <c r="L11" s="806"/>
      <c r="M11" s="806"/>
      <c r="N11" s="806"/>
      <c r="O11" s="806"/>
      <c r="P11" s="806"/>
      <c r="Q11" s="806"/>
      <c r="R11" s="806"/>
      <c r="S11" s="806"/>
      <c r="T11" s="806"/>
      <c r="U11" s="806"/>
      <c r="V11" s="806"/>
      <c r="W11" s="806"/>
      <c r="X11" s="806"/>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05" t="s">
        <v>528</v>
      </c>
      <c r="C13" s="589" t="s">
        <v>523</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05"/>
      <c r="C14" s="589" t="s">
        <v>524</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525</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526</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748" t="s">
        <v>693</v>
      </c>
      <c r="E17" s="748">
        <v>0.99897435897435893</v>
      </c>
      <c r="F17" s="748">
        <v>0.99897435897435893</v>
      </c>
      <c r="G17" s="748">
        <v>0.9671794871794871</v>
      </c>
      <c r="H17" s="278"/>
      <c r="I17" s="278"/>
      <c r="J17" s="278"/>
      <c r="K17" s="278"/>
      <c r="L17" s="278"/>
      <c r="M17" s="278"/>
      <c r="N17" s="278"/>
      <c r="P17" s="278"/>
      <c r="Q17" s="278"/>
      <c r="R17" s="278"/>
      <c r="S17" s="278"/>
      <c r="T17" s="278"/>
      <c r="U17" s="278"/>
      <c r="V17" s="278"/>
      <c r="W17" s="278"/>
      <c r="X17" s="278"/>
      <c r="Y17" s="269"/>
    </row>
    <row r="18" spans="1:39" ht="15.75">
      <c r="B18" s="279" t="s">
        <v>242</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7"/>
      <c r="B19" s="807" t="s">
        <v>212</v>
      </c>
      <c r="C19" s="809" t="s">
        <v>33</v>
      </c>
      <c r="D19" s="283" t="s">
        <v>423</v>
      </c>
      <c r="E19" s="811" t="s">
        <v>210</v>
      </c>
      <c r="F19" s="812"/>
      <c r="G19" s="812"/>
      <c r="H19" s="812"/>
      <c r="I19" s="812"/>
      <c r="J19" s="812"/>
      <c r="K19" s="812"/>
      <c r="L19" s="812"/>
      <c r="M19" s="813"/>
      <c r="N19" s="817" t="s">
        <v>214</v>
      </c>
      <c r="O19" s="283" t="s">
        <v>424</v>
      </c>
      <c r="P19" s="811" t="s">
        <v>213</v>
      </c>
      <c r="Q19" s="812"/>
      <c r="R19" s="812"/>
      <c r="S19" s="812"/>
      <c r="T19" s="812"/>
      <c r="U19" s="812"/>
      <c r="V19" s="812"/>
      <c r="W19" s="812"/>
      <c r="X19" s="813"/>
      <c r="Y19" s="814" t="s">
        <v>244</v>
      </c>
      <c r="Z19" s="815"/>
      <c r="AA19" s="815"/>
      <c r="AB19" s="815"/>
      <c r="AC19" s="815"/>
      <c r="AD19" s="815"/>
      <c r="AE19" s="815"/>
      <c r="AF19" s="815"/>
      <c r="AG19" s="815"/>
      <c r="AH19" s="815"/>
      <c r="AI19" s="815"/>
      <c r="AJ19" s="815"/>
      <c r="AK19" s="815"/>
      <c r="AL19" s="815"/>
      <c r="AM19" s="816"/>
    </row>
    <row r="20" spans="1:39" s="282" customFormat="1" ht="59.25" customHeight="1">
      <c r="A20" s="507"/>
      <c r="B20" s="808"/>
      <c r="C20" s="810"/>
      <c r="D20" s="284">
        <v>2011</v>
      </c>
      <c r="E20" s="284">
        <v>2012</v>
      </c>
      <c r="F20" s="284">
        <v>2013</v>
      </c>
      <c r="G20" s="284">
        <v>2014</v>
      </c>
      <c r="H20" s="284">
        <v>2015</v>
      </c>
      <c r="I20" s="284">
        <v>2016</v>
      </c>
      <c r="J20" s="284">
        <v>2017</v>
      </c>
      <c r="K20" s="284">
        <v>2018</v>
      </c>
      <c r="L20" s="284">
        <v>2019</v>
      </c>
      <c r="M20" s="284">
        <v>2020</v>
      </c>
      <c r="N20" s="818"/>
      <c r="O20" s="284">
        <v>2011</v>
      </c>
      <c r="P20" s="284">
        <v>2012</v>
      </c>
      <c r="Q20" s="284">
        <v>2013</v>
      </c>
      <c r="R20" s="284">
        <v>2014</v>
      </c>
      <c r="S20" s="284">
        <v>2015</v>
      </c>
      <c r="T20" s="284">
        <v>2016</v>
      </c>
      <c r="U20" s="284">
        <v>2017</v>
      </c>
      <c r="V20" s="284">
        <v>2018</v>
      </c>
      <c r="W20" s="284">
        <v>2019</v>
      </c>
      <c r="X20" s="284">
        <v>2020</v>
      </c>
      <c r="Y20" s="284" t="str">
        <f>'1.  LRAMVA Summary'!D50</f>
        <v>Residential</v>
      </c>
      <c r="Z20" s="285" t="str">
        <f>'1.  LRAMVA Summary'!E50</f>
        <v>General Service &lt; 50 kW</v>
      </c>
      <c r="AA20" s="285" t="str">
        <f>'1.  LRAMVA Summary'!F50</f>
        <v>General Service 50 to 2999 kW</v>
      </c>
      <c r="AB20" s="285" t="str">
        <f>'1.  LRAMVA Summary'!G50</f>
        <v>General Service 3000-4999 kW</v>
      </c>
      <c r="AC20" s="285" t="str">
        <f>'1.  LRAMVA Summary'!H50</f>
        <v>Unmetered Scattered Load</v>
      </c>
      <c r="AD20" s="285" t="str">
        <f>'1.  LRAMVA Summary'!I50</f>
        <v>Sentinel Lighting</v>
      </c>
      <c r="AE20" s="285" t="str">
        <f>'1.  LRAMVA Summary'!J50</f>
        <v xml:space="preserve">Street Lighting </v>
      </c>
      <c r="AF20" s="285" t="str">
        <f>'1.  LRAMVA Summary'!K50</f>
        <v/>
      </c>
      <c r="AG20" s="285" t="str">
        <f>'1.  LRAMVA Summary'!L50</f>
        <v/>
      </c>
      <c r="AH20" s="285" t="str">
        <f>'1.  LRAMVA Summary'!M50</f>
        <v/>
      </c>
      <c r="AI20" s="285" t="str">
        <f>'1.  LRAMVA Summary'!N50</f>
        <v/>
      </c>
      <c r="AJ20" s="285" t="str">
        <f>'1.  LRAMVA Summary'!O50</f>
        <v/>
      </c>
      <c r="AK20" s="285" t="str">
        <f>'1.  LRAMVA Summary'!P50</f>
        <v/>
      </c>
      <c r="AL20" s="285" t="str">
        <f>'1.  LRAMVA Summary'!Q50</f>
        <v/>
      </c>
      <c r="AM20" s="286" t="str">
        <f>'1.  LRAMVA Summary'!R50</f>
        <v>Total</v>
      </c>
    </row>
    <row r="21" spans="1:39" s="292" customFormat="1" ht="15.75" customHeight="1">
      <c r="A21" s="508"/>
      <c r="B21" s="287" t="s">
        <v>0</v>
      </c>
      <c r="C21" s="288"/>
      <c r="D21" s="288"/>
      <c r="E21" s="750"/>
      <c r="F21" s="750"/>
      <c r="G21" s="750"/>
      <c r="H21" s="750"/>
      <c r="I21" s="750"/>
      <c r="J21" s="750"/>
      <c r="K21" s="750"/>
      <c r="L21" s="750"/>
      <c r="M21" s="750"/>
      <c r="N21" s="289"/>
      <c r="O21" s="288"/>
      <c r="P21" s="288"/>
      <c r="Q21" s="288"/>
      <c r="R21" s="288"/>
      <c r="S21" s="288"/>
      <c r="T21" s="288"/>
      <c r="U21" s="288"/>
      <c r="V21" s="288"/>
      <c r="W21" s="288"/>
      <c r="X21" s="288"/>
      <c r="Y21" s="290" t="str">
        <f>'1.  LRAMVA Summary'!D51</f>
        <v>kWh</v>
      </c>
      <c r="Z21" s="290" t="str">
        <f>'1.  LRAMVA Summary'!E51</f>
        <v>kWh</v>
      </c>
      <c r="AA21" s="290" t="str">
        <f>'1.  LRAMVA Summary'!F51</f>
        <v>kW</v>
      </c>
      <c r="AB21" s="290" t="str">
        <f>'1.  LRAMVA Summary'!G51</f>
        <v>kW</v>
      </c>
      <c r="AC21" s="290" t="str">
        <f>'1.  LRAMVA Summary'!H51</f>
        <v>kWh</v>
      </c>
      <c r="AD21" s="290" t="str">
        <f>'1.  LRAMVA Summary'!I51</f>
        <v>kW</v>
      </c>
      <c r="AE21" s="290" t="str">
        <f>'1.  LRAMVA Summary'!J51</f>
        <v>kW</v>
      </c>
      <c r="AF21" s="290">
        <f>'1.  LRAMVA Summary'!K51</f>
        <v>0</v>
      </c>
      <c r="AG21" s="290">
        <f>'1.  LRAMVA Summary'!L51</f>
        <v>0</v>
      </c>
      <c r="AH21" s="290">
        <f>'1.  LRAMVA Summary'!M51</f>
        <v>0</v>
      </c>
      <c r="AI21" s="290">
        <f>'1.  LRAMVA Summary'!N51</f>
        <v>0</v>
      </c>
      <c r="AJ21" s="290">
        <f>'1.  LRAMVA Summary'!O51</f>
        <v>0</v>
      </c>
      <c r="AK21" s="290">
        <f>'1.  LRAMVA Summary'!P51</f>
        <v>0</v>
      </c>
      <c r="AL21" s="290">
        <f>'1.  LRAMVA Summary'!Q51</f>
        <v>0</v>
      </c>
      <c r="AM21" s="291"/>
    </row>
    <row r="22" spans="1:39" s="282" customFormat="1" ht="15" customHeight="1" outlineLevel="1">
      <c r="A22" s="507">
        <v>1</v>
      </c>
      <c r="B22" s="293" t="s">
        <v>1</v>
      </c>
      <c r="C22" s="290" t="s">
        <v>25</v>
      </c>
      <c r="D22" s="294">
        <v>35188.552000000003</v>
      </c>
      <c r="E22" s="294">
        <v>35188.552313342632</v>
      </c>
      <c r="F22" s="294">
        <v>35188.552313342632</v>
      </c>
      <c r="G22" s="294">
        <v>35188.552313342632</v>
      </c>
      <c r="H22" s="294">
        <v>34986.565393023353</v>
      </c>
      <c r="I22" s="294">
        <v>27449.821123943027</v>
      </c>
      <c r="J22" s="294">
        <v>0</v>
      </c>
      <c r="K22" s="294">
        <v>0</v>
      </c>
      <c r="L22" s="294">
        <v>0</v>
      </c>
      <c r="M22" s="294">
        <v>0</v>
      </c>
      <c r="N22" s="290">
        <v>0</v>
      </c>
      <c r="O22" s="294">
        <v>5.0825288660128534</v>
      </c>
      <c r="P22" s="294">
        <v>5.0825288660128534</v>
      </c>
      <c r="Q22" s="294">
        <v>5.0825288660128534</v>
      </c>
      <c r="R22" s="294">
        <v>4.856656993613317</v>
      </c>
      <c r="S22" s="294">
        <v>3.6090948873251878</v>
      </c>
      <c r="T22" s="294">
        <v>0</v>
      </c>
      <c r="U22" s="294">
        <v>0</v>
      </c>
      <c r="V22" s="294">
        <v>0</v>
      </c>
      <c r="W22" s="294">
        <v>0</v>
      </c>
      <c r="X22" s="294">
        <v>0</v>
      </c>
      <c r="Y22" s="468">
        <v>1</v>
      </c>
      <c r="Z22" s="409"/>
      <c r="AA22" s="409"/>
      <c r="AB22" s="409"/>
      <c r="AC22" s="409"/>
      <c r="AD22" s="409"/>
      <c r="AE22" s="409"/>
      <c r="AF22" s="409"/>
      <c r="AG22" s="409"/>
      <c r="AH22" s="409"/>
      <c r="AI22" s="409"/>
      <c r="AJ22" s="409"/>
      <c r="AK22" s="409"/>
      <c r="AL22" s="409"/>
      <c r="AM22" s="295">
        <f>SUM(Y22:AL22)</f>
        <v>1</v>
      </c>
    </row>
    <row r="23" spans="1:39" s="282" customFormat="1" ht="15" outlineLevel="1">
      <c r="A23" s="507"/>
      <c r="B23" s="293" t="s">
        <v>215</v>
      </c>
      <c r="C23" s="290" t="s">
        <v>164</v>
      </c>
      <c r="D23" s="294"/>
      <c r="E23" s="294"/>
      <c r="F23" s="294"/>
      <c r="G23" s="294"/>
      <c r="H23" s="294"/>
      <c r="I23" s="294"/>
      <c r="J23" s="294"/>
      <c r="K23" s="294"/>
      <c r="L23" s="294"/>
      <c r="M23" s="294"/>
      <c r="N23" s="466"/>
      <c r="O23" s="294"/>
      <c r="P23" s="294"/>
      <c r="Q23" s="294"/>
      <c r="R23" s="294"/>
      <c r="S23" s="294"/>
      <c r="T23" s="294"/>
      <c r="U23" s="294"/>
      <c r="V23" s="294"/>
      <c r="W23" s="294"/>
      <c r="X23" s="294"/>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09"/>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7">
        <v>2</v>
      </c>
      <c r="B25" s="293" t="s">
        <v>2</v>
      </c>
      <c r="C25" s="290" t="s">
        <v>25</v>
      </c>
      <c r="D25" s="294">
        <v>985.59500000000003</v>
      </c>
      <c r="E25" s="294">
        <v>985.59451857362194</v>
      </c>
      <c r="F25" s="294">
        <v>985.59451857362194</v>
      </c>
      <c r="G25" s="294">
        <v>985.59451857362194</v>
      </c>
      <c r="H25" s="294">
        <v>594.0037316611814</v>
      </c>
      <c r="I25" s="294">
        <v>0</v>
      </c>
      <c r="J25" s="294">
        <v>0</v>
      </c>
      <c r="K25" s="294">
        <v>0</v>
      </c>
      <c r="L25" s="294">
        <v>0</v>
      </c>
      <c r="M25" s="294">
        <v>0</v>
      </c>
      <c r="N25" s="290">
        <v>0</v>
      </c>
      <c r="O25" s="294">
        <v>0.77103332841732342</v>
      </c>
      <c r="P25" s="294">
        <v>0.77103332841732342</v>
      </c>
      <c r="Q25" s="294">
        <v>0.77103332841732342</v>
      </c>
      <c r="R25" s="294">
        <v>0.33313693337100253</v>
      </c>
      <c r="S25" s="294">
        <v>0</v>
      </c>
      <c r="T25" s="294">
        <v>0</v>
      </c>
      <c r="U25" s="294">
        <v>0</v>
      </c>
      <c r="V25" s="294">
        <v>0</v>
      </c>
      <c r="W25" s="294">
        <v>0</v>
      </c>
      <c r="X25" s="294">
        <v>0</v>
      </c>
      <c r="Y25" s="468">
        <v>1</v>
      </c>
      <c r="Z25" s="409"/>
      <c r="AA25" s="409"/>
      <c r="AB25" s="409"/>
      <c r="AC25" s="409"/>
      <c r="AD25" s="409"/>
      <c r="AE25" s="409"/>
      <c r="AF25" s="409"/>
      <c r="AG25" s="409"/>
      <c r="AH25" s="409"/>
      <c r="AI25" s="409"/>
      <c r="AJ25" s="409"/>
      <c r="AK25" s="409"/>
      <c r="AL25" s="409"/>
      <c r="AM25" s="295">
        <f>SUM(Y25:AL25)</f>
        <v>1</v>
      </c>
    </row>
    <row r="26" spans="1:39" s="282" customFormat="1" ht="15" outlineLevel="1">
      <c r="A26" s="507"/>
      <c r="B26" s="293" t="s">
        <v>215</v>
      </c>
      <c r="C26" s="290" t="s">
        <v>164</v>
      </c>
      <c r="D26" s="294"/>
      <c r="E26" s="294"/>
      <c r="F26" s="294"/>
      <c r="G26" s="294"/>
      <c r="H26" s="294"/>
      <c r="I26" s="294"/>
      <c r="J26" s="294"/>
      <c r="K26" s="294"/>
      <c r="L26" s="294"/>
      <c r="M26" s="294"/>
      <c r="N26" s="466"/>
      <c r="O26" s="294"/>
      <c r="P26" s="294"/>
      <c r="Q26" s="294"/>
      <c r="R26" s="294"/>
      <c r="S26" s="294"/>
      <c r="T26" s="294"/>
      <c r="U26" s="294"/>
      <c r="V26" s="294"/>
      <c r="W26" s="294"/>
      <c r="X26" s="294"/>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09"/>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7">
        <v>3</v>
      </c>
      <c r="B28" s="293" t="s">
        <v>3</v>
      </c>
      <c r="C28" s="290" t="s">
        <v>25</v>
      </c>
      <c r="D28" s="294">
        <v>84048.247000000003</v>
      </c>
      <c r="E28" s="294">
        <v>84048.247409986798</v>
      </c>
      <c r="F28" s="294">
        <v>84048.247409986798</v>
      </c>
      <c r="G28" s="294">
        <v>84048.247409986798</v>
      </c>
      <c r="H28" s="294">
        <v>84048.247409986798</v>
      </c>
      <c r="I28" s="294">
        <v>84048.247409986798</v>
      </c>
      <c r="J28" s="294">
        <v>84048.247409986798</v>
      </c>
      <c r="K28" s="294">
        <v>84048.247409986798</v>
      </c>
      <c r="L28" s="294">
        <v>84048.247409986798</v>
      </c>
      <c r="M28" s="294">
        <v>84048.247409986798</v>
      </c>
      <c r="N28" s="290">
        <v>84048.247409986798</v>
      </c>
      <c r="O28" s="294">
        <v>43.574117598778187</v>
      </c>
      <c r="P28" s="294">
        <v>43.574117598778187</v>
      </c>
      <c r="Q28" s="294">
        <v>43.574117598778187</v>
      </c>
      <c r="R28" s="294">
        <v>43.574117598778187</v>
      </c>
      <c r="S28" s="294">
        <v>43.574117598778187</v>
      </c>
      <c r="T28" s="294">
        <v>43.574117598778187</v>
      </c>
      <c r="U28" s="294">
        <v>43.574117598778187</v>
      </c>
      <c r="V28" s="294">
        <v>43.574117598778187</v>
      </c>
      <c r="W28" s="294">
        <v>43.574117598778187</v>
      </c>
      <c r="X28" s="294">
        <v>43.574117598778187</v>
      </c>
      <c r="Y28" s="468">
        <v>1</v>
      </c>
      <c r="Z28" s="409"/>
      <c r="AA28" s="409"/>
      <c r="AB28" s="409"/>
      <c r="AC28" s="409"/>
      <c r="AD28" s="409"/>
      <c r="AE28" s="409"/>
      <c r="AF28" s="409"/>
      <c r="AG28" s="409"/>
      <c r="AH28" s="409"/>
      <c r="AI28" s="409"/>
      <c r="AJ28" s="409"/>
      <c r="AK28" s="409"/>
      <c r="AL28" s="409"/>
      <c r="AM28" s="295">
        <f>SUM(Y28:AL28)</f>
        <v>1</v>
      </c>
    </row>
    <row r="29" spans="1:39" s="282" customFormat="1" ht="15" outlineLevel="1">
      <c r="A29" s="507"/>
      <c r="B29" s="293" t="s">
        <v>215</v>
      </c>
      <c r="C29" s="290" t="s">
        <v>164</v>
      </c>
      <c r="D29" s="294">
        <v>-13972.447727434892</v>
      </c>
      <c r="E29" s="294">
        <v>-13972.447727434892</v>
      </c>
      <c r="F29" s="294">
        <v>-13972.447727434892</v>
      </c>
      <c r="G29" s="294">
        <v>-13972.447727434892</v>
      </c>
      <c r="H29" s="294">
        <v>-13972.447727434892</v>
      </c>
      <c r="I29" s="294">
        <v>-13972.447727434892</v>
      </c>
      <c r="J29" s="294">
        <v>-13972.447727434892</v>
      </c>
      <c r="K29" s="294">
        <v>-13972.447727434892</v>
      </c>
      <c r="L29" s="294">
        <v>-13972.447727434892</v>
      </c>
      <c r="M29" s="294">
        <v>-13972.447727434892</v>
      </c>
      <c r="N29" s="466"/>
      <c r="O29" s="294">
        <v>-7.3514421739217601</v>
      </c>
      <c r="P29" s="294">
        <v>-7.3514421739217601</v>
      </c>
      <c r="Q29" s="294">
        <v>-7.3514421739217601</v>
      </c>
      <c r="R29" s="294">
        <v>-7.3514421739217601</v>
      </c>
      <c r="S29" s="294">
        <v>-7.3514421739217601</v>
      </c>
      <c r="T29" s="294">
        <v>-7.3514421739217601</v>
      </c>
      <c r="U29" s="294">
        <v>-7.3514421739217601</v>
      </c>
      <c r="V29" s="294">
        <v>-7.3514421739217601</v>
      </c>
      <c r="W29" s="294">
        <v>-7.3514421739217601</v>
      </c>
      <c r="X29" s="294">
        <v>-7.3514421739217601</v>
      </c>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7"/>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7">
        <v>4</v>
      </c>
      <c r="B31" s="293" t="s">
        <v>4</v>
      </c>
      <c r="C31" s="290" t="s">
        <v>25</v>
      </c>
      <c r="D31" s="294">
        <v>21106.559000000001</v>
      </c>
      <c r="E31" s="294">
        <v>21106.558742551999</v>
      </c>
      <c r="F31" s="294">
        <v>21106.558742551999</v>
      </c>
      <c r="G31" s="294">
        <v>21106.558742551999</v>
      </c>
      <c r="H31" s="294">
        <v>21106.558742551999</v>
      </c>
      <c r="I31" s="294">
        <v>19406.022973764186</v>
      </c>
      <c r="J31" s="294">
        <v>17548.259277941132</v>
      </c>
      <c r="K31" s="294">
        <v>13739.101785486435</v>
      </c>
      <c r="L31" s="294">
        <v>13650.492031424057</v>
      </c>
      <c r="M31" s="294">
        <v>17208.79149603493</v>
      </c>
      <c r="N31" s="290">
        <v>6528.890171717986</v>
      </c>
      <c r="O31" s="294">
        <v>1.3</v>
      </c>
      <c r="P31" s="294">
        <v>1.3003184699202177</v>
      </c>
      <c r="Q31" s="294">
        <v>1.3003184699202177</v>
      </c>
      <c r="R31" s="294">
        <v>1.3003184699202177</v>
      </c>
      <c r="S31" s="294">
        <v>1.2215786470696943</v>
      </c>
      <c r="T31" s="294">
        <v>1.1355587073588633</v>
      </c>
      <c r="U31" s="294">
        <v>0.95918347805132287</v>
      </c>
      <c r="V31" s="294">
        <v>0.94906820932274116</v>
      </c>
      <c r="W31" s="294">
        <v>1.1138279718840958</v>
      </c>
      <c r="X31" s="294">
        <v>0.61931703375944813</v>
      </c>
      <c r="Y31" s="468">
        <v>1</v>
      </c>
      <c r="Z31" s="409"/>
      <c r="AA31" s="409"/>
      <c r="AB31" s="409"/>
      <c r="AC31" s="409"/>
      <c r="AD31" s="409"/>
      <c r="AE31" s="409"/>
      <c r="AF31" s="409"/>
      <c r="AG31" s="409"/>
      <c r="AH31" s="409"/>
      <c r="AI31" s="409"/>
      <c r="AJ31" s="409"/>
      <c r="AK31" s="409"/>
      <c r="AL31" s="409"/>
      <c r="AM31" s="295">
        <f>SUM(Y31:AL31)</f>
        <v>1</v>
      </c>
    </row>
    <row r="32" spans="1:39" s="282" customFormat="1" ht="15" outlineLevel="1">
      <c r="A32" s="507"/>
      <c r="B32" s="293" t="s">
        <v>215</v>
      </c>
      <c r="C32" s="290" t="s">
        <v>164</v>
      </c>
      <c r="D32" s="294">
        <v>311.275183209381</v>
      </c>
      <c r="E32" s="294">
        <v>311.275183209381</v>
      </c>
      <c r="F32" s="294">
        <v>311.275183209381</v>
      </c>
      <c r="G32" s="294">
        <v>311.275183209381</v>
      </c>
      <c r="H32" s="294">
        <v>284.40615186093538</v>
      </c>
      <c r="I32" s="294">
        <v>174.4807155444617</v>
      </c>
      <c r="J32" s="294">
        <v>174.24315588209606</v>
      </c>
      <c r="K32" s="294">
        <v>174.24315588209606</v>
      </c>
      <c r="L32" s="294">
        <v>61.719475327002762</v>
      </c>
      <c r="M32" s="294">
        <v>27.875059585249517</v>
      </c>
      <c r="N32" s="466"/>
      <c r="O32" s="294">
        <v>1.8179297034201184E-2</v>
      </c>
      <c r="P32" s="294">
        <v>1.8179297034201184E-2</v>
      </c>
      <c r="Q32" s="294">
        <v>1.8179297034201184E-2</v>
      </c>
      <c r="R32" s="294">
        <v>1.8179297034201184E-2</v>
      </c>
      <c r="S32" s="294">
        <v>1.6935181616358576E-2</v>
      </c>
      <c r="T32" s="294">
        <v>1.184530962354808E-2</v>
      </c>
      <c r="U32" s="294">
        <v>1.1818190940629627E-2</v>
      </c>
      <c r="V32" s="294">
        <v>1.1818190940629627E-2</v>
      </c>
      <c r="W32" s="294">
        <v>6.6080125744829524E-3</v>
      </c>
      <c r="X32" s="294">
        <v>8.7348958717338855E-4</v>
      </c>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7"/>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7">
        <v>5</v>
      </c>
      <c r="B34" s="293" t="s">
        <v>5</v>
      </c>
      <c r="C34" s="290" t="s">
        <v>25</v>
      </c>
      <c r="D34" s="294">
        <v>33184.904999999999</v>
      </c>
      <c r="E34" s="294">
        <v>33184.90546281459</v>
      </c>
      <c r="F34" s="294">
        <v>33184.90546281459</v>
      </c>
      <c r="G34" s="294">
        <v>33184.90546281459</v>
      </c>
      <c r="H34" s="294">
        <v>33184.90546281459</v>
      </c>
      <c r="I34" s="294">
        <v>30328.559696828015</v>
      </c>
      <c r="J34" s="294">
        <v>27208.122265188311</v>
      </c>
      <c r="K34" s="294">
        <v>20513.189713452179</v>
      </c>
      <c r="L34" s="294">
        <v>20438.358419807006</v>
      </c>
      <c r="M34" s="294">
        <v>26415.141617433273</v>
      </c>
      <c r="N34" s="290">
        <v>8476.3887321517341</v>
      </c>
      <c r="O34" s="294">
        <v>1.899</v>
      </c>
      <c r="P34" s="294">
        <v>1.8987580273519238</v>
      </c>
      <c r="Q34" s="294">
        <v>1.8987580273519238</v>
      </c>
      <c r="R34" s="294">
        <v>1.8987580273519238</v>
      </c>
      <c r="S34" s="294">
        <v>1.7665007918725766</v>
      </c>
      <c r="T34" s="294">
        <v>1.6220153331758773</v>
      </c>
      <c r="U34" s="294">
        <v>1.312020205289991</v>
      </c>
      <c r="V34" s="294">
        <v>1.3034778201706794</v>
      </c>
      <c r="W34" s="294">
        <v>1.5802205143467258</v>
      </c>
      <c r="X34" s="294">
        <v>0.74960333458976203</v>
      </c>
      <c r="Y34" s="468">
        <v>1</v>
      </c>
      <c r="Z34" s="409"/>
      <c r="AA34" s="409"/>
      <c r="AB34" s="409"/>
      <c r="AC34" s="409"/>
      <c r="AD34" s="409"/>
      <c r="AE34" s="409"/>
      <c r="AF34" s="409"/>
      <c r="AG34" s="409"/>
      <c r="AH34" s="409"/>
      <c r="AI34" s="409"/>
      <c r="AJ34" s="409"/>
      <c r="AK34" s="409"/>
      <c r="AL34" s="409"/>
      <c r="AM34" s="295">
        <f>SUM(Y34:AL34)</f>
        <v>1</v>
      </c>
    </row>
    <row r="35" spans="1:39" s="282" customFormat="1" ht="15" outlineLevel="1">
      <c r="A35" s="507"/>
      <c r="B35" s="293" t="s">
        <v>215</v>
      </c>
      <c r="C35" s="290" t="s">
        <v>164</v>
      </c>
      <c r="D35" s="294">
        <v>2465.5276607785468</v>
      </c>
      <c r="E35" s="294">
        <v>2465.5276607785468</v>
      </c>
      <c r="F35" s="294">
        <v>2465.5276607785468</v>
      </c>
      <c r="G35" s="294">
        <v>2465.5276607785468</v>
      </c>
      <c r="H35" s="294">
        <v>2240.4579346469618</v>
      </c>
      <c r="I35" s="294">
        <v>1209.5989420770745</v>
      </c>
      <c r="J35" s="294">
        <v>1209.3525168653932</v>
      </c>
      <c r="K35" s="294">
        <v>1209.3525168653932</v>
      </c>
      <c r="L35" s="294">
        <v>266.79252512538761</v>
      </c>
      <c r="M35" s="294">
        <v>224.13543496438007</v>
      </c>
      <c r="N35" s="466"/>
      <c r="O35" s="294">
        <v>0.12180222372070543</v>
      </c>
      <c r="P35" s="294">
        <v>0.12180222372070543</v>
      </c>
      <c r="Q35" s="294">
        <v>0.12180222372070543</v>
      </c>
      <c r="R35" s="294">
        <v>0.12180222372070543</v>
      </c>
      <c r="S35" s="294">
        <v>0.11138083142194219</v>
      </c>
      <c r="T35" s="294">
        <v>6.3649018925765646E-2</v>
      </c>
      <c r="U35" s="294">
        <v>6.3620888193838557E-2</v>
      </c>
      <c r="V35" s="294">
        <v>6.3620888193838557E-2</v>
      </c>
      <c r="W35" s="294">
        <v>1.9977579927231419E-2</v>
      </c>
      <c r="X35" s="294">
        <v>8.3004368455222299E-3</v>
      </c>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7"/>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7">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7"/>
      <c r="B38" s="293" t="s">
        <v>215</v>
      </c>
      <c r="C38" s="290" t="s">
        <v>164</v>
      </c>
      <c r="D38" s="294"/>
      <c r="E38" s="294"/>
      <c r="F38" s="294"/>
      <c r="G38" s="294"/>
      <c r="H38" s="294"/>
      <c r="I38" s="294"/>
      <c r="J38" s="294"/>
      <c r="K38" s="294"/>
      <c r="L38" s="294"/>
      <c r="M38" s="294"/>
      <c r="N38" s="466"/>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7"/>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7">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7"/>
      <c r="B41" s="293" t="s">
        <v>215</v>
      </c>
      <c r="C41" s="290" t="s">
        <v>164</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7"/>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7">
        <v>8</v>
      </c>
      <c r="B43" s="293" t="s">
        <v>486</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7"/>
      <c r="B44" s="293" t="s">
        <v>215</v>
      </c>
      <c r="C44" s="290" t="s">
        <v>164</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7"/>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7">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7"/>
      <c r="B47" s="293" t="s">
        <v>215</v>
      </c>
      <c r="C47" s="290" t="s">
        <v>164</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7"/>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8"/>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7">
        <v>10</v>
      </c>
      <c r="B50" s="309" t="s">
        <v>22</v>
      </c>
      <c r="C50" s="290" t="s">
        <v>25</v>
      </c>
      <c r="D50" s="294">
        <v>18910.988000000001</v>
      </c>
      <c r="E50" s="294">
        <v>18910.987893755224</v>
      </c>
      <c r="F50" s="294">
        <v>18910.987893755224</v>
      </c>
      <c r="G50" s="294">
        <v>18910.987893755224</v>
      </c>
      <c r="H50" s="294">
        <v>18910.987893755224</v>
      </c>
      <c r="I50" s="294">
        <v>18910.987893755224</v>
      </c>
      <c r="J50" s="294">
        <v>18910.987893755224</v>
      </c>
      <c r="K50" s="294">
        <v>18910.987893755224</v>
      </c>
      <c r="L50" s="294">
        <v>18910.987893755224</v>
      </c>
      <c r="M50" s="294">
        <v>18910.987893755224</v>
      </c>
      <c r="N50" s="294">
        <v>18910.987893755224</v>
      </c>
      <c r="O50" s="294">
        <v>2.6680000000000001</v>
      </c>
      <c r="P50" s="294">
        <v>2.6679644756298404</v>
      </c>
      <c r="Q50" s="294">
        <v>2.6679644756298404</v>
      </c>
      <c r="R50" s="294">
        <v>2.6679644756298404</v>
      </c>
      <c r="S50" s="294">
        <v>2.6679644756298404</v>
      </c>
      <c r="T50" s="294">
        <v>2.6679644756298404</v>
      </c>
      <c r="U50" s="294">
        <v>2.6679644756298404</v>
      </c>
      <c r="V50" s="294">
        <v>2.6679644756298404</v>
      </c>
      <c r="W50" s="294">
        <v>2.6679644756298404</v>
      </c>
      <c r="X50" s="294">
        <v>2.6679644756298404</v>
      </c>
      <c r="Y50" s="414"/>
      <c r="Z50" s="468">
        <v>1</v>
      </c>
      <c r="AA50" s="414"/>
      <c r="AB50" s="414"/>
      <c r="AC50" s="414"/>
      <c r="AD50" s="414"/>
      <c r="AE50" s="414"/>
      <c r="AF50" s="414"/>
      <c r="AG50" s="414"/>
      <c r="AH50" s="414"/>
      <c r="AI50" s="414"/>
      <c r="AJ50" s="414"/>
      <c r="AK50" s="414"/>
      <c r="AL50" s="414"/>
      <c r="AM50" s="295">
        <f>SUM(Y50:AL50)</f>
        <v>1</v>
      </c>
    </row>
    <row r="51" spans="1:42" s="282" customFormat="1" ht="15" outlineLevel="1">
      <c r="A51" s="507"/>
      <c r="B51" s="293" t="s">
        <v>215</v>
      </c>
      <c r="C51" s="290" t="s">
        <v>164</v>
      </c>
      <c r="D51" s="294">
        <v>280174.6932369002</v>
      </c>
      <c r="E51" s="294">
        <v>280174.6932369002</v>
      </c>
      <c r="F51" s="294">
        <v>280174.6932369002</v>
      </c>
      <c r="G51" s="294">
        <v>280174.6932369002</v>
      </c>
      <c r="H51" s="294">
        <v>280174.6932369002</v>
      </c>
      <c r="I51" s="294">
        <v>277544.65132148581</v>
      </c>
      <c r="J51" s="294">
        <v>277544.65132148581</v>
      </c>
      <c r="K51" s="294">
        <v>277544.65132148581</v>
      </c>
      <c r="L51" s="294">
        <v>277544.65132148581</v>
      </c>
      <c r="M51" s="294">
        <v>277544.65132148581</v>
      </c>
      <c r="N51" s="294">
        <f>N50</f>
        <v>18910.987893755224</v>
      </c>
      <c r="O51" s="294">
        <v>39.964107915485549</v>
      </c>
      <c r="P51" s="294">
        <v>39.964107915485549</v>
      </c>
      <c r="Q51" s="294">
        <v>39.964107915485549</v>
      </c>
      <c r="R51" s="294">
        <v>39.964107915485549</v>
      </c>
      <c r="S51" s="294">
        <v>39.964107915485549</v>
      </c>
      <c r="T51" s="294">
        <v>39.284605925075098</v>
      </c>
      <c r="U51" s="294">
        <v>39.284605925075098</v>
      </c>
      <c r="V51" s="294">
        <v>39.284605925075098</v>
      </c>
      <c r="W51" s="294">
        <v>39.284605925075098</v>
      </c>
      <c r="X51" s="294">
        <v>39.284605925075098</v>
      </c>
      <c r="Y51" s="410">
        <f>Y50</f>
        <v>0</v>
      </c>
      <c r="Z51" s="410">
        <f>Z50</f>
        <v>1</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7"/>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7">
        <v>11</v>
      </c>
      <c r="B53" s="313" t="s">
        <v>21</v>
      </c>
      <c r="C53" s="290" t="s">
        <v>25</v>
      </c>
      <c r="D53" s="294">
        <v>117589.22100000001</v>
      </c>
      <c r="E53" s="294">
        <v>117589.22092890725</v>
      </c>
      <c r="F53" s="294">
        <v>117589.22092890725</v>
      </c>
      <c r="G53" s="294">
        <v>87207.976315980894</v>
      </c>
      <c r="H53" s="294">
        <v>87207.976315980894</v>
      </c>
      <c r="I53" s="294">
        <v>87207.976315980894</v>
      </c>
      <c r="J53" s="294">
        <v>17906.476511905996</v>
      </c>
      <c r="K53" s="294">
        <v>17906.476511905996</v>
      </c>
      <c r="L53" s="294">
        <v>17906.476511905996</v>
      </c>
      <c r="M53" s="294">
        <v>17906.476511905996</v>
      </c>
      <c r="N53" s="294">
        <v>12</v>
      </c>
      <c r="O53" s="294">
        <v>43.484999999999999</v>
      </c>
      <c r="P53" s="294">
        <v>43.484673319657801</v>
      </c>
      <c r="Q53" s="294">
        <v>43.484673319657801</v>
      </c>
      <c r="R53" s="294">
        <v>33.851496656373961</v>
      </c>
      <c r="S53" s="294">
        <v>33.851496656373961</v>
      </c>
      <c r="T53" s="294">
        <v>33.851496656373961</v>
      </c>
      <c r="U53" s="294">
        <v>6.5142902588454552</v>
      </c>
      <c r="V53" s="294">
        <v>6.5142902588454552</v>
      </c>
      <c r="W53" s="294">
        <v>6.5142902588454552</v>
      </c>
      <c r="X53" s="294">
        <v>6.5142902588454552</v>
      </c>
      <c r="Y53" s="414"/>
      <c r="Z53" s="468">
        <v>1</v>
      </c>
      <c r="AA53" s="414"/>
      <c r="AB53" s="414"/>
      <c r="AC53" s="414"/>
      <c r="AD53" s="414"/>
      <c r="AE53" s="414"/>
      <c r="AF53" s="414"/>
      <c r="AG53" s="414"/>
      <c r="AH53" s="414"/>
      <c r="AI53" s="414"/>
      <c r="AJ53" s="414"/>
      <c r="AK53" s="414"/>
      <c r="AL53" s="414"/>
      <c r="AM53" s="295">
        <f>SUM(Y53:AL53)</f>
        <v>1</v>
      </c>
    </row>
    <row r="54" spans="1:42" s="282" customFormat="1" ht="15" outlineLevel="1">
      <c r="A54" s="507"/>
      <c r="B54" s="314" t="s">
        <v>215</v>
      </c>
      <c r="C54" s="290" t="s">
        <v>164</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7"/>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7">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7"/>
      <c r="B57" s="314" t="s">
        <v>215</v>
      </c>
      <c r="C57" s="290" t="s">
        <v>164</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7"/>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7">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7"/>
      <c r="B60" s="314" t="s">
        <v>215</v>
      </c>
      <c r="C60" s="290" t="s">
        <v>164</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7"/>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7">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7"/>
      <c r="B63" s="314" t="s">
        <v>215</v>
      </c>
      <c r="C63" s="290" t="s">
        <v>164</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7"/>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7">
        <v>15</v>
      </c>
      <c r="B65" s="313" t="s">
        <v>487</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7"/>
      <c r="B66" s="314" t="s">
        <v>215</v>
      </c>
      <c r="C66" s="290" t="s">
        <v>164</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7"/>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7">
        <v>16</v>
      </c>
      <c r="B68" s="313" t="s">
        <v>488</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7"/>
      <c r="B69" s="314" t="s">
        <v>215</v>
      </c>
      <c r="C69" s="290" t="s">
        <v>164</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7"/>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7">
        <v>17</v>
      </c>
      <c r="B71" s="313" t="s">
        <v>9</v>
      </c>
      <c r="C71" s="290" t="s">
        <v>25</v>
      </c>
      <c r="D71" s="294">
        <v>622</v>
      </c>
      <c r="E71" s="294">
        <v>0</v>
      </c>
      <c r="F71" s="294">
        <v>0</v>
      </c>
      <c r="G71" s="294">
        <v>0</v>
      </c>
      <c r="H71" s="294">
        <v>0</v>
      </c>
      <c r="I71" s="294">
        <v>0</v>
      </c>
      <c r="J71" s="294">
        <v>0</v>
      </c>
      <c r="K71" s="294">
        <v>0</v>
      </c>
      <c r="L71" s="294">
        <v>0</v>
      </c>
      <c r="M71" s="294">
        <v>0</v>
      </c>
      <c r="N71" s="290"/>
      <c r="O71" s="294">
        <v>16</v>
      </c>
      <c r="P71" s="294">
        <v>0</v>
      </c>
      <c r="Q71" s="294">
        <v>0</v>
      </c>
      <c r="R71" s="294">
        <v>0</v>
      </c>
      <c r="S71" s="294">
        <v>0</v>
      </c>
      <c r="T71" s="294">
        <v>0</v>
      </c>
      <c r="U71" s="294">
        <v>0</v>
      </c>
      <c r="V71" s="294">
        <v>0</v>
      </c>
      <c r="W71" s="294">
        <v>0</v>
      </c>
      <c r="X71" s="294">
        <v>0</v>
      </c>
      <c r="Y71" s="414"/>
      <c r="Z71" s="468">
        <v>1</v>
      </c>
      <c r="AA71" s="414"/>
      <c r="AB71" s="414"/>
      <c r="AC71" s="414"/>
      <c r="AD71" s="414"/>
      <c r="AE71" s="414"/>
      <c r="AF71" s="414"/>
      <c r="AG71" s="414"/>
      <c r="AH71" s="414"/>
      <c r="AI71" s="414"/>
      <c r="AJ71" s="414"/>
      <c r="AK71" s="414"/>
      <c r="AL71" s="414"/>
      <c r="AM71" s="295">
        <f>SUM(Y71:AL71)</f>
        <v>1</v>
      </c>
    </row>
    <row r="72" spans="1:39" s="282" customFormat="1" ht="15" outlineLevel="1">
      <c r="A72" s="507"/>
      <c r="B72" s="314" t="s">
        <v>215</v>
      </c>
      <c r="C72" s="290" t="s">
        <v>164</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1</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7"/>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8"/>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7">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7"/>
      <c r="B76" s="314" t="s">
        <v>215</v>
      </c>
      <c r="C76" s="290" t="s">
        <v>164</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0"/>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7">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7"/>
      <c r="B79" s="314" t="s">
        <v>215</v>
      </c>
      <c r="C79" s="290" t="s">
        <v>164</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7"/>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7">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7"/>
      <c r="B82" s="314" t="s">
        <v>215</v>
      </c>
      <c r="C82" s="290" t="s">
        <v>164</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7"/>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7">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7"/>
      <c r="B85" s="314" t="s">
        <v>215</v>
      </c>
      <c r="C85" s="290" t="s">
        <v>164</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7"/>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7">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7"/>
      <c r="B88" s="314" t="s">
        <v>215</v>
      </c>
      <c r="C88" s="290" t="s">
        <v>164</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7"/>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8"/>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7">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7"/>
      <c r="B92" s="314" t="s">
        <v>215</v>
      </c>
      <c r="C92" s="290" t="s">
        <v>164</v>
      </c>
      <c r="D92" s="294"/>
      <c r="E92" s="294"/>
      <c r="F92" s="294"/>
      <c r="G92" s="294"/>
      <c r="H92" s="294"/>
      <c r="I92" s="294"/>
      <c r="J92" s="294"/>
      <c r="K92" s="294"/>
      <c r="L92" s="294"/>
      <c r="M92" s="294"/>
      <c r="N92" s="466"/>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7"/>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8"/>
      <c r="B94" s="287" t="s">
        <v>489</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7">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7"/>
      <c r="B96" s="314" t="s">
        <v>215</v>
      </c>
      <c r="C96" s="290" t="s">
        <v>164</v>
      </c>
      <c r="D96" s="294"/>
      <c r="E96" s="294"/>
      <c r="F96" s="294"/>
      <c r="G96" s="294"/>
      <c r="H96" s="294"/>
      <c r="I96" s="294"/>
      <c r="J96" s="294"/>
      <c r="K96" s="294"/>
      <c r="L96" s="294"/>
      <c r="M96" s="294"/>
      <c r="N96" s="466"/>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7"/>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7">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7"/>
      <c r="B99" s="314" t="s">
        <v>215</v>
      </c>
      <c r="C99" s="290" t="s">
        <v>164</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7"/>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8"/>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7">
        <v>26</v>
      </c>
      <c r="B102" s="320" t="s">
        <v>16</v>
      </c>
      <c r="C102" s="290" t="s">
        <v>25</v>
      </c>
      <c r="D102" s="294">
        <v>662465.43999999994</v>
      </c>
      <c r="E102" s="294">
        <v>117589.22092890725</v>
      </c>
      <c r="F102" s="294">
        <v>117589.22092890725</v>
      </c>
      <c r="G102" s="294">
        <v>87207.976315980894</v>
      </c>
      <c r="H102" s="294">
        <v>87207.976315980894</v>
      </c>
      <c r="I102" s="294">
        <v>87207.976315980894</v>
      </c>
      <c r="J102" s="294">
        <v>17906.476511905996</v>
      </c>
      <c r="K102" s="294">
        <v>17906.476511905996</v>
      </c>
      <c r="L102" s="294">
        <v>17906.476511905996</v>
      </c>
      <c r="M102" s="294">
        <v>17906.476511905996</v>
      </c>
      <c r="N102" s="294">
        <v>12</v>
      </c>
      <c r="O102" s="294">
        <v>2.8904876000000006</v>
      </c>
      <c r="P102" s="294">
        <v>2.8904876000000006</v>
      </c>
      <c r="Q102" s="294">
        <v>2.8904876000000006</v>
      </c>
      <c r="R102" s="294">
        <v>2.8904876000000006</v>
      </c>
      <c r="S102" s="294">
        <v>2.8904876000000006</v>
      </c>
      <c r="T102" s="294">
        <v>2.8904876000000006</v>
      </c>
      <c r="U102" s="294">
        <v>2.8904876000000006</v>
      </c>
      <c r="V102" s="294">
        <v>2.8904876000000006</v>
      </c>
      <c r="W102" s="294">
        <v>2.8904876000000006</v>
      </c>
      <c r="X102" s="294">
        <v>2.8904876000000006</v>
      </c>
      <c r="Y102" s="409"/>
      <c r="Z102" s="409"/>
      <c r="AA102" s="409">
        <v>0.97</v>
      </c>
      <c r="AB102" s="409">
        <v>0.03</v>
      </c>
      <c r="AC102" s="409"/>
      <c r="AD102" s="409"/>
      <c r="AE102" s="414"/>
      <c r="AF102" s="414"/>
      <c r="AG102" s="414"/>
      <c r="AH102" s="414"/>
      <c r="AI102" s="414"/>
      <c r="AJ102" s="414"/>
      <c r="AK102" s="414"/>
      <c r="AL102" s="414"/>
      <c r="AM102" s="295">
        <f>SUM(Y102:AL102)</f>
        <v>1</v>
      </c>
    </row>
    <row r="103" spans="1:39" s="282" customFormat="1" ht="15" outlineLevel="1">
      <c r="A103" s="507"/>
      <c r="B103" s="314" t="s">
        <v>215</v>
      </c>
      <c r="C103" s="290" t="s">
        <v>164</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0.97</v>
      </c>
      <c r="AB103" s="410">
        <f t="shared" si="25"/>
        <v>0.03</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0"/>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7">
        <v>27</v>
      </c>
      <c r="B105" s="320" t="s">
        <v>17</v>
      </c>
      <c r="C105" s="290" t="s">
        <v>25</v>
      </c>
      <c r="D105" s="294">
        <v>475.38900000000001</v>
      </c>
      <c r="E105" s="294">
        <v>475.389209560035</v>
      </c>
      <c r="F105" s="294">
        <v>475.389209560035</v>
      </c>
      <c r="G105" s="294">
        <v>475.389209560035</v>
      </c>
      <c r="H105" s="294">
        <v>475.389209560035</v>
      </c>
      <c r="I105" s="294">
        <v>475.389209560035</v>
      </c>
      <c r="J105" s="294">
        <v>475.389209560035</v>
      </c>
      <c r="K105" s="294">
        <v>475.389209560035</v>
      </c>
      <c r="L105" s="294">
        <v>475.389209560035</v>
      </c>
      <c r="M105" s="294">
        <v>475.389209560035</v>
      </c>
      <c r="N105" s="294">
        <v>12</v>
      </c>
      <c r="O105" s="294">
        <v>9.2560204353589373E-2</v>
      </c>
      <c r="P105" s="294">
        <v>9.2560204353589373E-2</v>
      </c>
      <c r="Q105" s="294">
        <v>9.2560204353589373E-2</v>
      </c>
      <c r="R105" s="294">
        <v>9.2560204353589373E-2</v>
      </c>
      <c r="S105" s="294">
        <v>9.2560204353589373E-2</v>
      </c>
      <c r="T105" s="294">
        <v>9.2560204353589373E-2</v>
      </c>
      <c r="U105" s="294">
        <v>9.2560204353589373E-2</v>
      </c>
      <c r="V105" s="294">
        <v>9.2560204353589373E-2</v>
      </c>
      <c r="W105" s="294">
        <v>9.2560204353589373E-2</v>
      </c>
      <c r="X105" s="294">
        <v>9.2560204353589373E-2</v>
      </c>
      <c r="Y105" s="409"/>
      <c r="Z105" s="409">
        <v>1</v>
      </c>
      <c r="AA105" s="409"/>
      <c r="AB105" s="409"/>
      <c r="AC105" s="409"/>
      <c r="AD105" s="409"/>
      <c r="AE105" s="414"/>
      <c r="AF105" s="414"/>
      <c r="AG105" s="414"/>
      <c r="AH105" s="414"/>
      <c r="AI105" s="414"/>
      <c r="AJ105" s="414"/>
      <c r="AK105" s="414"/>
      <c r="AL105" s="414"/>
      <c r="AM105" s="295">
        <f>SUM(Y105:AL105)</f>
        <v>1</v>
      </c>
    </row>
    <row r="106" spans="1:39" s="282" customFormat="1" ht="15" outlineLevel="1">
      <c r="A106" s="507"/>
      <c r="B106" s="314" t="s">
        <v>215</v>
      </c>
      <c r="C106" s="290" t="s">
        <v>164</v>
      </c>
      <c r="D106" s="294"/>
      <c r="E106" s="294"/>
      <c r="F106" s="294"/>
      <c r="G106" s="294"/>
      <c r="H106" s="294"/>
      <c r="I106" s="294"/>
      <c r="J106" s="294"/>
      <c r="K106" s="294"/>
      <c r="L106" s="294"/>
      <c r="M106" s="294" t="s">
        <v>693</v>
      </c>
      <c r="N106" s="294">
        <f>N105</f>
        <v>12</v>
      </c>
      <c r="O106" s="294"/>
      <c r="P106" s="294"/>
      <c r="Q106" s="294"/>
      <c r="R106" s="294"/>
      <c r="S106" s="294"/>
      <c r="T106" s="294"/>
      <c r="U106" s="294"/>
      <c r="V106" s="294"/>
      <c r="W106" s="294"/>
      <c r="X106" s="294"/>
      <c r="Y106" s="410">
        <f>Y105</f>
        <v>0</v>
      </c>
      <c r="Z106" s="410">
        <f>Z105</f>
        <v>1</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0"/>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7">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7"/>
      <c r="B109" s="314" t="s">
        <v>215</v>
      </c>
      <c r="C109" s="290" t="s">
        <v>164</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0"/>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7">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7"/>
      <c r="B112" s="323" t="s">
        <v>215</v>
      </c>
      <c r="C112" s="290" t="s">
        <v>164</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3"/>
    </row>
    <row r="113" spans="1:39" s="282" customFormat="1" ht="15" outlineLevel="1">
      <c r="A113" s="507"/>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7">
        <v>30</v>
      </c>
      <c r="B114" s="323" t="s">
        <v>490</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7"/>
      <c r="B115" s="323" t="s">
        <v>215</v>
      </c>
      <c r="C115" s="290" t="s">
        <v>164</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3"/>
    </row>
    <row r="116" spans="1:39" s="282" customFormat="1" ht="15" outlineLevel="1">
      <c r="A116" s="507"/>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7"/>
      <c r="B117" s="287" t="s">
        <v>491</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7">
        <v>31</v>
      </c>
      <c r="B118" s="323" t="s">
        <v>492</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7"/>
      <c r="B119" s="323" t="s">
        <v>215</v>
      </c>
      <c r="C119" s="290" t="s">
        <v>164</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3"/>
    </row>
    <row r="120" spans="1:39" s="282" customFormat="1" ht="15" outlineLevel="1">
      <c r="A120" s="507"/>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7">
        <v>32</v>
      </c>
      <c r="B121" s="323" t="s">
        <v>493</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7"/>
      <c r="B122" s="323" t="s">
        <v>215</v>
      </c>
      <c r="C122" s="290" t="s">
        <v>164</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3"/>
    </row>
    <row r="123" spans="1:39" s="282" customFormat="1" ht="15" outlineLevel="1">
      <c r="A123" s="507"/>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7">
        <v>33</v>
      </c>
      <c r="B124" s="323" t="s">
        <v>494</v>
      </c>
      <c r="C124" s="290" t="s">
        <v>25</v>
      </c>
      <c r="D124" s="294"/>
      <c r="E124" s="294"/>
      <c r="F124" s="294"/>
      <c r="G124" s="294"/>
      <c r="H124" s="294"/>
      <c r="I124" s="294"/>
      <c r="J124" s="294"/>
      <c r="K124" s="294"/>
      <c r="L124" s="294"/>
      <c r="M124" s="294"/>
      <c r="N124" s="294">
        <v>0</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7"/>
      <c r="B125" s="323" t="s">
        <v>215</v>
      </c>
      <c r="C125" s="290" t="s">
        <v>164</v>
      </c>
      <c r="D125" s="294"/>
      <c r="E125" s="294"/>
      <c r="F125" s="294"/>
      <c r="G125" s="294"/>
      <c r="H125" s="294"/>
      <c r="I125" s="294"/>
      <c r="J125" s="294"/>
      <c r="K125" s="294"/>
      <c r="L125" s="294"/>
      <c r="M125" s="294"/>
      <c r="N125" s="294">
        <f>N124</f>
        <v>0</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3"/>
    </row>
    <row r="126" spans="1:39" s="282" customFormat="1" ht="15" outlineLevel="1">
      <c r="A126" s="507"/>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7"/>
      <c r="B127" s="326" t="s">
        <v>238</v>
      </c>
      <c r="C127" s="327"/>
      <c r="D127" s="327">
        <f>SUM(D22:D125)</f>
        <v>1243555.9443534531</v>
      </c>
      <c r="E127" s="327"/>
      <c r="F127" s="327"/>
      <c r="G127" s="327"/>
      <c r="H127" s="327"/>
      <c r="I127" s="327"/>
      <c r="J127" s="327"/>
      <c r="K127" s="327"/>
      <c r="L127" s="327"/>
      <c r="M127" s="327"/>
      <c r="N127" s="327"/>
      <c r="O127" s="327">
        <f>SUM(O22:O125)</f>
        <v>150.51537485988064</v>
      </c>
      <c r="P127" s="327">
        <f t="shared" ref="P127:X127" si="33">SUM(P22:P125)</f>
        <v>134.51508915244045</v>
      </c>
      <c r="Q127" s="327">
        <f t="shared" si="33"/>
        <v>134.51508915244045</v>
      </c>
      <c r="R127" s="327">
        <f t="shared" si="33"/>
        <v>124.21814422171073</v>
      </c>
      <c r="S127" s="327">
        <f t="shared" si="33"/>
        <v>122.41478261600511</v>
      </c>
      <c r="T127" s="327">
        <f t="shared" si="33"/>
        <v>117.84285865537296</v>
      </c>
      <c r="U127" s="327">
        <f t="shared" si="33"/>
        <v>90.019226651236181</v>
      </c>
      <c r="V127" s="327">
        <f t="shared" si="33"/>
        <v>90.000568997388285</v>
      </c>
      <c r="W127" s="327">
        <f t="shared" si="33"/>
        <v>90.393217967492944</v>
      </c>
      <c r="X127" s="327">
        <f t="shared" si="33"/>
        <v>89.050678183542317</v>
      </c>
      <c r="Y127" s="328">
        <f>IF(Y21="kWh",SUMPRODUCT(D22:D125,Y22:Y125))</f>
        <v>163318.21311655303</v>
      </c>
      <c r="Z127" s="328">
        <f>IF(Z21="kWh",SUMPRODUCT(D22:D125,Z22:Z125))</f>
        <v>417772.29123690026</v>
      </c>
      <c r="AA127" s="328">
        <f>IF(AA21="kW",SUMPRODUCT(N22:N125,O22:O125,AA22:AA125),SUMPRODUCT(D22:D125,AA22:AA125))</f>
        <v>33.64527566400001</v>
      </c>
      <c r="AB127" s="328">
        <f>IF(AB21="kW",SUMPRODUCT(N22:N125,O22:O125,AB22:AB125),SUMPRODUCT(D22:D125,AB22:AB125))</f>
        <v>1.0405755360000002</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7"/>
      <c r="B128" s="330" t="s">
        <v>239</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9"/>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6"/>
      <c r="B130" s="323" t="s">
        <v>165</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9"/>
      <c r="B131" s="297" t="s">
        <v>254</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4">Y127*Y130</f>
        <v>0</v>
      </c>
      <c r="Z131" s="345">
        <f t="shared" si="34"/>
        <v>0</v>
      </c>
      <c r="AA131" s="346">
        <f t="shared" si="34"/>
        <v>0</v>
      </c>
      <c r="AB131" s="346">
        <f t="shared" si="34"/>
        <v>0</v>
      </c>
      <c r="AC131" s="346">
        <f t="shared" si="34"/>
        <v>0</v>
      </c>
      <c r="AD131" s="346">
        <f t="shared" si="34"/>
        <v>0</v>
      </c>
      <c r="AE131" s="346">
        <f>AE127*AE130</f>
        <v>0</v>
      </c>
      <c r="AF131" s="346">
        <f t="shared" ref="AF131:AL131" si="35">AF127*AF130</f>
        <v>0</v>
      </c>
      <c r="AG131" s="346">
        <f t="shared" si="35"/>
        <v>0</v>
      </c>
      <c r="AH131" s="346">
        <f t="shared" si="35"/>
        <v>0</v>
      </c>
      <c r="AI131" s="346">
        <f t="shared" si="35"/>
        <v>0</v>
      </c>
      <c r="AJ131" s="346">
        <f t="shared" si="35"/>
        <v>0</v>
      </c>
      <c r="AK131" s="346">
        <f t="shared" si="35"/>
        <v>0</v>
      </c>
      <c r="AL131" s="346">
        <f t="shared" si="35"/>
        <v>0</v>
      </c>
      <c r="AM131" s="406">
        <f>SUM(Y131:AL131)</f>
        <v>0</v>
      </c>
    </row>
    <row r="132" spans="1:40" s="302" customFormat="1" ht="15.75">
      <c r="A132" s="509"/>
      <c r="B132" s="348" t="s">
        <v>211</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6">Y128*Y130</f>
        <v>0</v>
      </c>
      <c r="Z132" s="346">
        <f t="shared" si="36"/>
        <v>0</v>
      </c>
      <c r="AA132" s="346">
        <f t="shared" si="36"/>
        <v>0</v>
      </c>
      <c r="AB132" s="346">
        <f t="shared" si="36"/>
        <v>0</v>
      </c>
      <c r="AC132" s="346">
        <f t="shared" si="36"/>
        <v>0</v>
      </c>
      <c r="AD132" s="346">
        <f t="shared" si="36"/>
        <v>0</v>
      </c>
      <c r="AE132" s="346">
        <f>AE128*AE130</f>
        <v>0</v>
      </c>
      <c r="AF132" s="346">
        <f t="shared" ref="AF132:AL132" si="37">AF128*AF130</f>
        <v>0</v>
      </c>
      <c r="AG132" s="346">
        <f t="shared" si="37"/>
        <v>0</v>
      </c>
      <c r="AH132" s="346">
        <f t="shared" si="37"/>
        <v>0</v>
      </c>
      <c r="AI132" s="346">
        <f t="shared" si="37"/>
        <v>0</v>
      </c>
      <c r="AJ132" s="346">
        <f t="shared" si="37"/>
        <v>0</v>
      </c>
      <c r="AK132" s="346">
        <f t="shared" si="37"/>
        <v>0</v>
      </c>
      <c r="AL132" s="346">
        <f t="shared" si="37"/>
        <v>0</v>
      </c>
      <c r="AM132" s="406">
        <f>SUM(Y132:AL132)</f>
        <v>0</v>
      </c>
    </row>
    <row r="133" spans="1:40" s="349" customFormat="1" ht="17.25" customHeight="1">
      <c r="A133" s="511"/>
      <c r="B133" s="348" t="s">
        <v>257</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6"/>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7"/>
      <c r="B135" s="354" t="s">
        <v>216</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163318.21356382268</v>
      </c>
      <c r="Z135" s="290">
        <f>SUMPRODUCT(E22:E125,Z22:Z125)</f>
        <v>417150.29126912268</v>
      </c>
      <c r="AA135" s="290">
        <f>IF(AA21="kW",SUMPRODUCT(N22:N125,P22:P125,AA22:AA125),SUMPRODUCT(E22:E125,AA22:AA125))</f>
        <v>33.64527566400001</v>
      </c>
      <c r="AB135" s="290">
        <f>IF(AB21="kW",SUMPRODUCT(N22:N125,P22:P125,AB22:AB125),SUMPRODUCT(E22:E125,AB22:AB125))</f>
        <v>1.0405755360000002</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7"/>
      <c r="B136" s="354" t="s">
        <v>217</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163318.21356382268</v>
      </c>
      <c r="Z136" s="290">
        <f>SUMPRODUCT(F22:F125,Z22:Z125)</f>
        <v>417150.29126912268</v>
      </c>
      <c r="AA136" s="290">
        <f>IF(AA21="kW",SUMPRODUCT(N22:N125,Q22:Q125,AA22:AA125),SUMPRODUCT(F22:F125,AA22:AA125))</f>
        <v>33.64527566400001</v>
      </c>
      <c r="AB136" s="290">
        <f>IF(AB21="kW",SUMPRODUCT(N22:N125,Q22:Q125,AB22:AB125),SUMPRODUCT(F22:F125,AB22:AB125))</f>
        <v>1.0405755360000002</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7"/>
      <c r="B137" s="354" t="s">
        <v>218</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163318.21356382268</v>
      </c>
      <c r="Z137" s="290">
        <f>SUMPRODUCT(G22:G125,Z22:Z125)</f>
        <v>386769.04665619635</v>
      </c>
      <c r="AA137" s="290">
        <f>IF(AA21="kW",SUMPRODUCT(N22:N125,R22:R125,AA22:AA125),SUMPRODUCT(G22:G125,AA22:AA125))</f>
        <v>33.64527566400001</v>
      </c>
      <c r="AB137" s="290">
        <f>IF(AB21="kW",SUMPRODUCT(N22:N125,R22:R125,AB22:AB125),SUMPRODUCT(G22:G125,AB22:AB125))</f>
        <v>1.0405755360000002</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7"/>
      <c r="B138" s="354" t="s">
        <v>219</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162472.69709911093</v>
      </c>
      <c r="Z138" s="290">
        <f>SUMPRODUCT(H22:H125,Z22:Z125)</f>
        <v>386769.04665619635</v>
      </c>
      <c r="AA138" s="290">
        <f>IF(AA21="kW",SUMPRODUCT(N22:N125,S22:S125,AA22:AA125),SUMPRODUCT(H22:H125,AA22:AA125))</f>
        <v>33.64527566400001</v>
      </c>
      <c r="AB138" s="290">
        <f>IF(AB21="kW",SUMPRODUCT(N22:N125,S22:S125,AB22:AB125),SUMPRODUCT(H22:H125,AB22:AB125))</f>
        <v>1.0405755360000002</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7"/>
      <c r="B139" s="354" t="s">
        <v>220</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148644.28313470868</v>
      </c>
      <c r="Z139" s="290">
        <f>SUMPRODUCT(I22:I125,Z22:Z125)</f>
        <v>384139.00474078197</v>
      </c>
      <c r="AA139" s="290">
        <f>IF(AA21="kW",SUMPRODUCT(N22:N125,T22:T125,AA22:AA125),SUMPRODUCT(I22:I125,AA22:AA125))</f>
        <v>33.64527566400001</v>
      </c>
      <c r="AB139" s="290">
        <f>IF(AB21="kW",SUMPRODUCT(N22:N125,T22:T125,AB22:AB125),SUMPRODUCT(I22:I125,AB22:AB125))</f>
        <v>1.0405755360000002</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7"/>
      <c r="B140" s="354" t="s">
        <v>221</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116215.77689842884</v>
      </c>
      <c r="Z140" s="290">
        <f>SUMPRODUCT(J22:J125,Z22:Z125)</f>
        <v>314837.50493670709</v>
      </c>
      <c r="AA140" s="290">
        <f>IF(AA21="kW",SUMPRODUCT(N22:N125,U22:U125,AA22:AA125),SUMPRODUCT(J22:J125,AA22:AA125))</f>
        <v>33.64527566400001</v>
      </c>
      <c r="AB140" s="290">
        <f>IF(AB21="kW",SUMPRODUCT(N22:N125,U22:U125,AB22:AB125),SUMPRODUCT(J22:J125,AB22:AB125))</f>
        <v>1.0405755360000002</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7"/>
      <c r="B141" s="354" t="s">
        <v>222</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105711.68685423801</v>
      </c>
      <c r="Z141" s="290">
        <f>SUMPRODUCT(K22:K125,Z22:Z125)</f>
        <v>314837.50493670709</v>
      </c>
      <c r="AA141" s="290">
        <f>IF(AA21="kW",SUMPRODUCT(N22:N125,V22:V125,AA22:AA125),SUMPRODUCT(K22:K125,AA22:AA125))</f>
        <v>33.64527566400001</v>
      </c>
      <c r="AB141" s="290">
        <f>IF(AB21="kW",SUMPRODUCT(N22:N125,V22:V125,AB22:AB125),SUMPRODUCT(K22:K125,AB22:AB125))</f>
        <v>1.0405755360000002</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7"/>
      <c r="B142" s="354" t="s">
        <v>223</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104493.16213423536</v>
      </c>
      <c r="Z142" s="290">
        <f>SUMPRODUCT(L22:L125,Z22:Z125)</f>
        <v>314837.50493670709</v>
      </c>
      <c r="AA142" s="290">
        <f>IF(AA21="kW",SUMPRODUCT(N22:N125,W22:W125,AA22:AA125),SUMPRODUCT(L22:L125,AA22:AA125))</f>
        <v>33.64527566400001</v>
      </c>
      <c r="AB142" s="290">
        <f>IF(AB21="kW",SUMPRODUCT(N22:N125,W22:W125,AB22:AB125),SUMPRODUCT(L22:L125,AB22:AB125))</f>
        <v>1.0405755360000002</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224</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113951.74329056974</v>
      </c>
      <c r="Z143" s="325">
        <f>SUMPRODUCT(M22:M125,Z22:Z125)</f>
        <v>314837.50493670709</v>
      </c>
      <c r="AA143" s="325">
        <f>IF(AA21="kW",SUMPRODUCT(N22:N125,X22:X125,AA22:AA125),SUMPRODUCT(M22:M125,AA22:AA125))</f>
        <v>33.64527566400001</v>
      </c>
      <c r="AB143" s="325">
        <f>IF(AB21="kW",SUMPRODUCT(N22:N125,X22:X125,AB22:AB125),SUMPRODUCT(M22:M125, AB22:AB125))</f>
        <v>1.0405755360000002</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5" spans="1:39">
      <c r="D145" s="252">
        <v>0.94796594134342482</v>
      </c>
      <c r="E145" s="252">
        <v>0.91769157994323558</v>
      </c>
    </row>
    <row r="146" spans="1:39" ht="15.75">
      <c r="B146" s="279" t="s">
        <v>243</v>
      </c>
      <c r="C146" s="280"/>
      <c r="D146" s="588" t="s">
        <v>527</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07" t="s">
        <v>212</v>
      </c>
      <c r="C147" s="809" t="s">
        <v>33</v>
      </c>
      <c r="D147" s="283" t="s">
        <v>423</v>
      </c>
      <c r="E147" s="811" t="s">
        <v>210</v>
      </c>
      <c r="F147" s="812"/>
      <c r="G147" s="812"/>
      <c r="H147" s="812"/>
      <c r="I147" s="812"/>
      <c r="J147" s="812"/>
      <c r="K147" s="812"/>
      <c r="L147" s="812"/>
      <c r="M147" s="813"/>
      <c r="N147" s="817" t="s">
        <v>214</v>
      </c>
      <c r="O147" s="283" t="s">
        <v>424</v>
      </c>
      <c r="P147" s="811" t="s">
        <v>213</v>
      </c>
      <c r="Q147" s="812"/>
      <c r="R147" s="812"/>
      <c r="S147" s="812"/>
      <c r="T147" s="812"/>
      <c r="U147" s="812"/>
      <c r="V147" s="812"/>
      <c r="W147" s="812"/>
      <c r="X147" s="813"/>
      <c r="Y147" s="814" t="s">
        <v>244</v>
      </c>
      <c r="Z147" s="815"/>
      <c r="AA147" s="815"/>
      <c r="AB147" s="815"/>
      <c r="AC147" s="815"/>
      <c r="AD147" s="815"/>
      <c r="AE147" s="815"/>
      <c r="AF147" s="815"/>
      <c r="AG147" s="815"/>
      <c r="AH147" s="815"/>
      <c r="AI147" s="815"/>
      <c r="AJ147" s="815"/>
      <c r="AK147" s="815"/>
      <c r="AL147" s="815"/>
      <c r="AM147" s="816"/>
    </row>
    <row r="148" spans="1:39" ht="60.75" customHeight="1">
      <c r="B148" s="808"/>
      <c r="C148" s="810"/>
      <c r="D148" s="284">
        <v>2012</v>
      </c>
      <c r="E148" s="284">
        <v>2013</v>
      </c>
      <c r="F148" s="284">
        <v>2014</v>
      </c>
      <c r="G148" s="284">
        <v>2015</v>
      </c>
      <c r="H148" s="284">
        <v>2016</v>
      </c>
      <c r="I148" s="284">
        <v>2017</v>
      </c>
      <c r="J148" s="284">
        <v>2018</v>
      </c>
      <c r="K148" s="284">
        <v>2019</v>
      </c>
      <c r="L148" s="284">
        <v>2020</v>
      </c>
      <c r="M148" s="284">
        <v>2021</v>
      </c>
      <c r="N148" s="818"/>
      <c r="O148" s="284">
        <v>2012</v>
      </c>
      <c r="P148" s="284">
        <v>2013</v>
      </c>
      <c r="Q148" s="284">
        <v>2014</v>
      </c>
      <c r="R148" s="284">
        <v>2015</v>
      </c>
      <c r="S148" s="284">
        <v>2016</v>
      </c>
      <c r="T148" s="284">
        <v>2017</v>
      </c>
      <c r="U148" s="284">
        <v>2018</v>
      </c>
      <c r="V148" s="284">
        <v>2019</v>
      </c>
      <c r="W148" s="284">
        <v>2020</v>
      </c>
      <c r="X148" s="284">
        <v>2021</v>
      </c>
      <c r="Y148" s="284" t="str">
        <f>'1.  LRAMVA Summary'!D50</f>
        <v>Residential</v>
      </c>
      <c r="Z148" s="284" t="str">
        <f>'1.  LRAMVA Summary'!E50</f>
        <v>General Service &lt; 50 kW</v>
      </c>
      <c r="AA148" s="284" t="str">
        <f>'1.  LRAMVA Summary'!F50</f>
        <v>General Service 50 to 2999 kW</v>
      </c>
      <c r="AB148" s="284" t="str">
        <f>'1.  LRAMVA Summary'!G50</f>
        <v>General Service 3000-4999 kW</v>
      </c>
      <c r="AC148" s="284" t="str">
        <f>'1.  LRAMVA Summary'!H50</f>
        <v>Unmetered Scattered Load</v>
      </c>
      <c r="AD148" s="284" t="str">
        <f>'1.  LRAMVA Summary'!I50</f>
        <v>Sentinel Lighting</v>
      </c>
      <c r="AE148" s="284" t="str">
        <f>'1.  LRAMVA Summary'!J50</f>
        <v xml:space="preserve">Street Lighting </v>
      </c>
      <c r="AF148" s="284" t="str">
        <f>'1.  LRAMVA Summary'!K50</f>
        <v/>
      </c>
      <c r="AG148" s="284" t="str">
        <f>'1.  LRAMVA Summary'!L50</f>
        <v/>
      </c>
      <c r="AH148" s="284" t="str">
        <f>'1.  LRAMVA Summary'!M50</f>
        <v/>
      </c>
      <c r="AI148" s="284" t="str">
        <f>'1.  LRAMVA Summary'!N50</f>
        <v/>
      </c>
      <c r="AJ148" s="284" t="str">
        <f>'1.  LRAMVA Summary'!O50</f>
        <v/>
      </c>
      <c r="AK148" s="284" t="str">
        <f>'1.  LRAMVA Summary'!P50</f>
        <v/>
      </c>
      <c r="AL148" s="284" t="str">
        <f>'1.  LRAMVA Summary'!Q50</f>
        <v/>
      </c>
      <c r="AM148" s="286" t="str">
        <f>'1.  LRAMVA Summary'!R50</f>
        <v>Total</v>
      </c>
    </row>
    <row r="149" spans="1:39" ht="15.75" customHeight="1">
      <c r="A149" s="508"/>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Summary'!D51</f>
        <v>kWh</v>
      </c>
      <c r="Z149" s="290" t="str">
        <f>'1.  LRAMVA Summary'!E51</f>
        <v>kWh</v>
      </c>
      <c r="AA149" s="290" t="str">
        <f>'1.  LRAMVA Summary'!F51</f>
        <v>kW</v>
      </c>
      <c r="AB149" s="290" t="str">
        <f>'1.  LRAMVA Summary'!G51</f>
        <v>kW</v>
      </c>
      <c r="AC149" s="290" t="str">
        <f>'1.  LRAMVA Summary'!H51</f>
        <v>kWh</v>
      </c>
      <c r="AD149" s="290" t="str">
        <f>'1.  LRAMVA Summary'!I51</f>
        <v>kW</v>
      </c>
      <c r="AE149" s="290" t="str">
        <f>'1.  LRAMVA Summary'!J51</f>
        <v>kW</v>
      </c>
      <c r="AF149" s="290">
        <f>'1.  LRAMVA Summary'!K51</f>
        <v>0</v>
      </c>
      <c r="AG149" s="290">
        <f>'1.  LRAMVA Summary'!L51</f>
        <v>0</v>
      </c>
      <c r="AH149" s="290">
        <f>'1.  LRAMVA Summary'!M51</f>
        <v>0</v>
      </c>
      <c r="AI149" s="290">
        <f>'1.  LRAMVA Summary'!N51</f>
        <v>0</v>
      </c>
      <c r="AJ149" s="290">
        <f>'1.  LRAMVA Summary'!O51</f>
        <v>0</v>
      </c>
      <c r="AK149" s="290">
        <f>'1.  LRAMVA Summary'!P51</f>
        <v>0</v>
      </c>
      <c r="AL149" s="290">
        <f>'1.  LRAMVA Summary'!Q51</f>
        <v>0</v>
      </c>
      <c r="AM149" s="374"/>
    </row>
    <row r="150" spans="1:39" ht="15" outlineLevel="1">
      <c r="A150" s="507">
        <v>1</v>
      </c>
      <c r="B150" s="293" t="s">
        <v>1</v>
      </c>
      <c r="C150" s="290" t="s">
        <v>25</v>
      </c>
      <c r="D150" s="294">
        <v>29799.859107336903</v>
      </c>
      <c r="E150" s="294">
        <v>29799.859107336903</v>
      </c>
      <c r="F150" s="294">
        <v>29799.859107336903</v>
      </c>
      <c r="G150" s="294">
        <v>29594.888997336904</v>
      </c>
      <c r="H150" s="294">
        <v>17191.476653999976</v>
      </c>
      <c r="I150" s="294">
        <v>0</v>
      </c>
      <c r="J150" s="294">
        <v>0</v>
      </c>
      <c r="K150" s="294">
        <v>0</v>
      </c>
      <c r="L150" s="294">
        <v>0</v>
      </c>
      <c r="M150" s="294">
        <v>0</v>
      </c>
      <c r="N150" s="290"/>
      <c r="O150" s="294">
        <v>4.6747701263870791</v>
      </c>
      <c r="P150" s="294">
        <v>4.6747701263870791</v>
      </c>
      <c r="Q150" s="294">
        <v>4.6747701263870791</v>
      </c>
      <c r="R150" s="294">
        <v>4.4455623021455004</v>
      </c>
      <c r="S150" s="294">
        <v>2.2603305944096865</v>
      </c>
      <c r="T150" s="294">
        <v>0</v>
      </c>
      <c r="U150" s="294">
        <v>0</v>
      </c>
      <c r="V150" s="294">
        <v>0</v>
      </c>
      <c r="W150" s="294">
        <v>0</v>
      </c>
      <c r="X150" s="294">
        <v>0</v>
      </c>
      <c r="Y150" s="468">
        <v>1</v>
      </c>
      <c r="Z150" s="409"/>
      <c r="AA150" s="409"/>
      <c r="AB150" s="409"/>
      <c r="AC150" s="409"/>
      <c r="AD150" s="409"/>
      <c r="AE150" s="409"/>
      <c r="AF150" s="409"/>
      <c r="AG150" s="409"/>
      <c r="AH150" s="409"/>
      <c r="AI150" s="409"/>
      <c r="AJ150" s="409"/>
      <c r="AK150" s="409"/>
      <c r="AL150" s="409"/>
      <c r="AM150" s="295">
        <f>SUM(Y150:AL150)</f>
        <v>1</v>
      </c>
    </row>
    <row r="151" spans="1:39" ht="15" outlineLevel="1">
      <c r="B151" s="293" t="s">
        <v>245</v>
      </c>
      <c r="C151" s="290" t="s">
        <v>164</v>
      </c>
      <c r="D151" s="294"/>
      <c r="E151" s="294"/>
      <c r="F151" s="294"/>
      <c r="G151" s="294"/>
      <c r="H151" s="294"/>
      <c r="I151" s="294"/>
      <c r="J151" s="294"/>
      <c r="K151" s="294"/>
      <c r="L151" s="294"/>
      <c r="M151" s="294"/>
      <c r="N151" s="466"/>
      <c r="O151" s="294"/>
      <c r="P151" s="294"/>
      <c r="Q151" s="294"/>
      <c r="R151" s="294"/>
      <c r="S151" s="294"/>
      <c r="T151" s="294"/>
      <c r="U151" s="294"/>
      <c r="V151" s="294"/>
      <c r="W151" s="294"/>
      <c r="X151" s="294"/>
      <c r="Y151" s="410">
        <f>Y150</f>
        <v>1</v>
      </c>
      <c r="Z151" s="410">
        <f>Z150</f>
        <v>0</v>
      </c>
      <c r="AA151" s="410">
        <f t="shared" ref="AA151:AL151" si="38">AA150</f>
        <v>0</v>
      </c>
      <c r="AB151" s="410">
        <f t="shared" si="38"/>
        <v>0</v>
      </c>
      <c r="AC151" s="410">
        <f t="shared" si="38"/>
        <v>0</v>
      </c>
      <c r="AD151" s="410">
        <f t="shared" si="38"/>
        <v>0</v>
      </c>
      <c r="AE151" s="410">
        <f t="shared" si="38"/>
        <v>0</v>
      </c>
      <c r="AF151" s="410">
        <f t="shared" si="38"/>
        <v>0</v>
      </c>
      <c r="AG151" s="410">
        <f t="shared" si="38"/>
        <v>0</v>
      </c>
      <c r="AH151" s="410">
        <f t="shared" si="38"/>
        <v>0</v>
      </c>
      <c r="AI151" s="410">
        <f t="shared" si="38"/>
        <v>0</v>
      </c>
      <c r="AJ151" s="410">
        <f t="shared" si="38"/>
        <v>0</v>
      </c>
      <c r="AK151" s="410">
        <f t="shared" si="38"/>
        <v>0</v>
      </c>
      <c r="AL151" s="410">
        <f t="shared" si="38"/>
        <v>0</v>
      </c>
      <c r="AM151" s="503"/>
    </row>
    <row r="152" spans="1:39" ht="15.75" outlineLevel="1">
      <c r="A152" s="509"/>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7">
        <v>2</v>
      </c>
      <c r="B153" s="293" t="s">
        <v>2</v>
      </c>
      <c r="C153" s="290" t="s">
        <v>25</v>
      </c>
      <c r="D153" s="294">
        <v>10401.994531489752</v>
      </c>
      <c r="E153" s="294">
        <v>10401.994531489752</v>
      </c>
      <c r="F153" s="294">
        <v>10401.994531489752</v>
      </c>
      <c r="G153" s="294">
        <v>10171.71651026311</v>
      </c>
      <c r="H153" s="294">
        <v>0</v>
      </c>
      <c r="I153" s="294">
        <v>0</v>
      </c>
      <c r="J153" s="294">
        <v>0</v>
      </c>
      <c r="K153" s="294">
        <v>0</v>
      </c>
      <c r="L153" s="294">
        <v>0</v>
      </c>
      <c r="M153" s="294">
        <v>0</v>
      </c>
      <c r="N153" s="290"/>
      <c r="O153" s="294">
        <v>5.9621433412411822</v>
      </c>
      <c r="P153" s="294">
        <v>5.9621433412411822</v>
      </c>
      <c r="Q153" s="294">
        <v>5.9621433412411822</v>
      </c>
      <c r="R153" s="294">
        <v>5.7046349454267133</v>
      </c>
      <c r="S153" s="294">
        <v>0</v>
      </c>
      <c r="T153" s="294">
        <v>0</v>
      </c>
      <c r="U153" s="294">
        <v>0</v>
      </c>
      <c r="V153" s="294">
        <v>0</v>
      </c>
      <c r="W153" s="294">
        <v>0</v>
      </c>
      <c r="X153" s="294">
        <v>0</v>
      </c>
      <c r="Y153" s="468">
        <v>1</v>
      </c>
      <c r="Z153" s="409"/>
      <c r="AA153" s="409"/>
      <c r="AB153" s="409"/>
      <c r="AC153" s="409"/>
      <c r="AD153" s="409"/>
      <c r="AE153" s="409"/>
      <c r="AF153" s="409"/>
      <c r="AG153" s="409"/>
      <c r="AH153" s="409"/>
      <c r="AI153" s="409"/>
      <c r="AJ153" s="409"/>
      <c r="AK153" s="409"/>
      <c r="AL153" s="409"/>
      <c r="AM153" s="295">
        <f>SUM(Y153:AL153)</f>
        <v>1</v>
      </c>
    </row>
    <row r="154" spans="1:39" ht="15" outlineLevel="1">
      <c r="B154" s="293" t="s">
        <v>245</v>
      </c>
      <c r="C154" s="290" t="s">
        <v>164</v>
      </c>
      <c r="D154" s="294"/>
      <c r="E154" s="294"/>
      <c r="F154" s="294"/>
      <c r="G154" s="294"/>
      <c r="H154" s="294"/>
      <c r="I154" s="294"/>
      <c r="J154" s="294"/>
      <c r="K154" s="294"/>
      <c r="L154" s="294"/>
      <c r="M154" s="294"/>
      <c r="N154" s="466"/>
      <c r="O154" s="294"/>
      <c r="P154" s="294"/>
      <c r="Q154" s="294"/>
      <c r="R154" s="294"/>
      <c r="S154" s="294"/>
      <c r="T154" s="294"/>
      <c r="U154" s="294"/>
      <c r="V154" s="294"/>
      <c r="W154" s="294"/>
      <c r="X154" s="294"/>
      <c r="Y154" s="410">
        <f>Y153</f>
        <v>1</v>
      </c>
      <c r="Z154" s="410">
        <f>Z153</f>
        <v>0</v>
      </c>
      <c r="AA154" s="410">
        <f t="shared" ref="AA154:AL154" si="39">AA153</f>
        <v>0</v>
      </c>
      <c r="AB154" s="410">
        <f t="shared" si="39"/>
        <v>0</v>
      </c>
      <c r="AC154" s="410">
        <f t="shared" si="39"/>
        <v>0</v>
      </c>
      <c r="AD154" s="410">
        <f t="shared" si="39"/>
        <v>0</v>
      </c>
      <c r="AE154" s="410">
        <f t="shared" si="39"/>
        <v>0</v>
      </c>
      <c r="AF154" s="410">
        <f t="shared" si="39"/>
        <v>0</v>
      </c>
      <c r="AG154" s="410">
        <f t="shared" si="39"/>
        <v>0</v>
      </c>
      <c r="AH154" s="410">
        <f t="shared" si="39"/>
        <v>0</v>
      </c>
      <c r="AI154" s="410">
        <f t="shared" si="39"/>
        <v>0</v>
      </c>
      <c r="AJ154" s="410">
        <f t="shared" si="39"/>
        <v>0</v>
      </c>
      <c r="AK154" s="410">
        <f t="shared" si="39"/>
        <v>0</v>
      </c>
      <c r="AL154" s="410">
        <f t="shared" si="39"/>
        <v>0</v>
      </c>
      <c r="AM154" s="503"/>
    </row>
    <row r="155" spans="1:39" ht="15.75" outlineLevel="1">
      <c r="A155" s="509"/>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7">
        <v>3</v>
      </c>
      <c r="B156" s="293" t="s">
        <v>3</v>
      </c>
      <c r="C156" s="290" t="s">
        <v>25</v>
      </c>
      <c r="D156" s="294">
        <v>51118.478322377516</v>
      </c>
      <c r="E156" s="294">
        <v>51118.478322377516</v>
      </c>
      <c r="F156" s="294">
        <v>51118.478322377516</v>
      </c>
      <c r="G156" s="294">
        <v>51118.478322377516</v>
      </c>
      <c r="H156" s="294">
        <v>51118.478322377516</v>
      </c>
      <c r="I156" s="294">
        <v>51118.478322377516</v>
      </c>
      <c r="J156" s="294">
        <v>51118.478322377516</v>
      </c>
      <c r="K156" s="294">
        <v>51118.478322377516</v>
      </c>
      <c r="L156" s="294">
        <v>51118.478322377516</v>
      </c>
      <c r="M156" s="294">
        <v>51118.478322377516</v>
      </c>
      <c r="N156" s="290"/>
      <c r="O156" s="294">
        <v>27.831462150652541</v>
      </c>
      <c r="P156" s="294">
        <v>27.831462150652541</v>
      </c>
      <c r="Q156" s="294">
        <v>27.831462150652541</v>
      </c>
      <c r="R156" s="294">
        <v>27.831462150652541</v>
      </c>
      <c r="S156" s="294">
        <v>27.831462150652541</v>
      </c>
      <c r="T156" s="294">
        <v>27.831462150652541</v>
      </c>
      <c r="U156" s="294">
        <v>27.831462150652541</v>
      </c>
      <c r="V156" s="294">
        <v>27.831462150652541</v>
      </c>
      <c r="W156" s="294">
        <v>27.831462150652541</v>
      </c>
      <c r="X156" s="294">
        <v>27.831462150652541</v>
      </c>
      <c r="Y156" s="468">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245</v>
      </c>
      <c r="C157" s="290" t="s">
        <v>164</v>
      </c>
      <c r="D157" s="294">
        <v>1103.586749091</v>
      </c>
      <c r="E157" s="294">
        <v>1103.586749091</v>
      </c>
      <c r="F157" s="294">
        <v>1103.586749091</v>
      </c>
      <c r="G157" s="294">
        <v>1103.586749091</v>
      </c>
      <c r="H157" s="294">
        <v>1103.586749091</v>
      </c>
      <c r="I157" s="294">
        <v>1103.586749091</v>
      </c>
      <c r="J157" s="294">
        <v>1103.586749091</v>
      </c>
      <c r="K157" s="294">
        <v>1103.586749091</v>
      </c>
      <c r="L157" s="294">
        <v>1103.586749091</v>
      </c>
      <c r="M157" s="294">
        <v>1103.586749091</v>
      </c>
      <c r="N157" s="466"/>
      <c r="O157" s="294">
        <v>0.50126279100000004</v>
      </c>
      <c r="P157" s="294">
        <v>0.50126279100000004</v>
      </c>
      <c r="Q157" s="294">
        <v>0.50126279100000004</v>
      </c>
      <c r="R157" s="294">
        <v>0.50126279100000004</v>
      </c>
      <c r="S157" s="294">
        <v>0.50126279100000004</v>
      </c>
      <c r="T157" s="294">
        <v>0.50126279100000004</v>
      </c>
      <c r="U157" s="294">
        <v>0.50126279100000004</v>
      </c>
      <c r="V157" s="294">
        <v>0.50126279100000004</v>
      </c>
      <c r="W157" s="294">
        <v>0.50126279100000004</v>
      </c>
      <c r="X157" s="294">
        <v>0.50126279100000004</v>
      </c>
      <c r="Y157" s="410">
        <f>Y156</f>
        <v>1</v>
      </c>
      <c r="Z157" s="410">
        <f>Z156</f>
        <v>0</v>
      </c>
      <c r="AA157" s="410">
        <f t="shared" ref="AA157:AL157" si="40">AA156</f>
        <v>0</v>
      </c>
      <c r="AB157" s="410">
        <f t="shared" si="40"/>
        <v>0</v>
      </c>
      <c r="AC157" s="410">
        <f t="shared" si="40"/>
        <v>0</v>
      </c>
      <c r="AD157" s="410">
        <f t="shared" si="40"/>
        <v>0</v>
      </c>
      <c r="AE157" s="410">
        <f t="shared" si="40"/>
        <v>0</v>
      </c>
      <c r="AF157" s="410">
        <f t="shared" si="40"/>
        <v>0</v>
      </c>
      <c r="AG157" s="410">
        <f t="shared" si="40"/>
        <v>0</v>
      </c>
      <c r="AH157" s="410">
        <f t="shared" si="40"/>
        <v>0</v>
      </c>
      <c r="AI157" s="410">
        <f t="shared" si="40"/>
        <v>0</v>
      </c>
      <c r="AJ157" s="410">
        <f t="shared" si="40"/>
        <v>0</v>
      </c>
      <c r="AK157" s="410">
        <f t="shared" si="40"/>
        <v>0</v>
      </c>
      <c r="AL157" s="410">
        <f t="shared" si="40"/>
        <v>0</v>
      </c>
      <c r="AM157" s="503"/>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7">
        <v>4</v>
      </c>
      <c r="B159" s="293" t="s">
        <v>4</v>
      </c>
      <c r="C159" s="290" t="s">
        <v>25</v>
      </c>
      <c r="D159" s="294">
        <v>1578.8769418256752</v>
      </c>
      <c r="E159" s="294">
        <v>1578.8769418256752</v>
      </c>
      <c r="F159" s="294">
        <v>1578.8769418256752</v>
      </c>
      <c r="G159" s="294">
        <v>1578.8769418256752</v>
      </c>
      <c r="H159" s="294">
        <v>1555.1567007781414</v>
      </c>
      <c r="I159" s="294">
        <v>1555.1567007781414</v>
      </c>
      <c r="J159" s="294">
        <v>732.31800376811714</v>
      </c>
      <c r="K159" s="294">
        <v>728.27631850581042</v>
      </c>
      <c r="L159" s="294">
        <v>728.27631850581042</v>
      </c>
      <c r="M159" s="294">
        <v>728.27631850581042</v>
      </c>
      <c r="N159" s="290"/>
      <c r="O159" s="294">
        <v>0.26018977357492912</v>
      </c>
      <c r="P159" s="294">
        <v>0.26018977357492912</v>
      </c>
      <c r="Q159" s="294">
        <v>0.26018977357492912</v>
      </c>
      <c r="R159" s="294">
        <v>0.26018977357492912</v>
      </c>
      <c r="S159" s="294">
        <v>0.25909145643727438</v>
      </c>
      <c r="T159" s="294">
        <v>0.25909145643727438</v>
      </c>
      <c r="U159" s="294">
        <v>0.22099159730681431</v>
      </c>
      <c r="V159" s="294">
        <v>0.22053021771066059</v>
      </c>
      <c r="W159" s="294">
        <v>0.22053021771066059</v>
      </c>
      <c r="X159" s="294">
        <v>0.22053021771066059</v>
      </c>
      <c r="Y159" s="468">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245</v>
      </c>
      <c r="C160" s="290" t="s">
        <v>164</v>
      </c>
      <c r="D160" s="294"/>
      <c r="E160" s="294"/>
      <c r="F160" s="294"/>
      <c r="G160" s="294"/>
      <c r="H160" s="294"/>
      <c r="I160" s="294"/>
      <c r="J160" s="294"/>
      <c r="K160" s="294"/>
      <c r="L160" s="294"/>
      <c r="M160" s="294"/>
      <c r="N160" s="466"/>
      <c r="O160" s="294"/>
      <c r="P160" s="294"/>
      <c r="Q160" s="294"/>
      <c r="R160" s="294"/>
      <c r="S160" s="294"/>
      <c r="T160" s="294"/>
      <c r="U160" s="294"/>
      <c r="V160" s="294"/>
      <c r="W160" s="294"/>
      <c r="X160" s="294"/>
      <c r="Y160" s="410">
        <f>Y159</f>
        <v>1</v>
      </c>
      <c r="Z160" s="410">
        <f>Z159</f>
        <v>0</v>
      </c>
      <c r="AA160" s="410">
        <f t="shared" ref="AA160:AL160" si="41">AA159</f>
        <v>0</v>
      </c>
      <c r="AB160" s="410">
        <f t="shared" si="41"/>
        <v>0</v>
      </c>
      <c r="AC160" s="410">
        <f t="shared" si="41"/>
        <v>0</v>
      </c>
      <c r="AD160" s="410">
        <f t="shared" si="41"/>
        <v>0</v>
      </c>
      <c r="AE160" s="410">
        <f t="shared" si="41"/>
        <v>0</v>
      </c>
      <c r="AF160" s="410">
        <f t="shared" si="41"/>
        <v>0</v>
      </c>
      <c r="AG160" s="410">
        <f t="shared" si="41"/>
        <v>0</v>
      </c>
      <c r="AH160" s="410">
        <f t="shared" si="41"/>
        <v>0</v>
      </c>
      <c r="AI160" s="410">
        <f t="shared" si="41"/>
        <v>0</v>
      </c>
      <c r="AJ160" s="410">
        <f t="shared" si="41"/>
        <v>0</v>
      </c>
      <c r="AK160" s="410">
        <f t="shared" si="41"/>
        <v>0</v>
      </c>
      <c r="AL160" s="410">
        <f t="shared" si="41"/>
        <v>0</v>
      </c>
      <c r="AM160" s="503"/>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7">
        <v>5</v>
      </c>
      <c r="B162" s="293" t="s">
        <v>5</v>
      </c>
      <c r="C162" s="290" t="s">
        <v>25</v>
      </c>
      <c r="D162" s="294">
        <v>30242.391579478168</v>
      </c>
      <c r="E162" s="294">
        <v>30242.391579478168</v>
      </c>
      <c r="F162" s="294">
        <v>30242.391579478168</v>
      </c>
      <c r="G162" s="294">
        <v>30242.391579478168</v>
      </c>
      <c r="H162" s="294">
        <v>27185.986143470735</v>
      </c>
      <c r="I162" s="294">
        <v>22106.089822136713</v>
      </c>
      <c r="J162" s="294">
        <v>15078.620536396817</v>
      </c>
      <c r="K162" s="294">
        <v>15047.276854770762</v>
      </c>
      <c r="L162" s="294">
        <v>15047.276854770762</v>
      </c>
      <c r="M162" s="294">
        <v>7642.8715906810685</v>
      </c>
      <c r="N162" s="290"/>
      <c r="O162" s="294">
        <v>1.6712262382713652</v>
      </c>
      <c r="P162" s="294">
        <v>1.6712262382713652</v>
      </c>
      <c r="Q162" s="294">
        <v>1.6712262382713652</v>
      </c>
      <c r="R162" s="294">
        <v>1.6712262382713652</v>
      </c>
      <c r="S162" s="294">
        <v>1.5297056498734216</v>
      </c>
      <c r="T162" s="294">
        <v>1.2944914639783567</v>
      </c>
      <c r="U162" s="294">
        <v>0.96909890429048406</v>
      </c>
      <c r="V162" s="294">
        <v>0.96552085844276125</v>
      </c>
      <c r="W162" s="294">
        <v>0.96552085844276125</v>
      </c>
      <c r="X162" s="294">
        <v>0.62267505095733922</v>
      </c>
      <c r="Y162" s="468">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245</v>
      </c>
      <c r="C163" s="290" t="s">
        <v>164</v>
      </c>
      <c r="D163" s="294"/>
      <c r="E163" s="294"/>
      <c r="F163" s="294"/>
      <c r="G163" s="294"/>
      <c r="H163" s="294"/>
      <c r="I163" s="294"/>
      <c r="J163" s="294"/>
      <c r="K163" s="294"/>
      <c r="L163" s="294"/>
      <c r="M163" s="294"/>
      <c r="N163" s="466"/>
      <c r="O163" s="294"/>
      <c r="P163" s="294"/>
      <c r="Q163" s="294"/>
      <c r="R163" s="294"/>
      <c r="S163" s="294"/>
      <c r="T163" s="294"/>
      <c r="U163" s="294"/>
      <c r="V163" s="294"/>
      <c r="W163" s="294"/>
      <c r="X163" s="294"/>
      <c r="Y163" s="410">
        <f>Y162</f>
        <v>1</v>
      </c>
      <c r="Z163" s="410">
        <f>Z162</f>
        <v>0</v>
      </c>
      <c r="AA163" s="410">
        <f t="shared" ref="AA163:AL163" si="42">AA162</f>
        <v>0</v>
      </c>
      <c r="AB163" s="410">
        <f t="shared" si="42"/>
        <v>0</v>
      </c>
      <c r="AC163" s="410">
        <f t="shared" si="42"/>
        <v>0</v>
      </c>
      <c r="AD163" s="410">
        <f t="shared" si="42"/>
        <v>0</v>
      </c>
      <c r="AE163" s="410">
        <f t="shared" si="42"/>
        <v>0</v>
      </c>
      <c r="AF163" s="410">
        <f t="shared" si="42"/>
        <v>0</v>
      </c>
      <c r="AG163" s="410">
        <f t="shared" si="42"/>
        <v>0</v>
      </c>
      <c r="AH163" s="410">
        <f t="shared" si="42"/>
        <v>0</v>
      </c>
      <c r="AI163" s="410">
        <f t="shared" si="42"/>
        <v>0</v>
      </c>
      <c r="AJ163" s="410">
        <f t="shared" si="42"/>
        <v>0</v>
      </c>
      <c r="AK163" s="410">
        <f t="shared" si="42"/>
        <v>0</v>
      </c>
      <c r="AL163" s="410">
        <f t="shared" si="42"/>
        <v>0</v>
      </c>
      <c r="AM163" s="503"/>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7">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245</v>
      </c>
      <c r="C166" s="290" t="s">
        <v>164</v>
      </c>
      <c r="D166" s="294"/>
      <c r="E166" s="294"/>
      <c r="F166" s="294"/>
      <c r="G166" s="294"/>
      <c r="H166" s="294"/>
      <c r="I166" s="294"/>
      <c r="J166" s="294"/>
      <c r="K166" s="294"/>
      <c r="L166" s="294"/>
      <c r="M166" s="294"/>
      <c r="N166" s="466"/>
      <c r="O166" s="294"/>
      <c r="P166" s="294"/>
      <c r="Q166" s="294"/>
      <c r="R166" s="294"/>
      <c r="S166" s="294"/>
      <c r="T166" s="294"/>
      <c r="U166" s="294"/>
      <c r="V166" s="294"/>
      <c r="W166" s="294"/>
      <c r="X166" s="294"/>
      <c r="Y166" s="410">
        <f>Y165</f>
        <v>0</v>
      </c>
      <c r="Z166" s="410">
        <f>Z165</f>
        <v>0</v>
      </c>
      <c r="AA166" s="410">
        <f t="shared" ref="AA166:AL166" si="43">AA165</f>
        <v>0</v>
      </c>
      <c r="AB166" s="410">
        <f t="shared" si="43"/>
        <v>0</v>
      </c>
      <c r="AC166" s="410">
        <f t="shared" si="43"/>
        <v>0</v>
      </c>
      <c r="AD166" s="410">
        <f t="shared" si="43"/>
        <v>0</v>
      </c>
      <c r="AE166" s="410">
        <f t="shared" si="43"/>
        <v>0</v>
      </c>
      <c r="AF166" s="410">
        <f t="shared" si="43"/>
        <v>0</v>
      </c>
      <c r="AG166" s="410">
        <f t="shared" si="43"/>
        <v>0</v>
      </c>
      <c r="AH166" s="410">
        <f t="shared" si="43"/>
        <v>0</v>
      </c>
      <c r="AI166" s="410">
        <f t="shared" si="43"/>
        <v>0</v>
      </c>
      <c r="AJ166" s="410">
        <f t="shared" si="43"/>
        <v>0</v>
      </c>
      <c r="AK166" s="410">
        <f t="shared" si="43"/>
        <v>0</v>
      </c>
      <c r="AL166" s="410">
        <f t="shared" si="43"/>
        <v>0</v>
      </c>
      <c r="AM166" s="503"/>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7">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245</v>
      </c>
      <c r="C169" s="290" t="s">
        <v>164</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4">AA168</f>
        <v>0</v>
      </c>
      <c r="AB169" s="410">
        <f t="shared" si="44"/>
        <v>0</v>
      </c>
      <c r="AC169" s="410">
        <f t="shared" si="44"/>
        <v>0</v>
      </c>
      <c r="AD169" s="410">
        <f t="shared" si="44"/>
        <v>0</v>
      </c>
      <c r="AE169" s="410">
        <f t="shared" si="44"/>
        <v>0</v>
      </c>
      <c r="AF169" s="410">
        <f t="shared" si="44"/>
        <v>0</v>
      </c>
      <c r="AG169" s="410">
        <f t="shared" si="44"/>
        <v>0</v>
      </c>
      <c r="AH169" s="410">
        <f t="shared" si="44"/>
        <v>0</v>
      </c>
      <c r="AI169" s="410">
        <f t="shared" si="44"/>
        <v>0</v>
      </c>
      <c r="AJ169" s="410">
        <f t="shared" si="44"/>
        <v>0</v>
      </c>
      <c r="AK169" s="410">
        <f t="shared" si="44"/>
        <v>0</v>
      </c>
      <c r="AL169" s="410">
        <f t="shared" si="44"/>
        <v>0</v>
      </c>
      <c r="AM169" s="503"/>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7">
        <v>8</v>
      </c>
      <c r="B171" s="293" t="s">
        <v>486</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7"/>
      <c r="B172" s="293" t="s">
        <v>245</v>
      </c>
      <c r="C172" s="290" t="s">
        <v>164</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5">AA171</f>
        <v>0</v>
      </c>
      <c r="AB172" s="410">
        <f t="shared" si="45"/>
        <v>0</v>
      </c>
      <c r="AC172" s="410">
        <f t="shared" si="45"/>
        <v>0</v>
      </c>
      <c r="AD172" s="410">
        <f t="shared" si="45"/>
        <v>0</v>
      </c>
      <c r="AE172" s="410">
        <f t="shared" si="45"/>
        <v>0</v>
      </c>
      <c r="AF172" s="410">
        <f t="shared" si="45"/>
        <v>0</v>
      </c>
      <c r="AG172" s="410">
        <f t="shared" si="45"/>
        <v>0</v>
      </c>
      <c r="AH172" s="410">
        <f t="shared" si="45"/>
        <v>0</v>
      </c>
      <c r="AI172" s="410">
        <f t="shared" si="45"/>
        <v>0</v>
      </c>
      <c r="AJ172" s="410">
        <f t="shared" si="45"/>
        <v>0</v>
      </c>
      <c r="AK172" s="410">
        <f t="shared" si="45"/>
        <v>0</v>
      </c>
      <c r="AL172" s="410">
        <f t="shared" si="45"/>
        <v>0</v>
      </c>
      <c r="AM172" s="503"/>
    </row>
    <row r="173" spans="1:39" s="282" customFormat="1" ht="15" outlineLevel="1">
      <c r="A173" s="507"/>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7">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245</v>
      </c>
      <c r="C175" s="290" t="s">
        <v>164</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6">AA174</f>
        <v>0</v>
      </c>
      <c r="AB175" s="410">
        <f t="shared" si="46"/>
        <v>0</v>
      </c>
      <c r="AC175" s="410">
        <f t="shared" si="46"/>
        <v>0</v>
      </c>
      <c r="AD175" s="410">
        <f t="shared" si="46"/>
        <v>0</v>
      </c>
      <c r="AE175" s="410">
        <f t="shared" si="46"/>
        <v>0</v>
      </c>
      <c r="AF175" s="410">
        <f t="shared" si="46"/>
        <v>0</v>
      </c>
      <c r="AG175" s="410">
        <f t="shared" si="46"/>
        <v>0</v>
      </c>
      <c r="AH175" s="410">
        <f t="shared" si="46"/>
        <v>0</v>
      </c>
      <c r="AI175" s="410">
        <f t="shared" si="46"/>
        <v>0</v>
      </c>
      <c r="AJ175" s="410">
        <f t="shared" si="46"/>
        <v>0</v>
      </c>
      <c r="AK175" s="410">
        <f t="shared" si="46"/>
        <v>0</v>
      </c>
      <c r="AL175" s="410">
        <f t="shared" si="46"/>
        <v>0</v>
      </c>
      <c r="AM175" s="503"/>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8"/>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7">
        <v>10</v>
      </c>
      <c r="B178" s="309" t="s">
        <v>22</v>
      </c>
      <c r="C178" s="290" t="s">
        <v>25</v>
      </c>
      <c r="D178" s="294">
        <v>446895.0903469022</v>
      </c>
      <c r="E178" s="294">
        <v>392068.9569381926</v>
      </c>
      <c r="F178" s="294">
        <v>359802.09452725895</v>
      </c>
      <c r="G178" s="294">
        <v>220986.84811764886</v>
      </c>
      <c r="H178" s="294">
        <v>220986.84811764886</v>
      </c>
      <c r="I178" s="294">
        <v>212008.93936106437</v>
      </c>
      <c r="J178" s="294">
        <v>211680.12689116967</v>
      </c>
      <c r="K178" s="294">
        <v>211680.12689116967</v>
      </c>
      <c r="L178" s="294">
        <v>209995.76640378186</v>
      </c>
      <c r="M178" s="294">
        <v>205561.77044741344</v>
      </c>
      <c r="N178" s="294">
        <v>12</v>
      </c>
      <c r="O178" s="294">
        <v>132.98825537286092</v>
      </c>
      <c r="P178" s="294">
        <v>116.15077671298987</v>
      </c>
      <c r="Q178" s="294">
        <v>106.24140369164198</v>
      </c>
      <c r="R178" s="294">
        <v>64.101827696446364</v>
      </c>
      <c r="S178" s="294">
        <v>64.101827696446364</v>
      </c>
      <c r="T178" s="294">
        <v>61.38768796469931</v>
      </c>
      <c r="U178" s="294">
        <v>61.292286722161798</v>
      </c>
      <c r="V178" s="294">
        <v>61.292286722161798</v>
      </c>
      <c r="W178" s="294">
        <v>60.783082424663085</v>
      </c>
      <c r="X178" s="294">
        <v>59.496608332669901</v>
      </c>
      <c r="Y178" s="465"/>
      <c r="Z178" s="467">
        <v>0.79</v>
      </c>
      <c r="AA178" s="467">
        <v>0.21</v>
      </c>
      <c r="AB178" s="414"/>
      <c r="AC178" s="414"/>
      <c r="AD178" s="414"/>
      <c r="AE178" s="414"/>
      <c r="AF178" s="414"/>
      <c r="AG178" s="414"/>
      <c r="AH178" s="414"/>
      <c r="AI178" s="414"/>
      <c r="AJ178" s="414"/>
      <c r="AK178" s="414"/>
      <c r="AL178" s="414"/>
      <c r="AM178" s="295">
        <f>SUM(Y178:AL178)</f>
        <v>1</v>
      </c>
    </row>
    <row r="179" spans="1:39" ht="15" outlineLevel="1">
      <c r="B179" s="293" t="s">
        <v>245</v>
      </c>
      <c r="C179" s="290" t="s">
        <v>164</v>
      </c>
      <c r="D179" s="294">
        <v>23905</v>
      </c>
      <c r="E179" s="294"/>
      <c r="F179" s="294"/>
      <c r="G179" s="294"/>
      <c r="H179" s="294"/>
      <c r="I179" s="294"/>
      <c r="J179" s="294"/>
      <c r="K179" s="294"/>
      <c r="L179" s="294"/>
      <c r="M179" s="294"/>
      <c r="N179" s="294">
        <f>N178</f>
        <v>12</v>
      </c>
      <c r="O179" s="294">
        <v>2</v>
      </c>
      <c r="P179" s="294"/>
      <c r="Q179" s="294"/>
      <c r="R179" s="294"/>
      <c r="S179" s="294"/>
      <c r="T179" s="294"/>
      <c r="U179" s="294"/>
      <c r="V179" s="294"/>
      <c r="W179" s="294"/>
      <c r="X179" s="294"/>
      <c r="Y179" s="410">
        <f>Y178</f>
        <v>0</v>
      </c>
      <c r="Z179" s="410">
        <f>Z178</f>
        <v>0.79</v>
      </c>
      <c r="AA179" s="410">
        <f t="shared" ref="AA179:AL179" si="47">AA178</f>
        <v>0.21</v>
      </c>
      <c r="AB179" s="410">
        <f t="shared" si="47"/>
        <v>0</v>
      </c>
      <c r="AC179" s="410">
        <f t="shared" si="47"/>
        <v>0</v>
      </c>
      <c r="AD179" s="410">
        <f t="shared" si="47"/>
        <v>0</v>
      </c>
      <c r="AE179" s="410">
        <f t="shared" si="47"/>
        <v>0</v>
      </c>
      <c r="AF179" s="410">
        <f t="shared" si="47"/>
        <v>0</v>
      </c>
      <c r="AG179" s="410">
        <f t="shared" si="47"/>
        <v>0</v>
      </c>
      <c r="AH179" s="410">
        <f t="shared" si="47"/>
        <v>0</v>
      </c>
      <c r="AI179" s="410">
        <f t="shared" si="47"/>
        <v>0</v>
      </c>
      <c r="AJ179" s="410">
        <f t="shared" si="47"/>
        <v>0</v>
      </c>
      <c r="AK179" s="410">
        <f t="shared" si="47"/>
        <v>0</v>
      </c>
      <c r="AL179" s="410">
        <f t="shared" si="47"/>
        <v>0</v>
      </c>
      <c r="AM179" s="503"/>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7">
        <v>11</v>
      </c>
      <c r="B181" s="313" t="s">
        <v>21</v>
      </c>
      <c r="C181" s="290" t="s">
        <v>25</v>
      </c>
      <c r="D181" s="747">
        <v>217952.96565182056</v>
      </c>
      <c r="E181" s="294">
        <v>217952.96565182033</v>
      </c>
      <c r="F181" s="294">
        <v>217952.96565182033</v>
      </c>
      <c r="G181" s="294">
        <v>129041.33292760338</v>
      </c>
      <c r="H181" s="294">
        <v>128750.75130022148</v>
      </c>
      <c r="I181" s="294">
        <v>22887.643729032225</v>
      </c>
      <c r="J181" s="294">
        <v>22887.643729032225</v>
      </c>
      <c r="K181" s="294">
        <v>22887.643729032225</v>
      </c>
      <c r="L181" s="294">
        <v>22887.643729032225</v>
      </c>
      <c r="M181" s="294">
        <v>22887.643729032225</v>
      </c>
      <c r="N181" s="294">
        <v>12</v>
      </c>
      <c r="O181" s="294">
        <v>56.344428164709662</v>
      </c>
      <c r="P181" s="294">
        <v>56.344428164709662</v>
      </c>
      <c r="Q181" s="294">
        <v>56.344428164709662</v>
      </c>
      <c r="R181" s="294">
        <v>35.267132128002928</v>
      </c>
      <c r="S181" s="294">
        <v>35.213215369312806</v>
      </c>
      <c r="T181" s="294">
        <v>5.6110153218480816</v>
      </c>
      <c r="U181" s="294">
        <v>5.6110153218480816</v>
      </c>
      <c r="V181" s="294">
        <v>5.6110153218480816</v>
      </c>
      <c r="W181" s="294">
        <v>5.6110153218480816</v>
      </c>
      <c r="X181" s="294">
        <v>5.6110153218480816</v>
      </c>
      <c r="Y181" s="414"/>
      <c r="Z181" s="467">
        <v>1</v>
      </c>
      <c r="AA181" s="414"/>
      <c r="AB181" s="414"/>
      <c r="AC181" s="414"/>
      <c r="AD181" s="414"/>
      <c r="AE181" s="414"/>
      <c r="AF181" s="414"/>
      <c r="AG181" s="414"/>
      <c r="AH181" s="414"/>
      <c r="AI181" s="414"/>
      <c r="AJ181" s="414"/>
      <c r="AK181" s="414"/>
      <c r="AL181" s="414"/>
      <c r="AM181" s="295">
        <f>SUM(Y181:AL181)</f>
        <v>1</v>
      </c>
    </row>
    <row r="182" spans="1:39" ht="15" outlineLevel="1">
      <c r="B182" s="293" t="s">
        <v>245</v>
      </c>
      <c r="C182" s="290" t="s">
        <v>164</v>
      </c>
      <c r="D182" s="294">
        <v>8562.6149561130005</v>
      </c>
      <c r="E182" s="294">
        <v>8562.6149561130005</v>
      </c>
      <c r="F182" s="294">
        <v>8562.6149561130005</v>
      </c>
      <c r="G182" s="294">
        <v>8562.6149561130005</v>
      </c>
      <c r="H182" s="294">
        <v>2835.784259866</v>
      </c>
      <c r="I182" s="294">
        <v>2835.784259866</v>
      </c>
      <c r="J182" s="294">
        <v>2835.784259866</v>
      </c>
      <c r="K182" s="294">
        <v>2835.784259866</v>
      </c>
      <c r="L182" s="294">
        <v>2835.784259866</v>
      </c>
      <c r="M182" s="294">
        <v>1458.200020213</v>
      </c>
      <c r="N182" s="294">
        <f>N181</f>
        <v>12</v>
      </c>
      <c r="O182" s="294">
        <v>2.377760345</v>
      </c>
      <c r="P182" s="294">
        <v>2.377760345</v>
      </c>
      <c r="Q182" s="294">
        <v>2.377760345</v>
      </c>
      <c r="R182" s="294">
        <v>2.377760345</v>
      </c>
      <c r="S182" s="294">
        <v>0.60638028700000002</v>
      </c>
      <c r="T182" s="294">
        <v>0.60638028700000002</v>
      </c>
      <c r="U182" s="294">
        <v>0.60638028700000002</v>
      </c>
      <c r="V182" s="294">
        <v>0.60638028700000002</v>
      </c>
      <c r="W182" s="294">
        <v>0.60638028700000002</v>
      </c>
      <c r="X182" s="294">
        <v>0.465591845</v>
      </c>
      <c r="Y182" s="410">
        <f>Y181</f>
        <v>0</v>
      </c>
      <c r="Z182" s="410">
        <f>Z181</f>
        <v>1</v>
      </c>
      <c r="AA182" s="410">
        <f t="shared" ref="AA182:AL182" si="48">AA181</f>
        <v>0</v>
      </c>
      <c r="AB182" s="410">
        <f t="shared" si="48"/>
        <v>0</v>
      </c>
      <c r="AC182" s="410">
        <f t="shared" si="48"/>
        <v>0</v>
      </c>
      <c r="AD182" s="410">
        <f t="shared" si="48"/>
        <v>0</v>
      </c>
      <c r="AE182" s="410">
        <f t="shared" si="48"/>
        <v>0</v>
      </c>
      <c r="AF182" s="410">
        <f t="shared" si="48"/>
        <v>0</v>
      </c>
      <c r="AG182" s="410">
        <f t="shared" si="48"/>
        <v>0</v>
      </c>
      <c r="AH182" s="410">
        <f t="shared" si="48"/>
        <v>0</v>
      </c>
      <c r="AI182" s="410">
        <f t="shared" si="48"/>
        <v>0</v>
      </c>
      <c r="AJ182" s="410">
        <f t="shared" si="48"/>
        <v>0</v>
      </c>
      <c r="AK182" s="410">
        <f t="shared" si="48"/>
        <v>0</v>
      </c>
      <c r="AL182" s="410">
        <f t="shared" si="48"/>
        <v>0</v>
      </c>
      <c r="AM182" s="503"/>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7">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245</v>
      </c>
      <c r="C185" s="290" t="s">
        <v>164</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9">AA184</f>
        <v>0</v>
      </c>
      <c r="AB185" s="410">
        <f t="shared" si="49"/>
        <v>0</v>
      </c>
      <c r="AC185" s="410">
        <f t="shared" si="49"/>
        <v>0</v>
      </c>
      <c r="AD185" s="410">
        <f t="shared" si="49"/>
        <v>0</v>
      </c>
      <c r="AE185" s="410">
        <f t="shared" si="49"/>
        <v>0</v>
      </c>
      <c r="AF185" s="410">
        <f t="shared" si="49"/>
        <v>0</v>
      </c>
      <c r="AG185" s="410">
        <f t="shared" si="49"/>
        <v>0</v>
      </c>
      <c r="AH185" s="410">
        <f t="shared" si="49"/>
        <v>0</v>
      </c>
      <c r="AI185" s="410">
        <f t="shared" si="49"/>
        <v>0</v>
      </c>
      <c r="AJ185" s="410">
        <f t="shared" si="49"/>
        <v>0</v>
      </c>
      <c r="AK185" s="410">
        <f t="shared" si="49"/>
        <v>0</v>
      </c>
      <c r="AL185" s="410">
        <f t="shared" si="49"/>
        <v>0</v>
      </c>
      <c r="AM185" s="503"/>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7">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245</v>
      </c>
      <c r="C188" s="290" t="s">
        <v>164</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50">AA187</f>
        <v>0</v>
      </c>
      <c r="AB188" s="410">
        <f t="shared" si="50"/>
        <v>0</v>
      </c>
      <c r="AC188" s="410">
        <f t="shared" si="50"/>
        <v>0</v>
      </c>
      <c r="AD188" s="410">
        <f t="shared" si="50"/>
        <v>0</v>
      </c>
      <c r="AE188" s="410">
        <f t="shared" si="50"/>
        <v>0</v>
      </c>
      <c r="AF188" s="410">
        <f t="shared" si="50"/>
        <v>0</v>
      </c>
      <c r="AG188" s="410">
        <f t="shared" si="50"/>
        <v>0</v>
      </c>
      <c r="AH188" s="410">
        <f t="shared" si="50"/>
        <v>0</v>
      </c>
      <c r="AI188" s="410">
        <f t="shared" si="50"/>
        <v>0</v>
      </c>
      <c r="AJ188" s="410">
        <f t="shared" si="50"/>
        <v>0</v>
      </c>
      <c r="AK188" s="410">
        <f t="shared" si="50"/>
        <v>0</v>
      </c>
      <c r="AL188" s="410">
        <f t="shared" si="50"/>
        <v>0</v>
      </c>
      <c r="AM188" s="503"/>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7">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245</v>
      </c>
      <c r="C191" s="290" t="s">
        <v>164</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1">AA190</f>
        <v>0</v>
      </c>
      <c r="AB191" s="410">
        <f t="shared" si="51"/>
        <v>0</v>
      </c>
      <c r="AC191" s="410">
        <f t="shared" si="51"/>
        <v>0</v>
      </c>
      <c r="AD191" s="410">
        <f t="shared" si="51"/>
        <v>0</v>
      </c>
      <c r="AE191" s="410">
        <f t="shared" si="51"/>
        <v>0</v>
      </c>
      <c r="AF191" s="410">
        <f t="shared" si="51"/>
        <v>0</v>
      </c>
      <c r="AG191" s="410">
        <f t="shared" si="51"/>
        <v>0</v>
      </c>
      <c r="AH191" s="410">
        <f t="shared" si="51"/>
        <v>0</v>
      </c>
      <c r="AI191" s="410">
        <f t="shared" si="51"/>
        <v>0</v>
      </c>
      <c r="AJ191" s="410">
        <f t="shared" si="51"/>
        <v>0</v>
      </c>
      <c r="AK191" s="410">
        <f t="shared" si="51"/>
        <v>0</v>
      </c>
      <c r="AL191" s="410">
        <f t="shared" si="51"/>
        <v>0</v>
      </c>
      <c r="AM191" s="503"/>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7">
        <v>15</v>
      </c>
      <c r="B193" s="313" t="s">
        <v>487</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7"/>
      <c r="B194" s="314" t="s">
        <v>245</v>
      </c>
      <c r="C194" s="290" t="s">
        <v>164</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2">AA193</f>
        <v>0</v>
      </c>
      <c r="AB194" s="410">
        <f t="shared" si="52"/>
        <v>0</v>
      </c>
      <c r="AC194" s="410">
        <f t="shared" si="52"/>
        <v>0</v>
      </c>
      <c r="AD194" s="410">
        <f t="shared" si="52"/>
        <v>0</v>
      </c>
      <c r="AE194" s="410">
        <f t="shared" si="52"/>
        <v>0</v>
      </c>
      <c r="AF194" s="410">
        <f t="shared" si="52"/>
        <v>0</v>
      </c>
      <c r="AG194" s="410">
        <f t="shared" si="52"/>
        <v>0</v>
      </c>
      <c r="AH194" s="410">
        <f t="shared" si="52"/>
        <v>0</v>
      </c>
      <c r="AI194" s="410">
        <f t="shared" si="52"/>
        <v>0</v>
      </c>
      <c r="AJ194" s="410">
        <f t="shared" si="52"/>
        <v>0</v>
      </c>
      <c r="AK194" s="410">
        <f t="shared" si="52"/>
        <v>0</v>
      </c>
      <c r="AL194" s="410">
        <f t="shared" si="52"/>
        <v>0</v>
      </c>
      <c r="AM194" s="503"/>
    </row>
    <row r="195" spans="1:39" s="282" customFormat="1" ht="15" outlineLevel="1">
      <c r="A195" s="507"/>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7">
        <v>16</v>
      </c>
      <c r="B196" s="313" t="s">
        <v>488</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7"/>
      <c r="B197" s="314" t="s">
        <v>245</v>
      </c>
      <c r="C197" s="290" t="s">
        <v>164</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3">AA196</f>
        <v>0</v>
      </c>
      <c r="AB197" s="410">
        <f t="shared" si="53"/>
        <v>0</v>
      </c>
      <c r="AC197" s="410">
        <f t="shared" si="53"/>
        <v>0</v>
      </c>
      <c r="AD197" s="410">
        <f t="shared" si="53"/>
        <v>0</v>
      </c>
      <c r="AE197" s="410">
        <f t="shared" si="53"/>
        <v>0</v>
      </c>
      <c r="AF197" s="410">
        <f t="shared" si="53"/>
        <v>0</v>
      </c>
      <c r="AG197" s="410">
        <f t="shared" si="53"/>
        <v>0</v>
      </c>
      <c r="AH197" s="410">
        <f t="shared" si="53"/>
        <v>0</v>
      </c>
      <c r="AI197" s="410">
        <f t="shared" si="53"/>
        <v>0</v>
      </c>
      <c r="AJ197" s="410">
        <f t="shared" si="53"/>
        <v>0</v>
      </c>
      <c r="AK197" s="410">
        <f t="shared" si="53"/>
        <v>0</v>
      </c>
      <c r="AL197" s="410">
        <f t="shared" si="53"/>
        <v>0</v>
      </c>
      <c r="AM197" s="503"/>
    </row>
    <row r="198" spans="1:39" s="282" customFormat="1" ht="15" outlineLevel="1">
      <c r="A198" s="507"/>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7">
        <v>17</v>
      </c>
      <c r="B199" s="313" t="s">
        <v>9</v>
      </c>
      <c r="C199" s="290" t="s">
        <v>25</v>
      </c>
      <c r="D199" s="294">
        <v>254.31320000000002</v>
      </c>
      <c r="E199" s="294">
        <v>0</v>
      </c>
      <c r="F199" s="294">
        <v>0</v>
      </c>
      <c r="G199" s="294">
        <v>0</v>
      </c>
      <c r="H199" s="294">
        <v>0</v>
      </c>
      <c r="I199" s="294">
        <v>0</v>
      </c>
      <c r="J199" s="294">
        <v>0</v>
      </c>
      <c r="K199" s="294">
        <v>0</v>
      </c>
      <c r="L199" s="294">
        <v>0</v>
      </c>
      <c r="M199" s="294">
        <v>0</v>
      </c>
      <c r="N199" s="290"/>
      <c r="O199" s="294">
        <v>17.495999999999999</v>
      </c>
      <c r="P199" s="294">
        <v>0</v>
      </c>
      <c r="Q199" s="294">
        <v>0</v>
      </c>
      <c r="R199" s="294">
        <v>0</v>
      </c>
      <c r="S199" s="294">
        <v>0</v>
      </c>
      <c r="T199" s="294">
        <v>0</v>
      </c>
      <c r="U199" s="294">
        <v>0</v>
      </c>
      <c r="V199" s="294">
        <v>0</v>
      </c>
      <c r="W199" s="294">
        <v>0</v>
      </c>
      <c r="X199" s="294">
        <v>0</v>
      </c>
      <c r="Y199" s="414"/>
      <c r="Z199" s="414"/>
      <c r="AA199" s="414">
        <v>1</v>
      </c>
      <c r="AB199" s="414"/>
      <c r="AC199" s="414"/>
      <c r="AD199" s="414"/>
      <c r="AE199" s="414"/>
      <c r="AF199" s="414"/>
      <c r="AG199" s="414"/>
      <c r="AH199" s="414"/>
      <c r="AI199" s="414"/>
      <c r="AJ199" s="414"/>
      <c r="AK199" s="414"/>
      <c r="AL199" s="414"/>
      <c r="AM199" s="295">
        <f>SUM(Y199:AL199)</f>
        <v>1</v>
      </c>
    </row>
    <row r="200" spans="1:39" ht="15" outlineLevel="1">
      <c r="B200" s="293" t="s">
        <v>245</v>
      </c>
      <c r="C200" s="290" t="s">
        <v>164</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4">AA199</f>
        <v>1</v>
      </c>
      <c r="AB200" s="410">
        <f t="shared" si="54"/>
        <v>0</v>
      </c>
      <c r="AC200" s="410">
        <f t="shared" si="54"/>
        <v>0</v>
      </c>
      <c r="AD200" s="410">
        <f t="shared" si="54"/>
        <v>0</v>
      </c>
      <c r="AE200" s="410">
        <f t="shared" si="54"/>
        <v>0</v>
      </c>
      <c r="AF200" s="410">
        <f t="shared" si="54"/>
        <v>0</v>
      </c>
      <c r="AG200" s="410">
        <f t="shared" si="54"/>
        <v>0</v>
      </c>
      <c r="AH200" s="410">
        <f t="shared" si="54"/>
        <v>0</v>
      </c>
      <c r="AI200" s="410">
        <f t="shared" si="54"/>
        <v>0</v>
      </c>
      <c r="AJ200" s="410">
        <f t="shared" si="54"/>
        <v>0</v>
      </c>
      <c r="AK200" s="410">
        <f t="shared" si="54"/>
        <v>0</v>
      </c>
      <c r="AL200" s="410">
        <f t="shared" si="54"/>
        <v>0</v>
      </c>
      <c r="AM200" s="503"/>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8"/>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7">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245</v>
      </c>
      <c r="C204" s="290" t="s">
        <v>164</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5">AA203</f>
        <v>0</v>
      </c>
      <c r="AB204" s="410">
        <f t="shared" si="55"/>
        <v>0</v>
      </c>
      <c r="AC204" s="410">
        <f t="shared" si="55"/>
        <v>0</v>
      </c>
      <c r="AD204" s="410">
        <f t="shared" si="55"/>
        <v>0</v>
      </c>
      <c r="AE204" s="410">
        <f t="shared" si="55"/>
        <v>0</v>
      </c>
      <c r="AF204" s="410">
        <f t="shared" si="55"/>
        <v>0</v>
      </c>
      <c r="AG204" s="410">
        <f t="shared" si="55"/>
        <v>0</v>
      </c>
      <c r="AH204" s="410">
        <f t="shared" si="55"/>
        <v>0</v>
      </c>
      <c r="AI204" s="410">
        <f t="shared" si="55"/>
        <v>0</v>
      </c>
      <c r="AJ204" s="410">
        <f t="shared" si="55"/>
        <v>0</v>
      </c>
      <c r="AK204" s="410">
        <f t="shared" si="55"/>
        <v>0</v>
      </c>
      <c r="AL204" s="410">
        <f t="shared" si="55"/>
        <v>0</v>
      </c>
      <c r="AM204" s="503"/>
    </row>
    <row r="205" spans="1:39" ht="15" outlineLevel="1">
      <c r="A205" s="510"/>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7">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245</v>
      </c>
      <c r="C207" s="290" t="s">
        <v>164</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6">AA206</f>
        <v>0</v>
      </c>
      <c r="AB207" s="410">
        <f t="shared" si="56"/>
        <v>0</v>
      </c>
      <c r="AC207" s="410">
        <f t="shared" si="56"/>
        <v>0</v>
      </c>
      <c r="AD207" s="410">
        <f t="shared" si="56"/>
        <v>0</v>
      </c>
      <c r="AE207" s="410">
        <f t="shared" si="56"/>
        <v>0</v>
      </c>
      <c r="AF207" s="410">
        <f t="shared" si="56"/>
        <v>0</v>
      </c>
      <c r="AG207" s="410">
        <f t="shared" si="56"/>
        <v>0</v>
      </c>
      <c r="AH207" s="410">
        <f t="shared" si="56"/>
        <v>0</v>
      </c>
      <c r="AI207" s="410">
        <f t="shared" si="56"/>
        <v>0</v>
      </c>
      <c r="AJ207" s="410">
        <f t="shared" si="56"/>
        <v>0</v>
      </c>
      <c r="AK207" s="410">
        <f t="shared" si="56"/>
        <v>0</v>
      </c>
      <c r="AL207" s="410">
        <f t="shared" si="56"/>
        <v>0</v>
      </c>
      <c r="AM207" s="503"/>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7">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245</v>
      </c>
      <c r="C210" s="290" t="s">
        <v>164</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7">AA209</f>
        <v>0</v>
      </c>
      <c r="AB210" s="410">
        <f t="shared" si="57"/>
        <v>0</v>
      </c>
      <c r="AC210" s="410">
        <f t="shared" si="57"/>
        <v>0</v>
      </c>
      <c r="AD210" s="410">
        <f t="shared" si="57"/>
        <v>0</v>
      </c>
      <c r="AE210" s="410">
        <f t="shared" si="57"/>
        <v>0</v>
      </c>
      <c r="AF210" s="410">
        <f t="shared" si="57"/>
        <v>0</v>
      </c>
      <c r="AG210" s="410">
        <f t="shared" si="57"/>
        <v>0</v>
      </c>
      <c r="AH210" s="410">
        <f t="shared" si="57"/>
        <v>0</v>
      </c>
      <c r="AI210" s="410">
        <f t="shared" si="57"/>
        <v>0</v>
      </c>
      <c r="AJ210" s="410">
        <f t="shared" si="57"/>
        <v>0</v>
      </c>
      <c r="AK210" s="410">
        <f t="shared" si="57"/>
        <v>0</v>
      </c>
      <c r="AL210" s="410">
        <f t="shared" si="57"/>
        <v>0</v>
      </c>
      <c r="AM210" s="503"/>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7">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245</v>
      </c>
      <c r="C213" s="290" t="s">
        <v>164</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8">AA212</f>
        <v>0</v>
      </c>
      <c r="AB213" s="410">
        <f t="shared" si="58"/>
        <v>0</v>
      </c>
      <c r="AC213" s="410">
        <f t="shared" si="58"/>
        <v>0</v>
      </c>
      <c r="AD213" s="410">
        <f t="shared" si="58"/>
        <v>0</v>
      </c>
      <c r="AE213" s="410">
        <f t="shared" si="58"/>
        <v>0</v>
      </c>
      <c r="AF213" s="410">
        <f t="shared" si="58"/>
        <v>0</v>
      </c>
      <c r="AG213" s="410">
        <f t="shared" si="58"/>
        <v>0</v>
      </c>
      <c r="AH213" s="410">
        <f t="shared" si="58"/>
        <v>0</v>
      </c>
      <c r="AI213" s="410">
        <f t="shared" si="58"/>
        <v>0</v>
      </c>
      <c r="AJ213" s="410">
        <f t="shared" si="58"/>
        <v>0</v>
      </c>
      <c r="AK213" s="410">
        <f t="shared" si="58"/>
        <v>0</v>
      </c>
      <c r="AL213" s="410">
        <f t="shared" si="58"/>
        <v>0</v>
      </c>
      <c r="AM213" s="503"/>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7">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245</v>
      </c>
      <c r="C216" s="290" t="s">
        <v>164</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9">AA215</f>
        <v>0</v>
      </c>
      <c r="AB216" s="410">
        <f t="shared" si="59"/>
        <v>0</v>
      </c>
      <c r="AC216" s="410">
        <f t="shared" si="59"/>
        <v>0</v>
      </c>
      <c r="AD216" s="410">
        <f t="shared" si="59"/>
        <v>0</v>
      </c>
      <c r="AE216" s="410">
        <f t="shared" si="59"/>
        <v>0</v>
      </c>
      <c r="AF216" s="410">
        <f t="shared" si="59"/>
        <v>0</v>
      </c>
      <c r="AG216" s="410">
        <f t="shared" si="59"/>
        <v>0</v>
      </c>
      <c r="AH216" s="410">
        <f t="shared" si="59"/>
        <v>0</v>
      </c>
      <c r="AI216" s="410">
        <f t="shared" si="59"/>
        <v>0</v>
      </c>
      <c r="AJ216" s="410">
        <f t="shared" si="59"/>
        <v>0</v>
      </c>
      <c r="AK216" s="410">
        <f t="shared" si="59"/>
        <v>0</v>
      </c>
      <c r="AL216" s="410">
        <f t="shared" si="59"/>
        <v>0</v>
      </c>
      <c r="AM216" s="503"/>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8"/>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7">
        <v>23</v>
      </c>
      <c r="B219" s="314" t="s">
        <v>14</v>
      </c>
      <c r="C219" s="290" t="s">
        <v>25</v>
      </c>
      <c r="D219" s="294">
        <v>2924</v>
      </c>
      <c r="E219" s="294"/>
      <c r="F219" s="294"/>
      <c r="G219" s="294"/>
      <c r="H219" s="294"/>
      <c r="I219" s="294"/>
      <c r="J219" s="294"/>
      <c r="K219" s="294"/>
      <c r="L219" s="294"/>
      <c r="M219" s="294"/>
      <c r="N219" s="290"/>
      <c r="O219" s="294"/>
      <c r="P219" s="294"/>
      <c r="Q219" s="294"/>
      <c r="R219" s="294"/>
      <c r="S219" s="294"/>
      <c r="T219" s="294"/>
      <c r="U219" s="294"/>
      <c r="V219" s="294"/>
      <c r="W219" s="294"/>
      <c r="X219" s="294"/>
      <c r="Y219" s="468">
        <v>1</v>
      </c>
      <c r="Z219" s="409"/>
      <c r="AA219" s="409"/>
      <c r="AB219" s="409"/>
      <c r="AC219" s="409"/>
      <c r="AD219" s="409"/>
      <c r="AE219" s="409"/>
      <c r="AF219" s="409"/>
      <c r="AG219" s="409"/>
      <c r="AH219" s="409"/>
      <c r="AI219" s="409"/>
      <c r="AJ219" s="409"/>
      <c r="AK219" s="409"/>
      <c r="AL219" s="409"/>
      <c r="AM219" s="295">
        <f>SUM(Y219:AL219)</f>
        <v>1</v>
      </c>
    </row>
    <row r="220" spans="1:39" ht="15" outlineLevel="1">
      <c r="B220" s="293" t="s">
        <v>245</v>
      </c>
      <c r="C220" s="290" t="s">
        <v>164</v>
      </c>
      <c r="D220" s="294"/>
      <c r="E220" s="294"/>
      <c r="F220" s="294"/>
      <c r="G220" s="294"/>
      <c r="H220" s="294"/>
      <c r="I220" s="294"/>
      <c r="J220" s="294"/>
      <c r="K220" s="294"/>
      <c r="L220" s="294"/>
      <c r="M220" s="294"/>
      <c r="N220" s="466"/>
      <c r="O220" s="294"/>
      <c r="P220" s="294"/>
      <c r="Q220" s="294"/>
      <c r="R220" s="294"/>
      <c r="S220" s="294"/>
      <c r="T220" s="294"/>
      <c r="U220" s="294"/>
      <c r="V220" s="294"/>
      <c r="W220" s="294"/>
      <c r="X220" s="294"/>
      <c r="Y220" s="410">
        <f>Y219</f>
        <v>1</v>
      </c>
      <c r="Z220" s="410">
        <f>Z219</f>
        <v>0</v>
      </c>
      <c r="AA220" s="410">
        <f t="shared" ref="AA220:AL220" si="60">AA219</f>
        <v>0</v>
      </c>
      <c r="AB220" s="410">
        <f t="shared" si="60"/>
        <v>0</v>
      </c>
      <c r="AC220" s="410">
        <f t="shared" si="60"/>
        <v>0</v>
      </c>
      <c r="AD220" s="410">
        <f t="shared" si="60"/>
        <v>0</v>
      </c>
      <c r="AE220" s="410">
        <f t="shared" si="60"/>
        <v>0</v>
      </c>
      <c r="AF220" s="410">
        <f t="shared" si="60"/>
        <v>0</v>
      </c>
      <c r="AG220" s="410">
        <f t="shared" si="60"/>
        <v>0</v>
      </c>
      <c r="AH220" s="410">
        <f t="shared" si="60"/>
        <v>0</v>
      </c>
      <c r="AI220" s="410">
        <f t="shared" si="60"/>
        <v>0</v>
      </c>
      <c r="AJ220" s="410">
        <f t="shared" si="60"/>
        <v>0</v>
      </c>
      <c r="AK220" s="410">
        <f t="shared" si="60"/>
        <v>0</v>
      </c>
      <c r="AL220" s="410">
        <f t="shared" si="60"/>
        <v>0</v>
      </c>
      <c r="AM220" s="503"/>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8"/>
      <c r="B222" s="287" t="s">
        <v>489</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7">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7"/>
      <c r="B224" s="314" t="s">
        <v>245</v>
      </c>
      <c r="C224" s="290" t="s">
        <v>164</v>
      </c>
      <c r="D224" s="294"/>
      <c r="E224" s="294"/>
      <c r="F224" s="294"/>
      <c r="G224" s="294"/>
      <c r="H224" s="294"/>
      <c r="I224" s="294"/>
      <c r="J224" s="294"/>
      <c r="K224" s="294"/>
      <c r="L224" s="294"/>
      <c r="M224" s="294"/>
      <c r="N224" s="466"/>
      <c r="O224" s="294"/>
      <c r="P224" s="294"/>
      <c r="Q224" s="294"/>
      <c r="R224" s="294"/>
      <c r="S224" s="294"/>
      <c r="T224" s="294"/>
      <c r="U224" s="294"/>
      <c r="V224" s="294"/>
      <c r="W224" s="294"/>
      <c r="X224" s="294"/>
      <c r="Y224" s="410">
        <f>Y223</f>
        <v>0</v>
      </c>
      <c r="Z224" s="410">
        <f>Z223</f>
        <v>0</v>
      </c>
      <c r="AA224" s="410">
        <f t="shared" ref="AA224:AL224" si="61">AA223</f>
        <v>0</v>
      </c>
      <c r="AB224" s="410">
        <f t="shared" si="61"/>
        <v>0</v>
      </c>
      <c r="AC224" s="410">
        <f t="shared" si="61"/>
        <v>0</v>
      </c>
      <c r="AD224" s="410">
        <f t="shared" si="61"/>
        <v>0</v>
      </c>
      <c r="AE224" s="410">
        <f t="shared" si="61"/>
        <v>0</v>
      </c>
      <c r="AF224" s="410">
        <f t="shared" si="61"/>
        <v>0</v>
      </c>
      <c r="AG224" s="410">
        <f t="shared" si="61"/>
        <v>0</v>
      </c>
      <c r="AH224" s="410">
        <f t="shared" si="61"/>
        <v>0</v>
      </c>
      <c r="AI224" s="410">
        <f t="shared" si="61"/>
        <v>0</v>
      </c>
      <c r="AJ224" s="410">
        <f t="shared" si="61"/>
        <v>0</v>
      </c>
      <c r="AK224" s="410">
        <f t="shared" si="61"/>
        <v>0</v>
      </c>
      <c r="AL224" s="410">
        <f t="shared" si="61"/>
        <v>0</v>
      </c>
      <c r="AM224" s="503"/>
    </row>
    <row r="225" spans="1:39" s="282" customFormat="1" ht="15" outlineLevel="1">
      <c r="A225" s="507"/>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7">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7"/>
      <c r="B227" s="314" t="s">
        <v>245</v>
      </c>
      <c r="C227" s="290" t="s">
        <v>164</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2">AA226</f>
        <v>0</v>
      </c>
      <c r="AB227" s="410">
        <f t="shared" si="62"/>
        <v>0</v>
      </c>
      <c r="AC227" s="410">
        <f t="shared" si="62"/>
        <v>0</v>
      </c>
      <c r="AD227" s="410">
        <f t="shared" si="62"/>
        <v>0</v>
      </c>
      <c r="AE227" s="410">
        <f t="shared" si="62"/>
        <v>0</v>
      </c>
      <c r="AF227" s="410">
        <f t="shared" si="62"/>
        <v>0</v>
      </c>
      <c r="AG227" s="410">
        <f t="shared" si="62"/>
        <v>0</v>
      </c>
      <c r="AH227" s="410">
        <f t="shared" si="62"/>
        <v>0</v>
      </c>
      <c r="AI227" s="410">
        <f t="shared" si="62"/>
        <v>0</v>
      </c>
      <c r="AJ227" s="410">
        <f t="shared" si="62"/>
        <v>0</v>
      </c>
      <c r="AK227" s="410">
        <f t="shared" si="62"/>
        <v>0</v>
      </c>
      <c r="AL227" s="410">
        <f t="shared" si="62"/>
        <v>0</v>
      </c>
      <c r="AM227" s="503"/>
    </row>
    <row r="228" spans="1:39" s="282" customFormat="1" ht="15" outlineLevel="1">
      <c r="A228" s="507"/>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8"/>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7">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7"/>
      <c r="AB230" s="414"/>
      <c r="AC230" s="414"/>
      <c r="AD230" s="414"/>
      <c r="AE230" s="414"/>
      <c r="AF230" s="414"/>
      <c r="AG230" s="414"/>
      <c r="AH230" s="414"/>
      <c r="AI230" s="414"/>
      <c r="AJ230" s="414"/>
      <c r="AK230" s="414"/>
      <c r="AL230" s="414"/>
      <c r="AM230" s="295">
        <f>SUM(Y230:AL230)</f>
        <v>0</v>
      </c>
    </row>
    <row r="231" spans="1:39" ht="15" outlineLevel="1">
      <c r="B231" s="293" t="s">
        <v>245</v>
      </c>
      <c r="C231" s="290" t="s">
        <v>164</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3">AA230</f>
        <v>0</v>
      </c>
      <c r="AB231" s="410">
        <f t="shared" si="63"/>
        <v>0</v>
      </c>
      <c r="AC231" s="410">
        <f t="shared" si="63"/>
        <v>0</v>
      </c>
      <c r="AD231" s="410">
        <f t="shared" si="63"/>
        <v>0</v>
      </c>
      <c r="AE231" s="410">
        <f t="shared" si="63"/>
        <v>0</v>
      </c>
      <c r="AF231" s="410">
        <f t="shared" si="63"/>
        <v>0</v>
      </c>
      <c r="AG231" s="410">
        <f t="shared" si="63"/>
        <v>0</v>
      </c>
      <c r="AH231" s="410">
        <f t="shared" si="63"/>
        <v>0</v>
      </c>
      <c r="AI231" s="410">
        <f t="shared" si="63"/>
        <v>0</v>
      </c>
      <c r="AJ231" s="410">
        <f t="shared" si="63"/>
        <v>0</v>
      </c>
      <c r="AK231" s="410">
        <f t="shared" si="63"/>
        <v>0</v>
      </c>
      <c r="AL231" s="410">
        <f t="shared" si="63"/>
        <v>0</v>
      </c>
      <c r="AM231" s="503"/>
    </row>
    <row r="232" spans="1:39" ht="15" outlineLevel="1">
      <c r="A232" s="510"/>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7">
        <v>27</v>
      </c>
      <c r="B233" s="320" t="s">
        <v>17</v>
      </c>
      <c r="C233" s="290" t="s">
        <v>25</v>
      </c>
      <c r="D233" s="294">
        <v>123.62526818139661</v>
      </c>
      <c r="E233" s="294">
        <v>123.62526818139661</v>
      </c>
      <c r="F233" s="294">
        <v>123.62526818139661</v>
      </c>
      <c r="G233" s="294">
        <v>123.62526818139661</v>
      </c>
      <c r="H233" s="294">
        <v>123.62526818139661</v>
      </c>
      <c r="I233" s="294">
        <v>123.62526818139661</v>
      </c>
      <c r="J233" s="294">
        <v>123.62526818139661</v>
      </c>
      <c r="K233" s="294">
        <v>123.62526818139661</v>
      </c>
      <c r="L233" s="294">
        <v>123.62526818139661</v>
      </c>
      <c r="M233" s="294">
        <v>123.62526818139661</v>
      </c>
      <c r="N233" s="294">
        <v>12</v>
      </c>
      <c r="O233" s="294"/>
      <c r="P233" s="294"/>
      <c r="Q233" s="294"/>
      <c r="R233" s="294"/>
      <c r="S233" s="294"/>
      <c r="T233" s="294"/>
      <c r="U233" s="294"/>
      <c r="V233" s="294"/>
      <c r="W233" s="294"/>
      <c r="X233" s="294"/>
      <c r="Y233" s="425"/>
      <c r="Z233" s="414"/>
      <c r="AA233" s="414">
        <v>1</v>
      </c>
      <c r="AB233" s="414"/>
      <c r="AC233" s="414"/>
      <c r="AD233" s="414"/>
      <c r="AE233" s="414"/>
      <c r="AF233" s="414"/>
      <c r="AG233" s="414"/>
      <c r="AH233" s="414"/>
      <c r="AI233" s="414"/>
      <c r="AJ233" s="414"/>
      <c r="AK233" s="414"/>
      <c r="AL233" s="414"/>
      <c r="AM233" s="295">
        <f>SUM(Y233:AL233)</f>
        <v>1</v>
      </c>
    </row>
    <row r="234" spans="1:39" ht="15" outlineLevel="1">
      <c r="B234" s="293" t="s">
        <v>245</v>
      </c>
      <c r="C234" s="290" t="s">
        <v>164</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4">AA233</f>
        <v>1</v>
      </c>
      <c r="AB234" s="410">
        <f t="shared" si="64"/>
        <v>0</v>
      </c>
      <c r="AC234" s="410">
        <f t="shared" si="64"/>
        <v>0</v>
      </c>
      <c r="AD234" s="410">
        <f t="shared" si="64"/>
        <v>0</v>
      </c>
      <c r="AE234" s="410">
        <f t="shared" si="64"/>
        <v>0</v>
      </c>
      <c r="AF234" s="410">
        <f t="shared" si="64"/>
        <v>0</v>
      </c>
      <c r="AG234" s="410">
        <f t="shared" si="64"/>
        <v>0</v>
      </c>
      <c r="AH234" s="410">
        <f t="shared" si="64"/>
        <v>0</v>
      </c>
      <c r="AI234" s="410">
        <f t="shared" si="64"/>
        <v>0</v>
      </c>
      <c r="AJ234" s="410">
        <f t="shared" si="64"/>
        <v>0</v>
      </c>
      <c r="AK234" s="410">
        <f t="shared" si="64"/>
        <v>0</v>
      </c>
      <c r="AL234" s="410">
        <f t="shared" si="64"/>
        <v>0</v>
      </c>
      <c r="AM234" s="503"/>
    </row>
    <row r="235" spans="1:39" ht="15.75" outlineLevel="1">
      <c r="A235" s="510"/>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7">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245</v>
      </c>
      <c r="C237" s="290" t="s">
        <v>164</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5">AA236</f>
        <v>0</v>
      </c>
      <c r="AB237" s="410">
        <f t="shared" si="65"/>
        <v>0</v>
      </c>
      <c r="AC237" s="410">
        <f t="shared" si="65"/>
        <v>0</v>
      </c>
      <c r="AD237" s="410">
        <f t="shared" si="65"/>
        <v>0</v>
      </c>
      <c r="AE237" s="410">
        <f t="shared" si="65"/>
        <v>0</v>
      </c>
      <c r="AF237" s="410">
        <f t="shared" si="65"/>
        <v>0</v>
      </c>
      <c r="AG237" s="410">
        <f t="shared" si="65"/>
        <v>0</v>
      </c>
      <c r="AH237" s="410">
        <f t="shared" si="65"/>
        <v>0</v>
      </c>
      <c r="AI237" s="410">
        <f t="shared" si="65"/>
        <v>0</v>
      </c>
      <c r="AJ237" s="410">
        <f t="shared" si="65"/>
        <v>0</v>
      </c>
      <c r="AK237" s="410">
        <f t="shared" si="65"/>
        <v>0</v>
      </c>
      <c r="AL237" s="410">
        <f t="shared" si="65"/>
        <v>0</v>
      </c>
      <c r="AM237" s="503"/>
    </row>
    <row r="238" spans="1:39" ht="15" outlineLevel="1">
      <c r="A238" s="510"/>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7">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245</v>
      </c>
      <c r="C240" s="290" t="s">
        <v>164</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6">Z239</f>
        <v>0</v>
      </c>
      <c r="AA240" s="410">
        <f t="shared" si="66"/>
        <v>0</v>
      </c>
      <c r="AB240" s="410">
        <f t="shared" si="66"/>
        <v>0</v>
      </c>
      <c r="AC240" s="410">
        <f t="shared" si="66"/>
        <v>0</v>
      </c>
      <c r="AD240" s="410">
        <f t="shared" si="66"/>
        <v>0</v>
      </c>
      <c r="AE240" s="410">
        <f t="shared" si="66"/>
        <v>0</v>
      </c>
      <c r="AF240" s="410">
        <f t="shared" si="66"/>
        <v>0</v>
      </c>
      <c r="AG240" s="410">
        <f t="shared" si="66"/>
        <v>0</v>
      </c>
      <c r="AH240" s="410">
        <f t="shared" si="66"/>
        <v>0</v>
      </c>
      <c r="AI240" s="410">
        <f t="shared" si="66"/>
        <v>0</v>
      </c>
      <c r="AJ240" s="410">
        <f t="shared" si="66"/>
        <v>0</v>
      </c>
      <c r="AK240" s="410">
        <f t="shared" si="66"/>
        <v>0</v>
      </c>
      <c r="AL240" s="410">
        <f t="shared" si="66"/>
        <v>0</v>
      </c>
      <c r="AM240" s="503"/>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7">
        <v>30</v>
      </c>
      <c r="B242" s="323" t="s">
        <v>490</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7"/>
      <c r="B243" s="323" t="s">
        <v>245</v>
      </c>
      <c r="C243" s="290" t="s">
        <v>164</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7">Z242</f>
        <v>0</v>
      </c>
      <c r="AA243" s="410">
        <f t="shared" si="67"/>
        <v>0</v>
      </c>
      <c r="AB243" s="410">
        <f t="shared" si="67"/>
        <v>0</v>
      </c>
      <c r="AC243" s="410">
        <f t="shared" si="67"/>
        <v>0</v>
      </c>
      <c r="AD243" s="410">
        <f t="shared" si="67"/>
        <v>0</v>
      </c>
      <c r="AE243" s="410">
        <f t="shared" si="67"/>
        <v>0</v>
      </c>
      <c r="AF243" s="410">
        <f t="shared" si="67"/>
        <v>0</v>
      </c>
      <c r="AG243" s="410">
        <f t="shared" si="67"/>
        <v>0</v>
      </c>
      <c r="AH243" s="410">
        <f t="shared" si="67"/>
        <v>0</v>
      </c>
      <c r="AI243" s="410">
        <f t="shared" si="67"/>
        <v>0</v>
      </c>
      <c r="AJ243" s="410">
        <f t="shared" si="67"/>
        <v>0</v>
      </c>
      <c r="AK243" s="410">
        <f t="shared" si="67"/>
        <v>0</v>
      </c>
      <c r="AL243" s="410">
        <f t="shared" si="67"/>
        <v>0</v>
      </c>
      <c r="AM243" s="503"/>
    </row>
    <row r="244" spans="1:39" s="282" customFormat="1" ht="15" outlineLevel="1">
      <c r="A244" s="507"/>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7"/>
      <c r="B245" s="287" t="s">
        <v>491</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7">
        <v>31</v>
      </c>
      <c r="B246" s="323" t="s">
        <v>492</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7"/>
      <c r="B247" s="323" t="s">
        <v>245</v>
      </c>
      <c r="C247" s="290" t="s">
        <v>164</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8">Z246</f>
        <v>0</v>
      </c>
      <c r="AA247" s="410">
        <f t="shared" si="68"/>
        <v>0</v>
      </c>
      <c r="AB247" s="410">
        <f t="shared" si="68"/>
        <v>0</v>
      </c>
      <c r="AC247" s="410">
        <f t="shared" si="68"/>
        <v>0</v>
      </c>
      <c r="AD247" s="410">
        <f t="shared" si="68"/>
        <v>0</v>
      </c>
      <c r="AE247" s="410">
        <f t="shared" si="68"/>
        <v>0</v>
      </c>
      <c r="AF247" s="410">
        <f t="shared" si="68"/>
        <v>0</v>
      </c>
      <c r="AG247" s="410">
        <f t="shared" si="68"/>
        <v>0</v>
      </c>
      <c r="AH247" s="410">
        <f t="shared" si="68"/>
        <v>0</v>
      </c>
      <c r="AI247" s="410">
        <f t="shared" si="68"/>
        <v>0</v>
      </c>
      <c r="AJ247" s="410">
        <f t="shared" si="68"/>
        <v>0</v>
      </c>
      <c r="AK247" s="410">
        <f t="shared" si="68"/>
        <v>0</v>
      </c>
      <c r="AL247" s="410">
        <f t="shared" si="68"/>
        <v>0</v>
      </c>
      <c r="AM247" s="503"/>
    </row>
    <row r="248" spans="1:39" s="282" customFormat="1" ht="15" outlineLevel="1">
      <c r="A248" s="507"/>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7">
        <v>32</v>
      </c>
      <c r="B249" s="323" t="s">
        <v>493</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7"/>
      <c r="B250" s="323" t="s">
        <v>245</v>
      </c>
      <c r="C250" s="290" t="s">
        <v>164</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9">Z249</f>
        <v>0</v>
      </c>
      <c r="AA250" s="410">
        <f t="shared" si="69"/>
        <v>0</v>
      </c>
      <c r="AB250" s="410">
        <f t="shared" si="69"/>
        <v>0</v>
      </c>
      <c r="AC250" s="410">
        <f t="shared" si="69"/>
        <v>0</v>
      </c>
      <c r="AD250" s="410">
        <f t="shared" si="69"/>
        <v>0</v>
      </c>
      <c r="AE250" s="410">
        <f t="shared" si="69"/>
        <v>0</v>
      </c>
      <c r="AF250" s="410">
        <f t="shared" si="69"/>
        <v>0</v>
      </c>
      <c r="AG250" s="410">
        <f t="shared" si="69"/>
        <v>0</v>
      </c>
      <c r="AH250" s="410">
        <f t="shared" si="69"/>
        <v>0</v>
      </c>
      <c r="AI250" s="410">
        <f t="shared" si="69"/>
        <v>0</v>
      </c>
      <c r="AJ250" s="410">
        <f t="shared" si="69"/>
        <v>0</v>
      </c>
      <c r="AK250" s="410">
        <f t="shared" si="69"/>
        <v>0</v>
      </c>
      <c r="AL250" s="410">
        <f t="shared" si="69"/>
        <v>0</v>
      </c>
      <c r="AM250" s="503"/>
    </row>
    <row r="251" spans="1:39" s="282" customFormat="1" ht="15" outlineLevel="1">
      <c r="A251" s="507"/>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7">
        <v>33</v>
      </c>
      <c r="B252" s="323" t="s">
        <v>494</v>
      </c>
      <c r="C252" s="290" t="s">
        <v>25</v>
      </c>
      <c r="D252" s="294"/>
      <c r="E252" s="294"/>
      <c r="F252" s="294"/>
      <c r="G252" s="294"/>
      <c r="H252" s="294"/>
      <c r="I252" s="294"/>
      <c r="J252" s="294"/>
      <c r="K252" s="294"/>
      <c r="L252" s="294"/>
      <c r="M252" s="294"/>
      <c r="N252" s="294">
        <v>0</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7"/>
      <c r="B253" s="323" t="s">
        <v>245</v>
      </c>
      <c r="C253" s="290" t="s">
        <v>164</v>
      </c>
      <c r="D253" s="294"/>
      <c r="E253" s="294"/>
      <c r="F253" s="294"/>
      <c r="G253" s="294"/>
      <c r="H253" s="294"/>
      <c r="I253" s="294"/>
      <c r="J253" s="294"/>
      <c r="K253" s="294"/>
      <c r="L253" s="294"/>
      <c r="M253" s="294"/>
      <c r="N253" s="294">
        <f>N252</f>
        <v>0</v>
      </c>
      <c r="O253" s="294"/>
      <c r="P253" s="294"/>
      <c r="Q253" s="294"/>
      <c r="R253" s="294"/>
      <c r="S253" s="294"/>
      <c r="T253" s="294"/>
      <c r="U253" s="294"/>
      <c r="V253" s="294"/>
      <c r="W253" s="294"/>
      <c r="X253" s="294"/>
      <c r="Y253" s="410">
        <f>Y252</f>
        <v>0</v>
      </c>
      <c r="Z253" s="410">
        <f t="shared" ref="Z253:AL253" si="70">Z252</f>
        <v>0</v>
      </c>
      <c r="AA253" s="410">
        <f t="shared" si="70"/>
        <v>0</v>
      </c>
      <c r="AB253" s="410">
        <f t="shared" si="70"/>
        <v>0</v>
      </c>
      <c r="AC253" s="410">
        <f t="shared" si="70"/>
        <v>0</v>
      </c>
      <c r="AD253" s="410">
        <f t="shared" si="70"/>
        <v>0</v>
      </c>
      <c r="AE253" s="410">
        <f t="shared" si="70"/>
        <v>0</v>
      </c>
      <c r="AF253" s="410">
        <f t="shared" si="70"/>
        <v>0</v>
      </c>
      <c r="AG253" s="410">
        <f t="shared" si="70"/>
        <v>0</v>
      </c>
      <c r="AH253" s="410">
        <f t="shared" si="70"/>
        <v>0</v>
      </c>
      <c r="AI253" s="410">
        <f t="shared" si="70"/>
        <v>0</v>
      </c>
      <c r="AJ253" s="410">
        <f t="shared" si="70"/>
        <v>0</v>
      </c>
      <c r="AK253" s="410">
        <f t="shared" si="70"/>
        <v>0</v>
      </c>
      <c r="AL253" s="410">
        <f t="shared" si="70"/>
        <v>0</v>
      </c>
      <c r="AM253" s="503"/>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246</v>
      </c>
      <c r="C255" s="328"/>
      <c r="D255" s="328">
        <f>SUM(D150:D253)</f>
        <v>824862.79665461625</v>
      </c>
      <c r="E255" s="328"/>
      <c r="F255" s="328"/>
      <c r="G255" s="328"/>
      <c r="H255" s="328"/>
      <c r="I255" s="328"/>
      <c r="J255" s="328"/>
      <c r="K255" s="328"/>
      <c r="L255" s="328"/>
      <c r="M255" s="328"/>
      <c r="N255" s="328"/>
      <c r="O255" s="328">
        <f>SUM(O150:O253)</f>
        <v>252.1074983036977</v>
      </c>
      <c r="P255" s="328"/>
      <c r="Q255" s="328"/>
      <c r="R255" s="328"/>
      <c r="S255" s="328"/>
      <c r="T255" s="328"/>
      <c r="U255" s="328"/>
      <c r="V255" s="328"/>
      <c r="W255" s="328"/>
      <c r="X255" s="328"/>
      <c r="Y255" s="328">
        <f>IF(Y149="kWh",SUMPRODUCT(D150:D253,Y150:Y253))</f>
        <v>127169.187231599</v>
      </c>
      <c r="Z255" s="328">
        <f>IF(Z149="kWh",SUMPRODUCT(D150:D253,Z150:Z253))</f>
        <v>598447.65198198636</v>
      </c>
      <c r="AA255" s="328">
        <f>IF(AA149="kW",SUMPRODUCT(N150:N253,O150:O253,AA150:AA253),SUMPRODUCT(D150:D253,AA150:AA253))</f>
        <v>340.17040353960954</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247</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166</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155</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1">Y135*Y258</f>
        <v>0</v>
      </c>
      <c r="Z259" s="377">
        <f t="shared" si="71"/>
        <v>0</v>
      </c>
      <c r="AA259" s="377">
        <f t="shared" si="71"/>
        <v>0</v>
      </c>
      <c r="AB259" s="377">
        <f t="shared" si="71"/>
        <v>0</v>
      </c>
      <c r="AC259" s="377">
        <f t="shared" si="71"/>
        <v>0</v>
      </c>
      <c r="AD259" s="377">
        <f t="shared" si="71"/>
        <v>0</v>
      </c>
      <c r="AE259" s="377">
        <f t="shared" si="71"/>
        <v>0</v>
      </c>
      <c r="AF259" s="377">
        <f t="shared" si="71"/>
        <v>0</v>
      </c>
      <c r="AG259" s="377">
        <f t="shared" si="71"/>
        <v>0</v>
      </c>
      <c r="AH259" s="377">
        <f t="shared" si="71"/>
        <v>0</v>
      </c>
      <c r="AI259" s="377">
        <f t="shared" si="71"/>
        <v>0</v>
      </c>
      <c r="AJ259" s="377">
        <f t="shared" si="71"/>
        <v>0</v>
      </c>
      <c r="AK259" s="377">
        <f t="shared" si="71"/>
        <v>0</v>
      </c>
      <c r="AL259" s="377">
        <f t="shared" si="71"/>
        <v>0</v>
      </c>
      <c r="AM259" s="627">
        <f>SUM(Y259:AL259)</f>
        <v>0</v>
      </c>
    </row>
    <row r="260" spans="1:41" ht="15">
      <c r="B260" s="293" t="s">
        <v>156</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2">Y255*Y258</f>
        <v>0</v>
      </c>
      <c r="Z260" s="377">
        <f t="shared" si="72"/>
        <v>0</v>
      </c>
      <c r="AA260" s="378">
        <f t="shared" si="72"/>
        <v>0</v>
      </c>
      <c r="AB260" s="378">
        <f t="shared" si="72"/>
        <v>0</v>
      </c>
      <c r="AC260" s="378">
        <f t="shared" si="72"/>
        <v>0</v>
      </c>
      <c r="AD260" s="378">
        <f t="shared" si="72"/>
        <v>0</v>
      </c>
      <c r="AE260" s="378">
        <f t="shared" si="72"/>
        <v>0</v>
      </c>
      <c r="AF260" s="378">
        <f t="shared" ref="AF260:AL260" si="73">AF255*AF258</f>
        <v>0</v>
      </c>
      <c r="AG260" s="378">
        <f t="shared" si="73"/>
        <v>0</v>
      </c>
      <c r="AH260" s="378">
        <f t="shared" si="73"/>
        <v>0</v>
      </c>
      <c r="AI260" s="378">
        <f t="shared" si="73"/>
        <v>0</v>
      </c>
      <c r="AJ260" s="378">
        <f t="shared" si="73"/>
        <v>0</v>
      </c>
      <c r="AK260" s="378">
        <f t="shared" si="73"/>
        <v>0</v>
      </c>
      <c r="AL260" s="378">
        <f t="shared" si="73"/>
        <v>0</v>
      </c>
      <c r="AM260" s="627">
        <f>SUM(Y260:AL260)</f>
        <v>0</v>
      </c>
    </row>
    <row r="261" spans="1:41" s="379" customFormat="1" ht="15.75">
      <c r="A261" s="509"/>
      <c r="B261" s="348" t="s">
        <v>255</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4">SUM(Z259:Z260)</f>
        <v>0</v>
      </c>
      <c r="AA261" s="345">
        <f t="shared" si="74"/>
        <v>0</v>
      </c>
      <c r="AB261" s="345">
        <f t="shared" si="74"/>
        <v>0</v>
      </c>
      <c r="AC261" s="345">
        <f t="shared" si="74"/>
        <v>0</v>
      </c>
      <c r="AD261" s="345">
        <f t="shared" si="74"/>
        <v>0</v>
      </c>
      <c r="AE261" s="345">
        <f t="shared" si="74"/>
        <v>0</v>
      </c>
      <c r="AF261" s="345">
        <f t="shared" ref="AF261:AL261" si="75">SUM(AF259:AF260)</f>
        <v>0</v>
      </c>
      <c r="AG261" s="345">
        <f t="shared" si="75"/>
        <v>0</v>
      </c>
      <c r="AH261" s="345">
        <f t="shared" si="75"/>
        <v>0</v>
      </c>
      <c r="AI261" s="345">
        <f t="shared" si="75"/>
        <v>0</v>
      </c>
      <c r="AJ261" s="345">
        <f t="shared" si="75"/>
        <v>0</v>
      </c>
      <c r="AK261" s="345">
        <f t="shared" si="75"/>
        <v>0</v>
      </c>
      <c r="AL261" s="345">
        <f t="shared" si="75"/>
        <v>0</v>
      </c>
      <c r="AM261" s="406">
        <f>SUM(AM259:AM260)</f>
        <v>0</v>
      </c>
    </row>
    <row r="262" spans="1:41" s="379" customFormat="1" ht="15.75">
      <c r="A262" s="509"/>
      <c r="B262" s="348" t="s">
        <v>248</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6">Y256*Y258</f>
        <v>0</v>
      </c>
      <c r="Z262" s="346">
        <f t="shared" si="76"/>
        <v>0</v>
      </c>
      <c r="AA262" s="346">
        <f t="shared" si="76"/>
        <v>0</v>
      </c>
      <c r="AB262" s="346">
        <f t="shared" si="76"/>
        <v>0</v>
      </c>
      <c r="AC262" s="346">
        <f t="shared" si="76"/>
        <v>0</v>
      </c>
      <c r="AD262" s="346">
        <f t="shared" si="76"/>
        <v>0</v>
      </c>
      <c r="AE262" s="346">
        <f t="shared" si="76"/>
        <v>0</v>
      </c>
      <c r="AF262" s="346">
        <f t="shared" ref="AF262:AL262" si="77">AF256*AF258</f>
        <v>0</v>
      </c>
      <c r="AG262" s="346">
        <f t="shared" si="77"/>
        <v>0</v>
      </c>
      <c r="AH262" s="346">
        <f t="shared" si="77"/>
        <v>0</v>
      </c>
      <c r="AI262" s="346">
        <f t="shared" si="77"/>
        <v>0</v>
      </c>
      <c r="AJ262" s="346">
        <f t="shared" si="77"/>
        <v>0</v>
      </c>
      <c r="AK262" s="346">
        <f t="shared" si="77"/>
        <v>0</v>
      </c>
      <c r="AL262" s="346">
        <f t="shared" si="77"/>
        <v>0</v>
      </c>
      <c r="AM262" s="406">
        <f>SUM(Y262:AL262)</f>
        <v>0</v>
      </c>
    </row>
    <row r="263" spans="1:41" s="379" customFormat="1" ht="15.75">
      <c r="A263" s="509"/>
      <c r="B263" s="348" t="s">
        <v>256</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124245.187231599</v>
      </c>
      <c r="Z265" s="290">
        <f>SUMPRODUCT(E150:E253,Z150:Z253)</f>
        <v>536250.05658910552</v>
      </c>
      <c r="AA265" s="290">
        <f>IF(AA149="kW",SUMPRODUCT(N150:N253,P150:P253,AA150:AA253),SUMPRODUCT(E150:E253,AA150:AA253))</f>
        <v>292.69995731673447</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124245.187231599</v>
      </c>
      <c r="Z266" s="290">
        <f>SUMPRODUCT(F150:F253,Z150:Z253)</f>
        <v>510759.23528446787</v>
      </c>
      <c r="AA266" s="290">
        <f>IF(AA149="kW",SUMPRODUCT(N150:N253,Q150:Q253,AA150:AA253),SUMPRODUCT(F150:F253,AA150:AA253))</f>
        <v>267.7283373029378</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190</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123809.93910037236</v>
      </c>
      <c r="Z267" s="290">
        <f>SUMPRODUCT(G150:G253,Z150:Z253)</f>
        <v>312183.55789665895</v>
      </c>
      <c r="AA267" s="290">
        <f>IF(AA149="kW",SUMPRODUCT(N150:N253,R150:R253,AA150:AA253),SUMPRODUCT(G150:G253,AA150:AA253))</f>
        <v>161.53660579504481</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191</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98154.684569717356</v>
      </c>
      <c r="Z268" s="290">
        <f>SUMPRODUCT(H150:H253,Z150:Z253)</f>
        <v>306166.14557303011</v>
      </c>
      <c r="AA268" s="290">
        <f>IF(AA149="kW",SUMPRODUCT(N150:N253,S150:S253,AA150:AA253),SUMPRODUCT(H150:H253,AA150:AA253))</f>
        <v>161.53660579504481</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192</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75883.311594383369</v>
      </c>
      <c r="Z269" s="290">
        <f>SUMPRODUCT(I150:I253,Z150:Z253)</f>
        <v>193210.49008413908</v>
      </c>
      <c r="AA269" s="290">
        <f>IF(AA149="kW",SUMPRODUCT(N150:N253,T150:T253,AA150:AA253),SUMPRODUCT(I150:I253,AA150:AA253))</f>
        <v>154.69697367104226</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193</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68033.003611633452</v>
      </c>
      <c r="Z270" s="290">
        <f>SUMPRODUCT(J150:J253,Z150:Z253)</f>
        <v>192950.72823292227</v>
      </c>
      <c r="AA270" s="290">
        <f>IF(AA149="kW",SUMPRODUCT(N150:N253,U150:U253,AA150:AA253),SUMPRODUCT(J150:J253,AA150:AA253))</f>
        <v>154.45656253984771</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194</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67997.618244745099</v>
      </c>
      <c r="Z271" s="290">
        <f>SUMPRODUCT(K150:K253,Z150:Z253)</f>
        <v>192950.72823292227</v>
      </c>
      <c r="AA271" s="290">
        <f>IF(AA149="kW",SUMPRODUCT(N150:N253,V150:V253,AA150:AA253),SUMPRODUCT(K150:K253,AA150:AA253))</f>
        <v>154.45656253984771</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195</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67997.618244745099</v>
      </c>
      <c r="Z272" s="325">
        <f>SUMPRODUCT(L150:L253,Z150:Z253)</f>
        <v>191620.0834478859</v>
      </c>
      <c r="AA272" s="325">
        <f>IF(AA149="kW",SUMPRODUCT(N150:N253,W150:W253,AA150:AA253),SUMPRODUCT(L150:L253,AA150:AA253))</f>
        <v>153.17336771015096</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D274" s="252">
        <v>0.98258345428156768</v>
      </c>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249</v>
      </c>
      <c r="C275" s="280"/>
      <c r="D275" s="590" t="s">
        <v>527</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07" t="s">
        <v>212</v>
      </c>
      <c r="C276" s="809" t="s">
        <v>33</v>
      </c>
      <c r="D276" s="283" t="s">
        <v>423</v>
      </c>
      <c r="E276" s="811" t="s">
        <v>210</v>
      </c>
      <c r="F276" s="812"/>
      <c r="G276" s="812"/>
      <c r="H276" s="812"/>
      <c r="I276" s="812"/>
      <c r="J276" s="812"/>
      <c r="K276" s="812"/>
      <c r="L276" s="812"/>
      <c r="M276" s="813"/>
      <c r="N276" s="817" t="s">
        <v>214</v>
      </c>
      <c r="O276" s="283" t="s">
        <v>424</v>
      </c>
      <c r="P276" s="811" t="s">
        <v>213</v>
      </c>
      <c r="Q276" s="812"/>
      <c r="R276" s="812"/>
      <c r="S276" s="812"/>
      <c r="T276" s="812"/>
      <c r="U276" s="812"/>
      <c r="V276" s="812"/>
      <c r="W276" s="812"/>
      <c r="X276" s="813"/>
      <c r="Y276" s="814" t="s">
        <v>244</v>
      </c>
      <c r="Z276" s="815"/>
      <c r="AA276" s="815"/>
      <c r="AB276" s="815"/>
      <c r="AC276" s="815"/>
      <c r="AD276" s="815"/>
      <c r="AE276" s="815"/>
      <c r="AF276" s="815"/>
      <c r="AG276" s="815"/>
      <c r="AH276" s="815"/>
      <c r="AI276" s="815"/>
      <c r="AJ276" s="815"/>
      <c r="AK276" s="815"/>
      <c r="AL276" s="815"/>
      <c r="AM276" s="816"/>
    </row>
    <row r="277" spans="1:39" ht="60.75" customHeight="1">
      <c r="B277" s="808"/>
      <c r="C277" s="810"/>
      <c r="D277" s="284">
        <v>2013</v>
      </c>
      <c r="E277" s="284">
        <v>2014</v>
      </c>
      <c r="F277" s="284">
        <v>2015</v>
      </c>
      <c r="G277" s="284">
        <v>2016</v>
      </c>
      <c r="H277" s="284">
        <v>2017</v>
      </c>
      <c r="I277" s="284">
        <v>2018</v>
      </c>
      <c r="J277" s="284">
        <v>2019</v>
      </c>
      <c r="K277" s="284">
        <v>2020</v>
      </c>
      <c r="L277" s="284">
        <v>2021</v>
      </c>
      <c r="M277" s="284">
        <v>2022</v>
      </c>
      <c r="N277" s="818"/>
      <c r="O277" s="284">
        <v>2013</v>
      </c>
      <c r="P277" s="284">
        <v>2014</v>
      </c>
      <c r="Q277" s="284">
        <v>2015</v>
      </c>
      <c r="R277" s="284">
        <v>2016</v>
      </c>
      <c r="S277" s="284">
        <v>2017</v>
      </c>
      <c r="T277" s="284">
        <v>2018</v>
      </c>
      <c r="U277" s="284">
        <v>2019</v>
      </c>
      <c r="V277" s="284">
        <v>2020</v>
      </c>
      <c r="W277" s="284">
        <v>2021</v>
      </c>
      <c r="X277" s="284">
        <v>2022</v>
      </c>
      <c r="Y277" s="284" t="str">
        <f>'1.  LRAMVA Summary'!D50</f>
        <v>Residential</v>
      </c>
      <c r="Z277" s="284" t="str">
        <f>'1.  LRAMVA Summary'!E50</f>
        <v>General Service &lt; 50 kW</v>
      </c>
      <c r="AA277" s="284" t="str">
        <f>'1.  LRAMVA Summary'!F50</f>
        <v>General Service 50 to 2999 kW</v>
      </c>
      <c r="AB277" s="284" t="str">
        <f>'1.  LRAMVA Summary'!G50</f>
        <v>General Service 3000-4999 kW</v>
      </c>
      <c r="AC277" s="284" t="str">
        <f>'1.  LRAMVA Summary'!H50</f>
        <v>Unmetered Scattered Load</v>
      </c>
      <c r="AD277" s="284" t="str">
        <f>'1.  LRAMVA Summary'!I50</f>
        <v>Sentinel Lighting</v>
      </c>
      <c r="AE277" s="284" t="str">
        <f>'1.  LRAMVA Summary'!J50</f>
        <v xml:space="preserve">Street Lighting </v>
      </c>
      <c r="AF277" s="284" t="str">
        <f>'1.  LRAMVA Summary'!K50</f>
        <v/>
      </c>
      <c r="AG277" s="284" t="str">
        <f>'1.  LRAMVA Summary'!L50</f>
        <v/>
      </c>
      <c r="AH277" s="284" t="str">
        <f>'1.  LRAMVA Summary'!M50</f>
        <v/>
      </c>
      <c r="AI277" s="284" t="str">
        <f>'1.  LRAMVA Summary'!N50</f>
        <v/>
      </c>
      <c r="AJ277" s="284" t="str">
        <f>'1.  LRAMVA Summary'!O50</f>
        <v/>
      </c>
      <c r="AK277" s="284" t="str">
        <f>'1.  LRAMVA Summary'!P50</f>
        <v/>
      </c>
      <c r="AL277" s="284" t="str">
        <f>'1.  LRAMVA Summary'!Q50</f>
        <v/>
      </c>
      <c r="AM277" s="286" t="str">
        <f>'1.  LRAMVA Summary'!R50</f>
        <v>Total</v>
      </c>
    </row>
    <row r="278" spans="1:39" ht="15" customHeight="1">
      <c r="A278" s="508"/>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Summary'!D51</f>
        <v>kWh</v>
      </c>
      <c r="Z278" s="290" t="str">
        <f>'1.  LRAMVA Summary'!E51</f>
        <v>kWh</v>
      </c>
      <c r="AA278" s="290" t="str">
        <f>'1.  LRAMVA Summary'!F51</f>
        <v>kW</v>
      </c>
      <c r="AB278" s="290" t="str">
        <f>'1.  LRAMVA Summary'!G51</f>
        <v>kW</v>
      </c>
      <c r="AC278" s="290" t="str">
        <f>'1.  LRAMVA Summary'!H51</f>
        <v>kWh</v>
      </c>
      <c r="AD278" s="290" t="str">
        <f>'1.  LRAMVA Summary'!I51</f>
        <v>kW</v>
      </c>
      <c r="AE278" s="290" t="str">
        <f>'1.  LRAMVA Summary'!J51</f>
        <v>kW</v>
      </c>
      <c r="AF278" s="290">
        <f>'1.  LRAMVA Summary'!K51</f>
        <v>0</v>
      </c>
      <c r="AG278" s="290">
        <f>'1.  LRAMVA Summary'!L51</f>
        <v>0</v>
      </c>
      <c r="AH278" s="290">
        <f>'1.  LRAMVA Summary'!M51</f>
        <v>0</v>
      </c>
      <c r="AI278" s="290">
        <f>'1.  LRAMVA Summary'!N51</f>
        <v>0</v>
      </c>
      <c r="AJ278" s="290">
        <f>'1.  LRAMVA Summary'!O51</f>
        <v>0</v>
      </c>
      <c r="AK278" s="290">
        <f>'1.  LRAMVA Summary'!P51</f>
        <v>0</v>
      </c>
      <c r="AL278" s="290">
        <f>'1.  LRAMVA Summary'!Q51</f>
        <v>0</v>
      </c>
      <c r="AM278" s="291"/>
    </row>
    <row r="279" spans="1:39" ht="15" outlineLevel="1">
      <c r="A279" s="507">
        <v>1</v>
      </c>
      <c r="B279" s="293" t="s">
        <v>1</v>
      </c>
      <c r="C279" s="290" t="s">
        <v>25</v>
      </c>
      <c r="D279" s="294">
        <v>21573.802917150999</v>
      </c>
      <c r="E279" s="294">
        <v>21573.802917150999</v>
      </c>
      <c r="F279" s="294">
        <v>21573.802917150999</v>
      </c>
      <c r="G279" s="294">
        <v>21061.080325483999</v>
      </c>
      <c r="H279" s="294">
        <v>9497.1445488059999</v>
      </c>
      <c r="I279" s="294">
        <v>0</v>
      </c>
      <c r="J279" s="294">
        <v>0</v>
      </c>
      <c r="K279" s="294">
        <v>0</v>
      </c>
      <c r="L279" s="294">
        <v>0</v>
      </c>
      <c r="M279" s="294">
        <v>0</v>
      </c>
      <c r="N279" s="290"/>
      <c r="O279" s="294">
        <v>3.6425079169999997</v>
      </c>
      <c r="P279" s="294">
        <v>3.6425079169999997</v>
      </c>
      <c r="Q279" s="294">
        <v>3.6425079169999997</v>
      </c>
      <c r="R279" s="294">
        <v>3.1185877689999999</v>
      </c>
      <c r="S279" s="294">
        <v>1.395783942</v>
      </c>
      <c r="T279" s="294">
        <v>0</v>
      </c>
      <c r="U279" s="294">
        <v>0</v>
      </c>
      <c r="V279" s="294">
        <v>0</v>
      </c>
      <c r="W279" s="294">
        <v>0</v>
      </c>
      <c r="X279" s="294">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250</v>
      </c>
      <c r="C280" s="290" t="s">
        <v>164</v>
      </c>
      <c r="D280" s="294"/>
      <c r="E280" s="294"/>
      <c r="F280" s="294"/>
      <c r="G280" s="294"/>
      <c r="H280" s="294"/>
      <c r="I280" s="294"/>
      <c r="J280" s="294"/>
      <c r="K280" s="294"/>
      <c r="L280" s="294"/>
      <c r="M280" s="294"/>
      <c r="N280" s="466"/>
      <c r="O280" s="294"/>
      <c r="P280" s="294"/>
      <c r="Q280" s="294"/>
      <c r="R280" s="294"/>
      <c r="S280" s="294"/>
      <c r="T280" s="294"/>
      <c r="U280" s="294"/>
      <c r="V280" s="294"/>
      <c r="W280" s="294"/>
      <c r="X280" s="294"/>
      <c r="Y280" s="410">
        <f>Y279</f>
        <v>1</v>
      </c>
      <c r="Z280" s="410">
        <f>Z279</f>
        <v>0</v>
      </c>
      <c r="AA280" s="410">
        <f t="shared" ref="AA280:AL280" si="78">AA279</f>
        <v>0</v>
      </c>
      <c r="AB280" s="410">
        <f t="shared" si="78"/>
        <v>0</v>
      </c>
      <c r="AC280" s="410">
        <f t="shared" si="78"/>
        <v>0</v>
      </c>
      <c r="AD280" s="410">
        <f t="shared" si="78"/>
        <v>0</v>
      </c>
      <c r="AE280" s="410">
        <f t="shared" si="78"/>
        <v>0</v>
      </c>
      <c r="AF280" s="410">
        <f t="shared" si="78"/>
        <v>0</v>
      </c>
      <c r="AG280" s="410">
        <f t="shared" si="78"/>
        <v>0</v>
      </c>
      <c r="AH280" s="410">
        <f t="shared" si="78"/>
        <v>0</v>
      </c>
      <c r="AI280" s="410">
        <f t="shared" si="78"/>
        <v>0</v>
      </c>
      <c r="AJ280" s="410">
        <f t="shared" si="78"/>
        <v>0</v>
      </c>
      <c r="AK280" s="410">
        <f t="shared" si="78"/>
        <v>0</v>
      </c>
      <c r="AL280" s="410">
        <f t="shared" si="78"/>
        <v>0</v>
      </c>
      <c r="AM280" s="296"/>
    </row>
    <row r="281" spans="1:39" ht="15.75" outlineLevel="1">
      <c r="A281" s="509"/>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7">
        <v>2</v>
      </c>
      <c r="B282" s="293" t="s">
        <v>2</v>
      </c>
      <c r="C282" s="290" t="s">
        <v>25</v>
      </c>
      <c r="D282" s="294">
        <v>3694.39878</v>
      </c>
      <c r="E282" s="294">
        <v>3694.39878</v>
      </c>
      <c r="F282" s="294">
        <v>3694.39878</v>
      </c>
      <c r="G282" s="294">
        <v>3694.39878</v>
      </c>
      <c r="H282" s="294">
        <v>0</v>
      </c>
      <c r="I282" s="294">
        <v>0</v>
      </c>
      <c r="J282" s="294">
        <v>0</v>
      </c>
      <c r="K282" s="294">
        <v>0</v>
      </c>
      <c r="L282" s="294">
        <v>0</v>
      </c>
      <c r="M282" s="294">
        <v>0</v>
      </c>
      <c r="N282" s="290"/>
      <c r="O282" s="294">
        <v>2.0719409899999999</v>
      </c>
      <c r="P282" s="294">
        <v>2.0719409899999999</v>
      </c>
      <c r="Q282" s="294">
        <v>2.0719409899999999</v>
      </c>
      <c r="R282" s="294">
        <v>2.0719409899999999</v>
      </c>
      <c r="S282" s="294">
        <v>0</v>
      </c>
      <c r="T282" s="294">
        <v>0</v>
      </c>
      <c r="U282" s="294">
        <v>0</v>
      </c>
      <c r="V282" s="294">
        <v>0</v>
      </c>
      <c r="W282" s="294">
        <v>0</v>
      </c>
      <c r="X282" s="294">
        <v>0</v>
      </c>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250</v>
      </c>
      <c r="C283" s="290" t="s">
        <v>164</v>
      </c>
      <c r="D283" s="294"/>
      <c r="E283" s="294"/>
      <c r="F283" s="294"/>
      <c r="G283" s="294"/>
      <c r="H283" s="294"/>
      <c r="I283" s="294"/>
      <c r="J283" s="294"/>
      <c r="K283" s="294"/>
      <c r="L283" s="294"/>
      <c r="M283" s="294"/>
      <c r="N283" s="466"/>
      <c r="O283" s="294"/>
      <c r="P283" s="294"/>
      <c r="Q283" s="294"/>
      <c r="R283" s="294"/>
      <c r="S283" s="294"/>
      <c r="T283" s="294"/>
      <c r="U283" s="294"/>
      <c r="V283" s="294"/>
      <c r="W283" s="294"/>
      <c r="X283" s="294"/>
      <c r="Y283" s="410">
        <f>Y282</f>
        <v>1</v>
      </c>
      <c r="Z283" s="410">
        <f>Z282</f>
        <v>0</v>
      </c>
      <c r="AA283" s="410">
        <f t="shared" ref="AA283:AL283" si="79">AA282</f>
        <v>0</v>
      </c>
      <c r="AB283" s="410">
        <f t="shared" si="79"/>
        <v>0</v>
      </c>
      <c r="AC283" s="410">
        <f t="shared" si="79"/>
        <v>0</v>
      </c>
      <c r="AD283" s="410">
        <f t="shared" si="79"/>
        <v>0</v>
      </c>
      <c r="AE283" s="410">
        <f t="shared" si="79"/>
        <v>0</v>
      </c>
      <c r="AF283" s="410">
        <f t="shared" si="79"/>
        <v>0</v>
      </c>
      <c r="AG283" s="410">
        <f t="shared" si="79"/>
        <v>0</v>
      </c>
      <c r="AH283" s="410">
        <f t="shared" si="79"/>
        <v>0</v>
      </c>
      <c r="AI283" s="410">
        <f t="shared" si="79"/>
        <v>0</v>
      </c>
      <c r="AJ283" s="410">
        <f t="shared" si="79"/>
        <v>0</v>
      </c>
      <c r="AK283" s="410">
        <f t="shared" si="79"/>
        <v>0</v>
      </c>
      <c r="AL283" s="410">
        <f t="shared" si="79"/>
        <v>0</v>
      </c>
      <c r="AM283" s="296"/>
    </row>
    <row r="284" spans="1:39" ht="15.75" outlineLevel="1">
      <c r="A284" s="509"/>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7">
        <v>3</v>
      </c>
      <c r="B285" s="293" t="s">
        <v>3</v>
      </c>
      <c r="C285" s="290" t="s">
        <v>25</v>
      </c>
      <c r="D285" s="294">
        <v>50936.682420777994</v>
      </c>
      <c r="E285" s="294">
        <v>50936.682420777994</v>
      </c>
      <c r="F285" s="294">
        <v>50936.682420777994</v>
      </c>
      <c r="G285" s="294">
        <v>50936.682420777994</v>
      </c>
      <c r="H285" s="294">
        <v>50936.682420777994</v>
      </c>
      <c r="I285" s="294">
        <v>50936.682420777994</v>
      </c>
      <c r="J285" s="294">
        <v>50936.682420777994</v>
      </c>
      <c r="K285" s="294">
        <v>50936.682420777994</v>
      </c>
      <c r="L285" s="294">
        <v>50936.682420777994</v>
      </c>
      <c r="M285" s="294">
        <v>50936.682420777994</v>
      </c>
      <c r="N285" s="290"/>
      <c r="O285" s="294">
        <v>28.317046614000002</v>
      </c>
      <c r="P285" s="294">
        <v>28.317046614000002</v>
      </c>
      <c r="Q285" s="294">
        <v>28.317046614000002</v>
      </c>
      <c r="R285" s="294">
        <v>28.317046614000002</v>
      </c>
      <c r="S285" s="294">
        <v>28.317046614000002</v>
      </c>
      <c r="T285" s="294">
        <v>28.317046614000002</v>
      </c>
      <c r="U285" s="294">
        <v>28.317046614000002</v>
      </c>
      <c r="V285" s="294">
        <v>28.317046614000002</v>
      </c>
      <c r="W285" s="294">
        <v>28.317046614000002</v>
      </c>
      <c r="X285" s="294">
        <v>28.317046614000002</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250</v>
      </c>
      <c r="C286" s="290" t="s">
        <v>164</v>
      </c>
      <c r="D286" s="294">
        <v>2789</v>
      </c>
      <c r="E286" s="294"/>
      <c r="F286" s="294"/>
      <c r="G286" s="294"/>
      <c r="H286" s="294"/>
      <c r="I286" s="294"/>
      <c r="J286" s="294"/>
      <c r="K286" s="294"/>
      <c r="L286" s="294"/>
      <c r="M286" s="294"/>
      <c r="N286" s="466"/>
      <c r="O286" s="294">
        <v>2</v>
      </c>
      <c r="P286" s="294"/>
      <c r="Q286" s="294"/>
      <c r="R286" s="294"/>
      <c r="S286" s="294"/>
      <c r="T286" s="294"/>
      <c r="U286" s="294"/>
      <c r="V286" s="294"/>
      <c r="W286" s="294"/>
      <c r="X286" s="294"/>
      <c r="Y286" s="410">
        <f>Y285</f>
        <v>1</v>
      </c>
      <c r="Z286" s="410">
        <f>Z285</f>
        <v>0</v>
      </c>
      <c r="AA286" s="410">
        <f t="shared" ref="AA286:AL286" si="80">AA285</f>
        <v>0</v>
      </c>
      <c r="AB286" s="410">
        <f t="shared" si="80"/>
        <v>0</v>
      </c>
      <c r="AC286" s="410">
        <f t="shared" si="80"/>
        <v>0</v>
      </c>
      <c r="AD286" s="410">
        <f t="shared" si="80"/>
        <v>0</v>
      </c>
      <c r="AE286" s="410">
        <f t="shared" si="80"/>
        <v>0</v>
      </c>
      <c r="AF286" s="410">
        <f t="shared" si="80"/>
        <v>0</v>
      </c>
      <c r="AG286" s="410">
        <f t="shared" si="80"/>
        <v>0</v>
      </c>
      <c r="AH286" s="410">
        <f t="shared" si="80"/>
        <v>0</v>
      </c>
      <c r="AI286" s="410">
        <f t="shared" si="80"/>
        <v>0</v>
      </c>
      <c r="AJ286" s="410">
        <f t="shared" si="80"/>
        <v>0</v>
      </c>
      <c r="AK286" s="410">
        <f t="shared" si="80"/>
        <v>0</v>
      </c>
      <c r="AL286" s="410">
        <f t="shared" si="80"/>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7">
        <v>4</v>
      </c>
      <c r="B288" s="293" t="s">
        <v>4</v>
      </c>
      <c r="C288" s="290" t="s">
        <v>25</v>
      </c>
      <c r="D288" s="294">
        <v>8703.5424539430005</v>
      </c>
      <c r="E288" s="294">
        <v>8703.5424539430005</v>
      </c>
      <c r="F288" s="294">
        <v>8368.1438070439999</v>
      </c>
      <c r="G288" s="294">
        <v>7089.5446631269997</v>
      </c>
      <c r="H288" s="294">
        <v>7089.5446631269997</v>
      </c>
      <c r="I288" s="294">
        <v>7089.5446631269997</v>
      </c>
      <c r="J288" s="294">
        <v>7089.5446631269997</v>
      </c>
      <c r="K288" s="294">
        <v>7083.6362717379998</v>
      </c>
      <c r="L288" s="294">
        <v>5150.9942014669996</v>
      </c>
      <c r="M288" s="294">
        <v>5150.9942014669996</v>
      </c>
      <c r="N288" s="290"/>
      <c r="O288" s="294">
        <v>0.58333884999999996</v>
      </c>
      <c r="P288" s="294">
        <v>0.58333884999999996</v>
      </c>
      <c r="Q288" s="294">
        <v>0.56228342899999995</v>
      </c>
      <c r="R288" s="294">
        <v>0.482016428</v>
      </c>
      <c r="S288" s="294">
        <v>0.482016428</v>
      </c>
      <c r="T288" s="294">
        <v>0.482016428</v>
      </c>
      <c r="U288" s="294">
        <v>0.482016428</v>
      </c>
      <c r="V288" s="294">
        <v>0.48134195400000002</v>
      </c>
      <c r="W288" s="294">
        <v>0.36001590500000002</v>
      </c>
      <c r="X288" s="294">
        <v>0.36001590500000002</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250</v>
      </c>
      <c r="C289" s="290" t="s">
        <v>164</v>
      </c>
      <c r="D289" s="294">
        <v>27</v>
      </c>
      <c r="E289" s="294"/>
      <c r="F289" s="294"/>
      <c r="G289" s="294"/>
      <c r="H289" s="294"/>
      <c r="I289" s="294"/>
      <c r="J289" s="294"/>
      <c r="K289" s="294"/>
      <c r="L289" s="294"/>
      <c r="M289" s="294"/>
      <c r="N289" s="466"/>
      <c r="O289" s="294"/>
      <c r="P289" s="294"/>
      <c r="Q289" s="294"/>
      <c r="R289" s="294"/>
      <c r="S289" s="294"/>
      <c r="T289" s="294"/>
      <c r="U289" s="294"/>
      <c r="V289" s="294"/>
      <c r="W289" s="294"/>
      <c r="X289" s="294"/>
      <c r="Y289" s="410">
        <f>Y288</f>
        <v>1</v>
      </c>
      <c r="Z289" s="410">
        <f>Z288</f>
        <v>0</v>
      </c>
      <c r="AA289" s="410">
        <f t="shared" ref="AA289:AL289" si="81">AA288</f>
        <v>0</v>
      </c>
      <c r="AB289" s="410">
        <f t="shared" si="81"/>
        <v>0</v>
      </c>
      <c r="AC289" s="410">
        <f t="shared" si="81"/>
        <v>0</v>
      </c>
      <c r="AD289" s="410">
        <f t="shared" si="81"/>
        <v>0</v>
      </c>
      <c r="AE289" s="410">
        <f t="shared" si="81"/>
        <v>0</v>
      </c>
      <c r="AF289" s="410">
        <f t="shared" si="81"/>
        <v>0</v>
      </c>
      <c r="AG289" s="410">
        <f t="shared" si="81"/>
        <v>0</v>
      </c>
      <c r="AH289" s="410">
        <f t="shared" si="81"/>
        <v>0</v>
      </c>
      <c r="AI289" s="410">
        <f t="shared" si="81"/>
        <v>0</v>
      </c>
      <c r="AJ289" s="410">
        <f t="shared" si="81"/>
        <v>0</v>
      </c>
      <c r="AK289" s="410">
        <f t="shared" si="81"/>
        <v>0</v>
      </c>
      <c r="AL289" s="410">
        <f t="shared" si="81"/>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7">
        <v>5</v>
      </c>
      <c r="B291" s="293" t="s">
        <v>5</v>
      </c>
      <c r="C291" s="290" t="s">
        <v>25</v>
      </c>
      <c r="D291" s="294">
        <v>19399.813163905001</v>
      </c>
      <c r="E291" s="294">
        <v>19399.813163905001</v>
      </c>
      <c r="F291" s="294">
        <v>18230.927709930002</v>
      </c>
      <c r="G291" s="294">
        <v>14241.818354457</v>
      </c>
      <c r="H291" s="294">
        <v>14241.818354457</v>
      </c>
      <c r="I291" s="294">
        <v>14241.818354457</v>
      </c>
      <c r="J291" s="294">
        <v>14241.818354457</v>
      </c>
      <c r="K291" s="294">
        <v>14225.035097759001</v>
      </c>
      <c r="L291" s="294">
        <v>11962.428054815</v>
      </c>
      <c r="M291" s="294">
        <v>11962.428054815</v>
      </c>
      <c r="N291" s="290"/>
      <c r="O291" s="294">
        <v>1.336613842</v>
      </c>
      <c r="P291" s="294">
        <v>1.336613842</v>
      </c>
      <c r="Q291" s="294">
        <v>1.2632343699999999</v>
      </c>
      <c r="R291" s="294">
        <v>1.012808859</v>
      </c>
      <c r="S291" s="294">
        <v>1.012808859</v>
      </c>
      <c r="T291" s="294">
        <v>1.012808859</v>
      </c>
      <c r="U291" s="294">
        <v>1.012808859</v>
      </c>
      <c r="V291" s="294">
        <v>1.010892962</v>
      </c>
      <c r="W291" s="294">
        <v>0.868852603</v>
      </c>
      <c r="X291" s="294">
        <v>0.868852603</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250</v>
      </c>
      <c r="C292" s="290" t="s">
        <v>164</v>
      </c>
      <c r="D292" s="294"/>
      <c r="E292" s="294"/>
      <c r="F292" s="294"/>
      <c r="G292" s="294"/>
      <c r="H292" s="294"/>
      <c r="I292" s="294"/>
      <c r="J292" s="294"/>
      <c r="K292" s="294"/>
      <c r="L292" s="294"/>
      <c r="M292" s="294"/>
      <c r="N292" s="466"/>
      <c r="O292" s="294"/>
      <c r="P292" s="294"/>
      <c r="Q292" s="294"/>
      <c r="R292" s="294"/>
      <c r="S292" s="294"/>
      <c r="T292" s="294"/>
      <c r="U292" s="294"/>
      <c r="V292" s="294"/>
      <c r="W292" s="294"/>
      <c r="X292" s="294"/>
      <c r="Y292" s="410">
        <f>Y291</f>
        <v>1</v>
      </c>
      <c r="Z292" s="410">
        <f>Z291</f>
        <v>0</v>
      </c>
      <c r="AA292" s="410">
        <f t="shared" ref="AA292:AL292" si="82">AA291</f>
        <v>0</v>
      </c>
      <c r="AB292" s="410">
        <f t="shared" si="82"/>
        <v>0</v>
      </c>
      <c r="AC292" s="410">
        <f t="shared" si="82"/>
        <v>0</v>
      </c>
      <c r="AD292" s="410">
        <f t="shared" si="82"/>
        <v>0</v>
      </c>
      <c r="AE292" s="410">
        <f t="shared" si="82"/>
        <v>0</v>
      </c>
      <c r="AF292" s="410">
        <f t="shared" si="82"/>
        <v>0</v>
      </c>
      <c r="AG292" s="410">
        <f t="shared" si="82"/>
        <v>0</v>
      </c>
      <c r="AH292" s="410">
        <f t="shared" si="82"/>
        <v>0</v>
      </c>
      <c r="AI292" s="410">
        <f t="shared" si="82"/>
        <v>0</v>
      </c>
      <c r="AJ292" s="410">
        <f t="shared" si="82"/>
        <v>0</v>
      </c>
      <c r="AK292" s="410">
        <f t="shared" si="82"/>
        <v>0</v>
      </c>
      <c r="AL292" s="410">
        <f t="shared" si="82"/>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7">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250</v>
      </c>
      <c r="C295" s="290" t="s">
        <v>164</v>
      </c>
      <c r="D295" s="294"/>
      <c r="E295" s="294"/>
      <c r="F295" s="294"/>
      <c r="G295" s="294"/>
      <c r="H295" s="294"/>
      <c r="I295" s="294"/>
      <c r="J295" s="294"/>
      <c r="K295" s="294"/>
      <c r="L295" s="294"/>
      <c r="M295" s="294"/>
      <c r="N295" s="466"/>
      <c r="O295" s="294"/>
      <c r="P295" s="294"/>
      <c r="Q295" s="294"/>
      <c r="R295" s="294"/>
      <c r="S295" s="294"/>
      <c r="T295" s="294"/>
      <c r="U295" s="294"/>
      <c r="V295" s="294"/>
      <c r="W295" s="294"/>
      <c r="X295" s="294"/>
      <c r="Y295" s="410">
        <f>Y294</f>
        <v>0</v>
      </c>
      <c r="Z295" s="410">
        <f>Z294</f>
        <v>0</v>
      </c>
      <c r="AA295" s="410">
        <f t="shared" ref="AA295:AL295" si="83">AA294</f>
        <v>0</v>
      </c>
      <c r="AB295" s="410">
        <f t="shared" si="83"/>
        <v>0</v>
      </c>
      <c r="AC295" s="410">
        <f t="shared" si="83"/>
        <v>0</v>
      </c>
      <c r="AD295" s="410">
        <f t="shared" si="83"/>
        <v>0</v>
      </c>
      <c r="AE295" s="410">
        <f t="shared" si="83"/>
        <v>0</v>
      </c>
      <c r="AF295" s="410">
        <f t="shared" si="83"/>
        <v>0</v>
      </c>
      <c r="AG295" s="410">
        <f t="shared" si="83"/>
        <v>0</v>
      </c>
      <c r="AH295" s="410">
        <f t="shared" si="83"/>
        <v>0</v>
      </c>
      <c r="AI295" s="410">
        <f t="shared" si="83"/>
        <v>0</v>
      </c>
      <c r="AJ295" s="410">
        <f t="shared" si="83"/>
        <v>0</v>
      </c>
      <c r="AK295" s="410">
        <f t="shared" si="83"/>
        <v>0</v>
      </c>
      <c r="AL295" s="410">
        <f t="shared" si="83"/>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7">
        <v>7</v>
      </c>
      <c r="B297" s="293" t="s">
        <v>42</v>
      </c>
      <c r="C297" s="290" t="s">
        <v>25</v>
      </c>
      <c r="D297" s="294"/>
      <c r="E297" s="294"/>
      <c r="F297" s="294"/>
      <c r="G297" s="294"/>
      <c r="H297" s="294"/>
      <c r="I297" s="294"/>
      <c r="J297" s="294"/>
      <c r="K297" s="294"/>
      <c r="L297" s="294"/>
      <c r="M297" s="294"/>
      <c r="N297" s="290"/>
      <c r="O297" s="294">
        <v>4.2249999999999996</v>
      </c>
      <c r="P297" s="294"/>
      <c r="Q297" s="294"/>
      <c r="R297" s="294"/>
      <c r="S297" s="294"/>
      <c r="T297" s="294"/>
      <c r="U297" s="294"/>
      <c r="V297" s="294"/>
      <c r="W297" s="294"/>
      <c r="X297" s="294"/>
      <c r="Y297" s="409">
        <v>1</v>
      </c>
      <c r="Z297" s="409"/>
      <c r="AA297" s="409"/>
      <c r="AB297" s="409"/>
      <c r="AC297" s="409"/>
      <c r="AD297" s="409"/>
      <c r="AE297" s="409"/>
      <c r="AF297" s="409"/>
      <c r="AG297" s="409"/>
      <c r="AH297" s="409"/>
      <c r="AI297" s="409"/>
      <c r="AJ297" s="409"/>
      <c r="AK297" s="409"/>
      <c r="AL297" s="409"/>
      <c r="AM297" s="295">
        <f>SUM(Y297:AL297)</f>
        <v>1</v>
      </c>
    </row>
    <row r="298" spans="1:39" ht="15" outlineLevel="1">
      <c r="B298" s="293" t="s">
        <v>250</v>
      </c>
      <c r="C298" s="290" t="s">
        <v>164</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1</v>
      </c>
      <c r="Z298" s="410">
        <f>Z297</f>
        <v>0</v>
      </c>
      <c r="AA298" s="410">
        <f t="shared" ref="AA298:AL298" si="84">AA297</f>
        <v>0</v>
      </c>
      <c r="AB298" s="410">
        <f t="shared" si="84"/>
        <v>0</v>
      </c>
      <c r="AC298" s="410">
        <f t="shared" si="84"/>
        <v>0</v>
      </c>
      <c r="AD298" s="410">
        <f t="shared" si="84"/>
        <v>0</v>
      </c>
      <c r="AE298" s="410">
        <f t="shared" si="84"/>
        <v>0</v>
      </c>
      <c r="AF298" s="410">
        <f t="shared" si="84"/>
        <v>0</v>
      </c>
      <c r="AG298" s="410">
        <f t="shared" si="84"/>
        <v>0</v>
      </c>
      <c r="AH298" s="410">
        <f t="shared" si="84"/>
        <v>0</v>
      </c>
      <c r="AI298" s="410">
        <f t="shared" si="84"/>
        <v>0</v>
      </c>
      <c r="AJ298" s="410">
        <f t="shared" si="84"/>
        <v>0</v>
      </c>
      <c r="AK298" s="410">
        <f t="shared" si="84"/>
        <v>0</v>
      </c>
      <c r="AL298" s="410">
        <f t="shared" si="84"/>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7">
        <v>8</v>
      </c>
      <c r="B300" s="293" t="s">
        <v>486</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7"/>
      <c r="B301" s="293" t="s">
        <v>250</v>
      </c>
      <c r="C301" s="290" t="s">
        <v>164</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5">AA300</f>
        <v>0</v>
      </c>
      <c r="AB301" s="410">
        <f t="shared" si="85"/>
        <v>0</v>
      </c>
      <c r="AC301" s="410">
        <f t="shared" si="85"/>
        <v>0</v>
      </c>
      <c r="AD301" s="410">
        <f t="shared" si="85"/>
        <v>0</v>
      </c>
      <c r="AE301" s="410">
        <f t="shared" si="85"/>
        <v>0</v>
      </c>
      <c r="AF301" s="410">
        <f t="shared" si="85"/>
        <v>0</v>
      </c>
      <c r="AG301" s="410">
        <f t="shared" si="85"/>
        <v>0</v>
      </c>
      <c r="AH301" s="410">
        <f t="shared" si="85"/>
        <v>0</v>
      </c>
      <c r="AI301" s="410">
        <f t="shared" si="85"/>
        <v>0</v>
      </c>
      <c r="AJ301" s="410">
        <f t="shared" si="85"/>
        <v>0</v>
      </c>
      <c r="AK301" s="410">
        <f t="shared" si="85"/>
        <v>0</v>
      </c>
      <c r="AL301" s="410">
        <f t="shared" si="85"/>
        <v>0</v>
      </c>
      <c r="AM301" s="296"/>
    </row>
    <row r="302" spans="1:39" s="282" customFormat="1" ht="15" outlineLevel="1">
      <c r="A302" s="507"/>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7">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250</v>
      </c>
      <c r="C304" s="290" t="s">
        <v>164</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6">AA303</f>
        <v>0</v>
      </c>
      <c r="AB304" s="410">
        <f t="shared" si="86"/>
        <v>0</v>
      </c>
      <c r="AC304" s="410">
        <f t="shared" si="86"/>
        <v>0</v>
      </c>
      <c r="AD304" s="410">
        <f t="shared" si="86"/>
        <v>0</v>
      </c>
      <c r="AE304" s="410">
        <f t="shared" si="86"/>
        <v>0</v>
      </c>
      <c r="AF304" s="410">
        <f t="shared" si="86"/>
        <v>0</v>
      </c>
      <c r="AG304" s="410">
        <f t="shared" si="86"/>
        <v>0</v>
      </c>
      <c r="AH304" s="410">
        <f t="shared" si="86"/>
        <v>0</v>
      </c>
      <c r="AI304" s="410">
        <f t="shared" si="86"/>
        <v>0</v>
      </c>
      <c r="AJ304" s="410">
        <f t="shared" si="86"/>
        <v>0</v>
      </c>
      <c r="AK304" s="410">
        <f t="shared" si="86"/>
        <v>0</v>
      </c>
      <c r="AL304" s="410">
        <f t="shared" si="86"/>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8"/>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7">
        <v>10</v>
      </c>
      <c r="B307" s="309" t="s">
        <v>22</v>
      </c>
      <c r="C307" s="290" t="s">
        <v>25</v>
      </c>
      <c r="D307" s="294">
        <v>356535.91101837897</v>
      </c>
      <c r="E307" s="294">
        <v>356535.91101837897</v>
      </c>
      <c r="F307" s="294">
        <v>356535.91101837897</v>
      </c>
      <c r="G307" s="294">
        <v>356535.91101837897</v>
      </c>
      <c r="H307" s="294">
        <v>354128.59432719101</v>
      </c>
      <c r="I307" s="294">
        <v>353830.58589890198</v>
      </c>
      <c r="J307" s="294">
        <v>353830.58589890198</v>
      </c>
      <c r="K307" s="294">
        <v>353830.58589890198</v>
      </c>
      <c r="L307" s="294">
        <v>350868.61975974502</v>
      </c>
      <c r="M307" s="294">
        <v>348696.21109332802</v>
      </c>
      <c r="N307" s="294">
        <v>12</v>
      </c>
      <c r="O307" s="294">
        <v>88.722159113999993</v>
      </c>
      <c r="P307" s="294">
        <v>88.722159113999993</v>
      </c>
      <c r="Q307" s="294">
        <v>88.722159113999993</v>
      </c>
      <c r="R307" s="294">
        <v>88.722159113999993</v>
      </c>
      <c r="S307" s="294">
        <v>87.953723973999999</v>
      </c>
      <c r="T307" s="294">
        <v>87.876476543999999</v>
      </c>
      <c r="U307" s="294">
        <v>87.876476543999999</v>
      </c>
      <c r="V307" s="294">
        <v>87.876476543999999</v>
      </c>
      <c r="W307" s="294">
        <v>86.930992773</v>
      </c>
      <c r="X307" s="294">
        <v>86.367877870000001</v>
      </c>
      <c r="Y307" s="414"/>
      <c r="Z307" s="501">
        <v>0.2</v>
      </c>
      <c r="AA307" s="501">
        <v>0.8</v>
      </c>
      <c r="AB307" s="501"/>
      <c r="AC307" s="414"/>
      <c r="AD307" s="414"/>
      <c r="AE307" s="414"/>
      <c r="AF307" s="414"/>
      <c r="AG307" s="414"/>
      <c r="AH307" s="414"/>
      <c r="AI307" s="414"/>
      <c r="AJ307" s="414"/>
      <c r="AK307" s="414"/>
      <c r="AL307" s="414"/>
      <c r="AM307" s="295">
        <f>SUM(Y307:AL307)</f>
        <v>1</v>
      </c>
    </row>
    <row r="308" spans="1:39" ht="15" outlineLevel="1">
      <c r="B308" s="293" t="s">
        <v>250</v>
      </c>
      <c r="C308" s="290" t="s">
        <v>164</v>
      </c>
      <c r="D308" s="294">
        <v>139263</v>
      </c>
      <c r="E308" s="294"/>
      <c r="F308" s="294"/>
      <c r="G308" s="294"/>
      <c r="H308" s="294"/>
      <c r="I308" s="294"/>
      <c r="J308" s="294"/>
      <c r="K308" s="294"/>
      <c r="L308" s="294"/>
      <c r="M308" s="294"/>
      <c r="N308" s="294">
        <f>N307</f>
        <v>12</v>
      </c>
      <c r="O308" s="294">
        <v>28</v>
      </c>
      <c r="P308" s="294"/>
      <c r="Q308" s="294"/>
      <c r="R308" s="294"/>
      <c r="S308" s="294"/>
      <c r="T308" s="294"/>
      <c r="U308" s="294"/>
      <c r="V308" s="294"/>
      <c r="W308" s="294"/>
      <c r="X308" s="294"/>
      <c r="Y308" s="410">
        <f>Y307</f>
        <v>0</v>
      </c>
      <c r="Z308" s="410">
        <f>Z307</f>
        <v>0.2</v>
      </c>
      <c r="AA308" s="410">
        <f t="shared" ref="AA308:AL308" si="87">AA307</f>
        <v>0.8</v>
      </c>
      <c r="AB308" s="410">
        <f t="shared" si="87"/>
        <v>0</v>
      </c>
      <c r="AC308" s="410">
        <f t="shared" si="87"/>
        <v>0</v>
      </c>
      <c r="AD308" s="410">
        <f t="shared" si="87"/>
        <v>0</v>
      </c>
      <c r="AE308" s="410">
        <f t="shared" si="87"/>
        <v>0</v>
      </c>
      <c r="AF308" s="410">
        <f t="shared" si="87"/>
        <v>0</v>
      </c>
      <c r="AG308" s="410">
        <f t="shared" si="87"/>
        <v>0</v>
      </c>
      <c r="AH308" s="410">
        <f t="shared" si="87"/>
        <v>0</v>
      </c>
      <c r="AI308" s="410">
        <f t="shared" si="87"/>
        <v>0</v>
      </c>
      <c r="AJ308" s="410">
        <f t="shared" si="87"/>
        <v>0</v>
      </c>
      <c r="AK308" s="410">
        <f t="shared" si="87"/>
        <v>0</v>
      </c>
      <c r="AL308" s="410">
        <f t="shared" si="87"/>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7">
        <v>11</v>
      </c>
      <c r="B310" s="313" t="s">
        <v>21</v>
      </c>
      <c r="C310" s="290" t="s">
        <v>25</v>
      </c>
      <c r="D310" s="294">
        <v>192984.00143971501</v>
      </c>
      <c r="E310" s="294">
        <v>192984.00143971501</v>
      </c>
      <c r="F310" s="294">
        <v>173868.47455912299</v>
      </c>
      <c r="G310" s="294">
        <v>119784.67372855201</v>
      </c>
      <c r="H310" s="294">
        <v>83765.075431553007</v>
      </c>
      <c r="I310" s="294">
        <v>83765.075431553007</v>
      </c>
      <c r="J310" s="294">
        <v>83765.075431553007</v>
      </c>
      <c r="K310" s="294">
        <v>83096.815249623003</v>
      </c>
      <c r="L310" s="294">
        <v>83096.815249623003</v>
      </c>
      <c r="M310" s="294">
        <v>83096.815249623003</v>
      </c>
      <c r="N310" s="294">
        <v>12</v>
      </c>
      <c r="O310" s="294">
        <v>57.048494005999999</v>
      </c>
      <c r="P310" s="294">
        <v>57.048494005999999</v>
      </c>
      <c r="Q310" s="294">
        <v>51.604224662999997</v>
      </c>
      <c r="R310" s="294">
        <v>36.619661551999997</v>
      </c>
      <c r="S310" s="294">
        <v>25.158195497000001</v>
      </c>
      <c r="T310" s="294">
        <v>25.158195497000001</v>
      </c>
      <c r="U310" s="294">
        <v>25.158195497000001</v>
      </c>
      <c r="V310" s="294">
        <v>24.489458730999999</v>
      </c>
      <c r="W310" s="294">
        <v>24.489458730999999</v>
      </c>
      <c r="X310" s="294">
        <v>24.489458730999999</v>
      </c>
      <c r="Y310" s="414"/>
      <c r="Z310" s="501">
        <v>1</v>
      </c>
      <c r="AA310" s="414"/>
      <c r="AB310" s="414"/>
      <c r="AC310" s="414"/>
      <c r="AD310" s="414"/>
      <c r="AE310" s="414"/>
      <c r="AF310" s="414"/>
      <c r="AG310" s="414"/>
      <c r="AH310" s="414"/>
      <c r="AI310" s="414"/>
      <c r="AJ310" s="414"/>
      <c r="AK310" s="414"/>
      <c r="AL310" s="414"/>
      <c r="AM310" s="295">
        <f>SUM(Y310:AL310)</f>
        <v>1</v>
      </c>
    </row>
    <row r="311" spans="1:39" ht="15" outlineLevel="1">
      <c r="B311" s="293" t="s">
        <v>250</v>
      </c>
      <c r="C311" s="290" t="s">
        <v>164</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1</v>
      </c>
      <c r="AA311" s="410">
        <f t="shared" ref="AA311:AL311" si="88">AA310</f>
        <v>0</v>
      </c>
      <c r="AB311" s="410">
        <f t="shared" si="88"/>
        <v>0</v>
      </c>
      <c r="AC311" s="410">
        <f t="shared" si="88"/>
        <v>0</v>
      </c>
      <c r="AD311" s="410">
        <f t="shared" si="88"/>
        <v>0</v>
      </c>
      <c r="AE311" s="410">
        <f t="shared" si="88"/>
        <v>0</v>
      </c>
      <c r="AF311" s="410">
        <f t="shared" si="88"/>
        <v>0</v>
      </c>
      <c r="AG311" s="410">
        <f t="shared" si="88"/>
        <v>0</v>
      </c>
      <c r="AH311" s="410">
        <f t="shared" si="88"/>
        <v>0</v>
      </c>
      <c r="AI311" s="410">
        <f t="shared" si="88"/>
        <v>0</v>
      </c>
      <c r="AJ311" s="410">
        <f t="shared" si="88"/>
        <v>0</v>
      </c>
      <c r="AK311" s="410">
        <f t="shared" si="88"/>
        <v>0</v>
      </c>
      <c r="AL311" s="410">
        <f t="shared" si="88"/>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7">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250</v>
      </c>
      <c r="C314" s="290" t="s">
        <v>164</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9">AA313</f>
        <v>0</v>
      </c>
      <c r="AB314" s="410">
        <f t="shared" si="89"/>
        <v>0</v>
      </c>
      <c r="AC314" s="410">
        <f t="shared" si="89"/>
        <v>0</v>
      </c>
      <c r="AD314" s="410">
        <f t="shared" si="89"/>
        <v>0</v>
      </c>
      <c r="AE314" s="410">
        <f t="shared" si="89"/>
        <v>0</v>
      </c>
      <c r="AF314" s="410">
        <f t="shared" si="89"/>
        <v>0</v>
      </c>
      <c r="AG314" s="410">
        <f t="shared" si="89"/>
        <v>0</v>
      </c>
      <c r="AH314" s="410">
        <f t="shared" si="89"/>
        <v>0</v>
      </c>
      <c r="AI314" s="410">
        <f t="shared" si="89"/>
        <v>0</v>
      </c>
      <c r="AJ314" s="410">
        <f t="shared" si="89"/>
        <v>0</v>
      </c>
      <c r="AK314" s="410">
        <f t="shared" si="89"/>
        <v>0</v>
      </c>
      <c r="AL314" s="410">
        <f t="shared" si="89"/>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7">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250</v>
      </c>
      <c r="C317" s="290" t="s">
        <v>164</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90">AA316</f>
        <v>0</v>
      </c>
      <c r="AB317" s="410">
        <f t="shared" si="90"/>
        <v>0</v>
      </c>
      <c r="AC317" s="410">
        <f t="shared" si="90"/>
        <v>0</v>
      </c>
      <c r="AD317" s="410">
        <f t="shared" si="90"/>
        <v>0</v>
      </c>
      <c r="AE317" s="410">
        <f t="shared" si="90"/>
        <v>0</v>
      </c>
      <c r="AF317" s="410">
        <f t="shared" si="90"/>
        <v>0</v>
      </c>
      <c r="AG317" s="410">
        <f t="shared" si="90"/>
        <v>0</v>
      </c>
      <c r="AH317" s="410">
        <f t="shared" si="90"/>
        <v>0</v>
      </c>
      <c r="AI317" s="410">
        <f t="shared" si="90"/>
        <v>0</v>
      </c>
      <c r="AJ317" s="410">
        <f t="shared" si="90"/>
        <v>0</v>
      </c>
      <c r="AK317" s="410">
        <f t="shared" si="90"/>
        <v>0</v>
      </c>
      <c r="AL317" s="410">
        <f t="shared" si="90"/>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7">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1"/>
      <c r="AB319" s="414"/>
      <c r="AC319" s="414"/>
      <c r="AD319" s="414"/>
      <c r="AE319" s="414"/>
      <c r="AF319" s="414"/>
      <c r="AG319" s="414"/>
      <c r="AH319" s="414"/>
      <c r="AI319" s="414"/>
      <c r="AJ319" s="414"/>
      <c r="AK319" s="414"/>
      <c r="AL319" s="414"/>
      <c r="AM319" s="295">
        <f>SUM(Y319:AL319)</f>
        <v>0</v>
      </c>
    </row>
    <row r="320" spans="1:39" ht="15" outlineLevel="1">
      <c r="B320" s="293" t="s">
        <v>250</v>
      </c>
      <c r="C320" s="290" t="s">
        <v>164</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1">AA319</f>
        <v>0</v>
      </c>
      <c r="AB320" s="410">
        <f t="shared" si="91"/>
        <v>0</v>
      </c>
      <c r="AC320" s="410">
        <f t="shared" si="91"/>
        <v>0</v>
      </c>
      <c r="AD320" s="410">
        <f t="shared" si="91"/>
        <v>0</v>
      </c>
      <c r="AE320" s="410">
        <f t="shared" si="91"/>
        <v>0</v>
      </c>
      <c r="AF320" s="410">
        <f t="shared" si="91"/>
        <v>0</v>
      </c>
      <c r="AG320" s="410">
        <f t="shared" si="91"/>
        <v>0</v>
      </c>
      <c r="AH320" s="410">
        <f t="shared" si="91"/>
        <v>0</v>
      </c>
      <c r="AI320" s="410">
        <f t="shared" si="91"/>
        <v>0</v>
      </c>
      <c r="AJ320" s="410">
        <f t="shared" si="91"/>
        <v>0</v>
      </c>
      <c r="AK320" s="410">
        <f t="shared" si="91"/>
        <v>0</v>
      </c>
      <c r="AL320" s="410">
        <f t="shared" si="91"/>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7">
        <v>15</v>
      </c>
      <c r="B322" s="313" t="s">
        <v>487</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7"/>
      <c r="B323" s="314" t="s">
        <v>250</v>
      </c>
      <c r="C323" s="290" t="s">
        <v>164</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2">AA322</f>
        <v>0</v>
      </c>
      <c r="AB323" s="410">
        <f t="shared" si="92"/>
        <v>0</v>
      </c>
      <c r="AC323" s="410">
        <f t="shared" si="92"/>
        <v>0</v>
      </c>
      <c r="AD323" s="410">
        <f t="shared" si="92"/>
        <v>0</v>
      </c>
      <c r="AE323" s="410">
        <f t="shared" si="92"/>
        <v>0</v>
      </c>
      <c r="AF323" s="410">
        <f t="shared" si="92"/>
        <v>0</v>
      </c>
      <c r="AG323" s="410">
        <f t="shared" si="92"/>
        <v>0</v>
      </c>
      <c r="AH323" s="410">
        <f t="shared" si="92"/>
        <v>0</v>
      </c>
      <c r="AI323" s="410">
        <f t="shared" si="92"/>
        <v>0</v>
      </c>
      <c r="AJ323" s="410">
        <f t="shared" si="92"/>
        <v>0</v>
      </c>
      <c r="AK323" s="410">
        <f t="shared" si="92"/>
        <v>0</v>
      </c>
      <c r="AL323" s="410">
        <f t="shared" si="92"/>
        <v>0</v>
      </c>
      <c r="AM323" s="310"/>
    </row>
    <row r="324" spans="1:39" s="282" customFormat="1" ht="15" outlineLevel="1">
      <c r="A324" s="507"/>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7">
        <v>16</v>
      </c>
      <c r="B325" s="313" t="s">
        <v>488</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7"/>
      <c r="B326" s="314" t="s">
        <v>250</v>
      </c>
      <c r="C326" s="290" t="s">
        <v>164</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3">AA325</f>
        <v>0</v>
      </c>
      <c r="AB326" s="410">
        <f t="shared" si="93"/>
        <v>0</v>
      </c>
      <c r="AC326" s="410">
        <f t="shared" si="93"/>
        <v>0</v>
      </c>
      <c r="AD326" s="410">
        <f t="shared" si="93"/>
        <v>0</v>
      </c>
      <c r="AE326" s="410">
        <f t="shared" si="93"/>
        <v>0</v>
      </c>
      <c r="AF326" s="410">
        <f t="shared" si="93"/>
        <v>0</v>
      </c>
      <c r="AG326" s="410">
        <f t="shared" si="93"/>
        <v>0</v>
      </c>
      <c r="AH326" s="410">
        <f t="shared" si="93"/>
        <v>0</v>
      </c>
      <c r="AI326" s="410">
        <f t="shared" si="93"/>
        <v>0</v>
      </c>
      <c r="AJ326" s="410">
        <f t="shared" si="93"/>
        <v>0</v>
      </c>
      <c r="AK326" s="410">
        <f t="shared" si="93"/>
        <v>0</v>
      </c>
      <c r="AL326" s="410">
        <f t="shared" si="93"/>
        <v>0</v>
      </c>
      <c r="AM326" s="310"/>
    </row>
    <row r="327" spans="1:39" s="282" customFormat="1" ht="15" outlineLevel="1">
      <c r="A327" s="507"/>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7">
        <v>17</v>
      </c>
      <c r="B328" s="313" t="s">
        <v>9</v>
      </c>
      <c r="C328" s="290" t="s">
        <v>25</v>
      </c>
      <c r="D328" s="294">
        <v>236.934</v>
      </c>
      <c r="E328" s="294"/>
      <c r="F328" s="294"/>
      <c r="G328" s="294"/>
      <c r="H328" s="294"/>
      <c r="I328" s="294"/>
      <c r="J328" s="294"/>
      <c r="K328" s="294"/>
      <c r="L328" s="294"/>
      <c r="M328" s="294"/>
      <c r="N328" s="290"/>
      <c r="O328" s="294">
        <v>17.744</v>
      </c>
      <c r="P328" s="294"/>
      <c r="Q328" s="294"/>
      <c r="R328" s="294"/>
      <c r="S328" s="294"/>
      <c r="T328" s="294"/>
      <c r="U328" s="294"/>
      <c r="V328" s="294"/>
      <c r="W328" s="294"/>
      <c r="X328" s="294"/>
      <c r="Y328" s="414"/>
      <c r="Z328" s="414"/>
      <c r="AA328" s="414">
        <v>1</v>
      </c>
      <c r="AB328" s="414"/>
      <c r="AC328" s="414"/>
      <c r="AD328" s="414"/>
      <c r="AE328" s="414"/>
      <c r="AF328" s="414"/>
      <c r="AG328" s="414"/>
      <c r="AH328" s="414"/>
      <c r="AI328" s="414"/>
      <c r="AJ328" s="414"/>
      <c r="AK328" s="414"/>
      <c r="AL328" s="414"/>
      <c r="AM328" s="295">
        <f>SUM(Y328:AL328)</f>
        <v>1</v>
      </c>
    </row>
    <row r="329" spans="1:39" ht="15" outlineLevel="1">
      <c r="B329" s="293" t="s">
        <v>250</v>
      </c>
      <c r="C329" s="290" t="s">
        <v>164</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4">AA328</f>
        <v>1</v>
      </c>
      <c r="AB329" s="410">
        <f t="shared" si="94"/>
        <v>0</v>
      </c>
      <c r="AC329" s="410">
        <f t="shared" si="94"/>
        <v>0</v>
      </c>
      <c r="AD329" s="410">
        <f t="shared" si="94"/>
        <v>0</v>
      </c>
      <c r="AE329" s="410">
        <f t="shared" si="94"/>
        <v>0</v>
      </c>
      <c r="AF329" s="410">
        <f t="shared" si="94"/>
        <v>0</v>
      </c>
      <c r="AG329" s="410">
        <f t="shared" si="94"/>
        <v>0</v>
      </c>
      <c r="AH329" s="410">
        <f t="shared" si="94"/>
        <v>0</v>
      </c>
      <c r="AI329" s="410">
        <f t="shared" si="94"/>
        <v>0</v>
      </c>
      <c r="AJ329" s="410">
        <f t="shared" si="94"/>
        <v>0</v>
      </c>
      <c r="AK329" s="410">
        <f t="shared" si="94"/>
        <v>0</v>
      </c>
      <c r="AL329" s="410">
        <f t="shared" si="94"/>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8"/>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7">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250</v>
      </c>
      <c r="C333" s="290" t="s">
        <v>164</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5">AA332</f>
        <v>0</v>
      </c>
      <c r="AB333" s="410">
        <f t="shared" si="95"/>
        <v>0</v>
      </c>
      <c r="AC333" s="410">
        <f t="shared" si="95"/>
        <v>0</v>
      </c>
      <c r="AD333" s="410">
        <f t="shared" si="95"/>
        <v>0</v>
      </c>
      <c r="AE333" s="410">
        <f t="shared" si="95"/>
        <v>0</v>
      </c>
      <c r="AF333" s="410">
        <f t="shared" si="95"/>
        <v>0</v>
      </c>
      <c r="AG333" s="410">
        <f t="shared" si="95"/>
        <v>0</v>
      </c>
      <c r="AH333" s="410">
        <f t="shared" si="95"/>
        <v>0</v>
      </c>
      <c r="AI333" s="410">
        <f t="shared" si="95"/>
        <v>0</v>
      </c>
      <c r="AJ333" s="410">
        <f t="shared" si="95"/>
        <v>0</v>
      </c>
      <c r="AK333" s="410">
        <f t="shared" si="95"/>
        <v>0</v>
      </c>
      <c r="AL333" s="410">
        <f t="shared" si="95"/>
        <v>0</v>
      </c>
      <c r="AM333" s="296"/>
    </row>
    <row r="334" spans="1:39" ht="15" outlineLevel="1">
      <c r="A334" s="510"/>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7">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250</v>
      </c>
      <c r="C336" s="290" t="s">
        <v>164</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6">AA335</f>
        <v>0</v>
      </c>
      <c r="AB336" s="410">
        <f t="shared" si="96"/>
        <v>0</v>
      </c>
      <c r="AC336" s="410">
        <f t="shared" si="96"/>
        <v>0</v>
      </c>
      <c r="AD336" s="410">
        <f t="shared" si="96"/>
        <v>0</v>
      </c>
      <c r="AE336" s="410">
        <f t="shared" si="96"/>
        <v>0</v>
      </c>
      <c r="AF336" s="410">
        <f t="shared" si="96"/>
        <v>0</v>
      </c>
      <c r="AG336" s="410">
        <f t="shared" si="96"/>
        <v>0</v>
      </c>
      <c r="AH336" s="410">
        <f t="shared" si="96"/>
        <v>0</v>
      </c>
      <c r="AI336" s="410">
        <f t="shared" si="96"/>
        <v>0</v>
      </c>
      <c r="AJ336" s="410">
        <f t="shared" si="96"/>
        <v>0</v>
      </c>
      <c r="AK336" s="410">
        <f t="shared" si="96"/>
        <v>0</v>
      </c>
      <c r="AL336" s="410">
        <f t="shared" si="96"/>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7">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7"/>
      <c r="AD338" s="414"/>
      <c r="AE338" s="414"/>
      <c r="AF338" s="414"/>
      <c r="AG338" s="414"/>
      <c r="AH338" s="414"/>
      <c r="AI338" s="414"/>
      <c r="AJ338" s="414"/>
      <c r="AK338" s="414"/>
      <c r="AL338" s="414"/>
      <c r="AM338" s="295">
        <f>SUM(Y338:AL338)</f>
        <v>0</v>
      </c>
    </row>
    <row r="339" spans="1:39" ht="15" outlineLevel="1">
      <c r="B339" s="293" t="s">
        <v>250</v>
      </c>
      <c r="C339" s="290" t="s">
        <v>164</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7">AA338</f>
        <v>0</v>
      </c>
      <c r="AB339" s="410">
        <f t="shared" si="97"/>
        <v>0</v>
      </c>
      <c r="AC339" s="410">
        <f t="shared" si="97"/>
        <v>0</v>
      </c>
      <c r="AD339" s="410">
        <f t="shared" si="97"/>
        <v>0</v>
      </c>
      <c r="AE339" s="410">
        <f t="shared" si="97"/>
        <v>0</v>
      </c>
      <c r="AF339" s="410">
        <f t="shared" si="97"/>
        <v>0</v>
      </c>
      <c r="AG339" s="410">
        <f t="shared" si="97"/>
        <v>0</v>
      </c>
      <c r="AH339" s="410">
        <f t="shared" si="97"/>
        <v>0</v>
      </c>
      <c r="AI339" s="410">
        <f t="shared" si="97"/>
        <v>0</v>
      </c>
      <c r="AJ339" s="410">
        <f t="shared" si="97"/>
        <v>0</v>
      </c>
      <c r="AK339" s="410">
        <f t="shared" si="97"/>
        <v>0</v>
      </c>
      <c r="AL339" s="410">
        <f t="shared" si="97"/>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7">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250</v>
      </c>
      <c r="C342" s="290" t="s">
        <v>164</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8">AA341</f>
        <v>0</v>
      </c>
      <c r="AB342" s="410">
        <f t="shared" si="98"/>
        <v>0</v>
      </c>
      <c r="AC342" s="410">
        <f t="shared" si="98"/>
        <v>0</v>
      </c>
      <c r="AD342" s="410">
        <f t="shared" si="98"/>
        <v>0</v>
      </c>
      <c r="AE342" s="410">
        <f t="shared" si="98"/>
        <v>0</v>
      </c>
      <c r="AF342" s="410">
        <f t="shared" si="98"/>
        <v>0</v>
      </c>
      <c r="AG342" s="410">
        <f t="shared" si="98"/>
        <v>0</v>
      </c>
      <c r="AH342" s="410">
        <f t="shared" si="98"/>
        <v>0</v>
      </c>
      <c r="AI342" s="410">
        <f t="shared" si="98"/>
        <v>0</v>
      </c>
      <c r="AJ342" s="410">
        <f t="shared" si="98"/>
        <v>0</v>
      </c>
      <c r="AK342" s="410">
        <f t="shared" si="98"/>
        <v>0</v>
      </c>
      <c r="AL342" s="410">
        <f t="shared" si="98"/>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7">
        <v>22</v>
      </c>
      <c r="B344" s="314" t="s">
        <v>9</v>
      </c>
      <c r="C344" s="290" t="s">
        <v>25</v>
      </c>
      <c r="D344" s="294">
        <v>11025.27</v>
      </c>
      <c r="E344" s="294"/>
      <c r="F344" s="294"/>
      <c r="G344" s="294"/>
      <c r="H344" s="294"/>
      <c r="I344" s="294"/>
      <c r="J344" s="294"/>
      <c r="K344" s="294"/>
      <c r="L344" s="294"/>
      <c r="M344" s="294"/>
      <c r="N344" s="290"/>
      <c r="O344" s="294">
        <v>484.18900000000002</v>
      </c>
      <c r="P344" s="294"/>
      <c r="Q344" s="294"/>
      <c r="R344" s="294"/>
      <c r="S344" s="294"/>
      <c r="T344" s="294"/>
      <c r="U344" s="294"/>
      <c r="V344" s="294"/>
      <c r="W344" s="294"/>
      <c r="X344" s="294"/>
      <c r="Y344" s="409"/>
      <c r="Z344" s="414"/>
      <c r="AA344" s="414"/>
      <c r="AB344" s="414">
        <v>1</v>
      </c>
      <c r="AC344" s="414"/>
      <c r="AD344" s="414"/>
      <c r="AE344" s="414"/>
      <c r="AF344" s="414"/>
      <c r="AG344" s="414"/>
      <c r="AH344" s="414"/>
      <c r="AI344" s="414"/>
      <c r="AJ344" s="414"/>
      <c r="AK344" s="414"/>
      <c r="AL344" s="414"/>
      <c r="AM344" s="295">
        <f>SUM(Y344:AL344)</f>
        <v>1</v>
      </c>
    </row>
    <row r="345" spans="1:39" ht="15" outlineLevel="1">
      <c r="B345" s="293" t="s">
        <v>250</v>
      </c>
      <c r="C345" s="290" t="s">
        <v>164</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9">AA344</f>
        <v>0</v>
      </c>
      <c r="AB345" s="410">
        <f t="shared" si="99"/>
        <v>1</v>
      </c>
      <c r="AC345" s="410">
        <f t="shared" si="99"/>
        <v>0</v>
      </c>
      <c r="AD345" s="410">
        <f t="shared" si="99"/>
        <v>0</v>
      </c>
      <c r="AE345" s="410">
        <f t="shared" si="99"/>
        <v>0</v>
      </c>
      <c r="AF345" s="410">
        <f t="shared" si="99"/>
        <v>0</v>
      </c>
      <c r="AG345" s="410">
        <f t="shared" si="99"/>
        <v>0</v>
      </c>
      <c r="AH345" s="410">
        <f t="shared" si="99"/>
        <v>0</v>
      </c>
      <c r="AI345" s="410">
        <f t="shared" si="99"/>
        <v>0</v>
      </c>
      <c r="AJ345" s="410">
        <f t="shared" si="99"/>
        <v>0</v>
      </c>
      <c r="AK345" s="410">
        <f t="shared" si="99"/>
        <v>0</v>
      </c>
      <c r="AL345" s="410">
        <f t="shared" si="99"/>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8"/>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7">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8">
        <v>1</v>
      </c>
      <c r="Z348" s="409"/>
      <c r="AA348" s="409"/>
      <c r="AB348" s="409"/>
      <c r="AC348" s="409"/>
      <c r="AD348" s="409"/>
      <c r="AE348" s="409"/>
      <c r="AF348" s="409"/>
      <c r="AG348" s="409"/>
      <c r="AH348" s="409"/>
      <c r="AI348" s="409"/>
      <c r="AJ348" s="409"/>
      <c r="AK348" s="409"/>
      <c r="AL348" s="409"/>
      <c r="AM348" s="295">
        <f>SUM(Y348:AL348)</f>
        <v>1</v>
      </c>
    </row>
    <row r="349" spans="1:39" ht="15" outlineLevel="1">
      <c r="B349" s="293" t="s">
        <v>250</v>
      </c>
      <c r="C349" s="290" t="s">
        <v>164</v>
      </c>
      <c r="D349" s="294"/>
      <c r="E349" s="294"/>
      <c r="F349" s="294"/>
      <c r="G349" s="294"/>
      <c r="H349" s="294"/>
      <c r="I349" s="294"/>
      <c r="J349" s="294"/>
      <c r="K349" s="294"/>
      <c r="L349" s="294"/>
      <c r="M349" s="294"/>
      <c r="N349" s="466"/>
      <c r="O349" s="294"/>
      <c r="P349" s="294"/>
      <c r="Q349" s="294"/>
      <c r="R349" s="294"/>
      <c r="S349" s="294"/>
      <c r="T349" s="294"/>
      <c r="U349" s="294"/>
      <c r="V349" s="294"/>
      <c r="W349" s="294"/>
      <c r="X349" s="294"/>
      <c r="Y349" s="410">
        <f>Y348</f>
        <v>1</v>
      </c>
      <c r="Z349" s="410">
        <f>Z348</f>
        <v>0</v>
      </c>
      <c r="AA349" s="410">
        <f t="shared" ref="AA349:AL349" si="100">AA348</f>
        <v>0</v>
      </c>
      <c r="AB349" s="410">
        <f t="shared" si="100"/>
        <v>0</v>
      </c>
      <c r="AC349" s="410">
        <f t="shared" si="100"/>
        <v>0</v>
      </c>
      <c r="AD349" s="410">
        <f t="shared" si="100"/>
        <v>0</v>
      </c>
      <c r="AE349" s="410">
        <f t="shared" si="100"/>
        <v>0</v>
      </c>
      <c r="AF349" s="410">
        <f t="shared" si="100"/>
        <v>0</v>
      </c>
      <c r="AG349" s="410">
        <f t="shared" si="100"/>
        <v>0</v>
      </c>
      <c r="AH349" s="410">
        <f t="shared" si="100"/>
        <v>0</v>
      </c>
      <c r="AI349" s="410">
        <f t="shared" si="100"/>
        <v>0</v>
      </c>
      <c r="AJ349" s="410">
        <f t="shared" si="100"/>
        <v>0</v>
      </c>
      <c r="AK349" s="410">
        <f t="shared" si="100"/>
        <v>0</v>
      </c>
      <c r="AL349" s="410">
        <f t="shared" si="100"/>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8"/>
      <c r="B351" s="287" t="s">
        <v>489</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7">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7"/>
      <c r="B353" s="314" t="s">
        <v>250</v>
      </c>
      <c r="C353" s="290" t="s">
        <v>164</v>
      </c>
      <c r="D353" s="294"/>
      <c r="E353" s="294"/>
      <c r="F353" s="294"/>
      <c r="G353" s="294"/>
      <c r="H353" s="294"/>
      <c r="I353" s="294"/>
      <c r="J353" s="294"/>
      <c r="K353" s="294"/>
      <c r="L353" s="294"/>
      <c r="M353" s="294"/>
      <c r="N353" s="466"/>
      <c r="O353" s="294"/>
      <c r="P353" s="294"/>
      <c r="Q353" s="294"/>
      <c r="R353" s="294"/>
      <c r="S353" s="294"/>
      <c r="T353" s="294"/>
      <c r="U353" s="294"/>
      <c r="V353" s="294"/>
      <c r="W353" s="294"/>
      <c r="X353" s="294"/>
      <c r="Y353" s="410">
        <f>Y352</f>
        <v>0</v>
      </c>
      <c r="Z353" s="410">
        <f>Z352</f>
        <v>0</v>
      </c>
      <c r="AA353" s="410">
        <f t="shared" ref="AA353:AL353" si="101">AA352</f>
        <v>0</v>
      </c>
      <c r="AB353" s="410">
        <f t="shared" si="101"/>
        <v>0</v>
      </c>
      <c r="AC353" s="410">
        <f t="shared" si="101"/>
        <v>0</v>
      </c>
      <c r="AD353" s="410">
        <f t="shared" si="101"/>
        <v>0</v>
      </c>
      <c r="AE353" s="410">
        <f t="shared" si="101"/>
        <v>0</v>
      </c>
      <c r="AF353" s="410">
        <f t="shared" si="101"/>
        <v>0</v>
      </c>
      <c r="AG353" s="410">
        <f t="shared" si="101"/>
        <v>0</v>
      </c>
      <c r="AH353" s="410">
        <f t="shared" si="101"/>
        <v>0</v>
      </c>
      <c r="AI353" s="410">
        <f t="shared" si="101"/>
        <v>0</v>
      </c>
      <c r="AJ353" s="410">
        <f t="shared" si="101"/>
        <v>0</v>
      </c>
      <c r="AK353" s="410">
        <f t="shared" si="101"/>
        <v>0</v>
      </c>
      <c r="AL353" s="410">
        <f t="shared" si="101"/>
        <v>0</v>
      </c>
      <c r="AM353" s="296"/>
    </row>
    <row r="354" spans="1:39" s="282" customFormat="1" ht="15" outlineLevel="1">
      <c r="A354" s="507"/>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7">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7"/>
      <c r="B356" s="314" t="s">
        <v>250</v>
      </c>
      <c r="C356" s="290" t="s">
        <v>164</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2">AA355</f>
        <v>0</v>
      </c>
      <c r="AB356" s="410">
        <f t="shared" si="102"/>
        <v>0</v>
      </c>
      <c r="AC356" s="410">
        <f t="shared" si="102"/>
        <v>0</v>
      </c>
      <c r="AD356" s="410">
        <f t="shared" si="102"/>
        <v>0</v>
      </c>
      <c r="AE356" s="410">
        <f t="shared" si="102"/>
        <v>0</v>
      </c>
      <c r="AF356" s="410">
        <f t="shared" si="102"/>
        <v>0</v>
      </c>
      <c r="AG356" s="410">
        <f t="shared" si="102"/>
        <v>0</v>
      </c>
      <c r="AH356" s="410">
        <f t="shared" si="102"/>
        <v>0</v>
      </c>
      <c r="AI356" s="410">
        <f t="shared" si="102"/>
        <v>0</v>
      </c>
      <c r="AJ356" s="410">
        <f t="shared" si="102"/>
        <v>0</v>
      </c>
      <c r="AK356" s="410">
        <f t="shared" si="102"/>
        <v>0</v>
      </c>
      <c r="AL356" s="410">
        <f t="shared" si="102"/>
        <v>0</v>
      </c>
      <c r="AM356" s="310"/>
    </row>
    <row r="357" spans="1:39" s="282" customFormat="1" ht="15" outlineLevel="1">
      <c r="A357" s="507"/>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8"/>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7">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250</v>
      </c>
      <c r="C360" s="290" t="s">
        <v>164</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3">AA359</f>
        <v>0</v>
      </c>
      <c r="AB360" s="410">
        <f t="shared" si="103"/>
        <v>0</v>
      </c>
      <c r="AC360" s="410">
        <f t="shared" si="103"/>
        <v>0</v>
      </c>
      <c r="AD360" s="410">
        <f t="shared" si="103"/>
        <v>0</v>
      </c>
      <c r="AE360" s="410">
        <f t="shared" si="103"/>
        <v>0</v>
      </c>
      <c r="AF360" s="410">
        <f t="shared" si="103"/>
        <v>0</v>
      </c>
      <c r="AG360" s="410">
        <f t="shared" si="103"/>
        <v>0</v>
      </c>
      <c r="AH360" s="410">
        <f t="shared" si="103"/>
        <v>0</v>
      </c>
      <c r="AI360" s="410">
        <f t="shared" si="103"/>
        <v>0</v>
      </c>
      <c r="AJ360" s="410">
        <f t="shared" si="103"/>
        <v>0</v>
      </c>
      <c r="AK360" s="410">
        <f t="shared" si="103"/>
        <v>0</v>
      </c>
      <c r="AL360" s="410">
        <f t="shared" si="103"/>
        <v>0</v>
      </c>
      <c r="AM360" s="305"/>
    </row>
    <row r="361" spans="1:39" ht="15" outlineLevel="1">
      <c r="A361" s="510"/>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7">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250</v>
      </c>
      <c r="C363" s="290" t="s">
        <v>164</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4">AA362</f>
        <v>0</v>
      </c>
      <c r="AB363" s="410">
        <f t="shared" si="104"/>
        <v>0</v>
      </c>
      <c r="AC363" s="410">
        <f t="shared" si="104"/>
        <v>0</v>
      </c>
      <c r="AD363" s="410">
        <f t="shared" si="104"/>
        <v>0</v>
      </c>
      <c r="AE363" s="410">
        <f t="shared" si="104"/>
        <v>0</v>
      </c>
      <c r="AF363" s="410">
        <f t="shared" si="104"/>
        <v>0</v>
      </c>
      <c r="AG363" s="410">
        <f t="shared" si="104"/>
        <v>0</v>
      </c>
      <c r="AH363" s="410">
        <f t="shared" si="104"/>
        <v>0</v>
      </c>
      <c r="AI363" s="410">
        <f t="shared" si="104"/>
        <v>0</v>
      </c>
      <c r="AJ363" s="410">
        <f t="shared" si="104"/>
        <v>0</v>
      </c>
      <c r="AK363" s="410">
        <f t="shared" si="104"/>
        <v>0</v>
      </c>
      <c r="AL363" s="410">
        <f t="shared" si="104"/>
        <v>0</v>
      </c>
      <c r="AM363" s="305"/>
    </row>
    <row r="364" spans="1:39" ht="15.75" outlineLevel="1">
      <c r="A364" s="510"/>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7">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250</v>
      </c>
      <c r="C366" s="290" t="s">
        <v>164</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5">AA365</f>
        <v>0</v>
      </c>
      <c r="AB366" s="410">
        <f t="shared" si="105"/>
        <v>0</v>
      </c>
      <c r="AC366" s="410">
        <f t="shared" si="105"/>
        <v>0</v>
      </c>
      <c r="AD366" s="410">
        <f t="shared" si="105"/>
        <v>0</v>
      </c>
      <c r="AE366" s="410">
        <f t="shared" si="105"/>
        <v>0</v>
      </c>
      <c r="AF366" s="410">
        <f t="shared" si="105"/>
        <v>0</v>
      </c>
      <c r="AG366" s="410">
        <f t="shared" si="105"/>
        <v>0</v>
      </c>
      <c r="AH366" s="410">
        <f t="shared" si="105"/>
        <v>0</v>
      </c>
      <c r="AI366" s="410">
        <f t="shared" si="105"/>
        <v>0</v>
      </c>
      <c r="AJ366" s="410">
        <f t="shared" si="105"/>
        <v>0</v>
      </c>
      <c r="AK366" s="410">
        <f t="shared" si="105"/>
        <v>0</v>
      </c>
      <c r="AL366" s="410">
        <f t="shared" si="105"/>
        <v>0</v>
      </c>
      <c r="AM366" s="296"/>
    </row>
    <row r="367" spans="1:39" ht="15" outlineLevel="1">
      <c r="A367" s="510"/>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7">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250</v>
      </c>
      <c r="C369" s="290" t="s">
        <v>164</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6">Z368</f>
        <v>0</v>
      </c>
      <c r="AA369" s="410">
        <f t="shared" si="106"/>
        <v>0</v>
      </c>
      <c r="AB369" s="410">
        <f t="shared" si="106"/>
        <v>0</v>
      </c>
      <c r="AC369" s="410">
        <f t="shared" si="106"/>
        <v>0</v>
      </c>
      <c r="AD369" s="410">
        <f t="shared" si="106"/>
        <v>0</v>
      </c>
      <c r="AE369" s="410">
        <f t="shared" si="106"/>
        <v>0</v>
      </c>
      <c r="AF369" s="410">
        <f t="shared" si="106"/>
        <v>0</v>
      </c>
      <c r="AG369" s="410">
        <f t="shared" si="106"/>
        <v>0</v>
      </c>
      <c r="AH369" s="410">
        <f t="shared" si="106"/>
        <v>0</v>
      </c>
      <c r="AI369" s="410">
        <f t="shared" si="106"/>
        <v>0</v>
      </c>
      <c r="AJ369" s="410">
        <f t="shared" si="106"/>
        <v>0</v>
      </c>
      <c r="AK369" s="410">
        <f t="shared" si="106"/>
        <v>0</v>
      </c>
      <c r="AL369" s="410">
        <f t="shared" si="106"/>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7">
        <v>30</v>
      </c>
      <c r="B371" s="323" t="s">
        <v>490</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7"/>
      <c r="B372" s="323" t="s">
        <v>250</v>
      </c>
      <c r="C372" s="290" t="s">
        <v>164</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7">Z371</f>
        <v>0</v>
      </c>
      <c r="AA372" s="410">
        <f t="shared" si="107"/>
        <v>0</v>
      </c>
      <c r="AB372" s="410">
        <f t="shared" si="107"/>
        <v>0</v>
      </c>
      <c r="AC372" s="410">
        <f t="shared" si="107"/>
        <v>0</v>
      </c>
      <c r="AD372" s="410">
        <f t="shared" si="107"/>
        <v>0</v>
      </c>
      <c r="AE372" s="410">
        <f t="shared" si="107"/>
        <v>0</v>
      </c>
      <c r="AF372" s="410">
        <f t="shared" si="107"/>
        <v>0</v>
      </c>
      <c r="AG372" s="410">
        <f t="shared" si="107"/>
        <v>0</v>
      </c>
      <c r="AH372" s="410">
        <f t="shared" si="107"/>
        <v>0</v>
      </c>
      <c r="AI372" s="410">
        <f t="shared" si="107"/>
        <v>0</v>
      </c>
      <c r="AJ372" s="410">
        <f t="shared" si="107"/>
        <v>0</v>
      </c>
      <c r="AK372" s="410">
        <f t="shared" si="107"/>
        <v>0</v>
      </c>
      <c r="AL372" s="410">
        <f t="shared" si="107"/>
        <v>0</v>
      </c>
      <c r="AM372" s="296"/>
    </row>
    <row r="373" spans="1:39" s="282" customFormat="1" ht="15" outlineLevel="1">
      <c r="A373" s="507"/>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7"/>
      <c r="B374" s="287" t="s">
        <v>491</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7">
        <v>31</v>
      </c>
      <c r="B375" s="323" t="s">
        <v>492</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7"/>
      <c r="B376" s="323" t="s">
        <v>250</v>
      </c>
      <c r="C376" s="290" t="s">
        <v>164</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8">Z375</f>
        <v>0</v>
      </c>
      <c r="AA376" s="410">
        <f t="shared" si="108"/>
        <v>0</v>
      </c>
      <c r="AB376" s="410">
        <f t="shared" si="108"/>
        <v>0</v>
      </c>
      <c r="AC376" s="410">
        <f t="shared" si="108"/>
        <v>0</v>
      </c>
      <c r="AD376" s="410">
        <f t="shared" si="108"/>
        <v>0</v>
      </c>
      <c r="AE376" s="410">
        <f t="shared" si="108"/>
        <v>0</v>
      </c>
      <c r="AF376" s="410">
        <f t="shared" si="108"/>
        <v>0</v>
      </c>
      <c r="AG376" s="410">
        <f t="shared" si="108"/>
        <v>0</v>
      </c>
      <c r="AH376" s="410">
        <f t="shared" si="108"/>
        <v>0</v>
      </c>
      <c r="AI376" s="410">
        <f t="shared" si="108"/>
        <v>0</v>
      </c>
      <c r="AJ376" s="410">
        <f t="shared" si="108"/>
        <v>0</v>
      </c>
      <c r="AK376" s="410">
        <f t="shared" si="108"/>
        <v>0</v>
      </c>
      <c r="AL376" s="410">
        <f t="shared" si="108"/>
        <v>0</v>
      </c>
      <c r="AM376" s="296"/>
    </row>
    <row r="377" spans="1:39" s="282" customFormat="1" ht="15" outlineLevel="1">
      <c r="A377" s="507"/>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7">
        <v>32</v>
      </c>
      <c r="B378" s="323" t="s">
        <v>493</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7"/>
      <c r="B379" s="323" t="s">
        <v>250</v>
      </c>
      <c r="C379" s="290" t="s">
        <v>164</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9">Z378</f>
        <v>0</v>
      </c>
      <c r="AA379" s="410">
        <f t="shared" si="109"/>
        <v>0</v>
      </c>
      <c r="AB379" s="410">
        <f t="shared" si="109"/>
        <v>0</v>
      </c>
      <c r="AC379" s="410">
        <f t="shared" si="109"/>
        <v>0</v>
      </c>
      <c r="AD379" s="410">
        <f t="shared" si="109"/>
        <v>0</v>
      </c>
      <c r="AE379" s="410">
        <f t="shared" si="109"/>
        <v>0</v>
      </c>
      <c r="AF379" s="410">
        <f t="shared" si="109"/>
        <v>0</v>
      </c>
      <c r="AG379" s="410">
        <f t="shared" si="109"/>
        <v>0</v>
      </c>
      <c r="AH379" s="410">
        <f t="shared" si="109"/>
        <v>0</v>
      </c>
      <c r="AI379" s="410">
        <f t="shared" si="109"/>
        <v>0</v>
      </c>
      <c r="AJ379" s="410">
        <f t="shared" si="109"/>
        <v>0</v>
      </c>
      <c r="AK379" s="410">
        <f t="shared" si="109"/>
        <v>0</v>
      </c>
      <c r="AL379" s="410">
        <f t="shared" si="109"/>
        <v>0</v>
      </c>
      <c r="AM379" s="296"/>
    </row>
    <row r="380" spans="1:39" s="282" customFormat="1" ht="15" outlineLevel="1">
      <c r="A380" s="507"/>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7">
        <v>33</v>
      </c>
      <c r="B381" s="323" t="s">
        <v>494</v>
      </c>
      <c r="C381" s="290" t="s">
        <v>25</v>
      </c>
      <c r="D381" s="294"/>
      <c r="E381" s="294"/>
      <c r="F381" s="294"/>
      <c r="G381" s="294"/>
      <c r="H381" s="294"/>
      <c r="I381" s="294"/>
      <c r="J381" s="294"/>
      <c r="K381" s="294"/>
      <c r="L381" s="294"/>
      <c r="M381" s="294"/>
      <c r="N381" s="294">
        <v>0</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7"/>
      <c r="B382" s="323" t="s">
        <v>250</v>
      </c>
      <c r="C382" s="290" t="s">
        <v>164</v>
      </c>
      <c r="D382" s="294"/>
      <c r="E382" s="294"/>
      <c r="F382" s="294"/>
      <c r="G382" s="294"/>
      <c r="H382" s="294"/>
      <c r="I382" s="294"/>
      <c r="J382" s="294"/>
      <c r="K382" s="294"/>
      <c r="L382" s="294"/>
      <c r="M382" s="294"/>
      <c r="N382" s="294">
        <f>N381</f>
        <v>0</v>
      </c>
      <c r="O382" s="294"/>
      <c r="P382" s="294"/>
      <c r="Q382" s="294"/>
      <c r="R382" s="294"/>
      <c r="S382" s="294"/>
      <c r="T382" s="294"/>
      <c r="U382" s="294"/>
      <c r="V382" s="294"/>
      <c r="W382" s="294"/>
      <c r="X382" s="294"/>
      <c r="Y382" s="410">
        <f>Y381</f>
        <v>0</v>
      </c>
      <c r="Z382" s="410">
        <f t="shared" ref="Z382:AK382" si="110">Z381</f>
        <v>0</v>
      </c>
      <c r="AA382" s="410">
        <f t="shared" si="110"/>
        <v>0</v>
      </c>
      <c r="AB382" s="410">
        <f t="shared" si="110"/>
        <v>0</v>
      </c>
      <c r="AC382" s="410">
        <f t="shared" si="110"/>
        <v>0</v>
      </c>
      <c r="AD382" s="410">
        <f t="shared" si="110"/>
        <v>0</v>
      </c>
      <c r="AE382" s="410">
        <f t="shared" si="110"/>
        <v>0</v>
      </c>
      <c r="AF382" s="410">
        <f t="shared" si="110"/>
        <v>0</v>
      </c>
      <c r="AG382" s="410">
        <f t="shared" si="110"/>
        <v>0</v>
      </c>
      <c r="AH382" s="410">
        <f t="shared" si="110"/>
        <v>0</v>
      </c>
      <c r="AI382" s="410">
        <f t="shared" si="110"/>
        <v>0</v>
      </c>
      <c r="AJ382" s="410">
        <f t="shared" si="110"/>
        <v>0</v>
      </c>
      <c r="AK382" s="410">
        <f t="shared" si="110"/>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251</v>
      </c>
      <c r="C384" s="328"/>
      <c r="D384" s="328">
        <f>SUM(D279:D382)</f>
        <v>807169.356193871</v>
      </c>
      <c r="E384" s="328"/>
      <c r="F384" s="328"/>
      <c r="G384" s="328"/>
      <c r="H384" s="328"/>
      <c r="I384" s="328"/>
      <c r="J384" s="328"/>
      <c r="K384" s="328"/>
      <c r="L384" s="328"/>
      <c r="M384" s="328"/>
      <c r="N384" s="328"/>
      <c r="O384" s="328">
        <f>SUM(O279:O382)</f>
        <v>717.88010133299997</v>
      </c>
      <c r="P384" s="328"/>
      <c r="Q384" s="328"/>
      <c r="R384" s="328"/>
      <c r="S384" s="328"/>
      <c r="T384" s="328"/>
      <c r="U384" s="328"/>
      <c r="V384" s="328"/>
      <c r="W384" s="328"/>
      <c r="X384" s="328"/>
      <c r="Y384" s="328">
        <f>IF(Y278="kWh",SUMPRODUCT(D279:D382,Y279:Y382))</f>
        <v>107124.23973577698</v>
      </c>
      <c r="Z384" s="328">
        <f>IF(Z278="kWh",SUMPRODUCT(D279:D382,Z279:Z382))</f>
        <v>292143.78364339081</v>
      </c>
      <c r="AA384" s="328">
        <f>IF(AA278="kW",SUMPRODUCT(N279:N382,O279:O382,AA279:AA382),SUMPRODUCT(D279:D382,AA279:AA382))</f>
        <v>1120.5327274944</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252</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167</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157</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1">Y136*Y387</f>
        <v>0</v>
      </c>
      <c r="Z388" s="377">
        <f t="shared" si="111"/>
        <v>0</v>
      </c>
      <c r="AA388" s="377">
        <f t="shared" si="111"/>
        <v>0</v>
      </c>
      <c r="AB388" s="377">
        <f t="shared" si="111"/>
        <v>0</v>
      </c>
      <c r="AC388" s="377">
        <f t="shared" si="111"/>
        <v>0</v>
      </c>
      <c r="AD388" s="377">
        <f t="shared" si="111"/>
        <v>0</v>
      </c>
      <c r="AE388" s="377">
        <f t="shared" si="111"/>
        <v>0</v>
      </c>
      <c r="AF388" s="377">
        <f t="shared" si="111"/>
        <v>0</v>
      </c>
      <c r="AG388" s="377">
        <f t="shared" si="111"/>
        <v>0</v>
      </c>
      <c r="AH388" s="377">
        <f t="shared" si="111"/>
        <v>0</v>
      </c>
      <c r="AI388" s="377">
        <f t="shared" si="111"/>
        <v>0</v>
      </c>
      <c r="AJ388" s="377">
        <f t="shared" si="111"/>
        <v>0</v>
      </c>
      <c r="AK388" s="377">
        <f t="shared" si="111"/>
        <v>0</v>
      </c>
      <c r="AL388" s="377">
        <f t="shared" si="111"/>
        <v>0</v>
      </c>
      <c r="AM388" s="627">
        <f>SUM(Y388:AL388)</f>
        <v>0</v>
      </c>
      <c r="AO388" s="282"/>
    </row>
    <row r="389" spans="1:41" ht="15">
      <c r="B389" s="323" t="s">
        <v>158</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2">Y265*Y387</f>
        <v>0</v>
      </c>
      <c r="Z389" s="377">
        <f t="shared" si="112"/>
        <v>0</v>
      </c>
      <c r="AA389" s="377">
        <f t="shared" si="112"/>
        <v>0</v>
      </c>
      <c r="AB389" s="377">
        <f t="shared" si="112"/>
        <v>0</v>
      </c>
      <c r="AC389" s="377">
        <f t="shared" si="112"/>
        <v>0</v>
      </c>
      <c r="AD389" s="377">
        <f t="shared" si="112"/>
        <v>0</v>
      </c>
      <c r="AE389" s="377">
        <f t="shared" si="112"/>
        <v>0</v>
      </c>
      <c r="AF389" s="377">
        <f t="shared" si="112"/>
        <v>0</v>
      </c>
      <c r="AG389" s="377">
        <f t="shared" si="112"/>
        <v>0</v>
      </c>
      <c r="AH389" s="377">
        <f t="shared" si="112"/>
        <v>0</v>
      </c>
      <c r="AI389" s="377">
        <f t="shared" si="112"/>
        <v>0</v>
      </c>
      <c r="AJ389" s="377">
        <f t="shared" si="112"/>
        <v>0</v>
      </c>
      <c r="AK389" s="377">
        <f t="shared" si="112"/>
        <v>0</v>
      </c>
      <c r="AL389" s="377">
        <f t="shared" si="112"/>
        <v>0</v>
      </c>
      <c r="AM389" s="627">
        <f>SUM(Y389:AL389)</f>
        <v>0</v>
      </c>
    </row>
    <row r="390" spans="1:41" ht="15">
      <c r="B390" s="323" t="s">
        <v>159</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3">Z384*Z387</f>
        <v>0</v>
      </c>
      <c r="AA390" s="377">
        <f t="shared" si="113"/>
        <v>0</v>
      </c>
      <c r="AB390" s="377">
        <f t="shared" si="113"/>
        <v>0</v>
      </c>
      <c r="AC390" s="377">
        <f t="shared" si="113"/>
        <v>0</v>
      </c>
      <c r="AD390" s="377">
        <f t="shared" si="113"/>
        <v>0</v>
      </c>
      <c r="AE390" s="377">
        <f t="shared" si="113"/>
        <v>0</v>
      </c>
      <c r="AF390" s="377">
        <f t="shared" ref="AF390:AL390" si="114">AF384*AF387</f>
        <v>0</v>
      </c>
      <c r="AG390" s="377">
        <f t="shared" si="114"/>
        <v>0</v>
      </c>
      <c r="AH390" s="377">
        <f t="shared" si="114"/>
        <v>0</v>
      </c>
      <c r="AI390" s="377">
        <f t="shared" si="114"/>
        <v>0</v>
      </c>
      <c r="AJ390" s="377">
        <f t="shared" si="114"/>
        <v>0</v>
      </c>
      <c r="AK390" s="377">
        <f t="shared" si="114"/>
        <v>0</v>
      </c>
      <c r="AL390" s="377">
        <f t="shared" si="114"/>
        <v>0</v>
      </c>
      <c r="AM390" s="627">
        <f>SUM(Y390:AL390)</f>
        <v>0</v>
      </c>
    </row>
    <row r="391" spans="1:41" s="379" customFormat="1" ht="15.75">
      <c r="A391" s="509"/>
      <c r="B391" s="348" t="s">
        <v>258</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5">SUM(AA388:AA390)</f>
        <v>0</v>
      </c>
      <c r="AB391" s="345">
        <f t="shared" si="115"/>
        <v>0</v>
      </c>
      <c r="AC391" s="345">
        <f t="shared" si="115"/>
        <v>0</v>
      </c>
      <c r="AD391" s="345">
        <f t="shared" si="115"/>
        <v>0</v>
      </c>
      <c r="AE391" s="345">
        <f t="shared" si="115"/>
        <v>0</v>
      </c>
      <c r="AF391" s="345">
        <f t="shared" ref="AF391:AL391" si="116">SUM(AF388:AF390)</f>
        <v>0</v>
      </c>
      <c r="AG391" s="345">
        <f t="shared" si="116"/>
        <v>0</v>
      </c>
      <c r="AH391" s="345">
        <f t="shared" si="116"/>
        <v>0</v>
      </c>
      <c r="AI391" s="345">
        <f t="shared" si="116"/>
        <v>0</v>
      </c>
      <c r="AJ391" s="345">
        <f t="shared" si="116"/>
        <v>0</v>
      </c>
      <c r="AK391" s="345">
        <f t="shared" si="116"/>
        <v>0</v>
      </c>
      <c r="AL391" s="345">
        <f t="shared" si="116"/>
        <v>0</v>
      </c>
      <c r="AM391" s="406">
        <f>SUM(AM388:AM390)</f>
        <v>0</v>
      </c>
    </row>
    <row r="392" spans="1:41" s="379" customFormat="1" ht="15.75">
      <c r="A392" s="509"/>
      <c r="B392" s="348" t="s">
        <v>253</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Y385*Y387</f>
        <v>0</v>
      </c>
      <c r="Z392" s="346">
        <f t="shared" ref="Z392:AE392" si="117">Z385*Z387</f>
        <v>0</v>
      </c>
      <c r="AA392" s="346">
        <f t="shared" si="117"/>
        <v>0</v>
      </c>
      <c r="AB392" s="346">
        <f t="shared" si="117"/>
        <v>0</v>
      </c>
      <c r="AC392" s="346">
        <f t="shared" si="117"/>
        <v>0</v>
      </c>
      <c r="AD392" s="346">
        <f t="shared" si="117"/>
        <v>0</v>
      </c>
      <c r="AE392" s="346">
        <f t="shared" si="117"/>
        <v>0</v>
      </c>
      <c r="AF392" s="346">
        <f t="shared" ref="AF392:AL392" si="118">AF385*AF387</f>
        <v>0</v>
      </c>
      <c r="AG392" s="346">
        <f t="shared" si="118"/>
        <v>0</v>
      </c>
      <c r="AH392" s="346">
        <f t="shared" si="118"/>
        <v>0</v>
      </c>
      <c r="AI392" s="346">
        <f t="shared" si="118"/>
        <v>0</v>
      </c>
      <c r="AJ392" s="346">
        <f t="shared" si="118"/>
        <v>0</v>
      </c>
      <c r="AK392" s="346">
        <f t="shared" si="118"/>
        <v>0</v>
      </c>
      <c r="AL392" s="346">
        <f t="shared" si="118"/>
        <v>0</v>
      </c>
      <c r="AM392" s="406">
        <f>SUM(Y392:AL392)</f>
        <v>0</v>
      </c>
    </row>
    <row r="393" spans="1:41" ht="15.75" customHeight="1">
      <c r="A393" s="509"/>
      <c r="B393" s="348" t="s">
        <v>265</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104308.23973577698</v>
      </c>
      <c r="Z395" s="290">
        <f>SUMPRODUCT(E279:E382,Z279:Z382)</f>
        <v>264291.18364339077</v>
      </c>
      <c r="AA395" s="290">
        <f>IF(AA278="kW",SUMPRODUCT(N279:N382,P279:P382,AA279:AA382),SUMPRODUCT(E279:E382,AA279:AA382))</f>
        <v>851.73272749440002</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196</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102803.95563490299</v>
      </c>
      <c r="Z396" s="290">
        <f>SUMPRODUCT(F279:F382,Z279:Z382)</f>
        <v>245175.65676279878</v>
      </c>
      <c r="AA396" s="290">
        <f>IF(AA278="kW",SUMPRODUCT(N279:N382,Q279:Q382,AA279:AA382),SUMPRODUCT(F279:F382,AA279:AA382))</f>
        <v>851.73272749440002</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197</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97023.524543845997</v>
      </c>
      <c r="Z397" s="290">
        <f>SUMPRODUCT(G279:G382,Z279:Z382)</f>
        <v>191091.8559322278</v>
      </c>
      <c r="AA397" s="290">
        <f>IF(AA278="kW",SUMPRODUCT(N279:N382,R279:R382,AA279:AA382),SUMPRODUCT(G279:G382,AA279:AA382))</f>
        <v>851.73272749440002</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198</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81765.189987167993</v>
      </c>
      <c r="Z398" s="290">
        <f>SUMPRODUCT(H279:H382,Z279:Z382)</f>
        <v>154590.7942969912</v>
      </c>
      <c r="AA398" s="290">
        <f>IF(AA278="kW",SUMPRODUCT(N279:N382,S279:S382,AA279:AA382),SUMPRODUCT(H279:H382,AA279:AA382))</f>
        <v>844.35575015040001</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199</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72268.045438361994</v>
      </c>
      <c r="Z399" s="290">
        <f>SUMPRODUCT(I279:I382,Z279:Z382)</f>
        <v>154531.19261133339</v>
      </c>
      <c r="AA399" s="290">
        <f>IF(AA278="kW",SUMPRODUCT(N279:N382,T279:T382,AA279:AA382),SUMPRODUCT(I279:I382,AA279:AA382))</f>
        <v>843.61417482239995</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200</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72268.045438361994</v>
      </c>
      <c r="Z400" s="290">
        <f>SUMPRODUCT(J279:J382,Z279:Z382)</f>
        <v>154531.19261133339</v>
      </c>
      <c r="AA400" s="290">
        <f>IF(AA278="kW",SUMPRODUCT(N279:N382,U279:U382,AA279:AA382),SUMPRODUCT(J279:J382,AA279:AA382))</f>
        <v>843.61417482239995</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201</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72245.353790274996</v>
      </c>
      <c r="Z401" s="325">
        <f>SUMPRODUCT(K279:K382,Z279:Z382)</f>
        <v>153862.93242940342</v>
      </c>
      <c r="AA401" s="325">
        <f>IF(AA278="kW",SUMPRODUCT(N279:N382,V279:V382,AA279:AA382),SUMPRODUCT(K279:K382,AA279:AA382))</f>
        <v>843.61417482239995</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259</v>
      </c>
      <c r="C404" s="280"/>
      <c r="D404" s="588" t="s">
        <v>522</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07" t="s">
        <v>212</v>
      </c>
      <c r="C405" s="809" t="s">
        <v>33</v>
      </c>
      <c r="D405" s="283" t="s">
        <v>423</v>
      </c>
      <c r="E405" s="811" t="s">
        <v>210</v>
      </c>
      <c r="F405" s="812"/>
      <c r="G405" s="812"/>
      <c r="H405" s="812"/>
      <c r="I405" s="812"/>
      <c r="J405" s="812"/>
      <c r="K405" s="812"/>
      <c r="L405" s="812"/>
      <c r="M405" s="813"/>
      <c r="N405" s="817" t="s">
        <v>214</v>
      </c>
      <c r="O405" s="283" t="s">
        <v>424</v>
      </c>
      <c r="P405" s="811" t="s">
        <v>213</v>
      </c>
      <c r="Q405" s="812"/>
      <c r="R405" s="812"/>
      <c r="S405" s="812"/>
      <c r="T405" s="812"/>
      <c r="U405" s="812"/>
      <c r="V405" s="812"/>
      <c r="W405" s="812"/>
      <c r="X405" s="813"/>
      <c r="Y405" s="814" t="s">
        <v>244</v>
      </c>
      <c r="Z405" s="815"/>
      <c r="AA405" s="815"/>
      <c r="AB405" s="815"/>
      <c r="AC405" s="815"/>
      <c r="AD405" s="815"/>
      <c r="AE405" s="815"/>
      <c r="AF405" s="815"/>
      <c r="AG405" s="815"/>
      <c r="AH405" s="815"/>
      <c r="AI405" s="815"/>
      <c r="AJ405" s="815"/>
      <c r="AK405" s="815"/>
      <c r="AL405" s="815"/>
      <c r="AM405" s="816"/>
    </row>
    <row r="406" spans="1:40" ht="45.75" customHeight="1">
      <c r="B406" s="808"/>
      <c r="C406" s="810"/>
      <c r="D406" s="284">
        <v>2014</v>
      </c>
      <c r="E406" s="284">
        <v>2015</v>
      </c>
      <c r="F406" s="284">
        <v>2016</v>
      </c>
      <c r="G406" s="284">
        <v>2017</v>
      </c>
      <c r="H406" s="284">
        <v>2018</v>
      </c>
      <c r="I406" s="284">
        <v>2019</v>
      </c>
      <c r="J406" s="284">
        <v>2020</v>
      </c>
      <c r="K406" s="284">
        <v>2021</v>
      </c>
      <c r="L406" s="284">
        <v>2022</v>
      </c>
      <c r="M406" s="284">
        <v>2023</v>
      </c>
      <c r="N406" s="818"/>
      <c r="O406" s="284">
        <v>2014</v>
      </c>
      <c r="P406" s="284">
        <v>2015</v>
      </c>
      <c r="Q406" s="284">
        <v>2016</v>
      </c>
      <c r="R406" s="284">
        <v>2017</v>
      </c>
      <c r="S406" s="284">
        <v>2018</v>
      </c>
      <c r="T406" s="284">
        <v>2019</v>
      </c>
      <c r="U406" s="284">
        <v>2020</v>
      </c>
      <c r="V406" s="284">
        <v>2021</v>
      </c>
      <c r="W406" s="284">
        <v>2022</v>
      </c>
      <c r="X406" s="284">
        <v>2023</v>
      </c>
      <c r="Y406" s="284" t="str">
        <f>'1.  LRAMVA Summary'!D50</f>
        <v>Residential</v>
      </c>
      <c r="Z406" s="284" t="str">
        <f>'1.  LRAMVA Summary'!E50</f>
        <v>General Service &lt; 50 kW</v>
      </c>
      <c r="AA406" s="284" t="str">
        <f>'1.  LRAMVA Summary'!F50</f>
        <v>General Service 50 to 2999 kW</v>
      </c>
      <c r="AB406" s="284" t="str">
        <f>'1.  LRAMVA Summary'!G50</f>
        <v>General Service 3000-4999 kW</v>
      </c>
      <c r="AC406" s="284" t="str">
        <f>'1.  LRAMVA Summary'!H50</f>
        <v>Unmetered Scattered Load</v>
      </c>
      <c r="AD406" s="284" t="str">
        <f>'1.  LRAMVA Summary'!I50</f>
        <v>Sentinel Lighting</v>
      </c>
      <c r="AE406" s="284" t="str">
        <f>'1.  LRAMVA Summary'!J50</f>
        <v xml:space="preserve">Street Lighting </v>
      </c>
      <c r="AF406" s="284" t="str">
        <f>'1.  LRAMVA Summary'!K50</f>
        <v/>
      </c>
      <c r="AG406" s="284" t="str">
        <f>'1.  LRAMVA Summary'!L50</f>
        <v/>
      </c>
      <c r="AH406" s="284" t="str">
        <f>'1.  LRAMVA Summary'!M50</f>
        <v/>
      </c>
      <c r="AI406" s="284" t="str">
        <f>'1.  LRAMVA Summary'!N50</f>
        <v/>
      </c>
      <c r="AJ406" s="284" t="str">
        <f>'1.  LRAMVA Summary'!O50</f>
        <v/>
      </c>
      <c r="AK406" s="284" t="str">
        <f>'1.  LRAMVA Summary'!P50</f>
        <v/>
      </c>
      <c r="AL406" s="284" t="str">
        <f>'1.  LRAMVA Summary'!Q50</f>
        <v/>
      </c>
      <c r="AM406" s="286" t="str">
        <f>'1.  LRAMVA Summary'!R50</f>
        <v>Total</v>
      </c>
    </row>
    <row r="407" spans="1:40" ht="15.75" customHeight="1">
      <c r="A407" s="508"/>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Summary'!D51</f>
        <v>kWh</v>
      </c>
      <c r="Z407" s="290" t="str">
        <f>'1.  LRAMVA Summary'!E51</f>
        <v>kWh</v>
      </c>
      <c r="AA407" s="290" t="str">
        <f>'1.  LRAMVA Summary'!F51</f>
        <v>kW</v>
      </c>
      <c r="AB407" s="290" t="str">
        <f>'1.  LRAMVA Summary'!G51</f>
        <v>kW</v>
      </c>
      <c r="AC407" s="290" t="str">
        <f>'1.  LRAMVA Summary'!H51</f>
        <v>kWh</v>
      </c>
      <c r="AD407" s="290" t="str">
        <f>'1.  LRAMVA Summary'!I51</f>
        <v>kW</v>
      </c>
      <c r="AE407" s="290" t="str">
        <f>'1.  LRAMVA Summary'!J51</f>
        <v>kW</v>
      </c>
      <c r="AF407" s="290">
        <f>'1.  LRAMVA Summary'!K51</f>
        <v>0</v>
      </c>
      <c r="AG407" s="290">
        <f>'1.  LRAMVA Summary'!L51</f>
        <v>0</v>
      </c>
      <c r="AH407" s="290">
        <f>'1.  LRAMVA Summary'!M51</f>
        <v>0</v>
      </c>
      <c r="AI407" s="290">
        <f>'1.  LRAMVA Summary'!N51</f>
        <v>0</v>
      </c>
      <c r="AJ407" s="290">
        <f>'1.  LRAMVA Summary'!O51</f>
        <v>0</v>
      </c>
      <c r="AK407" s="290">
        <f>'1.  LRAMVA Summary'!P51</f>
        <v>0</v>
      </c>
      <c r="AL407" s="290">
        <f>'1.  LRAMVA Summary'!Q51</f>
        <v>0</v>
      </c>
      <c r="AM407" s="291"/>
    </row>
    <row r="408" spans="1:40" ht="15" outlineLevel="1">
      <c r="A408" s="507">
        <v>1</v>
      </c>
      <c r="B408" s="293" t="s">
        <v>1</v>
      </c>
      <c r="C408" s="290" t="s">
        <v>25</v>
      </c>
      <c r="D408" s="294">
        <v>23469.322416146159</v>
      </c>
      <c r="E408" s="294">
        <v>23469.322416146159</v>
      </c>
      <c r="F408" s="294">
        <v>23469.322416146159</v>
      </c>
      <c r="G408" s="294">
        <v>23469.322416146159</v>
      </c>
      <c r="H408" s="294">
        <v>13067.17836399013</v>
      </c>
      <c r="I408" s="294">
        <v>0</v>
      </c>
      <c r="J408" s="294">
        <v>0</v>
      </c>
      <c r="K408" s="294">
        <v>0</v>
      </c>
      <c r="L408" s="294">
        <v>0</v>
      </c>
      <c r="M408" s="294">
        <v>0</v>
      </c>
      <c r="N408" s="290"/>
      <c r="O408" s="294">
        <v>3.4904585347812316</v>
      </c>
      <c r="P408" s="294">
        <v>3.4904585347812316</v>
      </c>
      <c r="Q408" s="294">
        <v>3.4904585347812316</v>
      </c>
      <c r="R408" s="294">
        <v>3.4904585347812316</v>
      </c>
      <c r="S408" s="294">
        <v>1.9204067942562344</v>
      </c>
      <c r="T408" s="294">
        <v>0</v>
      </c>
      <c r="U408" s="294">
        <v>0</v>
      </c>
      <c r="V408" s="294">
        <v>0</v>
      </c>
      <c r="W408" s="294">
        <v>0</v>
      </c>
      <c r="X408" s="294">
        <v>0</v>
      </c>
      <c r="Y408" s="468">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260</v>
      </c>
      <c r="C409" s="290" t="s">
        <v>164</v>
      </c>
      <c r="D409" s="294"/>
      <c r="E409" s="294"/>
      <c r="F409" s="294"/>
      <c r="G409" s="294"/>
      <c r="H409" s="294"/>
      <c r="I409" s="294"/>
      <c r="J409" s="294"/>
      <c r="K409" s="294"/>
      <c r="L409" s="294"/>
      <c r="M409" s="294"/>
      <c r="N409" s="466"/>
      <c r="O409" s="294"/>
      <c r="P409" s="294"/>
      <c r="Q409" s="294"/>
      <c r="R409" s="294"/>
      <c r="S409" s="294"/>
      <c r="T409" s="294"/>
      <c r="U409" s="294"/>
      <c r="V409" s="294"/>
      <c r="W409" s="294"/>
      <c r="X409" s="294"/>
      <c r="Y409" s="410">
        <f>Y408</f>
        <v>1</v>
      </c>
      <c r="Z409" s="410">
        <f>Z408</f>
        <v>0</v>
      </c>
      <c r="AA409" s="410">
        <f t="shared" ref="AA409:AL409" si="119">AA408</f>
        <v>0</v>
      </c>
      <c r="AB409" s="410">
        <f t="shared" si="119"/>
        <v>0</v>
      </c>
      <c r="AC409" s="410">
        <f t="shared" si="119"/>
        <v>0</v>
      </c>
      <c r="AD409" s="410">
        <f t="shared" si="119"/>
        <v>0</v>
      </c>
      <c r="AE409" s="410">
        <f t="shared" si="119"/>
        <v>0</v>
      </c>
      <c r="AF409" s="410">
        <f t="shared" si="119"/>
        <v>0</v>
      </c>
      <c r="AG409" s="410">
        <f t="shared" si="119"/>
        <v>0</v>
      </c>
      <c r="AH409" s="410">
        <f t="shared" si="119"/>
        <v>0</v>
      </c>
      <c r="AI409" s="410">
        <f t="shared" si="119"/>
        <v>0</v>
      </c>
      <c r="AJ409" s="410">
        <f t="shared" si="119"/>
        <v>0</v>
      </c>
      <c r="AK409" s="410">
        <f t="shared" si="119"/>
        <v>0</v>
      </c>
      <c r="AL409" s="410">
        <f t="shared" si="119"/>
        <v>0</v>
      </c>
      <c r="AM409" s="296"/>
    </row>
    <row r="410" spans="1:40" ht="15.75" outlineLevel="1">
      <c r="A410" s="509"/>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7">
        <v>2</v>
      </c>
      <c r="B411" s="293" t="s">
        <v>2</v>
      </c>
      <c r="C411" s="290" t="s">
        <v>25</v>
      </c>
      <c r="D411" s="294">
        <v>3694.39878</v>
      </c>
      <c r="E411" s="294">
        <v>3694.39878</v>
      </c>
      <c r="F411" s="294">
        <v>3694.39878</v>
      </c>
      <c r="G411" s="294">
        <v>3694.39878</v>
      </c>
      <c r="H411" s="294">
        <v>0</v>
      </c>
      <c r="I411" s="294">
        <v>0</v>
      </c>
      <c r="J411" s="294">
        <v>0</v>
      </c>
      <c r="K411" s="294">
        <v>0</v>
      </c>
      <c r="L411" s="294">
        <v>0</v>
      </c>
      <c r="M411" s="294">
        <v>0</v>
      </c>
      <c r="N411" s="290"/>
      <c r="O411" s="294">
        <v>2.0719409899999999</v>
      </c>
      <c r="P411" s="294">
        <v>2.0719409899999999</v>
      </c>
      <c r="Q411" s="294">
        <v>2.0719409899999999</v>
      </c>
      <c r="R411" s="294">
        <v>2.0719409899999999</v>
      </c>
      <c r="S411" s="294">
        <v>0</v>
      </c>
      <c r="T411" s="294">
        <v>0</v>
      </c>
      <c r="U411" s="294">
        <v>0</v>
      </c>
      <c r="V411" s="294">
        <v>0</v>
      </c>
      <c r="W411" s="294">
        <v>0</v>
      </c>
      <c r="X411" s="294">
        <v>0</v>
      </c>
      <c r="Y411" s="468">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260</v>
      </c>
      <c r="C412" s="290" t="s">
        <v>164</v>
      </c>
      <c r="D412" s="294"/>
      <c r="E412" s="294"/>
      <c r="F412" s="294"/>
      <c r="G412" s="294"/>
      <c r="H412" s="294"/>
      <c r="I412" s="294"/>
      <c r="J412" s="294"/>
      <c r="K412" s="294"/>
      <c r="L412" s="294"/>
      <c r="M412" s="294"/>
      <c r="N412" s="466"/>
      <c r="O412" s="294"/>
      <c r="P412" s="294"/>
      <c r="Q412" s="294"/>
      <c r="R412" s="294"/>
      <c r="S412" s="294"/>
      <c r="T412" s="294"/>
      <c r="U412" s="294"/>
      <c r="V412" s="294"/>
      <c r="W412" s="294"/>
      <c r="X412" s="294"/>
      <c r="Y412" s="410">
        <f>Y411</f>
        <v>1</v>
      </c>
      <c r="Z412" s="410">
        <f>Z411</f>
        <v>0</v>
      </c>
      <c r="AA412" s="410">
        <f t="shared" ref="AA412:AL412" si="120">AA411</f>
        <v>0</v>
      </c>
      <c r="AB412" s="410">
        <f t="shared" si="120"/>
        <v>0</v>
      </c>
      <c r="AC412" s="410">
        <f t="shared" si="120"/>
        <v>0</v>
      </c>
      <c r="AD412" s="410">
        <f t="shared" si="120"/>
        <v>0</v>
      </c>
      <c r="AE412" s="410">
        <f t="shared" si="120"/>
        <v>0</v>
      </c>
      <c r="AF412" s="410">
        <f t="shared" si="120"/>
        <v>0</v>
      </c>
      <c r="AG412" s="410">
        <f t="shared" si="120"/>
        <v>0</v>
      </c>
      <c r="AH412" s="410">
        <f t="shared" si="120"/>
        <v>0</v>
      </c>
      <c r="AI412" s="410">
        <f t="shared" si="120"/>
        <v>0</v>
      </c>
      <c r="AJ412" s="410">
        <f t="shared" si="120"/>
        <v>0</v>
      </c>
      <c r="AK412" s="410">
        <f t="shared" si="120"/>
        <v>0</v>
      </c>
      <c r="AL412" s="410">
        <f t="shared" si="120"/>
        <v>0</v>
      </c>
      <c r="AM412" s="296"/>
    </row>
    <row r="413" spans="1:40" ht="15.75" outlineLevel="1">
      <c r="A413" s="509"/>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7">
        <v>3</v>
      </c>
      <c r="B414" s="293" t="s">
        <v>3</v>
      </c>
      <c r="C414" s="290" t="s">
        <v>25</v>
      </c>
      <c r="D414" s="294">
        <v>74306.279234400004</v>
      </c>
      <c r="E414" s="294">
        <v>74306.279234400004</v>
      </c>
      <c r="F414" s="294">
        <v>74306.279234400004</v>
      </c>
      <c r="G414" s="294">
        <v>74306.279234400004</v>
      </c>
      <c r="H414" s="294">
        <v>74306.279234400004</v>
      </c>
      <c r="I414" s="294">
        <v>74306.279234400004</v>
      </c>
      <c r="J414" s="294">
        <v>74306.279234400004</v>
      </c>
      <c r="K414" s="294">
        <v>74306.279234400004</v>
      </c>
      <c r="L414" s="294">
        <v>74306.279234400004</v>
      </c>
      <c r="M414" s="294">
        <v>74306.279234400004</v>
      </c>
      <c r="N414" s="290"/>
      <c r="O414" s="294">
        <v>40.048886681999996</v>
      </c>
      <c r="P414" s="294">
        <v>40.048886681999996</v>
      </c>
      <c r="Q414" s="294">
        <v>40.048886681999996</v>
      </c>
      <c r="R414" s="294">
        <v>40.048886681999996</v>
      </c>
      <c r="S414" s="294">
        <v>40.048886681999996</v>
      </c>
      <c r="T414" s="294">
        <v>40.048886681999996</v>
      </c>
      <c r="U414" s="294">
        <v>40.048886681999996</v>
      </c>
      <c r="V414" s="294">
        <v>40.048886681999996</v>
      </c>
      <c r="W414" s="294">
        <v>40.048886681999996</v>
      </c>
      <c r="X414" s="294">
        <v>40.048886681999996</v>
      </c>
      <c r="Y414" s="468">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260</v>
      </c>
      <c r="C415" s="290" t="s">
        <v>164</v>
      </c>
      <c r="D415" s="294"/>
      <c r="E415" s="294"/>
      <c r="F415" s="294"/>
      <c r="G415" s="294"/>
      <c r="H415" s="294"/>
      <c r="I415" s="294"/>
      <c r="J415" s="294"/>
      <c r="K415" s="294"/>
      <c r="L415" s="294"/>
      <c r="M415" s="294"/>
      <c r="N415" s="466"/>
      <c r="O415" s="294"/>
      <c r="P415" s="294"/>
      <c r="Q415" s="294"/>
      <c r="R415" s="294"/>
      <c r="S415" s="294"/>
      <c r="T415" s="294"/>
      <c r="U415" s="294"/>
      <c r="V415" s="294"/>
      <c r="W415" s="294"/>
      <c r="X415" s="294"/>
      <c r="Y415" s="410">
        <f>Y414</f>
        <v>1</v>
      </c>
      <c r="Z415" s="410">
        <f>Z414</f>
        <v>0</v>
      </c>
      <c r="AA415" s="410">
        <f t="shared" ref="AA415:AL415" si="121">AA414</f>
        <v>0</v>
      </c>
      <c r="AB415" s="410">
        <f t="shared" si="121"/>
        <v>0</v>
      </c>
      <c r="AC415" s="410">
        <f t="shared" si="121"/>
        <v>0</v>
      </c>
      <c r="AD415" s="410">
        <f t="shared" si="121"/>
        <v>0</v>
      </c>
      <c r="AE415" s="410">
        <f t="shared" si="121"/>
        <v>0</v>
      </c>
      <c r="AF415" s="410">
        <f t="shared" si="121"/>
        <v>0</v>
      </c>
      <c r="AG415" s="410">
        <f t="shared" si="121"/>
        <v>0</v>
      </c>
      <c r="AH415" s="410">
        <f t="shared" si="121"/>
        <v>0</v>
      </c>
      <c r="AI415" s="410">
        <f t="shared" si="121"/>
        <v>0</v>
      </c>
      <c r="AJ415" s="410">
        <f t="shared" si="121"/>
        <v>0</v>
      </c>
      <c r="AK415" s="410">
        <f t="shared" si="121"/>
        <v>0</v>
      </c>
      <c r="AL415" s="410">
        <f t="shared" si="121"/>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7">
        <v>4</v>
      </c>
      <c r="B417" s="293" t="s">
        <v>4</v>
      </c>
      <c r="C417" s="290" t="s">
        <v>25</v>
      </c>
      <c r="D417" s="294">
        <v>31795.483120000001</v>
      </c>
      <c r="E417" s="294">
        <v>29606.709449999998</v>
      </c>
      <c r="F417" s="294">
        <v>28549.58611</v>
      </c>
      <c r="G417" s="294">
        <v>28549.58611</v>
      </c>
      <c r="H417" s="294">
        <v>28549.58611</v>
      </c>
      <c r="I417" s="294">
        <v>28549.58611</v>
      </c>
      <c r="J417" s="294">
        <v>28549.58611</v>
      </c>
      <c r="K417" s="294">
        <v>28494.08481</v>
      </c>
      <c r="L417" s="294">
        <v>28494.08481</v>
      </c>
      <c r="M417" s="294">
        <v>24379.79147</v>
      </c>
      <c r="N417" s="290"/>
      <c r="O417" s="294">
        <v>2.3787889170000001</v>
      </c>
      <c r="P417" s="294">
        <v>2.241383619</v>
      </c>
      <c r="Q417" s="294">
        <v>2.1750202710000002</v>
      </c>
      <c r="R417" s="294">
        <v>2.1750202710000002</v>
      </c>
      <c r="S417" s="294">
        <v>2.1750202710000002</v>
      </c>
      <c r="T417" s="294">
        <v>2.1750202710000002</v>
      </c>
      <c r="U417" s="294">
        <v>2.1750202710000002</v>
      </c>
      <c r="V417" s="294">
        <v>2.168684506</v>
      </c>
      <c r="W417" s="294">
        <v>2.168684506</v>
      </c>
      <c r="X417" s="294">
        <v>1.910400283</v>
      </c>
      <c r="Y417" s="468">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260</v>
      </c>
      <c r="C418" s="290" t="s">
        <v>164</v>
      </c>
      <c r="D418" s="294"/>
      <c r="E418" s="294"/>
      <c r="F418" s="294"/>
      <c r="G418" s="294"/>
      <c r="H418" s="294"/>
      <c r="I418" s="294"/>
      <c r="J418" s="294"/>
      <c r="K418" s="294"/>
      <c r="L418" s="294"/>
      <c r="M418" s="294"/>
      <c r="N418" s="466"/>
      <c r="O418" s="294"/>
      <c r="P418" s="294"/>
      <c r="Q418" s="294"/>
      <c r="R418" s="294"/>
      <c r="S418" s="294"/>
      <c r="T418" s="294"/>
      <c r="U418" s="294"/>
      <c r="V418" s="294"/>
      <c r="W418" s="294"/>
      <c r="X418" s="294"/>
      <c r="Y418" s="410">
        <f>Y417</f>
        <v>1</v>
      </c>
      <c r="Z418" s="410">
        <f>Z417</f>
        <v>0</v>
      </c>
      <c r="AA418" s="410">
        <f t="shared" ref="AA418:AL418" si="122">AA417</f>
        <v>0</v>
      </c>
      <c r="AB418" s="410">
        <f t="shared" si="122"/>
        <v>0</v>
      </c>
      <c r="AC418" s="410">
        <f t="shared" si="122"/>
        <v>0</v>
      </c>
      <c r="AD418" s="410">
        <f t="shared" si="122"/>
        <v>0</v>
      </c>
      <c r="AE418" s="410">
        <f t="shared" si="122"/>
        <v>0</v>
      </c>
      <c r="AF418" s="410">
        <f t="shared" si="122"/>
        <v>0</v>
      </c>
      <c r="AG418" s="410">
        <f t="shared" si="122"/>
        <v>0</v>
      </c>
      <c r="AH418" s="410">
        <f t="shared" si="122"/>
        <v>0</v>
      </c>
      <c r="AI418" s="410">
        <f t="shared" si="122"/>
        <v>0</v>
      </c>
      <c r="AJ418" s="410">
        <f t="shared" si="122"/>
        <v>0</v>
      </c>
      <c r="AK418" s="410">
        <f t="shared" si="122"/>
        <v>0</v>
      </c>
      <c r="AL418" s="410">
        <f t="shared" si="122"/>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7">
        <v>5</v>
      </c>
      <c r="B420" s="293" t="s">
        <v>5</v>
      </c>
      <c r="C420" s="290" t="s">
        <v>25</v>
      </c>
      <c r="D420" s="294">
        <v>138784.21599999999</v>
      </c>
      <c r="E420" s="294">
        <v>120393.8413</v>
      </c>
      <c r="F420" s="294">
        <v>110809.7963</v>
      </c>
      <c r="G420" s="294">
        <v>110809.7963</v>
      </c>
      <c r="H420" s="294">
        <v>110809.7963</v>
      </c>
      <c r="I420" s="294">
        <v>110809.7963</v>
      </c>
      <c r="J420" s="294">
        <v>110809.7963</v>
      </c>
      <c r="K420" s="294">
        <v>110761.79519999999</v>
      </c>
      <c r="L420" s="294">
        <v>110761.79519999999</v>
      </c>
      <c r="M420" s="294">
        <v>103014.6231</v>
      </c>
      <c r="N420" s="290"/>
      <c r="O420" s="294">
        <v>9.0827739310000002</v>
      </c>
      <c r="P420" s="294">
        <v>7.9282758820000012</v>
      </c>
      <c r="Q420" s="294">
        <v>7.3266154239999999</v>
      </c>
      <c r="R420" s="294">
        <v>7.3266154239999999</v>
      </c>
      <c r="S420" s="294">
        <v>7.3266154239999999</v>
      </c>
      <c r="T420" s="294">
        <v>7.3266154239999999</v>
      </c>
      <c r="U420" s="294">
        <v>7.3266154239999999</v>
      </c>
      <c r="V420" s="294">
        <v>7.3211358439999996</v>
      </c>
      <c r="W420" s="294">
        <v>7.3211358439999996</v>
      </c>
      <c r="X420" s="294">
        <v>6.8347893040000001</v>
      </c>
      <c r="Y420" s="468">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260</v>
      </c>
      <c r="C421" s="290" t="s">
        <v>164</v>
      </c>
      <c r="D421" s="294"/>
      <c r="E421" s="294"/>
      <c r="F421" s="294"/>
      <c r="G421" s="294"/>
      <c r="H421" s="294"/>
      <c r="I421" s="294"/>
      <c r="J421" s="294"/>
      <c r="K421" s="294"/>
      <c r="L421" s="294"/>
      <c r="M421" s="294"/>
      <c r="N421" s="466"/>
      <c r="O421" s="294"/>
      <c r="P421" s="294"/>
      <c r="Q421" s="294"/>
      <c r="R421" s="294"/>
      <c r="S421" s="294"/>
      <c r="T421" s="294"/>
      <c r="U421" s="294"/>
      <c r="V421" s="294"/>
      <c r="W421" s="294"/>
      <c r="X421" s="294"/>
      <c r="Y421" s="410">
        <f>Y420</f>
        <v>1</v>
      </c>
      <c r="Z421" s="410">
        <f>Z420</f>
        <v>0</v>
      </c>
      <c r="AA421" s="410">
        <f t="shared" ref="AA421:AL421" si="123">AA420</f>
        <v>0</v>
      </c>
      <c r="AB421" s="410">
        <f t="shared" si="123"/>
        <v>0</v>
      </c>
      <c r="AC421" s="410">
        <f t="shared" si="123"/>
        <v>0</v>
      </c>
      <c r="AD421" s="410">
        <f t="shared" si="123"/>
        <v>0</v>
      </c>
      <c r="AE421" s="410">
        <f t="shared" si="123"/>
        <v>0</v>
      </c>
      <c r="AF421" s="410">
        <f t="shared" si="123"/>
        <v>0</v>
      </c>
      <c r="AG421" s="410">
        <f t="shared" si="123"/>
        <v>0</v>
      </c>
      <c r="AH421" s="410">
        <f t="shared" si="123"/>
        <v>0</v>
      </c>
      <c r="AI421" s="410">
        <f t="shared" si="123"/>
        <v>0</v>
      </c>
      <c r="AJ421" s="410">
        <f t="shared" si="123"/>
        <v>0</v>
      </c>
      <c r="AK421" s="410">
        <f t="shared" si="123"/>
        <v>0</v>
      </c>
      <c r="AL421" s="410">
        <f t="shared" si="123"/>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7">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260</v>
      </c>
      <c r="C424" s="290" t="s">
        <v>164</v>
      </c>
      <c r="D424" s="294"/>
      <c r="E424" s="294"/>
      <c r="F424" s="294"/>
      <c r="G424" s="294"/>
      <c r="H424" s="294"/>
      <c r="I424" s="294"/>
      <c r="J424" s="294"/>
      <c r="K424" s="294"/>
      <c r="L424" s="294"/>
      <c r="M424" s="294"/>
      <c r="N424" s="466"/>
      <c r="O424" s="294"/>
      <c r="P424" s="294"/>
      <c r="Q424" s="294"/>
      <c r="R424" s="294"/>
      <c r="S424" s="294"/>
      <c r="T424" s="294"/>
      <c r="U424" s="294"/>
      <c r="V424" s="294"/>
      <c r="W424" s="294"/>
      <c r="X424" s="294"/>
      <c r="Y424" s="410">
        <f>Y423</f>
        <v>0</v>
      </c>
      <c r="Z424" s="410">
        <f>Z423</f>
        <v>0</v>
      </c>
      <c r="AA424" s="410">
        <f t="shared" ref="AA424:AL424" si="124">AA423</f>
        <v>0</v>
      </c>
      <c r="AB424" s="410">
        <f t="shared" si="124"/>
        <v>0</v>
      </c>
      <c r="AC424" s="410">
        <f t="shared" si="124"/>
        <v>0</v>
      </c>
      <c r="AD424" s="410">
        <f t="shared" si="124"/>
        <v>0</v>
      </c>
      <c r="AE424" s="410">
        <f t="shared" si="124"/>
        <v>0</v>
      </c>
      <c r="AF424" s="410">
        <f t="shared" si="124"/>
        <v>0</v>
      </c>
      <c r="AG424" s="410">
        <f t="shared" si="124"/>
        <v>0</v>
      </c>
      <c r="AH424" s="410">
        <f t="shared" si="124"/>
        <v>0</v>
      </c>
      <c r="AI424" s="410">
        <f t="shared" si="124"/>
        <v>0</v>
      </c>
      <c r="AJ424" s="410">
        <f t="shared" si="124"/>
        <v>0</v>
      </c>
      <c r="AK424" s="410">
        <f t="shared" si="124"/>
        <v>0</v>
      </c>
      <c r="AL424" s="410">
        <f t="shared" si="124"/>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7">
        <v>7</v>
      </c>
      <c r="B426" s="293" t="s">
        <v>42</v>
      </c>
      <c r="C426" s="290" t="s">
        <v>25</v>
      </c>
      <c r="D426" s="294"/>
      <c r="E426" s="294"/>
      <c r="F426" s="294"/>
      <c r="G426" s="294"/>
      <c r="H426" s="294"/>
      <c r="I426" s="294"/>
      <c r="J426" s="294"/>
      <c r="K426" s="294"/>
      <c r="L426" s="294"/>
      <c r="M426" s="294"/>
      <c r="N426" s="290"/>
      <c r="O426" s="294">
        <v>9.0830000000000002</v>
      </c>
      <c r="P426" s="294"/>
      <c r="Q426" s="294"/>
      <c r="R426" s="294"/>
      <c r="S426" s="294"/>
      <c r="T426" s="294"/>
      <c r="U426" s="294"/>
      <c r="V426" s="294"/>
      <c r="W426" s="294"/>
      <c r="X426" s="294"/>
      <c r="Y426" s="468">
        <v>1</v>
      </c>
      <c r="Z426" s="409"/>
      <c r="AA426" s="409"/>
      <c r="AB426" s="409"/>
      <c r="AC426" s="409"/>
      <c r="AD426" s="409"/>
      <c r="AE426" s="409"/>
      <c r="AF426" s="409"/>
      <c r="AG426" s="409"/>
      <c r="AH426" s="409"/>
      <c r="AI426" s="409"/>
      <c r="AJ426" s="409"/>
      <c r="AK426" s="409"/>
      <c r="AL426" s="409"/>
      <c r="AM426" s="295">
        <f>SUM(Y426:AL426)</f>
        <v>1</v>
      </c>
    </row>
    <row r="427" spans="1:39" ht="15" outlineLevel="1">
      <c r="B427" s="293" t="s">
        <v>260</v>
      </c>
      <c r="C427" s="290" t="s">
        <v>164</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1</v>
      </c>
      <c r="Z427" s="410">
        <f>Z426</f>
        <v>0</v>
      </c>
      <c r="AA427" s="410">
        <f t="shared" ref="AA427:AL427" si="125">AA426</f>
        <v>0</v>
      </c>
      <c r="AB427" s="410">
        <f t="shared" si="125"/>
        <v>0</v>
      </c>
      <c r="AC427" s="410">
        <f t="shared" si="125"/>
        <v>0</v>
      </c>
      <c r="AD427" s="410">
        <f t="shared" si="125"/>
        <v>0</v>
      </c>
      <c r="AE427" s="410">
        <f t="shared" si="125"/>
        <v>0</v>
      </c>
      <c r="AF427" s="410">
        <f t="shared" si="125"/>
        <v>0</v>
      </c>
      <c r="AG427" s="410">
        <f t="shared" si="125"/>
        <v>0</v>
      </c>
      <c r="AH427" s="410">
        <f t="shared" si="125"/>
        <v>0</v>
      </c>
      <c r="AI427" s="410">
        <f t="shared" si="125"/>
        <v>0</v>
      </c>
      <c r="AJ427" s="410">
        <f t="shared" si="125"/>
        <v>0</v>
      </c>
      <c r="AK427" s="410">
        <f t="shared" si="125"/>
        <v>0</v>
      </c>
      <c r="AL427" s="410">
        <f t="shared" si="125"/>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7">
        <v>8</v>
      </c>
      <c r="B429" s="293" t="s">
        <v>486</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7"/>
      <c r="B430" s="293" t="s">
        <v>260</v>
      </c>
      <c r="C430" s="290" t="s">
        <v>164</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6">AA429</f>
        <v>0</v>
      </c>
      <c r="AB430" s="410">
        <f t="shared" si="126"/>
        <v>0</v>
      </c>
      <c r="AC430" s="410">
        <f t="shared" si="126"/>
        <v>0</v>
      </c>
      <c r="AD430" s="410">
        <f t="shared" si="126"/>
        <v>0</v>
      </c>
      <c r="AE430" s="410">
        <f t="shared" si="126"/>
        <v>0</v>
      </c>
      <c r="AF430" s="410">
        <f t="shared" si="126"/>
        <v>0</v>
      </c>
      <c r="AG430" s="410">
        <f t="shared" si="126"/>
        <v>0</v>
      </c>
      <c r="AH430" s="410">
        <f t="shared" si="126"/>
        <v>0</v>
      </c>
      <c r="AI430" s="410">
        <f t="shared" si="126"/>
        <v>0</v>
      </c>
      <c r="AJ430" s="410">
        <f t="shared" si="126"/>
        <v>0</v>
      </c>
      <c r="AK430" s="410">
        <f t="shared" si="126"/>
        <v>0</v>
      </c>
      <c r="AL430" s="410">
        <f t="shared" si="126"/>
        <v>0</v>
      </c>
      <c r="AM430" s="296"/>
    </row>
    <row r="431" spans="1:39" s="282" customFormat="1" ht="15" outlineLevel="1">
      <c r="A431" s="507"/>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7">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260</v>
      </c>
      <c r="C433" s="290" t="s">
        <v>164</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7">AA432</f>
        <v>0</v>
      </c>
      <c r="AB433" s="410">
        <f t="shared" si="127"/>
        <v>0</v>
      </c>
      <c r="AC433" s="410">
        <f t="shared" si="127"/>
        <v>0</v>
      </c>
      <c r="AD433" s="410">
        <f t="shared" si="127"/>
        <v>0</v>
      </c>
      <c r="AE433" s="410">
        <f t="shared" si="127"/>
        <v>0</v>
      </c>
      <c r="AF433" s="410">
        <f t="shared" si="127"/>
        <v>0</v>
      </c>
      <c r="AG433" s="410">
        <f t="shared" si="127"/>
        <v>0</v>
      </c>
      <c r="AH433" s="410">
        <f t="shared" si="127"/>
        <v>0</v>
      </c>
      <c r="AI433" s="410">
        <f t="shared" si="127"/>
        <v>0</v>
      </c>
      <c r="AJ433" s="410">
        <f t="shared" si="127"/>
        <v>0</v>
      </c>
      <c r="AK433" s="410">
        <f t="shared" si="127"/>
        <v>0</v>
      </c>
      <c r="AL433" s="410">
        <f t="shared" si="127"/>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8"/>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7">
        <v>10</v>
      </c>
      <c r="B436" s="309" t="s">
        <v>22</v>
      </c>
      <c r="C436" s="290" t="s">
        <v>25</v>
      </c>
      <c r="D436" s="294">
        <v>1185838.767</v>
      </c>
      <c r="E436" s="294">
        <v>1185838.767</v>
      </c>
      <c r="F436" s="294">
        <v>1185838.767</v>
      </c>
      <c r="G436" s="294">
        <v>1173381.5179999999</v>
      </c>
      <c r="H436" s="294">
        <v>1173381.5179999999</v>
      </c>
      <c r="I436" s="294">
        <v>1173381.5179999999</v>
      </c>
      <c r="J436" s="294">
        <v>1169885.6140000001</v>
      </c>
      <c r="K436" s="294">
        <v>1169885.6140000001</v>
      </c>
      <c r="L436" s="294">
        <v>1033369.2780000002</v>
      </c>
      <c r="M436" s="294">
        <v>1018558.932</v>
      </c>
      <c r="N436" s="294">
        <v>12</v>
      </c>
      <c r="O436" s="294">
        <v>170.9761273</v>
      </c>
      <c r="P436" s="294">
        <v>170.9761273</v>
      </c>
      <c r="Q436" s="294">
        <v>170.9761273</v>
      </c>
      <c r="R436" s="294">
        <v>167.9926681</v>
      </c>
      <c r="S436" s="294">
        <v>167.9926681</v>
      </c>
      <c r="T436" s="294">
        <v>167.9926681</v>
      </c>
      <c r="U436" s="294">
        <v>167.830882</v>
      </c>
      <c r="V436" s="294">
        <v>167.830882</v>
      </c>
      <c r="W436" s="294">
        <v>135.1357879</v>
      </c>
      <c r="X436" s="294">
        <v>134.45038360000001</v>
      </c>
      <c r="Y436" s="414"/>
      <c r="Z436" s="467">
        <v>0.99</v>
      </c>
      <c r="AA436" s="467">
        <v>0.01</v>
      </c>
      <c r="AB436" s="467"/>
      <c r="AC436" s="414"/>
      <c r="AD436" s="414"/>
      <c r="AE436" s="414"/>
      <c r="AF436" s="414"/>
      <c r="AG436" s="414"/>
      <c r="AH436" s="414"/>
      <c r="AI436" s="414"/>
      <c r="AJ436" s="414"/>
      <c r="AK436" s="414"/>
      <c r="AL436" s="414"/>
      <c r="AM436" s="295">
        <f>SUM(Y436:AL436)</f>
        <v>1</v>
      </c>
    </row>
    <row r="437" spans="1:39" ht="15" outlineLevel="1">
      <c r="B437" s="293" t="s">
        <v>260</v>
      </c>
      <c r="C437" s="290" t="s">
        <v>164</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0.99</v>
      </c>
      <c r="AA437" s="410">
        <f t="shared" ref="AA437:AL437" si="128">AA436</f>
        <v>0.01</v>
      </c>
      <c r="AB437" s="410">
        <f t="shared" si="128"/>
        <v>0</v>
      </c>
      <c r="AC437" s="410">
        <f t="shared" si="128"/>
        <v>0</v>
      </c>
      <c r="AD437" s="410">
        <f t="shared" si="128"/>
        <v>0</v>
      </c>
      <c r="AE437" s="410">
        <f t="shared" si="128"/>
        <v>0</v>
      </c>
      <c r="AF437" s="410">
        <f t="shared" si="128"/>
        <v>0</v>
      </c>
      <c r="AG437" s="410">
        <f t="shared" si="128"/>
        <v>0</v>
      </c>
      <c r="AH437" s="410">
        <f t="shared" si="128"/>
        <v>0</v>
      </c>
      <c r="AI437" s="410">
        <f t="shared" si="128"/>
        <v>0</v>
      </c>
      <c r="AJ437" s="410">
        <f t="shared" si="128"/>
        <v>0</v>
      </c>
      <c r="AK437" s="410">
        <f t="shared" si="128"/>
        <v>0</v>
      </c>
      <c r="AL437" s="410">
        <f t="shared" si="128"/>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7">
        <v>11</v>
      </c>
      <c r="B439" s="313" t="s">
        <v>21</v>
      </c>
      <c r="C439" s="290" t="s">
        <v>25</v>
      </c>
      <c r="D439" s="294">
        <v>291776.77789999999</v>
      </c>
      <c r="E439" s="294">
        <v>275488.31280000001</v>
      </c>
      <c r="F439" s="294">
        <v>216468.06080000001</v>
      </c>
      <c r="G439" s="294">
        <v>196198.55790000001</v>
      </c>
      <c r="H439" s="294">
        <v>196198.55790000001</v>
      </c>
      <c r="I439" s="294">
        <v>196198.55790000001</v>
      </c>
      <c r="J439" s="294">
        <v>196198.55790000001</v>
      </c>
      <c r="K439" s="294">
        <v>196198.55790000001</v>
      </c>
      <c r="L439" s="294">
        <v>196198.55790000001</v>
      </c>
      <c r="M439" s="294">
        <v>196198.55790000001</v>
      </c>
      <c r="N439" s="294">
        <v>12</v>
      </c>
      <c r="O439" s="294">
        <v>77.330752880000006</v>
      </c>
      <c r="P439" s="294">
        <v>72.974286890000002</v>
      </c>
      <c r="Q439" s="294">
        <v>57.94290496</v>
      </c>
      <c r="R439" s="294">
        <v>52.022308539999997</v>
      </c>
      <c r="S439" s="294">
        <v>52.022308539999997</v>
      </c>
      <c r="T439" s="294">
        <v>52.022308539999997</v>
      </c>
      <c r="U439" s="294">
        <v>52.022308539999997</v>
      </c>
      <c r="V439" s="294">
        <v>52.022308539999997</v>
      </c>
      <c r="W439" s="294">
        <v>52.022308539999997</v>
      </c>
      <c r="X439" s="294">
        <v>52.022308539999997</v>
      </c>
      <c r="Y439" s="414"/>
      <c r="Z439" s="467">
        <v>1</v>
      </c>
      <c r="AA439" s="414"/>
      <c r="AB439" s="414"/>
      <c r="AC439" s="414"/>
      <c r="AD439" s="414"/>
      <c r="AE439" s="414"/>
      <c r="AF439" s="414"/>
      <c r="AG439" s="414"/>
      <c r="AH439" s="414"/>
      <c r="AI439" s="414"/>
      <c r="AJ439" s="414"/>
      <c r="AK439" s="414"/>
      <c r="AL439" s="414"/>
      <c r="AM439" s="295">
        <f>SUM(Y439:AL439)</f>
        <v>1</v>
      </c>
    </row>
    <row r="440" spans="1:39" ht="15" outlineLevel="1">
      <c r="B440" s="293" t="s">
        <v>260</v>
      </c>
      <c r="C440" s="290" t="s">
        <v>164</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1</v>
      </c>
      <c r="AA440" s="410">
        <f t="shared" ref="AA440:AL440" si="129">AA439</f>
        <v>0</v>
      </c>
      <c r="AB440" s="410">
        <f t="shared" si="129"/>
        <v>0</v>
      </c>
      <c r="AC440" s="410">
        <f t="shared" si="129"/>
        <v>0</v>
      </c>
      <c r="AD440" s="410">
        <f t="shared" si="129"/>
        <v>0</v>
      </c>
      <c r="AE440" s="410">
        <f t="shared" si="129"/>
        <v>0</v>
      </c>
      <c r="AF440" s="410">
        <f t="shared" si="129"/>
        <v>0</v>
      </c>
      <c r="AG440" s="410">
        <f t="shared" si="129"/>
        <v>0</v>
      </c>
      <c r="AH440" s="410">
        <f t="shared" si="129"/>
        <v>0</v>
      </c>
      <c r="AI440" s="410">
        <f t="shared" si="129"/>
        <v>0</v>
      </c>
      <c r="AJ440" s="410">
        <f t="shared" si="129"/>
        <v>0</v>
      </c>
      <c r="AK440" s="410">
        <f t="shared" si="129"/>
        <v>0</v>
      </c>
      <c r="AL440" s="410">
        <f t="shared" si="129"/>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7">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7"/>
      <c r="AB442" s="414"/>
      <c r="AC442" s="414"/>
      <c r="AD442" s="414"/>
      <c r="AE442" s="414"/>
      <c r="AF442" s="414"/>
      <c r="AG442" s="414"/>
      <c r="AH442" s="414"/>
      <c r="AI442" s="414"/>
      <c r="AJ442" s="414"/>
      <c r="AK442" s="414"/>
      <c r="AL442" s="414"/>
      <c r="AM442" s="295">
        <f>SUM(Y442:AL442)</f>
        <v>0</v>
      </c>
    </row>
    <row r="443" spans="1:39" ht="15" outlineLevel="1">
      <c r="B443" s="293" t="s">
        <v>260</v>
      </c>
      <c r="C443" s="290" t="s">
        <v>164</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30">AB442</f>
        <v>0</v>
      </c>
      <c r="AC443" s="410">
        <f t="shared" si="130"/>
        <v>0</v>
      </c>
      <c r="AD443" s="410">
        <f t="shared" si="130"/>
        <v>0</v>
      </c>
      <c r="AE443" s="410">
        <f t="shared" si="130"/>
        <v>0</v>
      </c>
      <c r="AF443" s="410">
        <f t="shared" si="130"/>
        <v>0</v>
      </c>
      <c r="AG443" s="410">
        <f t="shared" si="130"/>
        <v>0</v>
      </c>
      <c r="AH443" s="410">
        <f t="shared" si="130"/>
        <v>0</v>
      </c>
      <c r="AI443" s="410">
        <f t="shared" si="130"/>
        <v>0</v>
      </c>
      <c r="AJ443" s="410">
        <f t="shared" si="130"/>
        <v>0</v>
      </c>
      <c r="AK443" s="410">
        <f t="shared" si="130"/>
        <v>0</v>
      </c>
      <c r="AL443" s="410">
        <f t="shared" si="130"/>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7">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260</v>
      </c>
      <c r="C446" s="290" t="s">
        <v>164</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1">AB445</f>
        <v>0</v>
      </c>
      <c r="AC446" s="410">
        <f t="shared" si="131"/>
        <v>0</v>
      </c>
      <c r="AD446" s="410">
        <f t="shared" si="131"/>
        <v>0</v>
      </c>
      <c r="AE446" s="410">
        <f t="shared" si="131"/>
        <v>0</v>
      </c>
      <c r="AF446" s="410">
        <f t="shared" si="131"/>
        <v>0</v>
      </c>
      <c r="AG446" s="410">
        <f t="shared" si="131"/>
        <v>0</v>
      </c>
      <c r="AH446" s="410">
        <f t="shared" si="131"/>
        <v>0</v>
      </c>
      <c r="AI446" s="410">
        <f t="shared" si="131"/>
        <v>0</v>
      </c>
      <c r="AJ446" s="410">
        <f t="shared" si="131"/>
        <v>0</v>
      </c>
      <c r="AK446" s="410">
        <f t="shared" si="131"/>
        <v>0</v>
      </c>
      <c r="AL446" s="410">
        <f t="shared" si="131"/>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7">
        <v>14</v>
      </c>
      <c r="B448" s="313" t="s">
        <v>20</v>
      </c>
      <c r="C448" s="290" t="s">
        <v>25</v>
      </c>
      <c r="D448" s="294">
        <v>65273.570059999998</v>
      </c>
      <c r="E448" s="294">
        <v>65273.570059999998</v>
      </c>
      <c r="F448" s="294">
        <v>65273.570059999998</v>
      </c>
      <c r="G448" s="294">
        <v>65273.570059999998</v>
      </c>
      <c r="H448" s="294">
        <v>0</v>
      </c>
      <c r="I448" s="294">
        <v>0</v>
      </c>
      <c r="J448" s="294">
        <v>0</v>
      </c>
      <c r="K448" s="294">
        <v>0</v>
      </c>
      <c r="L448" s="294">
        <v>0</v>
      </c>
      <c r="M448" s="294">
        <v>0</v>
      </c>
      <c r="N448" s="294">
        <v>12</v>
      </c>
      <c r="O448" s="294">
        <v>13.36693052</v>
      </c>
      <c r="P448" s="294">
        <v>13.36693052</v>
      </c>
      <c r="Q448" s="294">
        <v>13.36693052</v>
      </c>
      <c r="R448" s="294">
        <v>13.36693052</v>
      </c>
      <c r="S448" s="294">
        <v>0</v>
      </c>
      <c r="T448" s="294">
        <v>0</v>
      </c>
      <c r="U448" s="294">
        <v>0</v>
      </c>
      <c r="V448" s="294">
        <v>0</v>
      </c>
      <c r="W448" s="294">
        <v>0</v>
      </c>
      <c r="X448" s="294">
        <v>0</v>
      </c>
      <c r="Y448" s="414"/>
      <c r="Z448" s="414"/>
      <c r="AA448" s="467">
        <v>1</v>
      </c>
      <c r="AB448" s="414"/>
      <c r="AC448" s="414"/>
      <c r="AD448" s="414"/>
      <c r="AE448" s="414"/>
      <c r="AF448" s="414"/>
      <c r="AG448" s="414"/>
      <c r="AH448" s="414"/>
      <c r="AI448" s="414"/>
      <c r="AJ448" s="414"/>
      <c r="AK448" s="414"/>
      <c r="AL448" s="414"/>
      <c r="AM448" s="295">
        <f>SUM(Y448:AL448)</f>
        <v>1</v>
      </c>
    </row>
    <row r="449" spans="1:39" ht="15" outlineLevel="1">
      <c r="B449" s="293" t="s">
        <v>260</v>
      </c>
      <c r="C449" s="290" t="s">
        <v>164</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2">AA448</f>
        <v>1</v>
      </c>
      <c r="AB449" s="410">
        <f t="shared" si="132"/>
        <v>0</v>
      </c>
      <c r="AC449" s="410">
        <f t="shared" si="132"/>
        <v>0</v>
      </c>
      <c r="AD449" s="410">
        <f t="shared" si="132"/>
        <v>0</v>
      </c>
      <c r="AE449" s="410">
        <f t="shared" si="132"/>
        <v>0</v>
      </c>
      <c r="AF449" s="410">
        <f t="shared" si="132"/>
        <v>0</v>
      </c>
      <c r="AG449" s="410">
        <f t="shared" si="132"/>
        <v>0</v>
      </c>
      <c r="AH449" s="410">
        <f t="shared" si="132"/>
        <v>0</v>
      </c>
      <c r="AI449" s="410">
        <f t="shared" si="132"/>
        <v>0</v>
      </c>
      <c r="AJ449" s="410">
        <f t="shared" si="132"/>
        <v>0</v>
      </c>
      <c r="AK449" s="410">
        <f t="shared" si="132"/>
        <v>0</v>
      </c>
      <c r="AL449" s="410">
        <f t="shared" si="132"/>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7">
        <v>15</v>
      </c>
      <c r="B451" s="313" t="s">
        <v>487</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7"/>
      <c r="B452" s="313" t="s">
        <v>260</v>
      </c>
      <c r="C452" s="290" t="s">
        <v>164</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3">AA451</f>
        <v>0</v>
      </c>
      <c r="AB452" s="410">
        <f t="shared" si="133"/>
        <v>0</v>
      </c>
      <c r="AC452" s="410">
        <f t="shared" si="133"/>
        <v>0</v>
      </c>
      <c r="AD452" s="410">
        <f t="shared" si="133"/>
        <v>0</v>
      </c>
      <c r="AE452" s="410">
        <f t="shared" si="133"/>
        <v>0</v>
      </c>
      <c r="AF452" s="410">
        <f t="shared" si="133"/>
        <v>0</v>
      </c>
      <c r="AG452" s="410">
        <f t="shared" si="133"/>
        <v>0</v>
      </c>
      <c r="AH452" s="410">
        <f t="shared" si="133"/>
        <v>0</v>
      </c>
      <c r="AI452" s="410">
        <f t="shared" si="133"/>
        <v>0</v>
      </c>
      <c r="AJ452" s="410">
        <f t="shared" si="133"/>
        <v>0</v>
      </c>
      <c r="AK452" s="410">
        <f t="shared" si="133"/>
        <v>0</v>
      </c>
      <c r="AL452" s="410">
        <f t="shared" si="133"/>
        <v>0</v>
      </c>
      <c r="AM452" s="310"/>
    </row>
    <row r="453" spans="1:39" s="282" customFormat="1" ht="15" outlineLevel="1">
      <c r="A453" s="507"/>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7">
        <v>16</v>
      </c>
      <c r="B454" s="313" t="s">
        <v>488</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7"/>
      <c r="B455" s="313" t="s">
        <v>260</v>
      </c>
      <c r="C455" s="290" t="s">
        <v>164</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4">AA454</f>
        <v>0</v>
      </c>
      <c r="AB455" s="410">
        <f t="shared" si="134"/>
        <v>0</v>
      </c>
      <c r="AC455" s="410">
        <f t="shared" si="134"/>
        <v>0</v>
      </c>
      <c r="AD455" s="410">
        <f t="shared" si="134"/>
        <v>0</v>
      </c>
      <c r="AE455" s="410">
        <f t="shared" si="134"/>
        <v>0</v>
      </c>
      <c r="AF455" s="410">
        <f t="shared" si="134"/>
        <v>0</v>
      </c>
      <c r="AG455" s="410">
        <f t="shared" si="134"/>
        <v>0</v>
      </c>
      <c r="AH455" s="410">
        <f t="shared" si="134"/>
        <v>0</v>
      </c>
      <c r="AI455" s="410">
        <f t="shared" si="134"/>
        <v>0</v>
      </c>
      <c r="AJ455" s="410">
        <f t="shared" si="134"/>
        <v>0</v>
      </c>
      <c r="AK455" s="410">
        <f t="shared" si="134"/>
        <v>0</v>
      </c>
      <c r="AL455" s="410">
        <f t="shared" si="134"/>
        <v>0</v>
      </c>
      <c r="AM455" s="310"/>
    </row>
    <row r="456" spans="1:39" s="282" customFormat="1" ht="15" outlineLevel="1">
      <c r="A456" s="507"/>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7">
        <v>17</v>
      </c>
      <c r="B457" s="313" t="s">
        <v>9</v>
      </c>
      <c r="C457" s="290" t="s">
        <v>25</v>
      </c>
      <c r="D457" s="294"/>
      <c r="E457" s="294"/>
      <c r="F457" s="294"/>
      <c r="G457" s="294"/>
      <c r="H457" s="294"/>
      <c r="I457" s="294"/>
      <c r="J457" s="294"/>
      <c r="K457" s="294"/>
      <c r="L457" s="294"/>
      <c r="M457" s="294"/>
      <c r="N457" s="290"/>
      <c r="O457" s="294">
        <v>16</v>
      </c>
      <c r="P457" s="294"/>
      <c r="Q457" s="294"/>
      <c r="R457" s="294"/>
      <c r="S457" s="294"/>
      <c r="T457" s="294"/>
      <c r="U457" s="294"/>
      <c r="V457" s="294"/>
      <c r="W457" s="294"/>
      <c r="X457" s="294"/>
      <c r="Y457" s="414"/>
      <c r="Z457" s="414">
        <v>1</v>
      </c>
      <c r="AA457" s="414"/>
      <c r="AB457" s="414"/>
      <c r="AC457" s="414"/>
      <c r="AD457" s="414"/>
      <c r="AE457" s="414"/>
      <c r="AF457" s="414"/>
      <c r="AG457" s="414"/>
      <c r="AH457" s="414"/>
      <c r="AI457" s="414"/>
      <c r="AJ457" s="414"/>
      <c r="AK457" s="414"/>
      <c r="AL457" s="414"/>
      <c r="AM457" s="295">
        <f>SUM(Y457:AL457)</f>
        <v>1</v>
      </c>
    </row>
    <row r="458" spans="1:39" ht="15" outlineLevel="1">
      <c r="B458" s="293" t="s">
        <v>260</v>
      </c>
      <c r="C458" s="290" t="s">
        <v>164</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1</v>
      </c>
      <c r="AA458" s="410">
        <f t="shared" ref="AA458:AL458" si="135">AA457</f>
        <v>0</v>
      </c>
      <c r="AB458" s="410">
        <f t="shared" si="135"/>
        <v>0</v>
      </c>
      <c r="AC458" s="410">
        <f t="shared" si="135"/>
        <v>0</v>
      </c>
      <c r="AD458" s="410">
        <f t="shared" si="135"/>
        <v>0</v>
      </c>
      <c r="AE458" s="410">
        <f t="shared" si="135"/>
        <v>0</v>
      </c>
      <c r="AF458" s="410">
        <f t="shared" si="135"/>
        <v>0</v>
      </c>
      <c r="AG458" s="410">
        <f t="shared" si="135"/>
        <v>0</v>
      </c>
      <c r="AH458" s="410">
        <f t="shared" si="135"/>
        <v>0</v>
      </c>
      <c r="AI458" s="410">
        <f t="shared" si="135"/>
        <v>0</v>
      </c>
      <c r="AJ458" s="410">
        <f t="shared" si="135"/>
        <v>0</v>
      </c>
      <c r="AK458" s="410">
        <f t="shared" si="135"/>
        <v>0</v>
      </c>
      <c r="AL458" s="410">
        <f t="shared" si="135"/>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8"/>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7">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260</v>
      </c>
      <c r="C462" s="290" t="s">
        <v>164</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6">AA461</f>
        <v>0</v>
      </c>
      <c r="AB462" s="410">
        <f t="shared" si="136"/>
        <v>0</v>
      </c>
      <c r="AC462" s="410">
        <f t="shared" si="136"/>
        <v>0</v>
      </c>
      <c r="AD462" s="410">
        <f t="shared" si="136"/>
        <v>0</v>
      </c>
      <c r="AE462" s="410">
        <f t="shared" si="136"/>
        <v>0</v>
      </c>
      <c r="AF462" s="410">
        <f t="shared" si="136"/>
        <v>0</v>
      </c>
      <c r="AG462" s="410">
        <f t="shared" si="136"/>
        <v>0</v>
      </c>
      <c r="AH462" s="410">
        <f t="shared" si="136"/>
        <v>0</v>
      </c>
      <c r="AI462" s="410">
        <f t="shared" si="136"/>
        <v>0</v>
      </c>
      <c r="AJ462" s="410">
        <f t="shared" si="136"/>
        <v>0</v>
      </c>
      <c r="AK462" s="410">
        <f t="shared" si="136"/>
        <v>0</v>
      </c>
      <c r="AL462" s="410">
        <f t="shared" si="136"/>
        <v>0</v>
      </c>
      <c r="AM462" s="296"/>
    </row>
    <row r="463" spans="1:39" ht="15" outlineLevel="1">
      <c r="A463" s="510"/>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7">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260</v>
      </c>
      <c r="C465" s="290" t="s">
        <v>164</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7">AA464</f>
        <v>0</v>
      </c>
      <c r="AB465" s="410">
        <f t="shared" si="137"/>
        <v>0</v>
      </c>
      <c r="AC465" s="410">
        <f t="shared" si="137"/>
        <v>0</v>
      </c>
      <c r="AD465" s="410">
        <f t="shared" si="137"/>
        <v>0</v>
      </c>
      <c r="AE465" s="410">
        <f t="shared" si="137"/>
        <v>0</v>
      </c>
      <c r="AF465" s="410">
        <f t="shared" si="137"/>
        <v>0</v>
      </c>
      <c r="AG465" s="410">
        <f t="shared" si="137"/>
        <v>0</v>
      </c>
      <c r="AH465" s="410">
        <f t="shared" si="137"/>
        <v>0</v>
      </c>
      <c r="AI465" s="410">
        <f t="shared" si="137"/>
        <v>0</v>
      </c>
      <c r="AJ465" s="410">
        <f t="shared" si="137"/>
        <v>0</v>
      </c>
      <c r="AK465" s="410">
        <f t="shared" si="137"/>
        <v>0</v>
      </c>
      <c r="AL465" s="410">
        <f t="shared" si="137"/>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7">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260</v>
      </c>
      <c r="C468" s="290" t="s">
        <v>164</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8">AA467</f>
        <v>0</v>
      </c>
      <c r="AB468" s="410">
        <f t="shared" si="138"/>
        <v>0</v>
      </c>
      <c r="AC468" s="410">
        <f t="shared" si="138"/>
        <v>0</v>
      </c>
      <c r="AD468" s="410">
        <f t="shared" si="138"/>
        <v>0</v>
      </c>
      <c r="AE468" s="410">
        <f t="shared" si="138"/>
        <v>0</v>
      </c>
      <c r="AF468" s="410">
        <f t="shared" si="138"/>
        <v>0</v>
      </c>
      <c r="AG468" s="410">
        <f t="shared" si="138"/>
        <v>0</v>
      </c>
      <c r="AH468" s="410">
        <f t="shared" si="138"/>
        <v>0</v>
      </c>
      <c r="AI468" s="410">
        <f t="shared" si="138"/>
        <v>0</v>
      </c>
      <c r="AJ468" s="410">
        <f t="shared" si="138"/>
        <v>0</v>
      </c>
      <c r="AK468" s="410">
        <f t="shared" si="138"/>
        <v>0</v>
      </c>
      <c r="AL468" s="410">
        <f t="shared" si="138"/>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7">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260</v>
      </c>
      <c r="C471" s="290" t="s">
        <v>164</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9">AA470</f>
        <v>0</v>
      </c>
      <c r="AB471" s="410">
        <f t="shared" si="139"/>
        <v>0</v>
      </c>
      <c r="AC471" s="410">
        <f t="shared" si="139"/>
        <v>0</v>
      </c>
      <c r="AD471" s="410">
        <f t="shared" si="139"/>
        <v>0</v>
      </c>
      <c r="AE471" s="410">
        <f t="shared" si="139"/>
        <v>0</v>
      </c>
      <c r="AF471" s="410">
        <f t="shared" si="139"/>
        <v>0</v>
      </c>
      <c r="AG471" s="410">
        <f t="shared" si="139"/>
        <v>0</v>
      </c>
      <c r="AH471" s="410">
        <f t="shared" si="139"/>
        <v>0</v>
      </c>
      <c r="AI471" s="410">
        <f t="shared" si="139"/>
        <v>0</v>
      </c>
      <c r="AJ471" s="410">
        <f t="shared" si="139"/>
        <v>0</v>
      </c>
      <c r="AK471" s="410">
        <f t="shared" si="139"/>
        <v>0</v>
      </c>
      <c r="AL471" s="410">
        <f t="shared" si="139"/>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7">
        <v>22</v>
      </c>
      <c r="B473" s="314" t="s">
        <v>9</v>
      </c>
      <c r="C473" s="290" t="s">
        <v>25</v>
      </c>
      <c r="D473" s="294"/>
      <c r="E473" s="294"/>
      <c r="F473" s="294"/>
      <c r="G473" s="294"/>
      <c r="H473" s="294"/>
      <c r="I473" s="294"/>
      <c r="J473" s="294"/>
      <c r="K473" s="294"/>
      <c r="L473" s="294"/>
      <c r="M473" s="294"/>
      <c r="N473" s="290"/>
      <c r="O473" s="294">
        <v>545.57799999999997</v>
      </c>
      <c r="P473" s="294"/>
      <c r="Q473" s="294"/>
      <c r="R473" s="294"/>
      <c r="S473" s="294"/>
      <c r="T473" s="294"/>
      <c r="U473" s="294"/>
      <c r="V473" s="294"/>
      <c r="W473" s="294"/>
      <c r="X473" s="294"/>
      <c r="Y473" s="409"/>
      <c r="Z473" s="414"/>
      <c r="AA473" s="414">
        <v>1</v>
      </c>
      <c r="AB473" s="414"/>
      <c r="AC473" s="414"/>
      <c r="AD473" s="414"/>
      <c r="AE473" s="414"/>
      <c r="AF473" s="414"/>
      <c r="AG473" s="414"/>
      <c r="AH473" s="414"/>
      <c r="AI473" s="414"/>
      <c r="AJ473" s="414"/>
      <c r="AK473" s="414"/>
      <c r="AL473" s="414"/>
      <c r="AM473" s="295">
        <f>SUM(Y473:AL473)</f>
        <v>1</v>
      </c>
    </row>
    <row r="474" spans="1:39" ht="15" outlineLevel="1">
      <c r="B474" s="293" t="s">
        <v>260</v>
      </c>
      <c r="C474" s="290" t="s">
        <v>164</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40">AA473</f>
        <v>1</v>
      </c>
      <c r="AB474" s="410">
        <f t="shared" si="140"/>
        <v>0</v>
      </c>
      <c r="AC474" s="410">
        <f t="shared" si="140"/>
        <v>0</v>
      </c>
      <c r="AD474" s="410">
        <f t="shared" si="140"/>
        <v>0</v>
      </c>
      <c r="AE474" s="410">
        <f t="shared" si="140"/>
        <v>0</v>
      </c>
      <c r="AF474" s="410">
        <f t="shared" si="140"/>
        <v>0</v>
      </c>
      <c r="AG474" s="410">
        <f t="shared" si="140"/>
        <v>0</v>
      </c>
      <c r="AH474" s="410">
        <f t="shared" si="140"/>
        <v>0</v>
      </c>
      <c r="AI474" s="410">
        <f t="shared" si="140"/>
        <v>0</v>
      </c>
      <c r="AJ474" s="410">
        <f t="shared" si="140"/>
        <v>0</v>
      </c>
      <c r="AK474" s="410">
        <f t="shared" si="140"/>
        <v>0</v>
      </c>
      <c r="AL474" s="410">
        <f t="shared" si="140"/>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8"/>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7">
        <v>23</v>
      </c>
      <c r="B477" s="314" t="s">
        <v>14</v>
      </c>
      <c r="C477" s="290" t="s">
        <v>25</v>
      </c>
      <c r="D477" s="294">
        <v>125.12549589999999</v>
      </c>
      <c r="E477" s="294">
        <v>122.1361465</v>
      </c>
      <c r="F477" s="294">
        <v>98.221382140000003</v>
      </c>
      <c r="G477" s="294">
        <v>98.221382140000003</v>
      </c>
      <c r="H477" s="294">
        <v>98.221382140000003</v>
      </c>
      <c r="I477" s="294">
        <v>98.221382140000003</v>
      </c>
      <c r="J477" s="294">
        <v>98.221382140000003</v>
      </c>
      <c r="K477" s="294">
        <v>98.221382140000003</v>
      </c>
      <c r="L477" s="294">
        <v>0</v>
      </c>
      <c r="M477" s="294">
        <v>0</v>
      </c>
      <c r="N477" s="290"/>
      <c r="O477" s="294">
        <v>6.4253629999999999E-3</v>
      </c>
      <c r="P477" s="294">
        <v>6.2718560000000001E-3</v>
      </c>
      <c r="Q477" s="294">
        <v>5.0438000000000002E-3</v>
      </c>
      <c r="R477" s="294">
        <v>5.0438000000000002E-3</v>
      </c>
      <c r="S477" s="294">
        <v>5.0438000000000002E-3</v>
      </c>
      <c r="T477" s="294">
        <v>5.0438000000000002E-3</v>
      </c>
      <c r="U477" s="294">
        <v>5.0438000000000002E-3</v>
      </c>
      <c r="V477" s="294">
        <v>5.0438000000000002E-3</v>
      </c>
      <c r="W477" s="294">
        <v>0</v>
      </c>
      <c r="X477" s="294">
        <v>0</v>
      </c>
      <c r="Y477" s="468">
        <v>1</v>
      </c>
      <c r="Z477" s="409"/>
      <c r="AA477" s="409"/>
      <c r="AB477" s="409"/>
      <c r="AC477" s="409"/>
      <c r="AD477" s="409"/>
      <c r="AE477" s="409"/>
      <c r="AF477" s="409"/>
      <c r="AG477" s="409"/>
      <c r="AH477" s="409"/>
      <c r="AI477" s="409"/>
      <c r="AJ477" s="409"/>
      <c r="AK477" s="409"/>
      <c r="AL477" s="409"/>
      <c r="AM477" s="295">
        <f>SUM(Y477:AL477)</f>
        <v>1</v>
      </c>
    </row>
    <row r="478" spans="1:39" ht="15" outlineLevel="1">
      <c r="B478" s="293" t="s">
        <v>260</v>
      </c>
      <c r="C478" s="290" t="s">
        <v>164</v>
      </c>
      <c r="D478" s="294"/>
      <c r="E478" s="294"/>
      <c r="F478" s="294"/>
      <c r="G478" s="294"/>
      <c r="H478" s="294"/>
      <c r="I478" s="294"/>
      <c r="J478" s="294"/>
      <c r="K478" s="294"/>
      <c r="L478" s="294"/>
      <c r="M478" s="294"/>
      <c r="N478" s="466"/>
      <c r="O478" s="294"/>
      <c r="P478" s="294"/>
      <c r="Q478" s="294"/>
      <c r="R478" s="294"/>
      <c r="S478" s="294"/>
      <c r="T478" s="294"/>
      <c r="U478" s="294"/>
      <c r="V478" s="294"/>
      <c r="W478" s="294"/>
      <c r="X478" s="294"/>
      <c r="Y478" s="410">
        <f>Y477</f>
        <v>1</v>
      </c>
      <c r="Z478" s="410">
        <f>Z477</f>
        <v>0</v>
      </c>
      <c r="AA478" s="410">
        <f t="shared" ref="AA478:AL478" si="141">AA477</f>
        <v>0</v>
      </c>
      <c r="AB478" s="410">
        <f t="shared" si="141"/>
        <v>0</v>
      </c>
      <c r="AC478" s="410">
        <f t="shared" si="141"/>
        <v>0</v>
      </c>
      <c r="AD478" s="410">
        <f t="shared" si="141"/>
        <v>0</v>
      </c>
      <c r="AE478" s="410">
        <f t="shared" si="141"/>
        <v>0</v>
      </c>
      <c r="AF478" s="410">
        <f t="shared" si="141"/>
        <v>0</v>
      </c>
      <c r="AG478" s="410">
        <f t="shared" si="141"/>
        <v>0</v>
      </c>
      <c r="AH478" s="410">
        <f t="shared" si="141"/>
        <v>0</v>
      </c>
      <c r="AI478" s="410">
        <f t="shared" si="141"/>
        <v>0</v>
      </c>
      <c r="AJ478" s="410">
        <f t="shared" si="141"/>
        <v>0</v>
      </c>
      <c r="AK478" s="410">
        <f t="shared" si="141"/>
        <v>0</v>
      </c>
      <c r="AL478" s="410">
        <f t="shared" si="141"/>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8"/>
      <c r="B480" s="287" t="s">
        <v>489</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7">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7"/>
      <c r="B482" s="314" t="s">
        <v>260</v>
      </c>
      <c r="C482" s="290" t="s">
        <v>164</v>
      </c>
      <c r="D482" s="294"/>
      <c r="E482" s="294"/>
      <c r="F482" s="294"/>
      <c r="G482" s="294"/>
      <c r="H482" s="294"/>
      <c r="I482" s="294"/>
      <c r="J482" s="294"/>
      <c r="K482" s="294"/>
      <c r="L482" s="294"/>
      <c r="M482" s="294"/>
      <c r="N482" s="466"/>
      <c r="O482" s="294"/>
      <c r="P482" s="294"/>
      <c r="Q482" s="294"/>
      <c r="R482" s="294"/>
      <c r="S482" s="294"/>
      <c r="T482" s="294"/>
      <c r="U482" s="294"/>
      <c r="V482" s="294"/>
      <c r="W482" s="294"/>
      <c r="X482" s="294"/>
      <c r="Y482" s="410">
        <f>Y481</f>
        <v>0</v>
      </c>
      <c r="Z482" s="410">
        <f>Z481</f>
        <v>0</v>
      </c>
      <c r="AA482" s="410">
        <f t="shared" ref="AA482:AL482" si="142">AA481</f>
        <v>0</v>
      </c>
      <c r="AB482" s="410">
        <f t="shared" si="142"/>
        <v>0</v>
      </c>
      <c r="AC482" s="410">
        <f t="shared" si="142"/>
        <v>0</v>
      </c>
      <c r="AD482" s="410">
        <f t="shared" si="142"/>
        <v>0</v>
      </c>
      <c r="AE482" s="410">
        <f t="shared" si="142"/>
        <v>0</v>
      </c>
      <c r="AF482" s="410">
        <f t="shared" si="142"/>
        <v>0</v>
      </c>
      <c r="AG482" s="410">
        <f t="shared" si="142"/>
        <v>0</v>
      </c>
      <c r="AH482" s="410">
        <f t="shared" si="142"/>
        <v>0</v>
      </c>
      <c r="AI482" s="410">
        <f t="shared" si="142"/>
        <v>0</v>
      </c>
      <c r="AJ482" s="410">
        <f t="shared" si="142"/>
        <v>0</v>
      </c>
      <c r="AK482" s="410">
        <f t="shared" si="142"/>
        <v>0</v>
      </c>
      <c r="AL482" s="410">
        <f t="shared" si="142"/>
        <v>0</v>
      </c>
      <c r="AM482" s="296"/>
    </row>
    <row r="483" spans="1:39" s="282" customFormat="1" ht="15" outlineLevel="1">
      <c r="A483" s="507"/>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7">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7"/>
      <c r="B485" s="314" t="s">
        <v>260</v>
      </c>
      <c r="C485" s="290" t="s">
        <v>164</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3">AA484</f>
        <v>0</v>
      </c>
      <c r="AB485" s="410">
        <f t="shared" si="143"/>
        <v>0</v>
      </c>
      <c r="AC485" s="410">
        <f t="shared" si="143"/>
        <v>0</v>
      </c>
      <c r="AD485" s="410">
        <f t="shared" si="143"/>
        <v>0</v>
      </c>
      <c r="AE485" s="410">
        <f t="shared" si="143"/>
        <v>0</v>
      </c>
      <c r="AF485" s="410">
        <f t="shared" si="143"/>
        <v>0</v>
      </c>
      <c r="AG485" s="410">
        <f t="shared" si="143"/>
        <v>0</v>
      </c>
      <c r="AH485" s="410">
        <f t="shared" si="143"/>
        <v>0</v>
      </c>
      <c r="AI485" s="410">
        <f t="shared" si="143"/>
        <v>0</v>
      </c>
      <c r="AJ485" s="410">
        <f t="shared" si="143"/>
        <v>0</v>
      </c>
      <c r="AK485" s="410">
        <f t="shared" si="143"/>
        <v>0</v>
      </c>
      <c r="AL485" s="410">
        <f t="shared" si="143"/>
        <v>0</v>
      </c>
      <c r="AM485" s="310"/>
    </row>
    <row r="486" spans="1:39" s="282" customFormat="1" ht="15" outlineLevel="1">
      <c r="A486" s="507"/>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8"/>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7">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260</v>
      </c>
      <c r="C489" s="290" t="s">
        <v>164</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4">AA488</f>
        <v>0</v>
      </c>
      <c r="AB489" s="410">
        <f t="shared" si="144"/>
        <v>0</v>
      </c>
      <c r="AC489" s="410">
        <f t="shared" si="144"/>
        <v>0</v>
      </c>
      <c r="AD489" s="410">
        <f t="shared" si="144"/>
        <v>0</v>
      </c>
      <c r="AE489" s="410">
        <f t="shared" si="144"/>
        <v>0</v>
      </c>
      <c r="AF489" s="410">
        <f t="shared" si="144"/>
        <v>0</v>
      </c>
      <c r="AG489" s="410">
        <f t="shared" si="144"/>
        <v>0</v>
      </c>
      <c r="AH489" s="410">
        <f t="shared" si="144"/>
        <v>0</v>
      </c>
      <c r="AI489" s="410">
        <f t="shared" si="144"/>
        <v>0</v>
      </c>
      <c r="AJ489" s="410">
        <f t="shared" si="144"/>
        <v>0</v>
      </c>
      <c r="AK489" s="410">
        <f t="shared" si="144"/>
        <v>0</v>
      </c>
      <c r="AL489" s="410">
        <f t="shared" si="144"/>
        <v>0</v>
      </c>
      <c r="AM489" s="305"/>
    </row>
    <row r="490" spans="1:39" ht="15" outlineLevel="1">
      <c r="A490" s="510"/>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7">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260</v>
      </c>
      <c r="C492" s="290" t="s">
        <v>164</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5">AA491</f>
        <v>0</v>
      </c>
      <c r="AB492" s="410">
        <f t="shared" si="145"/>
        <v>0</v>
      </c>
      <c r="AC492" s="410">
        <f t="shared" si="145"/>
        <v>0</v>
      </c>
      <c r="AD492" s="410">
        <f t="shared" si="145"/>
        <v>0</v>
      </c>
      <c r="AE492" s="410">
        <f t="shared" si="145"/>
        <v>0</v>
      </c>
      <c r="AF492" s="410">
        <f t="shared" si="145"/>
        <v>0</v>
      </c>
      <c r="AG492" s="410">
        <f t="shared" si="145"/>
        <v>0</v>
      </c>
      <c r="AH492" s="410">
        <f t="shared" si="145"/>
        <v>0</v>
      </c>
      <c r="AI492" s="410">
        <f t="shared" si="145"/>
        <v>0</v>
      </c>
      <c r="AJ492" s="410">
        <f t="shared" si="145"/>
        <v>0</v>
      </c>
      <c r="AK492" s="410">
        <f t="shared" si="145"/>
        <v>0</v>
      </c>
      <c r="AL492" s="410">
        <f t="shared" si="145"/>
        <v>0</v>
      </c>
      <c r="AM492" s="305"/>
    </row>
    <row r="493" spans="1:39" ht="15.75" outlineLevel="1">
      <c r="A493" s="510"/>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7">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260</v>
      </c>
      <c r="C495" s="290" t="s">
        <v>164</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6">AA494</f>
        <v>0</v>
      </c>
      <c r="AB495" s="410">
        <f t="shared" si="146"/>
        <v>0</v>
      </c>
      <c r="AC495" s="410">
        <f t="shared" si="146"/>
        <v>0</v>
      </c>
      <c r="AD495" s="410">
        <f t="shared" si="146"/>
        <v>0</v>
      </c>
      <c r="AE495" s="410">
        <f t="shared" si="146"/>
        <v>0</v>
      </c>
      <c r="AF495" s="410">
        <f t="shared" si="146"/>
        <v>0</v>
      </c>
      <c r="AG495" s="410">
        <f t="shared" si="146"/>
        <v>0</v>
      </c>
      <c r="AH495" s="410">
        <f t="shared" si="146"/>
        <v>0</v>
      </c>
      <c r="AI495" s="410">
        <f t="shared" si="146"/>
        <v>0</v>
      </c>
      <c r="AJ495" s="410">
        <f t="shared" si="146"/>
        <v>0</v>
      </c>
      <c r="AK495" s="410">
        <f t="shared" si="146"/>
        <v>0</v>
      </c>
      <c r="AL495" s="410">
        <f t="shared" si="146"/>
        <v>0</v>
      </c>
      <c r="AM495" s="296"/>
    </row>
    <row r="496" spans="1:39" ht="15" outlineLevel="1">
      <c r="A496" s="510"/>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7">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260</v>
      </c>
      <c r="C498" s="290" t="s">
        <v>164</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7">Z497</f>
        <v>0</v>
      </c>
      <c r="AA498" s="410">
        <f t="shared" si="147"/>
        <v>0</v>
      </c>
      <c r="AB498" s="410">
        <f t="shared" si="147"/>
        <v>0</v>
      </c>
      <c r="AC498" s="410">
        <f t="shared" si="147"/>
        <v>0</v>
      </c>
      <c r="AD498" s="410">
        <f t="shared" si="147"/>
        <v>0</v>
      </c>
      <c r="AE498" s="410">
        <f t="shared" si="147"/>
        <v>0</v>
      </c>
      <c r="AF498" s="410">
        <f t="shared" si="147"/>
        <v>0</v>
      </c>
      <c r="AG498" s="410">
        <f t="shared" si="147"/>
        <v>0</v>
      </c>
      <c r="AH498" s="410">
        <f t="shared" si="147"/>
        <v>0</v>
      </c>
      <c r="AI498" s="410">
        <f t="shared" si="147"/>
        <v>0</v>
      </c>
      <c r="AJ498" s="410">
        <f t="shared" si="147"/>
        <v>0</v>
      </c>
      <c r="AK498" s="410">
        <f t="shared" si="147"/>
        <v>0</v>
      </c>
      <c r="AL498" s="410">
        <f t="shared" si="147"/>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7">
        <v>30</v>
      </c>
      <c r="B500" s="313" t="s">
        <v>490</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7"/>
      <c r="B501" s="323" t="s">
        <v>260</v>
      </c>
      <c r="C501" s="290" t="s">
        <v>164</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8">Z500</f>
        <v>0</v>
      </c>
      <c r="AA501" s="410">
        <f t="shared" si="148"/>
        <v>0</v>
      </c>
      <c r="AB501" s="410">
        <f t="shared" si="148"/>
        <v>0</v>
      </c>
      <c r="AC501" s="410">
        <f t="shared" si="148"/>
        <v>0</v>
      </c>
      <c r="AD501" s="410">
        <f t="shared" si="148"/>
        <v>0</v>
      </c>
      <c r="AE501" s="410">
        <f t="shared" si="148"/>
        <v>0</v>
      </c>
      <c r="AF501" s="410">
        <f t="shared" si="148"/>
        <v>0</v>
      </c>
      <c r="AG501" s="410">
        <f t="shared" si="148"/>
        <v>0</v>
      </c>
      <c r="AH501" s="410">
        <f t="shared" si="148"/>
        <v>0</v>
      </c>
      <c r="AI501" s="410">
        <f t="shared" si="148"/>
        <v>0</v>
      </c>
      <c r="AJ501" s="410">
        <f t="shared" si="148"/>
        <v>0</v>
      </c>
      <c r="AK501" s="410">
        <f t="shared" si="148"/>
        <v>0</v>
      </c>
      <c r="AL501" s="410">
        <f t="shared" si="148"/>
        <v>0</v>
      </c>
      <c r="AM501" s="296"/>
    </row>
    <row r="502" spans="1:39" s="282" customFormat="1" ht="15" outlineLevel="1">
      <c r="A502" s="507"/>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7"/>
      <c r="B503" s="287" t="s">
        <v>491</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7">
        <v>31</v>
      </c>
      <c r="B504" s="323" t="s">
        <v>492</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7"/>
      <c r="B505" s="323" t="s">
        <v>260</v>
      </c>
      <c r="C505" s="290" t="s">
        <v>164</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9">Z504</f>
        <v>0</v>
      </c>
      <c r="AA505" s="410">
        <f t="shared" si="149"/>
        <v>0</v>
      </c>
      <c r="AB505" s="410">
        <f t="shared" si="149"/>
        <v>0</v>
      </c>
      <c r="AC505" s="410">
        <f t="shared" si="149"/>
        <v>0</v>
      </c>
      <c r="AD505" s="410">
        <f t="shared" si="149"/>
        <v>0</v>
      </c>
      <c r="AE505" s="410">
        <f t="shared" si="149"/>
        <v>0</v>
      </c>
      <c r="AF505" s="410">
        <f t="shared" si="149"/>
        <v>0</v>
      </c>
      <c r="AG505" s="410">
        <f t="shared" si="149"/>
        <v>0</v>
      </c>
      <c r="AH505" s="410">
        <f t="shared" si="149"/>
        <v>0</v>
      </c>
      <c r="AI505" s="410">
        <f t="shared" si="149"/>
        <v>0</v>
      </c>
      <c r="AJ505" s="410">
        <f t="shared" si="149"/>
        <v>0</v>
      </c>
      <c r="AK505" s="410">
        <f t="shared" si="149"/>
        <v>0</v>
      </c>
      <c r="AL505" s="410">
        <f t="shared" si="149"/>
        <v>0</v>
      </c>
      <c r="AM505" s="296"/>
    </row>
    <row r="506" spans="1:39" s="282" customFormat="1" ht="15" outlineLevel="1">
      <c r="A506" s="507"/>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7">
        <v>32</v>
      </c>
      <c r="B507" s="323" t="s">
        <v>493</v>
      </c>
      <c r="C507" s="290" t="s">
        <v>25</v>
      </c>
      <c r="D507" s="294"/>
      <c r="E507" s="294"/>
      <c r="F507" s="294"/>
      <c r="G507" s="294"/>
      <c r="H507" s="294"/>
      <c r="I507" s="294"/>
      <c r="J507" s="294"/>
      <c r="K507" s="294"/>
      <c r="L507" s="294"/>
      <c r="M507" s="294"/>
      <c r="N507" s="294">
        <v>0</v>
      </c>
      <c r="O507" s="294">
        <v>68</v>
      </c>
      <c r="P507" s="294"/>
      <c r="Q507" s="294"/>
      <c r="R507" s="294"/>
      <c r="S507" s="294"/>
      <c r="T507" s="294"/>
      <c r="U507" s="294"/>
      <c r="V507" s="294"/>
      <c r="W507" s="294"/>
      <c r="X507" s="294"/>
      <c r="Y507" s="409">
        <v>1</v>
      </c>
      <c r="Z507" s="409"/>
      <c r="AA507" s="409"/>
      <c r="AB507" s="409"/>
      <c r="AC507" s="409"/>
      <c r="AD507" s="409"/>
      <c r="AE507" s="409"/>
      <c r="AF507" s="409"/>
      <c r="AG507" s="409"/>
      <c r="AH507" s="409"/>
      <c r="AI507" s="409"/>
      <c r="AJ507" s="409"/>
      <c r="AK507" s="409"/>
      <c r="AL507" s="409"/>
      <c r="AM507" s="295">
        <f>SUM(Y507:AL507)</f>
        <v>1</v>
      </c>
    </row>
    <row r="508" spans="1:39" s="282" customFormat="1" ht="15" outlineLevel="1">
      <c r="A508" s="507"/>
      <c r="B508" s="323" t="s">
        <v>260</v>
      </c>
      <c r="C508" s="290" t="s">
        <v>164</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1</v>
      </c>
      <c r="Z508" s="410">
        <f t="shared" ref="Z508:AL508" si="150">Z507</f>
        <v>0</v>
      </c>
      <c r="AA508" s="410">
        <f t="shared" si="150"/>
        <v>0</v>
      </c>
      <c r="AB508" s="410">
        <f t="shared" si="150"/>
        <v>0</v>
      </c>
      <c r="AC508" s="410">
        <f t="shared" si="150"/>
        <v>0</v>
      </c>
      <c r="AD508" s="410">
        <f t="shared" si="150"/>
        <v>0</v>
      </c>
      <c r="AE508" s="410">
        <f t="shared" si="150"/>
        <v>0</v>
      </c>
      <c r="AF508" s="410">
        <f t="shared" si="150"/>
        <v>0</v>
      </c>
      <c r="AG508" s="410">
        <f t="shared" si="150"/>
        <v>0</v>
      </c>
      <c r="AH508" s="410">
        <f t="shared" si="150"/>
        <v>0</v>
      </c>
      <c r="AI508" s="410">
        <f t="shared" si="150"/>
        <v>0</v>
      </c>
      <c r="AJ508" s="410">
        <f t="shared" si="150"/>
        <v>0</v>
      </c>
      <c r="AK508" s="410">
        <f t="shared" si="150"/>
        <v>0</v>
      </c>
      <c r="AL508" s="410">
        <f t="shared" si="150"/>
        <v>0</v>
      </c>
      <c r="AM508" s="296"/>
    </row>
    <row r="509" spans="1:39" s="282" customFormat="1" ht="15" outlineLevel="1">
      <c r="A509" s="507"/>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7">
        <v>33</v>
      </c>
      <c r="B510" s="323" t="s">
        <v>494</v>
      </c>
      <c r="C510" s="290" t="s">
        <v>25</v>
      </c>
      <c r="D510" s="294"/>
      <c r="E510" s="294"/>
      <c r="F510" s="294"/>
      <c r="G510" s="294"/>
      <c r="H510" s="294"/>
      <c r="I510" s="294"/>
      <c r="J510" s="294"/>
      <c r="K510" s="294"/>
      <c r="L510" s="294"/>
      <c r="M510" s="294"/>
      <c r="N510" s="294">
        <v>0</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7"/>
      <c r="B511" s="323" t="s">
        <v>260</v>
      </c>
      <c r="C511" s="290" t="s">
        <v>164</v>
      </c>
      <c r="D511" s="294"/>
      <c r="E511" s="294"/>
      <c r="F511" s="294"/>
      <c r="G511" s="294"/>
      <c r="H511" s="294"/>
      <c r="I511" s="294"/>
      <c r="J511" s="294"/>
      <c r="K511" s="294"/>
      <c r="L511" s="294"/>
      <c r="M511" s="294"/>
      <c r="N511" s="294">
        <f>N510</f>
        <v>0</v>
      </c>
      <c r="O511" s="294"/>
      <c r="P511" s="294"/>
      <c r="Q511" s="294"/>
      <c r="R511" s="294"/>
      <c r="S511" s="294"/>
      <c r="T511" s="294"/>
      <c r="U511" s="294"/>
      <c r="V511" s="294"/>
      <c r="W511" s="294"/>
      <c r="X511" s="294"/>
      <c r="Y511" s="410">
        <f>Y510</f>
        <v>0</v>
      </c>
      <c r="Z511" s="410">
        <f t="shared" ref="Z511:AK511" si="151">Z510</f>
        <v>0</v>
      </c>
      <c r="AA511" s="410">
        <f t="shared" si="151"/>
        <v>0</v>
      </c>
      <c r="AB511" s="410">
        <f t="shared" si="151"/>
        <v>0</v>
      </c>
      <c r="AC511" s="410">
        <f t="shared" si="151"/>
        <v>0</v>
      </c>
      <c r="AD511" s="410">
        <f t="shared" si="151"/>
        <v>0</v>
      </c>
      <c r="AE511" s="410">
        <f t="shared" si="151"/>
        <v>0</v>
      </c>
      <c r="AF511" s="410">
        <f t="shared" si="151"/>
        <v>0</v>
      </c>
      <c r="AG511" s="410">
        <f t="shared" si="151"/>
        <v>0</v>
      </c>
      <c r="AH511" s="410">
        <f t="shared" si="151"/>
        <v>0</v>
      </c>
      <c r="AI511" s="410">
        <f t="shared" si="151"/>
        <v>0</v>
      </c>
      <c r="AJ511" s="410">
        <f t="shared" si="151"/>
        <v>0</v>
      </c>
      <c r="AK511" s="410">
        <f t="shared" si="151"/>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261</v>
      </c>
      <c r="C513" s="328"/>
      <c r="D513" s="328">
        <f>SUM(D408:D511)</f>
        <v>1815063.9400064463</v>
      </c>
      <c r="E513" s="328"/>
      <c r="F513" s="328"/>
      <c r="G513" s="328"/>
      <c r="H513" s="328"/>
      <c r="I513" s="328"/>
      <c r="J513" s="328"/>
      <c r="K513" s="328"/>
      <c r="L513" s="328"/>
      <c r="M513" s="328"/>
      <c r="N513" s="328"/>
      <c r="O513" s="328">
        <f>SUM(O408:O511)</f>
        <v>957.41408511778116</v>
      </c>
      <c r="P513" s="328"/>
      <c r="Q513" s="328"/>
      <c r="R513" s="328"/>
      <c r="S513" s="328"/>
      <c r="T513" s="328"/>
      <c r="U513" s="328"/>
      <c r="V513" s="328"/>
      <c r="W513" s="328"/>
      <c r="X513" s="328"/>
      <c r="Y513" s="328">
        <f>IF(Y407="kWh",SUMPRODUCT(D408:D511,Y408:Y511))</f>
        <v>272174.82504644612</v>
      </c>
      <c r="Z513" s="328">
        <f>IF(Z407="kWh",SUMPRODUCT(D408:D511,Z408:Z511))</f>
        <v>1465757.15723</v>
      </c>
      <c r="AA513" s="328">
        <f>IF(AA407="kW",SUMPRODUCT(N408:N511,O408:O511,AA408:AA511),SUMPRODUCT(D408:D511,AA408:AA511))</f>
        <v>180.92030151600002</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262</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168</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160</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2">Z137*Z516</f>
        <v>0</v>
      </c>
      <c r="AA517" s="377">
        <f t="shared" si="152"/>
        <v>0</v>
      </c>
      <c r="AB517" s="377">
        <f t="shared" si="152"/>
        <v>0</v>
      </c>
      <c r="AC517" s="377">
        <f t="shared" si="152"/>
        <v>0</v>
      </c>
      <c r="AD517" s="377">
        <f t="shared" si="152"/>
        <v>0</v>
      </c>
      <c r="AE517" s="377">
        <f t="shared" si="152"/>
        <v>0</v>
      </c>
      <c r="AF517" s="377">
        <f t="shared" si="152"/>
        <v>0</v>
      </c>
      <c r="AG517" s="377">
        <f t="shared" si="152"/>
        <v>0</v>
      </c>
      <c r="AH517" s="377">
        <f t="shared" si="152"/>
        <v>0</v>
      </c>
      <c r="AI517" s="377">
        <f t="shared" si="152"/>
        <v>0</v>
      </c>
      <c r="AJ517" s="377">
        <f t="shared" si="152"/>
        <v>0</v>
      </c>
      <c r="AK517" s="377">
        <f t="shared" si="152"/>
        <v>0</v>
      </c>
      <c r="AL517" s="377">
        <f t="shared" si="152"/>
        <v>0</v>
      </c>
      <c r="AM517" s="627">
        <f>SUM(Y517:AL517)</f>
        <v>0</v>
      </c>
      <c r="AO517" s="282"/>
    </row>
    <row r="518" spans="2:41" ht="15">
      <c r="B518" s="323" t="s">
        <v>161</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3">Z266*Z516</f>
        <v>0</v>
      </c>
      <c r="AA518" s="377">
        <f t="shared" si="153"/>
        <v>0</v>
      </c>
      <c r="AB518" s="377">
        <f t="shared" si="153"/>
        <v>0</v>
      </c>
      <c r="AC518" s="377">
        <f t="shared" si="153"/>
        <v>0</v>
      </c>
      <c r="AD518" s="377">
        <f t="shared" si="153"/>
        <v>0</v>
      </c>
      <c r="AE518" s="377">
        <f t="shared" si="153"/>
        <v>0</v>
      </c>
      <c r="AF518" s="377">
        <f t="shared" si="153"/>
        <v>0</v>
      </c>
      <c r="AG518" s="377">
        <f t="shared" si="153"/>
        <v>0</v>
      </c>
      <c r="AH518" s="377">
        <f t="shared" si="153"/>
        <v>0</v>
      </c>
      <c r="AI518" s="377">
        <f t="shared" si="153"/>
        <v>0</v>
      </c>
      <c r="AJ518" s="377">
        <f t="shared" si="153"/>
        <v>0</v>
      </c>
      <c r="AK518" s="377">
        <f t="shared" si="153"/>
        <v>0</v>
      </c>
      <c r="AL518" s="377">
        <f t="shared" si="153"/>
        <v>0</v>
      </c>
      <c r="AM518" s="627">
        <f>SUM(Y518:AL518)</f>
        <v>0</v>
      </c>
    </row>
    <row r="519" spans="2:41" ht="15">
      <c r="B519" s="323" t="s">
        <v>162</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4">Z395*Z516</f>
        <v>0</v>
      </c>
      <c r="AA519" s="377">
        <f t="shared" si="154"/>
        <v>0</v>
      </c>
      <c r="AB519" s="377">
        <f t="shared" si="154"/>
        <v>0</v>
      </c>
      <c r="AC519" s="377">
        <f t="shared" si="154"/>
        <v>0</v>
      </c>
      <c r="AD519" s="377">
        <f t="shared" si="154"/>
        <v>0</v>
      </c>
      <c r="AE519" s="377">
        <f t="shared" si="154"/>
        <v>0</v>
      </c>
      <c r="AF519" s="377">
        <f t="shared" si="154"/>
        <v>0</v>
      </c>
      <c r="AG519" s="377">
        <f t="shared" si="154"/>
        <v>0</v>
      </c>
      <c r="AH519" s="377">
        <f t="shared" si="154"/>
        <v>0</v>
      </c>
      <c r="AI519" s="377">
        <f t="shared" si="154"/>
        <v>0</v>
      </c>
      <c r="AJ519" s="377">
        <f t="shared" si="154"/>
        <v>0</v>
      </c>
      <c r="AK519" s="377">
        <f t="shared" si="154"/>
        <v>0</v>
      </c>
      <c r="AL519" s="377">
        <f t="shared" si="154"/>
        <v>0</v>
      </c>
      <c r="AM519" s="627">
        <f>SUM(Y519:AL519)</f>
        <v>0</v>
      </c>
    </row>
    <row r="520" spans="2:41" ht="15">
      <c r="B520" s="323" t="s">
        <v>163</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5">Z513*Z516</f>
        <v>0</v>
      </c>
      <c r="AA520" s="377">
        <f t="shared" si="155"/>
        <v>0</v>
      </c>
      <c r="AB520" s="377">
        <f t="shared" si="155"/>
        <v>0</v>
      </c>
      <c r="AC520" s="377">
        <f t="shared" si="155"/>
        <v>0</v>
      </c>
      <c r="AD520" s="377">
        <f t="shared" si="155"/>
        <v>0</v>
      </c>
      <c r="AE520" s="377">
        <f t="shared" si="155"/>
        <v>0</v>
      </c>
      <c r="AF520" s="377">
        <f t="shared" si="155"/>
        <v>0</v>
      </c>
      <c r="AG520" s="377">
        <f t="shared" si="155"/>
        <v>0</v>
      </c>
      <c r="AH520" s="377">
        <f t="shared" si="155"/>
        <v>0</v>
      </c>
      <c r="AI520" s="377">
        <f>AI513*AI516</f>
        <v>0</v>
      </c>
      <c r="AJ520" s="377">
        <f t="shared" si="155"/>
        <v>0</v>
      </c>
      <c r="AK520" s="377">
        <f t="shared" si="155"/>
        <v>0</v>
      </c>
      <c r="AL520" s="377">
        <f>AL513*AL516</f>
        <v>0</v>
      </c>
      <c r="AM520" s="627">
        <f>SUM(Y520:AL520)</f>
        <v>0</v>
      </c>
    </row>
    <row r="521" spans="2:41" ht="15.75">
      <c r="B521" s="348" t="s">
        <v>263</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6">SUM(Z517:Z520)</f>
        <v>0</v>
      </c>
      <c r="AA521" s="345">
        <f t="shared" si="156"/>
        <v>0</v>
      </c>
      <c r="AB521" s="345">
        <f t="shared" si="156"/>
        <v>0</v>
      </c>
      <c r="AC521" s="345">
        <f t="shared" si="156"/>
        <v>0</v>
      </c>
      <c r="AD521" s="345">
        <f t="shared" si="156"/>
        <v>0</v>
      </c>
      <c r="AE521" s="345">
        <f t="shared" si="156"/>
        <v>0</v>
      </c>
      <c r="AF521" s="345">
        <f t="shared" si="156"/>
        <v>0</v>
      </c>
      <c r="AG521" s="345">
        <f t="shared" si="156"/>
        <v>0</v>
      </c>
      <c r="AH521" s="345">
        <f t="shared" si="156"/>
        <v>0</v>
      </c>
      <c r="AI521" s="345">
        <f t="shared" si="156"/>
        <v>0</v>
      </c>
      <c r="AJ521" s="345">
        <f t="shared" si="156"/>
        <v>0</v>
      </c>
      <c r="AK521" s="345">
        <f t="shared" si="156"/>
        <v>0</v>
      </c>
      <c r="AL521" s="345">
        <f>SUM(AL517:AL520)</f>
        <v>0</v>
      </c>
      <c r="AM521" s="406">
        <f>SUM(AM517:AM520)</f>
        <v>0</v>
      </c>
    </row>
    <row r="522" spans="2:41" ht="15.75">
      <c r="B522" s="348" t="s">
        <v>264</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7">Z514*Z516</f>
        <v>0</v>
      </c>
      <c r="AA522" s="346">
        <f>AA514*AA516</f>
        <v>0</v>
      </c>
      <c r="AB522" s="346">
        <f t="shared" si="157"/>
        <v>0</v>
      </c>
      <c r="AC522" s="346">
        <f t="shared" si="157"/>
        <v>0</v>
      </c>
      <c r="AD522" s="346">
        <f>AD514*AD516</f>
        <v>0</v>
      </c>
      <c r="AE522" s="346">
        <f t="shared" si="157"/>
        <v>0</v>
      </c>
      <c r="AF522" s="346">
        <f t="shared" si="157"/>
        <v>0</v>
      </c>
      <c r="AG522" s="346">
        <f t="shared" si="157"/>
        <v>0</v>
      </c>
      <c r="AH522" s="346">
        <f t="shared" si="157"/>
        <v>0</v>
      </c>
      <c r="AI522" s="346">
        <f t="shared" si="157"/>
        <v>0</v>
      </c>
      <c r="AJ522" s="346">
        <f t="shared" si="157"/>
        <v>0</v>
      </c>
      <c r="AK522" s="346">
        <f>AK514*AK516</f>
        <v>0</v>
      </c>
      <c r="AL522" s="346">
        <f>AL514*AL516</f>
        <v>0</v>
      </c>
      <c r="AM522" s="406">
        <f>SUM(Y522:AL522)</f>
        <v>0</v>
      </c>
    </row>
    <row r="523" spans="2:41" ht="15.75">
      <c r="B523" s="348" t="s">
        <v>266</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202</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251592.68732704618</v>
      </c>
      <c r="Z526" s="290">
        <f>SUMPRODUCT(E408:E511,Z408:Z511)</f>
        <v>1449468.6921299999</v>
      </c>
      <c r="AA526" s="290">
        <f>IF(AA407="kW",SUMPRODUCT(N408:N511,P408:P511,AA408:AA511),SUMPRODUCT(E408:E511,AA408:AA511))</f>
        <v>180.92030151600002</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203</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240927.60422268618</v>
      </c>
      <c r="Z527" s="290">
        <f>SUMPRODUCT(F408:F511,Z408:Z511)</f>
        <v>1390448.44013</v>
      </c>
      <c r="AA527" s="290">
        <f>IF(AA407="kW",SUMPRODUCT(N408:N511,Q408:Q511,AA408:AA511),SUMPRODUCT(F408:F511,AA408:AA511))</f>
        <v>180.92030151600002</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204</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240927.60422268618</v>
      </c>
      <c r="Z528" s="290">
        <f>SUMPRODUCT(G408:G511,Z408:Z511)</f>
        <v>1357846.2607200001</v>
      </c>
      <c r="AA528" s="290">
        <f>IF(AA407="kW",SUMPRODUCT(N408:N511,R408:R511,AA408:AA511),SUMPRODUCT(G408:G511,AA408:AA511))</f>
        <v>180.56228641200002</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205</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226831.06139053014</v>
      </c>
      <c r="Z529" s="290">
        <f>SUMPRODUCT(H408:H511,Z408:Z511)</f>
        <v>1357846.2607200001</v>
      </c>
      <c r="AA529" s="290">
        <f>IF(AA407="kW",SUMPRODUCT(N408:N511,S408:S511,AA408:AA511),SUMPRODUCT(H408:H511,AA408:AA511))</f>
        <v>20.159120172000002</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206</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213763.88302654002</v>
      </c>
      <c r="Z530" s="290">
        <f>SUMPRODUCT(I408:I511,Z408:Z511)</f>
        <v>1357846.2607200001</v>
      </c>
      <c r="AA530" s="290">
        <f>IF(AA407="kW",SUMPRODUCT(N408:N511,T408:T511,AA408:AA511),SUMPRODUCT(I408:I511,AA408:AA511))</f>
        <v>20.159120172000002</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207</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213763.88302654002</v>
      </c>
      <c r="Z531" s="325">
        <f>SUMPRODUCT(J408:J511,Z408:Z511)</f>
        <v>1354385.3157600001</v>
      </c>
      <c r="AA531" s="325">
        <f>IF(AA407="kW",SUMPRODUCT(N408:N511,U408:U511,AA408:AA511),SUMPRODUCT(J408:J511,AA408:AA511))</f>
        <v>20.139705840000001</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3" t="s">
        <v>527</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46" zoomScale="90" zoomScaleNormal="90" workbookViewId="0">
      <selection activeCell="Y199" sqref="Y199:Y203"/>
    </sheetView>
  </sheetViews>
  <sheetFormatPr defaultColWidth="9.140625" defaultRowHeight="15" outlineLevelRow="1" outlineLevelCol="1"/>
  <cols>
    <col min="1" max="1" width="4.5703125" style="520" customWidth="1"/>
    <col min="2" max="2" width="44.140625" style="426" customWidth="1"/>
    <col min="3" max="3" width="13.42578125" style="426" customWidth="1"/>
    <col min="4" max="4" width="17" style="426" customWidth="1"/>
    <col min="5" max="13" width="10.140625" style="426" bestFit="1"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05" t="s">
        <v>172</v>
      </c>
      <c r="C14" s="256" t="s">
        <v>176</v>
      </c>
      <c r="D14" s="50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05"/>
      <c r="C15" s="260" t="s">
        <v>173</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05"/>
      <c r="C16" s="802" t="s">
        <v>552</v>
      </c>
      <c r="D16" s="803"/>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05" t="s">
        <v>506</v>
      </c>
      <c r="C18" s="806" t="s">
        <v>676</v>
      </c>
      <c r="D18" s="806"/>
      <c r="E18" s="806"/>
      <c r="F18" s="806"/>
      <c r="G18" s="806"/>
      <c r="H18" s="806"/>
      <c r="I18" s="806"/>
      <c r="J18" s="806"/>
      <c r="K18" s="806"/>
      <c r="L18" s="806"/>
      <c r="M18" s="806"/>
      <c r="N18" s="806"/>
      <c r="O18" s="806"/>
      <c r="P18" s="806"/>
      <c r="Q18" s="806"/>
      <c r="R18" s="806"/>
      <c r="S18" s="806"/>
      <c r="T18" s="806"/>
      <c r="U18" s="806"/>
      <c r="V18" s="806"/>
      <c r="W18" s="806"/>
      <c r="X18" s="806"/>
      <c r="Y18" s="604"/>
      <c r="Z18" s="604"/>
      <c r="AA18" s="604"/>
      <c r="AB18" s="604"/>
      <c r="AC18" s="604"/>
      <c r="AD18" s="604"/>
      <c r="AE18" s="269"/>
      <c r="AF18" s="264"/>
      <c r="AG18" s="264"/>
      <c r="AH18" s="264"/>
      <c r="AI18" s="264"/>
      <c r="AJ18" s="264"/>
      <c r="AK18" s="264"/>
      <c r="AL18" s="264"/>
      <c r="AM18" s="264"/>
    </row>
    <row r="19" spans="2:39" ht="45.75" customHeight="1">
      <c r="B19" s="805"/>
      <c r="C19" s="806" t="s">
        <v>575</v>
      </c>
      <c r="D19" s="806"/>
      <c r="E19" s="806"/>
      <c r="F19" s="806"/>
      <c r="G19" s="806"/>
      <c r="H19" s="806"/>
      <c r="I19" s="806"/>
      <c r="J19" s="806"/>
      <c r="K19" s="806"/>
      <c r="L19" s="806"/>
      <c r="M19" s="806"/>
      <c r="N19" s="806"/>
      <c r="O19" s="806"/>
      <c r="P19" s="806"/>
      <c r="Q19" s="806"/>
      <c r="R19" s="806"/>
      <c r="S19" s="806"/>
      <c r="T19" s="806"/>
      <c r="U19" s="806"/>
      <c r="V19" s="806"/>
      <c r="W19" s="806"/>
      <c r="X19" s="806"/>
      <c r="Y19" s="604"/>
      <c r="Z19" s="604"/>
      <c r="AA19" s="604"/>
      <c r="AB19" s="604"/>
      <c r="AC19" s="604"/>
      <c r="AD19" s="604"/>
      <c r="AE19" s="269"/>
      <c r="AF19" s="264"/>
      <c r="AG19" s="264"/>
      <c r="AH19" s="264"/>
      <c r="AI19" s="264"/>
      <c r="AJ19" s="264"/>
      <c r="AK19" s="264"/>
      <c r="AL19" s="264"/>
      <c r="AM19" s="264"/>
    </row>
    <row r="20" spans="2:39" ht="62.25" customHeight="1">
      <c r="B20" s="272"/>
      <c r="C20" s="806" t="s">
        <v>573</v>
      </c>
      <c r="D20" s="806"/>
      <c r="E20" s="806"/>
      <c r="F20" s="806"/>
      <c r="G20" s="806"/>
      <c r="H20" s="806"/>
      <c r="I20" s="806"/>
      <c r="J20" s="806"/>
      <c r="K20" s="806"/>
      <c r="L20" s="806"/>
      <c r="M20" s="806"/>
      <c r="N20" s="806"/>
      <c r="O20" s="806"/>
      <c r="P20" s="806"/>
      <c r="Q20" s="806"/>
      <c r="R20" s="806"/>
      <c r="S20" s="806"/>
      <c r="T20" s="806"/>
      <c r="U20" s="806"/>
      <c r="V20" s="806"/>
      <c r="W20" s="806"/>
      <c r="X20" s="806"/>
      <c r="Y20" s="604"/>
      <c r="Z20" s="604"/>
      <c r="AA20" s="604"/>
      <c r="AB20" s="604"/>
      <c r="AC20" s="604"/>
      <c r="AD20" s="604"/>
      <c r="AE20" s="427"/>
      <c r="AF20" s="264"/>
      <c r="AG20" s="264"/>
      <c r="AH20" s="264"/>
      <c r="AI20" s="264"/>
      <c r="AJ20" s="264"/>
      <c r="AK20" s="264"/>
      <c r="AL20" s="264"/>
      <c r="AM20" s="264"/>
    </row>
    <row r="21" spans="2:39" ht="37.5" customHeight="1">
      <c r="B21" s="272"/>
      <c r="C21" s="806" t="s">
        <v>643</v>
      </c>
      <c r="D21" s="806"/>
      <c r="E21" s="806"/>
      <c r="F21" s="806"/>
      <c r="G21" s="806"/>
      <c r="H21" s="806"/>
      <c r="I21" s="806"/>
      <c r="J21" s="806"/>
      <c r="K21" s="806"/>
      <c r="L21" s="806"/>
      <c r="M21" s="806"/>
      <c r="N21" s="806"/>
      <c r="O21" s="806"/>
      <c r="P21" s="806"/>
      <c r="Q21" s="806"/>
      <c r="R21" s="806"/>
      <c r="S21" s="806"/>
      <c r="T21" s="806"/>
      <c r="U21" s="806"/>
      <c r="V21" s="806"/>
      <c r="W21" s="806"/>
      <c r="X21" s="806"/>
      <c r="Y21" s="604"/>
      <c r="Z21" s="604"/>
      <c r="AA21" s="604"/>
      <c r="AB21" s="604"/>
      <c r="AC21" s="604"/>
      <c r="AD21" s="604"/>
      <c r="AE21" s="275"/>
      <c r="AF21" s="264"/>
      <c r="AG21" s="264"/>
      <c r="AH21" s="264"/>
      <c r="AI21" s="264"/>
      <c r="AJ21" s="264"/>
      <c r="AK21" s="264"/>
      <c r="AL21" s="264"/>
      <c r="AM21" s="264"/>
    </row>
    <row r="22" spans="2:39" ht="54.75" customHeight="1">
      <c r="B22" s="272"/>
      <c r="C22" s="806" t="s">
        <v>625</v>
      </c>
      <c r="D22" s="806"/>
      <c r="E22" s="806"/>
      <c r="F22" s="806"/>
      <c r="G22" s="806"/>
      <c r="H22" s="806"/>
      <c r="I22" s="806"/>
      <c r="J22" s="806"/>
      <c r="K22" s="806"/>
      <c r="L22" s="806"/>
      <c r="M22" s="806"/>
      <c r="N22" s="806"/>
      <c r="O22" s="806"/>
      <c r="P22" s="806"/>
      <c r="Q22" s="806"/>
      <c r="R22" s="806"/>
      <c r="S22" s="806"/>
      <c r="T22" s="806"/>
      <c r="U22" s="806"/>
      <c r="V22" s="806"/>
      <c r="W22" s="806"/>
      <c r="X22" s="806"/>
      <c r="Y22" s="604"/>
      <c r="Z22" s="604"/>
      <c r="AA22" s="604"/>
      <c r="AB22" s="604"/>
      <c r="AC22" s="604"/>
      <c r="AD22" s="604"/>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05" t="s">
        <v>528</v>
      </c>
      <c r="C24" s="594" t="s">
        <v>530</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05"/>
      <c r="C25" s="594" t="s">
        <v>531</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7"/>
      <c r="C26" s="594" t="s">
        <v>532</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7"/>
      <c r="C27" s="594" t="s">
        <v>533</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7"/>
      <c r="C28" s="594" t="s">
        <v>534</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7"/>
      <c r="C29" s="594" t="s">
        <v>535</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267</v>
      </c>
      <c r="C33" s="280"/>
      <c r="D33" s="588"/>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07" t="s">
        <v>212</v>
      </c>
      <c r="C34" s="809" t="s">
        <v>33</v>
      </c>
      <c r="D34" s="283" t="s">
        <v>423</v>
      </c>
      <c r="E34" s="811" t="s">
        <v>210</v>
      </c>
      <c r="F34" s="812"/>
      <c r="G34" s="812"/>
      <c r="H34" s="812"/>
      <c r="I34" s="812"/>
      <c r="J34" s="812"/>
      <c r="K34" s="812"/>
      <c r="L34" s="812"/>
      <c r="M34" s="813"/>
      <c r="N34" s="817" t="s">
        <v>214</v>
      </c>
      <c r="O34" s="283" t="s">
        <v>424</v>
      </c>
      <c r="P34" s="811" t="s">
        <v>213</v>
      </c>
      <c r="Q34" s="812"/>
      <c r="R34" s="812"/>
      <c r="S34" s="812"/>
      <c r="T34" s="812"/>
      <c r="U34" s="812"/>
      <c r="V34" s="812"/>
      <c r="W34" s="812"/>
      <c r="X34" s="813"/>
      <c r="Y34" s="814" t="s">
        <v>244</v>
      </c>
      <c r="Z34" s="815"/>
      <c r="AA34" s="815"/>
      <c r="AB34" s="815"/>
      <c r="AC34" s="815"/>
      <c r="AD34" s="815"/>
      <c r="AE34" s="815"/>
      <c r="AF34" s="815"/>
      <c r="AG34" s="815"/>
      <c r="AH34" s="815"/>
      <c r="AI34" s="815"/>
      <c r="AJ34" s="815"/>
      <c r="AK34" s="815"/>
      <c r="AL34" s="815"/>
      <c r="AM34" s="816"/>
    </row>
    <row r="35" spans="1:39" ht="65.25" customHeight="1">
      <c r="B35" s="808"/>
      <c r="C35" s="810"/>
      <c r="D35" s="284">
        <v>2015</v>
      </c>
      <c r="E35" s="284">
        <v>2016</v>
      </c>
      <c r="F35" s="284">
        <v>2017</v>
      </c>
      <c r="G35" s="284">
        <v>2018</v>
      </c>
      <c r="H35" s="284">
        <v>2019</v>
      </c>
      <c r="I35" s="284">
        <v>2020</v>
      </c>
      <c r="J35" s="284">
        <v>2021</v>
      </c>
      <c r="K35" s="284">
        <v>2022</v>
      </c>
      <c r="L35" s="284">
        <v>2023</v>
      </c>
      <c r="M35" s="428">
        <v>2024</v>
      </c>
      <c r="N35" s="818"/>
      <c r="O35" s="284">
        <v>2015</v>
      </c>
      <c r="P35" s="284">
        <v>2016</v>
      </c>
      <c r="Q35" s="284">
        <v>2017</v>
      </c>
      <c r="R35" s="284">
        <v>2018</v>
      </c>
      <c r="S35" s="284">
        <v>2019</v>
      </c>
      <c r="T35" s="284">
        <v>2020</v>
      </c>
      <c r="U35" s="284">
        <v>2021</v>
      </c>
      <c r="V35" s="284">
        <v>2022</v>
      </c>
      <c r="W35" s="284">
        <v>2023</v>
      </c>
      <c r="X35" s="428">
        <v>2024</v>
      </c>
      <c r="Y35" s="284" t="str">
        <f>'1.  LRAMVA Summary'!D50</f>
        <v>Residential</v>
      </c>
      <c r="Z35" s="284" t="str">
        <f>'1.  LRAMVA Summary'!E50</f>
        <v>General Service &lt; 50 kW</v>
      </c>
      <c r="AA35" s="284" t="str">
        <f>'1.  LRAMVA Summary'!F50</f>
        <v>General Service 50 to 2999 kW</v>
      </c>
      <c r="AB35" s="284" t="str">
        <f>'1.  LRAMVA Summary'!G50</f>
        <v>General Service 3000-4999 kW</v>
      </c>
      <c r="AC35" s="284" t="str">
        <f>'1.  LRAMVA Summary'!H50</f>
        <v>Unmetered Scattered Load</v>
      </c>
      <c r="AD35" s="284" t="str">
        <f>'1.  LRAMVA Summary'!I50</f>
        <v>Sentinel Lighting</v>
      </c>
      <c r="AE35" s="284" t="str">
        <f>'1.  LRAMVA Summary'!J50</f>
        <v xml:space="preserve">Street Lighting </v>
      </c>
      <c r="AF35" s="284" t="str">
        <f>'1.  LRAMVA Summary'!K50</f>
        <v/>
      </c>
      <c r="AG35" s="284" t="str">
        <f>'1.  LRAMVA Summary'!L50</f>
        <v/>
      </c>
      <c r="AH35" s="284" t="str">
        <f>'1.  LRAMVA Summary'!M50</f>
        <v/>
      </c>
      <c r="AI35" s="284" t="str">
        <f>'1.  LRAMVA Summary'!N50</f>
        <v/>
      </c>
      <c r="AJ35" s="284" t="str">
        <f>'1.  LRAMVA Summary'!O50</f>
        <v/>
      </c>
      <c r="AK35" s="284" t="str">
        <f>'1.  LRAMVA Summary'!P50</f>
        <v/>
      </c>
      <c r="AL35" s="284" t="str">
        <f>'1.  LRAMVA Summary'!Q50</f>
        <v/>
      </c>
      <c r="AM35" s="286" t="str">
        <f>'1.  LRAMVA Summary'!R50</f>
        <v>Total</v>
      </c>
    </row>
    <row r="36" spans="1:39" ht="16.5" customHeight="1">
      <c r="B36" s="516" t="s">
        <v>505</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Summary'!D51</f>
        <v>kWh</v>
      </c>
      <c r="Z36" s="290" t="str">
        <f>'1.  LRAMVA Summary'!E51</f>
        <v>kWh</v>
      </c>
      <c r="AA36" s="290" t="str">
        <f>'1.  LRAMVA Summary'!F51</f>
        <v>kW</v>
      </c>
      <c r="AB36" s="290" t="str">
        <f>'1.  LRAMVA Summary'!G51</f>
        <v>kW</v>
      </c>
      <c r="AC36" s="290" t="str">
        <f>'1.  LRAMVA Summary'!H51</f>
        <v>kWh</v>
      </c>
      <c r="AD36" s="290" t="str">
        <f>'1.  LRAMVA Summary'!I51</f>
        <v>kW</v>
      </c>
      <c r="AE36" s="290" t="str">
        <f>'1.  LRAMVA Summary'!J51</f>
        <v>kW</v>
      </c>
      <c r="AF36" s="290">
        <f>'1.  LRAMVA Summary'!K51</f>
        <v>0</v>
      </c>
      <c r="AG36" s="290">
        <f>'1.  LRAMVA Summary'!L51</f>
        <v>0</v>
      </c>
      <c r="AH36" s="290">
        <f>'1.  LRAMVA Summary'!M51</f>
        <v>0</v>
      </c>
      <c r="AI36" s="290">
        <f>'1.  LRAMVA Summary'!N51</f>
        <v>0</v>
      </c>
      <c r="AJ36" s="290">
        <f>'1.  LRAMVA Summary'!O51</f>
        <v>0</v>
      </c>
      <c r="AK36" s="290">
        <f>'1.  LRAMVA Summary'!P51</f>
        <v>0</v>
      </c>
      <c r="AL36" s="290">
        <f>'1.  LRAMVA Summary'!Q51</f>
        <v>0</v>
      </c>
      <c r="AM36" s="291"/>
    </row>
    <row r="37" spans="1:39" ht="16.5" customHeight="1" outlineLevel="1">
      <c r="B37" s="287" t="s">
        <v>498</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0">
        <v>1</v>
      </c>
      <c r="B38" s="518" t="s">
        <v>95</v>
      </c>
      <c r="C38" s="290" t="s">
        <v>25</v>
      </c>
      <c r="D38" s="294">
        <v>56404</v>
      </c>
      <c r="E38" s="294">
        <v>55891</v>
      </c>
      <c r="F38" s="294">
        <v>55891</v>
      </c>
      <c r="G38" s="294">
        <v>55891</v>
      </c>
      <c r="H38" s="294">
        <v>55891</v>
      </c>
      <c r="I38" s="294">
        <v>55891</v>
      </c>
      <c r="J38" s="294">
        <v>55891</v>
      </c>
      <c r="K38" s="294">
        <v>55878</v>
      </c>
      <c r="L38" s="294">
        <v>55878</v>
      </c>
      <c r="M38" s="294">
        <v>55878</v>
      </c>
      <c r="N38" s="290"/>
      <c r="O38" s="294">
        <v>4</v>
      </c>
      <c r="P38" s="294">
        <v>4</v>
      </c>
      <c r="Q38" s="294">
        <v>4</v>
      </c>
      <c r="R38" s="294">
        <v>4</v>
      </c>
      <c r="S38" s="294">
        <v>4</v>
      </c>
      <c r="T38" s="294">
        <v>4</v>
      </c>
      <c r="U38" s="294">
        <v>4</v>
      </c>
      <c r="V38" s="294">
        <v>4</v>
      </c>
      <c r="W38" s="294">
        <v>4</v>
      </c>
      <c r="X38" s="294">
        <v>4</v>
      </c>
      <c r="Y38" s="409">
        <v>1</v>
      </c>
      <c r="Z38" s="409"/>
      <c r="AA38" s="409"/>
      <c r="AB38" s="409"/>
      <c r="AC38" s="409"/>
      <c r="AD38" s="409"/>
      <c r="AE38" s="409"/>
      <c r="AF38" s="409"/>
      <c r="AG38" s="409"/>
      <c r="AH38" s="409"/>
      <c r="AI38" s="409"/>
      <c r="AJ38" s="409"/>
      <c r="AK38" s="409"/>
      <c r="AL38" s="409"/>
      <c r="AM38" s="295">
        <f>SUM(Y38:AL38)</f>
        <v>1</v>
      </c>
    </row>
    <row r="39" spans="1:39" outlineLevel="1">
      <c r="B39" s="293" t="s">
        <v>268</v>
      </c>
      <c r="C39" s="290" t="s">
        <v>164</v>
      </c>
      <c r="D39" s="294">
        <v>9420</v>
      </c>
      <c r="E39" s="294">
        <v>9285</v>
      </c>
      <c r="F39" s="294">
        <v>9285</v>
      </c>
      <c r="G39" s="294">
        <v>9285</v>
      </c>
      <c r="H39" s="294">
        <v>9285</v>
      </c>
      <c r="I39" s="294">
        <v>9285</v>
      </c>
      <c r="J39" s="294">
        <v>9285</v>
      </c>
      <c r="K39" s="294">
        <v>9281</v>
      </c>
      <c r="L39" s="294">
        <v>9281</v>
      </c>
      <c r="M39" s="294">
        <v>9281</v>
      </c>
      <c r="N39" s="466"/>
      <c r="O39" s="294">
        <v>1</v>
      </c>
      <c r="P39" s="294">
        <v>1</v>
      </c>
      <c r="Q39" s="294">
        <v>1</v>
      </c>
      <c r="R39" s="294">
        <v>1</v>
      </c>
      <c r="S39" s="294">
        <v>1</v>
      </c>
      <c r="T39" s="294">
        <v>1</v>
      </c>
      <c r="U39" s="294">
        <v>1</v>
      </c>
      <c r="V39" s="294">
        <v>1</v>
      </c>
      <c r="W39" s="294">
        <v>1</v>
      </c>
      <c r="X39" s="294">
        <v>1</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0">
        <v>2</v>
      </c>
      <c r="B41" s="518" t="s">
        <v>96</v>
      </c>
      <c r="C41" s="290" t="s">
        <v>25</v>
      </c>
      <c r="D41" s="294">
        <v>104202</v>
      </c>
      <c r="E41" s="294">
        <v>102350</v>
      </c>
      <c r="F41" s="294">
        <v>102350</v>
      </c>
      <c r="G41" s="294">
        <v>102350</v>
      </c>
      <c r="H41" s="294">
        <v>102350</v>
      </c>
      <c r="I41" s="294">
        <v>102350</v>
      </c>
      <c r="J41" s="294">
        <v>102350</v>
      </c>
      <c r="K41" s="294">
        <v>102297</v>
      </c>
      <c r="L41" s="294">
        <v>102297</v>
      </c>
      <c r="M41" s="294">
        <v>102297</v>
      </c>
      <c r="N41" s="290"/>
      <c r="O41" s="294">
        <v>7</v>
      </c>
      <c r="P41" s="294">
        <v>7</v>
      </c>
      <c r="Q41" s="294">
        <v>7</v>
      </c>
      <c r="R41" s="294">
        <v>7</v>
      </c>
      <c r="S41" s="294">
        <v>7</v>
      </c>
      <c r="T41" s="294">
        <v>7</v>
      </c>
      <c r="U41" s="294">
        <v>7</v>
      </c>
      <c r="V41" s="294">
        <v>7</v>
      </c>
      <c r="W41" s="294">
        <v>7</v>
      </c>
      <c r="X41" s="294">
        <v>7</v>
      </c>
      <c r="Y41" s="409">
        <v>1</v>
      </c>
      <c r="Z41" s="409"/>
      <c r="AA41" s="409"/>
      <c r="AB41" s="409"/>
      <c r="AC41" s="409"/>
      <c r="AD41" s="409"/>
      <c r="AE41" s="409"/>
      <c r="AF41" s="409"/>
      <c r="AG41" s="409"/>
      <c r="AH41" s="409"/>
      <c r="AI41" s="409"/>
      <c r="AJ41" s="409"/>
      <c r="AK41" s="409"/>
      <c r="AL41" s="409"/>
      <c r="AM41" s="295">
        <f>SUM(Y41:AL41)</f>
        <v>1</v>
      </c>
    </row>
    <row r="42" spans="1:39" outlineLevel="1">
      <c r="B42" s="293" t="s">
        <v>268</v>
      </c>
      <c r="C42" s="290" t="s">
        <v>164</v>
      </c>
      <c r="D42" s="294">
        <v>1078</v>
      </c>
      <c r="E42" s="294">
        <v>1065</v>
      </c>
      <c r="F42" s="294">
        <v>1065</v>
      </c>
      <c r="G42" s="294">
        <v>1065</v>
      </c>
      <c r="H42" s="294">
        <v>1065</v>
      </c>
      <c r="I42" s="294">
        <v>1065</v>
      </c>
      <c r="J42" s="294">
        <v>1065</v>
      </c>
      <c r="K42" s="294">
        <v>1063</v>
      </c>
      <c r="L42" s="294">
        <v>1063</v>
      </c>
      <c r="M42" s="294">
        <v>1063</v>
      </c>
      <c r="N42" s="466"/>
      <c r="O42" s="294"/>
      <c r="P42" s="294"/>
      <c r="Q42" s="294"/>
      <c r="R42" s="294"/>
      <c r="S42" s="294"/>
      <c r="T42" s="294"/>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0">
        <v>3</v>
      </c>
      <c r="B44" s="518" t="s">
        <v>97</v>
      </c>
      <c r="C44" s="290" t="s">
        <v>25</v>
      </c>
      <c r="D44" s="294">
        <v>17118</v>
      </c>
      <c r="E44" s="294">
        <v>17118</v>
      </c>
      <c r="F44" s="294">
        <v>17118</v>
      </c>
      <c r="G44" s="294">
        <v>17118</v>
      </c>
      <c r="H44" s="294">
        <v>11395</v>
      </c>
      <c r="I44" s="294">
        <v>0</v>
      </c>
      <c r="J44" s="294">
        <v>0</v>
      </c>
      <c r="K44" s="294">
        <v>0</v>
      </c>
      <c r="L44" s="294">
        <v>0</v>
      </c>
      <c r="M44" s="294">
        <v>0</v>
      </c>
      <c r="N44" s="290"/>
      <c r="O44" s="294">
        <v>3</v>
      </c>
      <c r="P44" s="294">
        <v>3</v>
      </c>
      <c r="Q44" s="294">
        <v>3</v>
      </c>
      <c r="R44" s="294">
        <v>3</v>
      </c>
      <c r="S44" s="294">
        <v>2</v>
      </c>
      <c r="T44" s="294">
        <v>0</v>
      </c>
      <c r="U44" s="294">
        <v>0</v>
      </c>
      <c r="V44" s="294">
        <v>0</v>
      </c>
      <c r="W44" s="294">
        <v>0</v>
      </c>
      <c r="X44" s="294">
        <v>0</v>
      </c>
      <c r="Y44" s="409">
        <v>1</v>
      </c>
      <c r="Z44" s="409"/>
      <c r="AA44" s="409"/>
      <c r="AB44" s="409"/>
      <c r="AC44" s="409"/>
      <c r="AD44" s="409"/>
      <c r="AE44" s="409"/>
      <c r="AF44" s="409"/>
      <c r="AG44" s="409"/>
      <c r="AH44" s="409"/>
      <c r="AI44" s="409"/>
      <c r="AJ44" s="409"/>
      <c r="AK44" s="409"/>
      <c r="AL44" s="409"/>
      <c r="AM44" s="295">
        <f>SUM(Y44:AL44)</f>
        <v>1</v>
      </c>
    </row>
    <row r="45" spans="1:39" outlineLevel="1">
      <c r="B45" s="293" t="s">
        <v>268</v>
      </c>
      <c r="C45" s="290" t="s">
        <v>164</v>
      </c>
      <c r="D45" s="294"/>
      <c r="E45" s="294"/>
      <c r="F45" s="294"/>
      <c r="G45" s="294"/>
      <c r="H45" s="294"/>
      <c r="I45" s="294"/>
      <c r="J45" s="294"/>
      <c r="K45" s="294"/>
      <c r="L45" s="294"/>
      <c r="M45" s="294"/>
      <c r="N45" s="466"/>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0">
        <v>4</v>
      </c>
      <c r="B47" s="518" t="s">
        <v>98</v>
      </c>
      <c r="C47" s="290" t="s">
        <v>25</v>
      </c>
      <c r="D47" s="294">
        <v>93268</v>
      </c>
      <c r="E47" s="294">
        <v>93268</v>
      </c>
      <c r="F47" s="294">
        <v>93268</v>
      </c>
      <c r="G47" s="294">
        <v>93268</v>
      </c>
      <c r="H47" s="294">
        <v>93268</v>
      </c>
      <c r="I47" s="294">
        <v>93268</v>
      </c>
      <c r="J47" s="294">
        <v>93268</v>
      </c>
      <c r="K47" s="294">
        <v>93268</v>
      </c>
      <c r="L47" s="294">
        <v>93268</v>
      </c>
      <c r="M47" s="294">
        <v>93268</v>
      </c>
      <c r="N47" s="290"/>
      <c r="O47" s="294">
        <v>49</v>
      </c>
      <c r="P47" s="294">
        <v>49</v>
      </c>
      <c r="Q47" s="294">
        <v>49</v>
      </c>
      <c r="R47" s="294">
        <v>49</v>
      </c>
      <c r="S47" s="294">
        <v>49</v>
      </c>
      <c r="T47" s="294">
        <v>49</v>
      </c>
      <c r="U47" s="294">
        <v>49</v>
      </c>
      <c r="V47" s="294">
        <v>49</v>
      </c>
      <c r="W47" s="294">
        <v>49</v>
      </c>
      <c r="X47" s="294">
        <v>49</v>
      </c>
      <c r="Y47" s="409">
        <v>1</v>
      </c>
      <c r="Z47" s="409"/>
      <c r="AA47" s="409"/>
      <c r="AB47" s="409"/>
      <c r="AC47" s="409"/>
      <c r="AD47" s="409"/>
      <c r="AE47" s="409"/>
      <c r="AF47" s="409"/>
      <c r="AG47" s="409"/>
      <c r="AH47" s="409"/>
      <c r="AI47" s="409"/>
      <c r="AJ47" s="409"/>
      <c r="AK47" s="409"/>
      <c r="AL47" s="409"/>
      <c r="AM47" s="295">
        <f>SUM(Y47:AL47)</f>
        <v>1</v>
      </c>
    </row>
    <row r="48" spans="1:39" outlineLevel="1">
      <c r="B48" s="293" t="s">
        <v>268</v>
      </c>
      <c r="C48" s="290" t="s">
        <v>164</v>
      </c>
      <c r="D48" s="294">
        <v>3351</v>
      </c>
      <c r="E48" s="294">
        <v>3351</v>
      </c>
      <c r="F48" s="294">
        <v>3351</v>
      </c>
      <c r="G48" s="294">
        <v>3351</v>
      </c>
      <c r="H48" s="294">
        <v>3351</v>
      </c>
      <c r="I48" s="294">
        <v>3351</v>
      </c>
      <c r="J48" s="294">
        <v>3351</v>
      </c>
      <c r="K48" s="294">
        <v>3351</v>
      </c>
      <c r="L48" s="294">
        <v>3351</v>
      </c>
      <c r="M48" s="294">
        <v>3351</v>
      </c>
      <c r="N48" s="466"/>
      <c r="O48" s="294">
        <v>2</v>
      </c>
      <c r="P48" s="294">
        <v>2</v>
      </c>
      <c r="Q48" s="294">
        <v>2</v>
      </c>
      <c r="R48" s="294">
        <v>2</v>
      </c>
      <c r="S48" s="294">
        <v>2</v>
      </c>
      <c r="T48" s="294">
        <v>2</v>
      </c>
      <c r="U48" s="294">
        <v>2</v>
      </c>
      <c r="V48" s="294">
        <v>2</v>
      </c>
      <c r="W48" s="294">
        <v>2</v>
      </c>
      <c r="X48" s="294">
        <v>2</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0">
        <v>5</v>
      </c>
      <c r="B50" s="518" t="s">
        <v>99</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268</v>
      </c>
      <c r="C51" s="290" t="s">
        <v>164</v>
      </c>
      <c r="D51" s="294"/>
      <c r="E51" s="294"/>
      <c r="F51" s="294"/>
      <c r="G51" s="294"/>
      <c r="H51" s="294"/>
      <c r="I51" s="294"/>
      <c r="J51" s="294"/>
      <c r="K51" s="294"/>
      <c r="L51" s="294"/>
      <c r="M51" s="294"/>
      <c r="N51" s="466"/>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499</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0">
        <v>6</v>
      </c>
      <c r="B54" s="518" t="s">
        <v>100</v>
      </c>
      <c r="C54" s="290" t="s">
        <v>25</v>
      </c>
      <c r="D54" s="294">
        <v>71271</v>
      </c>
      <c r="E54" s="294">
        <v>71271</v>
      </c>
      <c r="F54" s="294">
        <v>71271</v>
      </c>
      <c r="G54" s="294">
        <v>71271</v>
      </c>
      <c r="H54" s="294">
        <v>0</v>
      </c>
      <c r="I54" s="294">
        <v>0</v>
      </c>
      <c r="J54" s="294">
        <v>0</v>
      </c>
      <c r="K54" s="294">
        <v>0</v>
      </c>
      <c r="L54" s="294">
        <v>0</v>
      </c>
      <c r="M54" s="294">
        <v>0</v>
      </c>
      <c r="N54" s="294">
        <v>12</v>
      </c>
      <c r="O54" s="294">
        <v>15</v>
      </c>
      <c r="P54" s="294">
        <v>15</v>
      </c>
      <c r="Q54" s="294">
        <v>15</v>
      </c>
      <c r="R54" s="294">
        <v>15</v>
      </c>
      <c r="S54" s="294">
        <v>0</v>
      </c>
      <c r="T54" s="294">
        <v>0</v>
      </c>
      <c r="U54" s="294">
        <v>0</v>
      </c>
      <c r="V54" s="294">
        <v>0</v>
      </c>
      <c r="W54" s="294">
        <v>0</v>
      </c>
      <c r="X54" s="294">
        <v>0</v>
      </c>
      <c r="Y54" s="414"/>
      <c r="Z54" s="409"/>
      <c r="AA54" s="409">
        <v>1</v>
      </c>
      <c r="AB54" s="409"/>
      <c r="AC54" s="409"/>
      <c r="AD54" s="409"/>
      <c r="AE54" s="409"/>
      <c r="AF54" s="414"/>
      <c r="AG54" s="414"/>
      <c r="AH54" s="414"/>
      <c r="AI54" s="414"/>
      <c r="AJ54" s="414"/>
      <c r="AK54" s="414"/>
      <c r="AL54" s="414"/>
      <c r="AM54" s="295">
        <f>SUM(Y54:AL54)</f>
        <v>1</v>
      </c>
    </row>
    <row r="55" spans="1:39" outlineLevel="1">
      <c r="B55" s="293" t="s">
        <v>268</v>
      </c>
      <c r="C55" s="290" t="s">
        <v>164</v>
      </c>
      <c r="D55" s="294">
        <v>4796</v>
      </c>
      <c r="E55" s="294">
        <v>4796</v>
      </c>
      <c r="F55" s="294">
        <v>4796</v>
      </c>
      <c r="G55" s="294">
        <v>4796</v>
      </c>
      <c r="H55" s="294">
        <v>76067</v>
      </c>
      <c r="I55" s="294">
        <v>76067</v>
      </c>
      <c r="J55" s="294">
        <v>76067</v>
      </c>
      <c r="K55" s="294">
        <v>76067</v>
      </c>
      <c r="L55" s="294">
        <v>76067</v>
      </c>
      <c r="M55" s="294">
        <v>76067</v>
      </c>
      <c r="N55" s="294">
        <f>N54</f>
        <v>12</v>
      </c>
      <c r="O55" s="294">
        <v>1</v>
      </c>
      <c r="P55" s="294">
        <v>1</v>
      </c>
      <c r="Q55" s="294">
        <v>1</v>
      </c>
      <c r="R55" s="294">
        <v>1</v>
      </c>
      <c r="S55" s="294">
        <v>16</v>
      </c>
      <c r="T55" s="294">
        <v>16</v>
      </c>
      <c r="U55" s="294">
        <v>16</v>
      </c>
      <c r="V55" s="294">
        <v>16</v>
      </c>
      <c r="W55" s="294">
        <v>16</v>
      </c>
      <c r="X55" s="294">
        <v>16</v>
      </c>
      <c r="Y55" s="410">
        <f>Y54</f>
        <v>0</v>
      </c>
      <c r="Z55" s="410">
        <f t="shared" ref="Z55" si="53">Z54</f>
        <v>0</v>
      </c>
      <c r="AA55" s="410">
        <f t="shared" ref="AA55" si="54">AA54</f>
        <v>1</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0">
        <v>7</v>
      </c>
      <c r="B57" s="518" t="s">
        <v>101</v>
      </c>
      <c r="C57" s="290" t="s">
        <v>25</v>
      </c>
      <c r="D57" s="294">
        <v>1217787</v>
      </c>
      <c r="E57" s="294">
        <v>1217787</v>
      </c>
      <c r="F57" s="294">
        <v>1214962</v>
      </c>
      <c r="G57" s="294">
        <v>1214962</v>
      </c>
      <c r="H57" s="294">
        <v>1214962</v>
      </c>
      <c r="I57" s="294">
        <v>1214962</v>
      </c>
      <c r="J57" s="294">
        <v>1186814</v>
      </c>
      <c r="K57" s="294">
        <v>1186814</v>
      </c>
      <c r="L57" s="294">
        <v>1186814</v>
      </c>
      <c r="M57" s="294">
        <v>1095065</v>
      </c>
      <c r="N57" s="294">
        <v>12</v>
      </c>
      <c r="O57" s="294">
        <v>322</v>
      </c>
      <c r="P57" s="294">
        <v>122</v>
      </c>
      <c r="Q57" s="294">
        <v>121</v>
      </c>
      <c r="R57" s="294">
        <v>121</v>
      </c>
      <c r="S57" s="294">
        <v>121</v>
      </c>
      <c r="T57" s="294">
        <v>121</v>
      </c>
      <c r="U57" s="294">
        <v>116</v>
      </c>
      <c r="V57" s="294">
        <v>116</v>
      </c>
      <c r="W57" s="294">
        <v>116</v>
      </c>
      <c r="X57" s="294">
        <v>99</v>
      </c>
      <c r="Y57" s="531"/>
      <c r="Z57" s="531">
        <v>0.08</v>
      </c>
      <c r="AA57" s="531">
        <v>0.52</v>
      </c>
      <c r="AB57" s="409"/>
      <c r="AC57" s="531"/>
      <c r="AD57" s="409"/>
      <c r="AE57" s="409">
        <v>0.4</v>
      </c>
      <c r="AF57" s="414"/>
      <c r="AG57" s="414"/>
      <c r="AH57" s="414"/>
      <c r="AI57" s="414"/>
      <c r="AJ57" s="414"/>
      <c r="AK57" s="414"/>
      <c r="AL57" s="414"/>
      <c r="AM57" s="295">
        <f>SUM(Y57:AL57)</f>
        <v>1</v>
      </c>
    </row>
    <row r="58" spans="1:39" outlineLevel="1">
      <c r="B58" s="293" t="s">
        <v>268</v>
      </c>
      <c r="C58" s="290" t="s">
        <v>164</v>
      </c>
      <c r="D58" s="294">
        <v>20204</v>
      </c>
      <c r="E58" s="294">
        <v>20204</v>
      </c>
      <c r="F58" s="294">
        <v>20204</v>
      </c>
      <c r="G58" s="294">
        <v>20204</v>
      </c>
      <c r="H58" s="294">
        <v>20204</v>
      </c>
      <c r="I58" s="294">
        <v>20204</v>
      </c>
      <c r="J58" s="294">
        <v>20204</v>
      </c>
      <c r="K58" s="294">
        <v>20204</v>
      </c>
      <c r="L58" s="294">
        <v>20204</v>
      </c>
      <c r="M58" s="294">
        <v>20204</v>
      </c>
      <c r="N58" s="294">
        <f>N57</f>
        <v>12</v>
      </c>
      <c r="O58" s="294">
        <v>3</v>
      </c>
      <c r="P58" s="294">
        <v>3</v>
      </c>
      <c r="Q58" s="294">
        <v>3</v>
      </c>
      <c r="R58" s="294">
        <v>3</v>
      </c>
      <c r="S58" s="294">
        <v>3</v>
      </c>
      <c r="T58" s="294">
        <v>3</v>
      </c>
      <c r="U58" s="294">
        <v>3</v>
      </c>
      <c r="V58" s="294">
        <v>3</v>
      </c>
      <c r="W58" s="294">
        <v>3</v>
      </c>
      <c r="X58" s="294">
        <v>3</v>
      </c>
      <c r="Y58" s="410">
        <f>Y57</f>
        <v>0</v>
      </c>
      <c r="Z58" s="410">
        <f>Z57</f>
        <v>0.08</v>
      </c>
      <c r="AA58" s="410">
        <f t="shared" ref="AA58" si="66">AA57</f>
        <v>0.52</v>
      </c>
      <c r="AB58" s="410">
        <f t="shared" ref="AB58" si="67">AB57</f>
        <v>0</v>
      </c>
      <c r="AC58" s="410">
        <f t="shared" ref="AC58" si="68">AC57</f>
        <v>0</v>
      </c>
      <c r="AD58" s="410">
        <f t="shared" ref="AD58" si="69">AD57</f>
        <v>0</v>
      </c>
      <c r="AE58" s="410">
        <f t="shared" ref="AE58" si="70">AE57</f>
        <v>0.4</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0">
        <v>8</v>
      </c>
      <c r="B60" s="518" t="s">
        <v>102</v>
      </c>
      <c r="C60" s="290" t="s">
        <v>25</v>
      </c>
      <c r="D60" s="294">
        <v>143587</v>
      </c>
      <c r="E60" s="294">
        <v>111850</v>
      </c>
      <c r="F60" s="294">
        <v>104050</v>
      </c>
      <c r="G60" s="294">
        <v>104050</v>
      </c>
      <c r="H60" s="294">
        <v>104050</v>
      </c>
      <c r="I60" s="294">
        <v>104050</v>
      </c>
      <c r="J60" s="294">
        <v>104050</v>
      </c>
      <c r="K60" s="294">
        <v>104050</v>
      </c>
      <c r="L60" s="294">
        <v>104050</v>
      </c>
      <c r="M60" s="294">
        <v>104050</v>
      </c>
      <c r="N60" s="294">
        <v>12</v>
      </c>
      <c r="O60" s="294">
        <v>32</v>
      </c>
      <c r="P60" s="294">
        <v>25</v>
      </c>
      <c r="Q60" s="294">
        <v>23</v>
      </c>
      <c r="R60" s="294">
        <v>23</v>
      </c>
      <c r="S60" s="294">
        <v>23</v>
      </c>
      <c r="T60" s="294">
        <v>23</v>
      </c>
      <c r="U60" s="294">
        <v>23</v>
      </c>
      <c r="V60" s="294">
        <v>23</v>
      </c>
      <c r="W60" s="294">
        <v>23</v>
      </c>
      <c r="X60" s="294">
        <v>23</v>
      </c>
      <c r="Y60" s="414"/>
      <c r="Z60" s="531">
        <v>1</v>
      </c>
      <c r="AA60" s="409"/>
      <c r="AB60" s="409"/>
      <c r="AC60" s="409"/>
      <c r="AD60" s="409"/>
      <c r="AE60" s="409"/>
      <c r="AF60" s="414"/>
      <c r="AG60" s="414"/>
      <c r="AH60" s="414"/>
      <c r="AI60" s="414"/>
      <c r="AJ60" s="414"/>
      <c r="AK60" s="414"/>
      <c r="AL60" s="414"/>
      <c r="AM60" s="295">
        <f>SUM(Y60:AL60)</f>
        <v>1</v>
      </c>
    </row>
    <row r="61" spans="1:39" outlineLevel="1">
      <c r="B61" s="293" t="s">
        <v>268</v>
      </c>
      <c r="C61" s="290" t="s">
        <v>164</v>
      </c>
      <c r="D61" s="294"/>
      <c r="E61" s="294"/>
      <c r="F61" s="294"/>
      <c r="G61" s="294"/>
      <c r="H61" s="294"/>
      <c r="I61" s="294"/>
      <c r="J61" s="294"/>
      <c r="K61" s="294"/>
      <c r="L61" s="294"/>
      <c r="M61" s="294"/>
      <c r="N61" s="294">
        <f>N60</f>
        <v>12</v>
      </c>
      <c r="O61" s="294"/>
      <c r="P61" s="294"/>
      <c r="Q61" s="294"/>
      <c r="R61" s="294"/>
      <c r="S61" s="294"/>
      <c r="T61" s="294"/>
      <c r="U61" s="294"/>
      <c r="V61" s="294"/>
      <c r="W61" s="294"/>
      <c r="X61" s="294"/>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0">
        <v>9</v>
      </c>
      <c r="B63" s="518" t="s">
        <v>103</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268</v>
      </c>
      <c r="C64" s="290" t="s">
        <v>164</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0">
        <v>10</v>
      </c>
      <c r="B66" s="518" t="s">
        <v>104</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268</v>
      </c>
      <c r="C67" s="290" t="s">
        <v>164</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0">
        <v>11</v>
      </c>
      <c r="B70" s="518" t="s">
        <v>105</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268</v>
      </c>
      <c r="C71" s="290" t="s">
        <v>164</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0">
        <v>12</v>
      </c>
      <c r="B73" s="518" t="s">
        <v>106</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8" t="s">
        <v>268</v>
      </c>
      <c r="C74" s="290" t="s">
        <v>164</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8"/>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0">
        <v>13</v>
      </c>
      <c r="B76" s="518" t="s">
        <v>107</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8" t="s">
        <v>268</v>
      </c>
      <c r="C77" s="290" t="s">
        <v>164</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8"/>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108</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0">
        <v>14</v>
      </c>
      <c r="B80" s="314" t="s">
        <v>109</v>
      </c>
      <c r="C80" s="290" t="s">
        <v>25</v>
      </c>
      <c r="D80" s="294">
        <v>17069</v>
      </c>
      <c r="E80" s="294">
        <v>12340</v>
      </c>
      <c r="F80" s="294">
        <v>11424</v>
      </c>
      <c r="G80" s="294">
        <v>10507</v>
      </c>
      <c r="H80" s="294">
        <v>10507</v>
      </c>
      <c r="I80" s="294">
        <v>10507</v>
      </c>
      <c r="J80" s="294">
        <v>10392</v>
      </c>
      <c r="K80" s="294">
        <v>10392</v>
      </c>
      <c r="L80" s="294">
        <v>3352</v>
      </c>
      <c r="M80" s="294">
        <v>3352</v>
      </c>
      <c r="N80" s="294">
        <v>12</v>
      </c>
      <c r="O80" s="294">
        <v>1</v>
      </c>
      <c r="P80" s="294">
        <v>1</v>
      </c>
      <c r="Q80" s="294">
        <v>1</v>
      </c>
      <c r="R80" s="294">
        <v>1</v>
      </c>
      <c r="S80" s="294">
        <v>1</v>
      </c>
      <c r="T80" s="294">
        <v>1</v>
      </c>
      <c r="U80" s="294">
        <v>1</v>
      </c>
      <c r="V80" s="294">
        <v>1</v>
      </c>
      <c r="W80" s="294">
        <v>1</v>
      </c>
      <c r="X80" s="294">
        <v>1</v>
      </c>
      <c r="Y80" s="531">
        <v>1</v>
      </c>
      <c r="Z80" s="409"/>
      <c r="AA80" s="409"/>
      <c r="AB80" s="409"/>
      <c r="AC80" s="409"/>
      <c r="AD80" s="409"/>
      <c r="AE80" s="409"/>
      <c r="AF80" s="409"/>
      <c r="AG80" s="409"/>
      <c r="AH80" s="409"/>
      <c r="AI80" s="409"/>
      <c r="AJ80" s="409"/>
      <c r="AK80" s="409"/>
      <c r="AL80" s="409"/>
      <c r="AM80" s="295">
        <f>SUM(Y80:AL80)</f>
        <v>1</v>
      </c>
    </row>
    <row r="81" spans="1:40" outlineLevel="1">
      <c r="B81" s="293" t="s">
        <v>268</v>
      </c>
      <c r="C81" s="290" t="s">
        <v>164</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3" customFormat="1" outlineLevel="1">
      <c r="A82" s="521"/>
      <c r="B82" s="293"/>
      <c r="C82" s="290"/>
      <c r="D82" s="290"/>
      <c r="E82" s="290"/>
      <c r="F82" s="290"/>
      <c r="G82" s="290"/>
      <c r="H82" s="290"/>
      <c r="I82" s="290"/>
      <c r="J82" s="290"/>
      <c r="K82" s="290"/>
      <c r="L82" s="290"/>
      <c r="M82" s="290"/>
      <c r="N82" s="466"/>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4"/>
      <c r="AN82" s="628"/>
    </row>
    <row r="83" spans="1:40" s="308" customFormat="1" ht="15.75" outlineLevel="1">
      <c r="A83" s="521"/>
      <c r="B83" s="287" t="s">
        <v>491</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5"/>
      <c r="AN83" s="629"/>
    </row>
    <row r="84" spans="1:40" outlineLevel="1">
      <c r="A84" s="520">
        <v>15</v>
      </c>
      <c r="B84" s="293" t="s">
        <v>496</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268</v>
      </c>
      <c r="C85" s="290" t="s">
        <v>164</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0">
        <v>16</v>
      </c>
      <c r="B87" s="323" t="s">
        <v>492</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0"/>
      <c r="B88" s="323" t="s">
        <v>268</v>
      </c>
      <c r="C88" s="290" t="s">
        <v>164</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0"/>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7" t="s">
        <v>497</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0">
        <v>17</v>
      </c>
      <c r="B91" s="518" t="s">
        <v>113</v>
      </c>
      <c r="C91" s="290" t="s">
        <v>25</v>
      </c>
      <c r="D91" s="294"/>
      <c r="E91" s="294"/>
      <c r="F91" s="294"/>
      <c r="G91" s="294"/>
      <c r="H91" s="294"/>
      <c r="I91" s="294"/>
      <c r="J91" s="294"/>
      <c r="K91" s="294"/>
      <c r="L91" s="294"/>
      <c r="M91" s="294"/>
      <c r="N91" s="294">
        <v>0</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268</v>
      </c>
      <c r="C92" s="290" t="s">
        <v>164</v>
      </c>
      <c r="D92" s="294"/>
      <c r="E92" s="294"/>
      <c r="F92" s="294"/>
      <c r="G92" s="294"/>
      <c r="H92" s="294"/>
      <c r="I92" s="294"/>
      <c r="J92" s="294"/>
      <c r="K92" s="294"/>
      <c r="L92" s="294"/>
      <c r="M92" s="294"/>
      <c r="N92" s="294">
        <f>N91</f>
        <v>0</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0">
        <v>18</v>
      </c>
      <c r="B94" s="518" t="s">
        <v>110</v>
      </c>
      <c r="C94" s="290" t="s">
        <v>25</v>
      </c>
      <c r="D94" s="294"/>
      <c r="E94" s="294"/>
      <c r="F94" s="294"/>
      <c r="G94" s="294"/>
      <c r="H94" s="294"/>
      <c r="I94" s="294"/>
      <c r="J94" s="294"/>
      <c r="K94" s="294"/>
      <c r="L94" s="294"/>
      <c r="M94" s="294"/>
      <c r="N94" s="294">
        <v>0</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268</v>
      </c>
      <c r="C95" s="290" t="s">
        <v>164</v>
      </c>
      <c r="D95" s="294"/>
      <c r="E95" s="294"/>
      <c r="F95" s="294"/>
      <c r="G95" s="294"/>
      <c r="H95" s="294"/>
      <c r="I95" s="294"/>
      <c r="J95" s="294"/>
      <c r="K95" s="294"/>
      <c r="L95" s="294"/>
      <c r="M95" s="294"/>
      <c r="N95" s="294">
        <f>N94</f>
        <v>0</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0">
        <v>19</v>
      </c>
      <c r="B97" s="518" t="s">
        <v>112</v>
      </c>
      <c r="C97" s="290" t="s">
        <v>25</v>
      </c>
      <c r="D97" s="294"/>
      <c r="E97" s="294"/>
      <c r="F97" s="294"/>
      <c r="G97" s="294"/>
      <c r="H97" s="294"/>
      <c r="I97" s="294"/>
      <c r="J97" s="294"/>
      <c r="K97" s="294"/>
      <c r="L97" s="294"/>
      <c r="M97" s="294"/>
      <c r="N97" s="294">
        <v>0</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268</v>
      </c>
      <c r="C98" s="290" t="s">
        <v>164</v>
      </c>
      <c r="D98" s="294"/>
      <c r="E98" s="294"/>
      <c r="F98" s="294"/>
      <c r="G98" s="294"/>
      <c r="H98" s="294"/>
      <c r="I98" s="294"/>
      <c r="J98" s="294"/>
      <c r="K98" s="294"/>
      <c r="L98" s="294"/>
      <c r="M98" s="294"/>
      <c r="N98" s="294">
        <f>N97</f>
        <v>0</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0">
        <v>20</v>
      </c>
      <c r="B100" s="518" t="s">
        <v>111</v>
      </c>
      <c r="C100" s="290" t="s">
        <v>25</v>
      </c>
      <c r="D100" s="294"/>
      <c r="E100" s="294"/>
      <c r="F100" s="294"/>
      <c r="G100" s="294"/>
      <c r="H100" s="294"/>
      <c r="I100" s="294"/>
      <c r="J100" s="294"/>
      <c r="K100" s="294"/>
      <c r="L100" s="294"/>
      <c r="M100" s="294"/>
      <c r="N100" s="294">
        <v>0</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268</v>
      </c>
      <c r="C101" s="290" t="s">
        <v>164</v>
      </c>
      <c r="D101" s="294"/>
      <c r="E101" s="294"/>
      <c r="F101" s="294"/>
      <c r="G101" s="294"/>
      <c r="H101" s="294"/>
      <c r="I101" s="294"/>
      <c r="J101" s="294"/>
      <c r="K101" s="294"/>
      <c r="L101" s="294"/>
      <c r="M101" s="294"/>
      <c r="N101" s="294">
        <f>N100</f>
        <v>0</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6" t="s">
        <v>504</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500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0">
        <v>21</v>
      </c>
      <c r="B105" s="518" t="s">
        <v>114</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1"/>
      <c r="Z105" s="409"/>
      <c r="AA105" s="409"/>
      <c r="AB105" s="409"/>
      <c r="AC105" s="409"/>
      <c r="AD105" s="409"/>
      <c r="AE105" s="409"/>
      <c r="AF105" s="409"/>
      <c r="AG105" s="409"/>
      <c r="AH105" s="409"/>
      <c r="AI105" s="409"/>
      <c r="AJ105" s="409"/>
      <c r="AK105" s="409"/>
      <c r="AL105" s="409"/>
      <c r="AM105" s="295">
        <f>SUM(Y105:AL105)</f>
        <v>0</v>
      </c>
    </row>
    <row r="106" spans="1:39" outlineLevel="1">
      <c r="B106" s="293" t="s">
        <v>268</v>
      </c>
      <c r="C106" s="290" t="s">
        <v>164</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0">
        <v>22</v>
      </c>
      <c r="B108" s="518" t="s">
        <v>115</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1"/>
      <c r="Z108" s="409"/>
      <c r="AA108" s="409"/>
      <c r="AB108" s="409"/>
      <c r="AC108" s="409"/>
      <c r="AD108" s="409"/>
      <c r="AE108" s="409"/>
      <c r="AF108" s="409"/>
      <c r="AG108" s="409"/>
      <c r="AH108" s="409"/>
      <c r="AI108" s="409"/>
      <c r="AJ108" s="409"/>
      <c r="AK108" s="409"/>
      <c r="AL108" s="409"/>
      <c r="AM108" s="295">
        <f>SUM(Y108:AL108)</f>
        <v>0</v>
      </c>
    </row>
    <row r="109" spans="1:39" outlineLevel="1">
      <c r="B109" s="293" t="s">
        <v>268</v>
      </c>
      <c r="C109" s="290" t="s">
        <v>164</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0">
        <v>23</v>
      </c>
      <c r="B111" s="518" t="s">
        <v>116</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268</v>
      </c>
      <c r="C112" s="290" t="s">
        <v>164</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0">
        <v>24</v>
      </c>
      <c r="B114" s="518" t="s">
        <v>117</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268</v>
      </c>
      <c r="C115" s="290" t="s">
        <v>164</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501</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0">
        <v>25</v>
      </c>
      <c r="B118" s="518" t="s">
        <v>118</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268</v>
      </c>
      <c r="C119" s="290" t="s">
        <v>164</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0">
        <v>26</v>
      </c>
      <c r="B121" s="518" t="s">
        <v>119</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1"/>
      <c r="AA121" s="531"/>
      <c r="AB121" s="409"/>
      <c r="AC121" s="531"/>
      <c r="AD121" s="409"/>
      <c r="AE121" s="409"/>
      <c r="AF121" s="414"/>
      <c r="AG121" s="414"/>
      <c r="AH121" s="414"/>
      <c r="AI121" s="414"/>
      <c r="AJ121" s="414"/>
      <c r="AK121" s="414"/>
      <c r="AL121" s="414"/>
      <c r="AM121" s="295">
        <f>SUM(Y121:AL121)</f>
        <v>0</v>
      </c>
    </row>
    <row r="122" spans="1:39" outlineLevel="1">
      <c r="B122" s="293" t="s">
        <v>268</v>
      </c>
      <c r="C122" s="290" t="s">
        <v>164</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0">
        <v>27</v>
      </c>
      <c r="B124" s="518" t="s">
        <v>120</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268</v>
      </c>
      <c r="C125" s="290" t="s">
        <v>164</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0">
        <v>28</v>
      </c>
      <c r="B127" s="518" t="s">
        <v>121</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268</v>
      </c>
      <c r="C128" s="290" t="s">
        <v>164</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0">
        <v>29</v>
      </c>
      <c r="B130" s="518" t="s">
        <v>122</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268</v>
      </c>
      <c r="C131" s="290" t="s">
        <v>164</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0">
        <v>30</v>
      </c>
      <c r="B133" s="518" t="s">
        <v>123</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268</v>
      </c>
      <c r="C134" s="290" t="s">
        <v>164</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0">
        <v>31</v>
      </c>
      <c r="B136" s="518" t="s">
        <v>124</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268</v>
      </c>
      <c r="C137" s="290" t="s">
        <v>164</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8"/>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0">
        <v>32</v>
      </c>
      <c r="B139" s="518" t="s">
        <v>125</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268</v>
      </c>
      <c r="C140" s="290" t="s">
        <v>164</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8"/>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502</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0">
        <v>33</v>
      </c>
      <c r="B143" s="518" t="s">
        <v>126</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268</v>
      </c>
      <c r="C144" s="290" t="s">
        <v>164</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8"/>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0">
        <v>34</v>
      </c>
      <c r="B146" s="518" t="s">
        <v>127</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268</v>
      </c>
      <c r="C147" s="290" t="s">
        <v>164</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8"/>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0">
        <v>35</v>
      </c>
      <c r="B149" s="518" t="s">
        <v>128</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268</v>
      </c>
      <c r="C150" s="290" t="s">
        <v>164</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503</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0">
        <v>36</v>
      </c>
      <c r="B153" s="518" t="s">
        <v>129</v>
      </c>
      <c r="C153" s="290" t="s">
        <v>25</v>
      </c>
      <c r="D153" s="294"/>
      <c r="E153" s="294"/>
      <c r="F153" s="294"/>
      <c r="G153" s="294"/>
      <c r="H153" s="294"/>
      <c r="I153" s="294"/>
      <c r="J153" s="294"/>
      <c r="K153" s="294"/>
      <c r="L153" s="294"/>
      <c r="M153" s="294"/>
      <c r="N153" s="294">
        <v>0</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268</v>
      </c>
      <c r="C154" s="290" t="s">
        <v>164</v>
      </c>
      <c r="D154" s="294"/>
      <c r="E154" s="294"/>
      <c r="F154" s="294"/>
      <c r="G154" s="294"/>
      <c r="H154" s="294"/>
      <c r="I154" s="294"/>
      <c r="J154" s="294"/>
      <c r="K154" s="294"/>
      <c r="L154" s="294"/>
      <c r="M154" s="294"/>
      <c r="N154" s="294">
        <f>N153</f>
        <v>0</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8"/>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0">
        <v>37</v>
      </c>
      <c r="B156" s="518" t="s">
        <v>130</v>
      </c>
      <c r="C156" s="290" t="s">
        <v>25</v>
      </c>
      <c r="D156" s="294"/>
      <c r="E156" s="294"/>
      <c r="F156" s="294"/>
      <c r="G156" s="294"/>
      <c r="H156" s="294"/>
      <c r="I156" s="294"/>
      <c r="J156" s="294"/>
      <c r="K156" s="294"/>
      <c r="L156" s="294"/>
      <c r="M156" s="294"/>
      <c r="N156" s="294">
        <v>0</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268</v>
      </c>
      <c r="C157" s="290" t="s">
        <v>164</v>
      </c>
      <c r="D157" s="294"/>
      <c r="E157" s="294"/>
      <c r="F157" s="294"/>
      <c r="G157" s="294"/>
      <c r="H157" s="294"/>
      <c r="I157" s="294"/>
      <c r="J157" s="294"/>
      <c r="K157" s="294"/>
      <c r="L157" s="294"/>
      <c r="M157" s="294"/>
      <c r="N157" s="294">
        <f>N156</f>
        <v>0</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8"/>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0">
        <v>38</v>
      </c>
      <c r="B159" s="518" t="s">
        <v>131</v>
      </c>
      <c r="C159" s="290" t="s">
        <v>25</v>
      </c>
      <c r="D159" s="294"/>
      <c r="E159" s="294"/>
      <c r="F159" s="294"/>
      <c r="G159" s="294"/>
      <c r="H159" s="294"/>
      <c r="I159" s="294"/>
      <c r="J159" s="294"/>
      <c r="K159" s="294"/>
      <c r="L159" s="294"/>
      <c r="M159" s="294"/>
      <c r="N159" s="294">
        <v>0</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268</v>
      </c>
      <c r="C160" s="290" t="s">
        <v>164</v>
      </c>
      <c r="D160" s="294"/>
      <c r="E160" s="294"/>
      <c r="F160" s="294"/>
      <c r="G160" s="294"/>
      <c r="H160" s="294"/>
      <c r="I160" s="294"/>
      <c r="J160" s="294"/>
      <c r="K160" s="294"/>
      <c r="L160" s="294"/>
      <c r="M160" s="294"/>
      <c r="N160" s="294">
        <f>N159</f>
        <v>0</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8"/>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0">
        <v>39</v>
      </c>
      <c r="B162" s="518" t="s">
        <v>132</v>
      </c>
      <c r="C162" s="290" t="s">
        <v>25</v>
      </c>
      <c r="D162" s="294"/>
      <c r="E162" s="294"/>
      <c r="F162" s="294"/>
      <c r="G162" s="294"/>
      <c r="H162" s="294"/>
      <c r="I162" s="294"/>
      <c r="J162" s="294"/>
      <c r="K162" s="294"/>
      <c r="L162" s="294"/>
      <c r="M162" s="294"/>
      <c r="N162" s="294">
        <v>0</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268</v>
      </c>
      <c r="C163" s="290" t="s">
        <v>164</v>
      </c>
      <c r="D163" s="294"/>
      <c r="E163" s="294"/>
      <c r="F163" s="294"/>
      <c r="G163" s="294"/>
      <c r="H163" s="294"/>
      <c r="I163" s="294"/>
      <c r="J163" s="294"/>
      <c r="K163" s="294"/>
      <c r="L163" s="294"/>
      <c r="M163" s="294"/>
      <c r="N163" s="294">
        <f>N162</f>
        <v>0</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8"/>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0">
        <v>40</v>
      </c>
      <c r="B165" s="518" t="s">
        <v>133</v>
      </c>
      <c r="C165" s="290" t="s">
        <v>25</v>
      </c>
      <c r="D165" s="294"/>
      <c r="E165" s="294"/>
      <c r="F165" s="294"/>
      <c r="G165" s="294"/>
      <c r="H165" s="294"/>
      <c r="I165" s="294"/>
      <c r="J165" s="294"/>
      <c r="K165" s="294"/>
      <c r="L165" s="294"/>
      <c r="M165" s="294"/>
      <c r="N165" s="294">
        <v>0</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268</v>
      </c>
      <c r="C166" s="290" t="s">
        <v>164</v>
      </c>
      <c r="D166" s="294"/>
      <c r="E166" s="294"/>
      <c r="F166" s="294"/>
      <c r="G166" s="294"/>
      <c r="H166" s="294"/>
      <c r="I166" s="294"/>
      <c r="J166" s="294"/>
      <c r="K166" s="294"/>
      <c r="L166" s="294"/>
      <c r="M166" s="294"/>
      <c r="N166" s="294">
        <f>N165</f>
        <v>0</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8"/>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0">
        <v>41</v>
      </c>
      <c r="B168" s="518" t="s">
        <v>134</v>
      </c>
      <c r="C168" s="290" t="s">
        <v>25</v>
      </c>
      <c r="D168" s="294"/>
      <c r="E168" s="294"/>
      <c r="F168" s="294"/>
      <c r="G168" s="294"/>
      <c r="H168" s="294"/>
      <c r="I168" s="294"/>
      <c r="J168" s="294"/>
      <c r="K168" s="294"/>
      <c r="L168" s="294"/>
      <c r="M168" s="294"/>
      <c r="N168" s="294">
        <v>0</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268</v>
      </c>
      <c r="C169" s="290" t="s">
        <v>164</v>
      </c>
      <c r="D169" s="294"/>
      <c r="E169" s="294"/>
      <c r="F169" s="294"/>
      <c r="G169" s="294"/>
      <c r="H169" s="294"/>
      <c r="I169" s="294"/>
      <c r="J169" s="294"/>
      <c r="K169" s="294"/>
      <c r="L169" s="294"/>
      <c r="M169" s="294"/>
      <c r="N169" s="294">
        <f>N168</f>
        <v>0</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8"/>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0">
        <v>42</v>
      </c>
      <c r="B171" s="518" t="s">
        <v>135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268</v>
      </c>
      <c r="C172" s="290" t="s">
        <v>164</v>
      </c>
      <c r="D172" s="294"/>
      <c r="E172" s="294"/>
      <c r="F172" s="294"/>
      <c r="G172" s="294"/>
      <c r="H172" s="294"/>
      <c r="I172" s="294"/>
      <c r="J172" s="294"/>
      <c r="K172" s="294"/>
      <c r="L172" s="294"/>
      <c r="M172" s="294"/>
      <c r="N172" s="466"/>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8"/>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0">
        <v>43</v>
      </c>
      <c r="B174" s="518" t="s">
        <v>136</v>
      </c>
      <c r="C174" s="290" t="s">
        <v>25</v>
      </c>
      <c r="D174" s="294"/>
      <c r="E174" s="294"/>
      <c r="F174" s="294"/>
      <c r="G174" s="294"/>
      <c r="H174" s="294"/>
      <c r="I174" s="294"/>
      <c r="J174" s="294"/>
      <c r="K174" s="294"/>
      <c r="L174" s="294"/>
      <c r="M174" s="294"/>
      <c r="N174" s="294">
        <v>0</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268</v>
      </c>
      <c r="C175" s="290" t="s">
        <v>164</v>
      </c>
      <c r="D175" s="294"/>
      <c r="E175" s="294"/>
      <c r="F175" s="294"/>
      <c r="G175" s="294"/>
      <c r="H175" s="294"/>
      <c r="I175" s="294"/>
      <c r="J175" s="294"/>
      <c r="K175" s="294"/>
      <c r="L175" s="294"/>
      <c r="M175" s="294"/>
      <c r="N175" s="294">
        <f>N174</f>
        <v>0</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8"/>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0">
        <v>44</v>
      </c>
      <c r="B177" s="518" t="s">
        <v>137</v>
      </c>
      <c r="C177" s="290" t="s">
        <v>25</v>
      </c>
      <c r="D177" s="294"/>
      <c r="E177" s="294"/>
      <c r="F177" s="294"/>
      <c r="G177" s="294"/>
      <c r="H177" s="294"/>
      <c r="I177" s="294"/>
      <c r="J177" s="294"/>
      <c r="K177" s="294"/>
      <c r="L177" s="294"/>
      <c r="M177" s="294"/>
      <c r="N177" s="294">
        <v>0</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268</v>
      </c>
      <c r="C178" s="290" t="s">
        <v>164</v>
      </c>
      <c r="D178" s="294"/>
      <c r="E178" s="294"/>
      <c r="F178" s="294"/>
      <c r="G178" s="294"/>
      <c r="H178" s="294"/>
      <c r="I178" s="294"/>
      <c r="J178" s="294"/>
      <c r="K178" s="294"/>
      <c r="L178" s="294"/>
      <c r="M178" s="294"/>
      <c r="N178" s="294">
        <f>N177</f>
        <v>0</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8"/>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0">
        <v>45</v>
      </c>
      <c r="B180" s="518" t="s">
        <v>138</v>
      </c>
      <c r="C180" s="290" t="s">
        <v>25</v>
      </c>
      <c r="D180" s="294"/>
      <c r="E180" s="294"/>
      <c r="F180" s="294"/>
      <c r="G180" s="294"/>
      <c r="H180" s="294"/>
      <c r="I180" s="294"/>
      <c r="J180" s="294"/>
      <c r="K180" s="294"/>
      <c r="L180" s="294"/>
      <c r="M180" s="294"/>
      <c r="N180" s="294">
        <v>0</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268</v>
      </c>
      <c r="C181" s="290" t="s">
        <v>164</v>
      </c>
      <c r="D181" s="294"/>
      <c r="E181" s="294"/>
      <c r="F181" s="294"/>
      <c r="G181" s="294"/>
      <c r="H181" s="294"/>
      <c r="I181" s="294"/>
      <c r="J181" s="294"/>
      <c r="K181" s="294"/>
      <c r="L181" s="294"/>
      <c r="M181" s="294"/>
      <c r="N181" s="294">
        <f>N180</f>
        <v>0</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8"/>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0">
        <v>46</v>
      </c>
      <c r="B183" s="518" t="s">
        <v>139</v>
      </c>
      <c r="C183" s="290" t="s">
        <v>25</v>
      </c>
      <c r="D183" s="294"/>
      <c r="E183" s="294"/>
      <c r="F183" s="294"/>
      <c r="G183" s="294"/>
      <c r="H183" s="294"/>
      <c r="I183" s="294"/>
      <c r="J183" s="294"/>
      <c r="K183" s="294"/>
      <c r="L183" s="294"/>
      <c r="M183" s="294"/>
      <c r="N183" s="294">
        <v>0</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268</v>
      </c>
      <c r="C184" s="290" t="s">
        <v>164</v>
      </c>
      <c r="D184" s="294"/>
      <c r="E184" s="294"/>
      <c r="F184" s="294"/>
      <c r="G184" s="294"/>
      <c r="H184" s="294"/>
      <c r="I184" s="294"/>
      <c r="J184" s="294"/>
      <c r="K184" s="294"/>
      <c r="L184" s="294"/>
      <c r="M184" s="294"/>
      <c r="N184" s="294">
        <f>N183</f>
        <v>0</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8"/>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0">
        <v>47</v>
      </c>
      <c r="B186" s="518" t="s">
        <v>140</v>
      </c>
      <c r="C186" s="290" t="s">
        <v>25</v>
      </c>
      <c r="D186" s="294"/>
      <c r="E186" s="294"/>
      <c r="F186" s="294"/>
      <c r="G186" s="294"/>
      <c r="H186" s="294"/>
      <c r="I186" s="294"/>
      <c r="J186" s="294"/>
      <c r="K186" s="294"/>
      <c r="L186" s="294"/>
      <c r="M186" s="294"/>
      <c r="N186" s="294">
        <v>0</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268</v>
      </c>
      <c r="C187" s="290" t="s">
        <v>164</v>
      </c>
      <c r="D187" s="294"/>
      <c r="E187" s="294"/>
      <c r="F187" s="294"/>
      <c r="G187" s="294"/>
      <c r="H187" s="294"/>
      <c r="I187" s="294"/>
      <c r="J187" s="294"/>
      <c r="K187" s="294"/>
      <c r="L187" s="294"/>
      <c r="M187" s="294"/>
      <c r="N187" s="294">
        <f>N186</f>
        <v>0</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8"/>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0">
        <v>48</v>
      </c>
      <c r="B189" s="518" t="s">
        <v>141</v>
      </c>
      <c r="C189" s="290" t="s">
        <v>25</v>
      </c>
      <c r="D189" s="294"/>
      <c r="E189" s="294"/>
      <c r="F189" s="294"/>
      <c r="G189" s="294"/>
      <c r="H189" s="294"/>
      <c r="I189" s="294"/>
      <c r="J189" s="294"/>
      <c r="K189" s="294"/>
      <c r="L189" s="294"/>
      <c r="M189" s="294"/>
      <c r="N189" s="294">
        <v>0</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268</v>
      </c>
      <c r="C190" s="290" t="s">
        <v>164</v>
      </c>
      <c r="D190" s="294"/>
      <c r="E190" s="294"/>
      <c r="F190" s="294"/>
      <c r="G190" s="294"/>
      <c r="H190" s="294"/>
      <c r="I190" s="294"/>
      <c r="J190" s="294"/>
      <c r="K190" s="294"/>
      <c r="L190" s="294"/>
      <c r="M190" s="294"/>
      <c r="N190" s="294">
        <f>N189</f>
        <v>0</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8"/>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0">
        <v>49</v>
      </c>
      <c r="B192" s="518" t="s">
        <v>142</v>
      </c>
      <c r="C192" s="290" t="s">
        <v>25</v>
      </c>
      <c r="D192" s="294"/>
      <c r="E192" s="294"/>
      <c r="F192" s="294"/>
      <c r="G192" s="294"/>
      <c r="H192" s="294"/>
      <c r="I192" s="294"/>
      <c r="J192" s="294"/>
      <c r="K192" s="294"/>
      <c r="L192" s="294"/>
      <c r="M192" s="294"/>
      <c r="N192" s="294">
        <v>0</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268</v>
      </c>
      <c r="C193" s="290" t="s">
        <v>164</v>
      </c>
      <c r="D193" s="294"/>
      <c r="E193" s="294"/>
      <c r="F193" s="294"/>
      <c r="G193" s="294"/>
      <c r="H193" s="294"/>
      <c r="I193" s="294"/>
      <c r="J193" s="294"/>
      <c r="K193" s="294"/>
      <c r="L193" s="294"/>
      <c r="M193" s="294"/>
      <c r="N193" s="294">
        <f>N192</f>
        <v>0</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272</v>
      </c>
      <c r="C195" s="328"/>
      <c r="D195" s="328">
        <f>SUM(D38:D193)</f>
        <v>1759555</v>
      </c>
      <c r="E195" s="328"/>
      <c r="F195" s="328"/>
      <c r="G195" s="328"/>
      <c r="H195" s="328"/>
      <c r="I195" s="328"/>
      <c r="J195" s="328"/>
      <c r="K195" s="328"/>
      <c r="L195" s="328"/>
      <c r="M195" s="328"/>
      <c r="N195" s="328"/>
      <c r="O195" s="328">
        <f>SUM(O38:O193)</f>
        <v>440</v>
      </c>
      <c r="P195" s="328"/>
      <c r="Q195" s="328"/>
      <c r="R195" s="328"/>
      <c r="S195" s="328"/>
      <c r="T195" s="328"/>
      <c r="U195" s="328"/>
      <c r="V195" s="328"/>
      <c r="W195" s="328"/>
      <c r="X195" s="328"/>
      <c r="Y195" s="328">
        <f>IF(Y36="kWh",SUMPRODUCT(D38:D193,Y38:Y193))</f>
        <v>301910</v>
      </c>
      <c r="Z195" s="328">
        <f>IF(Z36="kWh",SUMPRODUCT(D38:D193,Z38:Z193))</f>
        <v>242626.28000000003</v>
      </c>
      <c r="AA195" s="328">
        <f>IF(AA36="kw",SUMPRODUCT(N38:N193,O38:O193,AA38:AA193),SUMPRODUCT(D38:D193,AA38:AA193))</f>
        <v>2219.9999999999995</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1560.0000000000002</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273</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716874.66</v>
      </c>
      <c r="Z196" s="391">
        <f>HLOOKUP(Z35,'2. LRAMVA Threshold'!$B$42:$Q$53,7,FALSE)</f>
        <v>319363.99</v>
      </c>
      <c r="AA196" s="391">
        <f>HLOOKUP(AA35,'2. LRAMVA Threshold'!$B$42:$Q$53,7,FALSE)</f>
        <v>2466.6799999999998</v>
      </c>
      <c r="AB196" s="391">
        <f>HLOOKUP(AB35,'2. LRAMVA Threshold'!$B$42:$Q$53,7,FALSE)</f>
        <v>585.48</v>
      </c>
      <c r="AC196" s="391">
        <f>HLOOKUP(AC35,'2. LRAMVA Threshold'!$B$42:$Q$53,7,FALSE)</f>
        <v>9457.8700000000008</v>
      </c>
      <c r="AD196" s="391">
        <f>HLOOKUP(AD35,'2. LRAMVA Threshold'!$B$42:$Q$53,7,FALSE)</f>
        <v>1.63</v>
      </c>
      <c r="AE196" s="391">
        <f>HLOOKUP(AE35,'2. LRAMVA Threshold'!$B$42:$Q$53,7,FALSE)</f>
        <v>49.49</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9"/>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169</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1.43E-2</v>
      </c>
      <c r="Z198" s="340">
        <f>HLOOKUP(Z$35,'3.  Distribution Rates'!$C$122:$P$133,7,FALSE)</f>
        <v>1.8499999999999999E-2</v>
      </c>
      <c r="AA198" s="340">
        <f>HLOOKUP(AA$35,'3.  Distribution Rates'!$C$122:$P$133,7,FALSE)</f>
        <v>3.573</v>
      </c>
      <c r="AB198" s="340">
        <f>HLOOKUP(AB$35,'3.  Distribution Rates'!$C$122:$P$133,7,FALSE)</f>
        <v>2.8184999999999998</v>
      </c>
      <c r="AC198" s="340">
        <f>HLOOKUP(AC$35,'3.  Distribution Rates'!$C$122:$P$133,7,FALSE)</f>
        <v>1.0500000000000001E-2</v>
      </c>
      <c r="AD198" s="340">
        <f>HLOOKUP(AD$35,'3.  Distribution Rates'!$C$122:$P$133,7,FALSE)</f>
        <v>12.053800000000001</v>
      </c>
      <c r="AE198" s="340">
        <f>HLOOKUP(AE$35,'3.  Distribution Rates'!$C$122:$P$133,7,FALSE)</f>
        <v>8.9638000000000009</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150</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2323.3595685172863</v>
      </c>
      <c r="Z199" s="377">
        <f>'4.  2011-2014 LRAM'!Z138*Z198</f>
        <v>7155.227363139632</v>
      </c>
      <c r="AA199" s="377">
        <f>'4.  2011-2014 LRAM'!AA138*AA198</f>
        <v>120.21456994747203</v>
      </c>
      <c r="AB199" s="377">
        <f>'4.  2011-2014 LRAM'!AB138*AB198</f>
        <v>2.9328621482160004</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9601.7343637526064</v>
      </c>
    </row>
    <row r="200" spans="2:39">
      <c r="B200" s="323" t="s">
        <v>151</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1770.4821291353248</v>
      </c>
      <c r="Z200" s="377">
        <f>'4.  2011-2014 LRAM'!Z267*Z198</f>
        <v>5775.3958210881901</v>
      </c>
      <c r="AA200" s="377">
        <f>'4.  2011-2014 LRAM'!AA267*AA198</f>
        <v>577.1702925056951</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8123.04824272921</v>
      </c>
    </row>
    <row r="201" spans="2:39">
      <c r="B201" s="323" t="s">
        <v>152</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1470.0965655791128</v>
      </c>
      <c r="Z201" s="377">
        <f>'4.  2011-2014 LRAM'!Z396*Z198</f>
        <v>4535.7496501117776</v>
      </c>
      <c r="AA201" s="377">
        <f>'4.  2011-2014 LRAM'!AA396*AA198</f>
        <v>3043.2410353374912</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9049.0872510283807</v>
      </c>
    </row>
    <row r="202" spans="2:39">
      <c r="B202" s="323" t="s">
        <v>153</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3597.7754287767602</v>
      </c>
      <c r="Z202" s="377">
        <f>'4.  2011-2014 LRAM'!Z526*Z198</f>
        <v>26815.170804404996</v>
      </c>
      <c r="AA202" s="377">
        <f>'4.  2011-2014 LRAM'!AA526*AA198</f>
        <v>646.42823731666806</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31059.374470498424</v>
      </c>
    </row>
    <row r="203" spans="2:39">
      <c r="B203" s="323" t="s">
        <v>154</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4317.3130000000001</v>
      </c>
      <c r="Z203" s="377">
        <f t="shared" ref="Z203:AL203" si="553">Z195*Z198</f>
        <v>4488.5861800000002</v>
      </c>
      <c r="AA203" s="377">
        <f t="shared" si="553"/>
        <v>7932.0599999999986</v>
      </c>
      <c r="AB203" s="377">
        <f t="shared" si="553"/>
        <v>0</v>
      </c>
      <c r="AC203" s="377">
        <f t="shared" si="553"/>
        <v>0</v>
      </c>
      <c r="AD203" s="377">
        <f t="shared" si="553"/>
        <v>0</v>
      </c>
      <c r="AE203" s="377">
        <f t="shared" si="553"/>
        <v>13983.528000000004</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30721.487180000004</v>
      </c>
    </row>
    <row r="204" spans="2:39" ht="15.75">
      <c r="B204" s="348" t="s">
        <v>269</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13479.026692008485</v>
      </c>
      <c r="Z204" s="345">
        <f>SUM(Z199:Z203)</f>
        <v>48770.129818744594</v>
      </c>
      <c r="AA204" s="345">
        <f t="shared" ref="AA204:AE204" si="554">SUM(AA199:AA203)</f>
        <v>12319.114135107324</v>
      </c>
      <c r="AB204" s="345">
        <f t="shared" si="554"/>
        <v>2.9328621482160004</v>
      </c>
      <c r="AC204" s="345">
        <f t="shared" si="554"/>
        <v>0</v>
      </c>
      <c r="AD204" s="345">
        <f t="shared" si="554"/>
        <v>0</v>
      </c>
      <c r="AE204" s="345">
        <f t="shared" si="554"/>
        <v>13983.528000000004</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88554.731508008612</v>
      </c>
    </row>
    <row r="205" spans="2:39" ht="15.75">
      <c r="B205" s="348" t="s">
        <v>270</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10251.307638</v>
      </c>
      <c r="Z205" s="346">
        <f t="shared" ref="Z205:AE205" si="556">Z196*Z198</f>
        <v>5908.2338149999996</v>
      </c>
      <c r="AA205" s="346">
        <f t="shared" si="556"/>
        <v>8813.4476399999985</v>
      </c>
      <c r="AB205" s="346">
        <f t="shared" si="556"/>
        <v>1650.1753799999999</v>
      </c>
      <c r="AC205" s="346">
        <f t="shared" si="556"/>
        <v>99.307635000000019</v>
      </c>
      <c r="AD205" s="346">
        <f t="shared" si="556"/>
        <v>19.647694000000001</v>
      </c>
      <c r="AE205" s="346">
        <f t="shared" si="556"/>
        <v>443.61846200000008</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27185.738263999996</v>
      </c>
    </row>
    <row r="206" spans="2:39" ht="15.75">
      <c r="B206" s="348" t="s">
        <v>271</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61368.993244008612</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145</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294668</v>
      </c>
      <c r="Z208" s="290">
        <f>SUMPRODUCT(E38:E193,Z38:Z193)</f>
        <v>210889.28000000003</v>
      </c>
      <c r="AA208" s="290">
        <f>IF(AA36="kw",SUMPRODUCT(N38:N193,P38:P193,AA38:AA193),SUMPRODUCT(E38:E193,AA38:AA193))</f>
        <v>972</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600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146</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293752</v>
      </c>
      <c r="Z209" s="290">
        <f>SUMPRODUCT(F38:F193,Z38:Z193)</f>
        <v>202863.28000000003</v>
      </c>
      <c r="AA209" s="290">
        <f>IF(AA36="kw",SUMPRODUCT(N38:N193,Q38:Q193,AA38:AA193),SUMPRODUCT(F38:F193,AA38:AA193))</f>
        <v>965.7600000000001</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595.20000000000005</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147</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292835</v>
      </c>
      <c r="Z210" s="290">
        <f>SUMPRODUCT(G38:G193,Z38:Z193)</f>
        <v>202863.28000000003</v>
      </c>
      <c r="AA210" s="290">
        <f>IF(AA36="kw",SUMPRODUCT(N38:N193,R38:R193,AA38:AA193),SUMPRODUCT(G38:G193,AA38:AA193))</f>
        <v>965.7600000000001</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595.20000000000005</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148</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287112</v>
      </c>
      <c r="Z211" s="290">
        <f>SUMPRODUCT(H38:H193,Z38:Z193)</f>
        <v>202863.28000000003</v>
      </c>
      <c r="AA211" s="290">
        <f>IF(AA36="kw",SUMPRODUCT(N38:N193,S38:S193,AA38:AA193),SUMPRODUCT(H38:H193,AA38:AA193))</f>
        <v>965.7600000000001</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595.20000000000005</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149</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275717</v>
      </c>
      <c r="Z212" s="325">
        <f>SUMPRODUCT(I38:I193,Z38:Z193)</f>
        <v>202863.28000000003</v>
      </c>
      <c r="AA212" s="325">
        <f>IF(AA36="kw",SUMPRODUCT(N38:N193,T38:T193,AA38:AA193),SUMPRODUCT(I38:I193,AA38:AA193))</f>
        <v>965.7600000000001</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595.20000000000005</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274</v>
      </c>
      <c r="C216" s="280"/>
      <c r="D216" s="588" t="s">
        <v>527</v>
      </c>
      <c r="E216" s="252"/>
      <c r="F216" s="588"/>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07" t="s">
        <v>212</v>
      </c>
      <c r="C217" s="809" t="s">
        <v>33</v>
      </c>
      <c r="D217" s="283" t="s">
        <v>423</v>
      </c>
      <c r="E217" s="811" t="s">
        <v>210</v>
      </c>
      <c r="F217" s="812"/>
      <c r="G217" s="812"/>
      <c r="H217" s="812"/>
      <c r="I217" s="812"/>
      <c r="J217" s="812"/>
      <c r="K217" s="812"/>
      <c r="L217" s="812"/>
      <c r="M217" s="813"/>
      <c r="N217" s="817" t="s">
        <v>214</v>
      </c>
      <c r="O217" s="283" t="s">
        <v>424</v>
      </c>
      <c r="P217" s="811" t="s">
        <v>213</v>
      </c>
      <c r="Q217" s="812"/>
      <c r="R217" s="812"/>
      <c r="S217" s="812"/>
      <c r="T217" s="812"/>
      <c r="U217" s="812"/>
      <c r="V217" s="812"/>
      <c r="W217" s="812"/>
      <c r="X217" s="813"/>
      <c r="Y217" s="814" t="s">
        <v>244</v>
      </c>
      <c r="Z217" s="815"/>
      <c r="AA217" s="815"/>
      <c r="AB217" s="815"/>
      <c r="AC217" s="815"/>
      <c r="AD217" s="815"/>
      <c r="AE217" s="815"/>
      <c r="AF217" s="815"/>
      <c r="AG217" s="815"/>
      <c r="AH217" s="815"/>
      <c r="AI217" s="815"/>
      <c r="AJ217" s="815"/>
      <c r="AK217" s="815"/>
      <c r="AL217" s="815"/>
      <c r="AM217" s="816"/>
    </row>
    <row r="218" spans="1:39" ht="60.75" customHeight="1">
      <c r="B218" s="808"/>
      <c r="C218" s="810"/>
      <c r="D218" s="284">
        <v>2016</v>
      </c>
      <c r="E218" s="284">
        <v>2017</v>
      </c>
      <c r="F218" s="284">
        <v>2018</v>
      </c>
      <c r="G218" s="284">
        <v>2019</v>
      </c>
      <c r="H218" s="284">
        <v>2020</v>
      </c>
      <c r="I218" s="284">
        <v>2021</v>
      </c>
      <c r="J218" s="284">
        <v>2022</v>
      </c>
      <c r="K218" s="284">
        <v>2023</v>
      </c>
      <c r="L218" s="284">
        <v>2024</v>
      </c>
      <c r="M218" s="284">
        <v>2025</v>
      </c>
      <c r="N218" s="818"/>
      <c r="O218" s="284">
        <v>2016</v>
      </c>
      <c r="P218" s="284">
        <v>2017</v>
      </c>
      <c r="Q218" s="284">
        <v>2018</v>
      </c>
      <c r="R218" s="284">
        <v>2019</v>
      </c>
      <c r="S218" s="284">
        <v>2020</v>
      </c>
      <c r="T218" s="284">
        <v>2021</v>
      </c>
      <c r="U218" s="284">
        <v>2022</v>
      </c>
      <c r="V218" s="284">
        <v>2023</v>
      </c>
      <c r="W218" s="284">
        <v>2024</v>
      </c>
      <c r="X218" s="284">
        <v>2025</v>
      </c>
      <c r="Y218" s="284" t="str">
        <f>'1.  LRAMVA Summary'!D50</f>
        <v>Residential</v>
      </c>
      <c r="Z218" s="284" t="str">
        <f>'1.  LRAMVA Summary'!E50</f>
        <v>General Service &lt; 50 kW</v>
      </c>
      <c r="AA218" s="284" t="str">
        <f>'1.  LRAMVA Summary'!F50</f>
        <v>General Service 50 to 2999 kW</v>
      </c>
      <c r="AB218" s="284" t="str">
        <f>'1.  LRAMVA Summary'!G50</f>
        <v>General Service 3000-4999 kW</v>
      </c>
      <c r="AC218" s="284" t="str">
        <f>'1.  LRAMVA Summary'!H50</f>
        <v>Unmetered Scattered Load</v>
      </c>
      <c r="AD218" s="284" t="str">
        <f>'1.  LRAMVA Summary'!I50</f>
        <v>Sentinel Lighting</v>
      </c>
      <c r="AE218" s="284" t="str">
        <f>'1.  LRAMVA Summary'!J50</f>
        <v xml:space="preserve">Street Lighting </v>
      </c>
      <c r="AF218" s="284" t="str">
        <f>'1.  LRAMVA Summary'!K50</f>
        <v/>
      </c>
      <c r="AG218" s="284" t="str">
        <f>'1.  LRAMVA Summary'!L50</f>
        <v/>
      </c>
      <c r="AH218" s="284" t="str">
        <f>'1.  LRAMVA Summary'!M50</f>
        <v/>
      </c>
      <c r="AI218" s="284" t="str">
        <f>'1.  LRAMVA Summary'!N50</f>
        <v/>
      </c>
      <c r="AJ218" s="284" t="str">
        <f>'1.  LRAMVA Summary'!O50</f>
        <v/>
      </c>
      <c r="AK218" s="284" t="str">
        <f>'1.  LRAMVA Summary'!P50</f>
        <v/>
      </c>
      <c r="AL218" s="284" t="str">
        <f>'1.  LRAMVA Summary'!Q50</f>
        <v/>
      </c>
      <c r="AM218" s="286" t="str">
        <f>'1.  LRAMVA Summary'!R50</f>
        <v>Total</v>
      </c>
    </row>
    <row r="219" spans="1:39" ht="15.75" customHeight="1">
      <c r="B219" s="516" t="s">
        <v>505</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Summary'!D51</f>
        <v>kWh</v>
      </c>
      <c r="Z219" s="290" t="str">
        <f>'1.  LRAMVA Summary'!E51</f>
        <v>kWh</v>
      </c>
      <c r="AA219" s="290" t="str">
        <f>'1.  LRAMVA Summary'!F51</f>
        <v>kW</v>
      </c>
      <c r="AB219" s="290" t="str">
        <f>'1.  LRAMVA Summary'!G51</f>
        <v>kW</v>
      </c>
      <c r="AC219" s="290" t="str">
        <f>'1.  LRAMVA Summary'!H51</f>
        <v>kWh</v>
      </c>
      <c r="AD219" s="290" t="str">
        <f>'1.  LRAMVA Summary'!I51</f>
        <v>kW</v>
      </c>
      <c r="AE219" s="290" t="str">
        <f>'1.  LRAMVA Summary'!J51</f>
        <v>kW</v>
      </c>
      <c r="AF219" s="290">
        <f>'1.  LRAMVA Summary'!K51</f>
        <v>0</v>
      </c>
      <c r="AG219" s="290">
        <f>'1.  LRAMVA Summary'!L51</f>
        <v>0</v>
      </c>
      <c r="AH219" s="290">
        <f>'1.  LRAMVA Summary'!M51</f>
        <v>0</v>
      </c>
      <c r="AI219" s="290">
        <f>'1.  LRAMVA Summary'!N51</f>
        <v>0</v>
      </c>
      <c r="AJ219" s="290">
        <f>'1.  LRAMVA Summary'!O51</f>
        <v>0</v>
      </c>
      <c r="AK219" s="290">
        <f>'1.  LRAMVA Summary'!P51</f>
        <v>0</v>
      </c>
      <c r="AL219" s="290">
        <f>'1.  LRAMVA Summary'!Q51</f>
        <v>0</v>
      </c>
      <c r="AM219" s="291"/>
    </row>
    <row r="220" spans="1:39" ht="15.75" outlineLevel="1">
      <c r="B220" s="287" t="s">
        <v>498</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0">
        <v>1</v>
      </c>
      <c r="B221" s="518"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v>1</v>
      </c>
      <c r="Z221" s="409"/>
      <c r="AA221" s="409"/>
      <c r="AB221" s="409"/>
      <c r="AC221" s="409"/>
      <c r="AD221" s="409"/>
      <c r="AE221" s="409"/>
      <c r="AF221" s="409"/>
      <c r="AG221" s="409"/>
      <c r="AH221" s="409"/>
      <c r="AI221" s="409"/>
      <c r="AJ221" s="409"/>
      <c r="AK221" s="409"/>
      <c r="AL221" s="409"/>
      <c r="AM221" s="295">
        <f>SUM(Y221:AL221)</f>
        <v>1</v>
      </c>
    </row>
    <row r="222" spans="1:39" outlineLevel="1">
      <c r="B222" s="293" t="s">
        <v>290</v>
      </c>
      <c r="C222" s="290" t="s">
        <v>164</v>
      </c>
      <c r="D222" s="294"/>
      <c r="E222" s="294"/>
      <c r="F222" s="294"/>
      <c r="G222" s="294"/>
      <c r="H222" s="294"/>
      <c r="I222" s="294"/>
      <c r="J222" s="294"/>
      <c r="K222" s="294"/>
      <c r="L222" s="294"/>
      <c r="M222" s="294"/>
      <c r="N222" s="466"/>
      <c r="O222" s="294"/>
      <c r="P222" s="294"/>
      <c r="Q222" s="294"/>
      <c r="R222" s="294"/>
      <c r="S222" s="294"/>
      <c r="T222" s="294"/>
      <c r="U222" s="294"/>
      <c r="V222" s="294"/>
      <c r="W222" s="294"/>
      <c r="X222" s="294"/>
      <c r="Y222" s="410">
        <f>Y221</f>
        <v>1</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0">
        <v>2</v>
      </c>
      <c r="B224" s="518"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v>1</v>
      </c>
      <c r="Z224" s="409"/>
      <c r="AA224" s="409"/>
      <c r="AB224" s="409"/>
      <c r="AC224" s="409"/>
      <c r="AD224" s="409"/>
      <c r="AE224" s="409"/>
      <c r="AF224" s="409"/>
      <c r="AG224" s="409"/>
      <c r="AH224" s="409"/>
      <c r="AI224" s="409"/>
      <c r="AJ224" s="409"/>
      <c r="AK224" s="409"/>
      <c r="AL224" s="409"/>
      <c r="AM224" s="295">
        <f>SUM(Y224:AL224)</f>
        <v>1</v>
      </c>
    </row>
    <row r="225" spans="1:39" outlineLevel="1">
      <c r="B225" s="293" t="s">
        <v>290</v>
      </c>
      <c r="C225" s="290" t="s">
        <v>164</v>
      </c>
      <c r="D225" s="294"/>
      <c r="E225" s="294"/>
      <c r="F225" s="294"/>
      <c r="G225" s="294"/>
      <c r="H225" s="294"/>
      <c r="I225" s="294"/>
      <c r="J225" s="294"/>
      <c r="K225" s="294"/>
      <c r="L225" s="294"/>
      <c r="M225" s="294"/>
      <c r="N225" s="466"/>
      <c r="O225" s="294"/>
      <c r="P225" s="294"/>
      <c r="Q225" s="294"/>
      <c r="R225" s="294"/>
      <c r="S225" s="294"/>
      <c r="T225" s="294"/>
      <c r="U225" s="294"/>
      <c r="V225" s="294"/>
      <c r="W225" s="294"/>
      <c r="X225" s="294"/>
      <c r="Y225" s="410">
        <f>Y224</f>
        <v>1</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0">
        <v>3</v>
      </c>
      <c r="B227" s="518"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v>1</v>
      </c>
      <c r="Z227" s="409"/>
      <c r="AA227" s="409"/>
      <c r="AB227" s="409"/>
      <c r="AC227" s="409"/>
      <c r="AD227" s="409"/>
      <c r="AE227" s="409"/>
      <c r="AF227" s="409"/>
      <c r="AG227" s="409"/>
      <c r="AH227" s="409"/>
      <c r="AI227" s="409"/>
      <c r="AJ227" s="409"/>
      <c r="AK227" s="409"/>
      <c r="AL227" s="409"/>
      <c r="AM227" s="295">
        <f>SUM(Y227:AL227)</f>
        <v>1</v>
      </c>
    </row>
    <row r="228" spans="1:39" outlineLevel="1">
      <c r="B228" s="293" t="s">
        <v>290</v>
      </c>
      <c r="C228" s="290" t="s">
        <v>164</v>
      </c>
      <c r="D228" s="294"/>
      <c r="E228" s="294"/>
      <c r="F228" s="294"/>
      <c r="G228" s="294"/>
      <c r="H228" s="294"/>
      <c r="I228" s="294"/>
      <c r="J228" s="294"/>
      <c r="K228" s="294"/>
      <c r="L228" s="294"/>
      <c r="M228" s="294"/>
      <c r="N228" s="466"/>
      <c r="O228" s="294"/>
      <c r="P228" s="294"/>
      <c r="Q228" s="294"/>
      <c r="R228" s="294"/>
      <c r="S228" s="294"/>
      <c r="T228" s="294"/>
      <c r="U228" s="294"/>
      <c r="V228" s="294"/>
      <c r="W228" s="294"/>
      <c r="X228" s="294"/>
      <c r="Y228" s="410">
        <f>Y227</f>
        <v>1</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0">
        <v>4</v>
      </c>
      <c r="B230" s="518" t="s">
        <v>98</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v>1</v>
      </c>
      <c r="Z230" s="409"/>
      <c r="AA230" s="409"/>
      <c r="AB230" s="409"/>
      <c r="AC230" s="409"/>
      <c r="AD230" s="409"/>
      <c r="AE230" s="409"/>
      <c r="AF230" s="409"/>
      <c r="AG230" s="409"/>
      <c r="AH230" s="409"/>
      <c r="AI230" s="409"/>
      <c r="AJ230" s="409"/>
      <c r="AK230" s="409"/>
      <c r="AL230" s="409"/>
      <c r="AM230" s="295">
        <f>SUM(Y230:AL230)</f>
        <v>1</v>
      </c>
    </row>
    <row r="231" spans="1:39" outlineLevel="1">
      <c r="B231" s="293" t="s">
        <v>290</v>
      </c>
      <c r="C231" s="290" t="s">
        <v>164</v>
      </c>
      <c r="D231" s="294"/>
      <c r="E231" s="294"/>
      <c r="F231" s="294"/>
      <c r="G231" s="294"/>
      <c r="H231" s="294"/>
      <c r="I231" s="294"/>
      <c r="J231" s="294"/>
      <c r="K231" s="294"/>
      <c r="L231" s="294"/>
      <c r="M231" s="294"/>
      <c r="N231" s="466"/>
      <c r="O231" s="294"/>
      <c r="P231" s="294"/>
      <c r="Q231" s="294"/>
      <c r="R231" s="294"/>
      <c r="S231" s="294"/>
      <c r="T231" s="294"/>
      <c r="U231" s="294"/>
      <c r="V231" s="294"/>
      <c r="W231" s="294"/>
      <c r="X231" s="294"/>
      <c r="Y231" s="410">
        <f>Y230</f>
        <v>1</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0">
        <v>5</v>
      </c>
      <c r="B233" s="518" t="s">
        <v>99</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v>1</v>
      </c>
      <c r="Z233" s="409"/>
      <c r="AA233" s="409"/>
      <c r="AB233" s="409"/>
      <c r="AC233" s="409"/>
      <c r="AD233" s="409"/>
      <c r="AE233" s="409"/>
      <c r="AF233" s="409"/>
      <c r="AG233" s="409"/>
      <c r="AH233" s="409"/>
      <c r="AI233" s="409"/>
      <c r="AJ233" s="409"/>
      <c r="AK233" s="409"/>
      <c r="AL233" s="409"/>
      <c r="AM233" s="295">
        <f>SUM(Y233:AL233)</f>
        <v>1</v>
      </c>
    </row>
    <row r="234" spans="1:39" outlineLevel="1">
      <c r="B234" s="293" t="s">
        <v>290</v>
      </c>
      <c r="C234" s="290" t="s">
        <v>164</v>
      </c>
      <c r="D234" s="294"/>
      <c r="E234" s="294"/>
      <c r="F234" s="294"/>
      <c r="G234" s="294"/>
      <c r="H234" s="294"/>
      <c r="I234" s="294"/>
      <c r="J234" s="294"/>
      <c r="K234" s="294"/>
      <c r="L234" s="294"/>
      <c r="M234" s="294"/>
      <c r="N234" s="466"/>
      <c r="O234" s="294"/>
      <c r="P234" s="294"/>
      <c r="Q234" s="294"/>
      <c r="R234" s="294"/>
      <c r="S234" s="294"/>
      <c r="T234" s="294"/>
      <c r="U234" s="294"/>
      <c r="V234" s="294"/>
      <c r="W234" s="294"/>
      <c r="X234" s="294"/>
      <c r="Y234" s="410">
        <f>Y233</f>
        <v>1</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499</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0">
        <v>6</v>
      </c>
      <c r="B237" s="518" t="s">
        <v>100</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290</v>
      </c>
      <c r="C238" s="290" t="s">
        <v>164</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0">
        <v>7</v>
      </c>
      <c r="B240" s="518" t="s">
        <v>101</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290</v>
      </c>
      <c r="C241" s="290" t="s">
        <v>164</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0">
        <v>8</v>
      </c>
      <c r="B243" s="518" t="s">
        <v>102</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290</v>
      </c>
      <c r="C244" s="290" t="s">
        <v>164</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0">
        <v>9</v>
      </c>
      <c r="B246" s="518" t="s">
        <v>103</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290</v>
      </c>
      <c r="C247" s="290" t="s">
        <v>164</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0">
        <v>10</v>
      </c>
      <c r="B249" s="518" t="s">
        <v>104</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290</v>
      </c>
      <c r="C250" s="290" t="s">
        <v>164</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0">
        <v>11</v>
      </c>
      <c r="B253" s="518" t="s">
        <v>105</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290</v>
      </c>
      <c r="C254" s="290" t="s">
        <v>164</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0">
        <v>12</v>
      </c>
      <c r="B256" s="518" t="s">
        <v>106</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290</v>
      </c>
      <c r="C257" s="290" t="s">
        <v>164</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0">
        <v>13</v>
      </c>
      <c r="B259" s="518" t="s">
        <v>107</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290</v>
      </c>
      <c r="C260" s="290" t="s">
        <v>164</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108</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0">
        <v>14</v>
      </c>
      <c r="B263" s="314" t="s">
        <v>109</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290</v>
      </c>
      <c r="C264" s="290" t="s">
        <v>164</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outlineLevel="1">
      <c r="A265" s="521"/>
      <c r="B265" s="314"/>
      <c r="C265" s="304"/>
      <c r="D265" s="290"/>
      <c r="E265" s="290"/>
      <c r="F265" s="290"/>
      <c r="G265" s="290"/>
      <c r="H265" s="290"/>
      <c r="I265" s="290"/>
      <c r="J265" s="290"/>
      <c r="K265" s="290"/>
      <c r="L265" s="290"/>
      <c r="M265" s="290"/>
      <c r="N265" s="466"/>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8"/>
    </row>
    <row r="266" spans="1:40" s="308" customFormat="1" ht="15.75" outlineLevel="1">
      <c r="A266" s="521"/>
      <c r="B266" s="287" t="s">
        <v>491</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5"/>
      <c r="AN266" s="629"/>
    </row>
    <row r="267" spans="1:40" outlineLevel="1">
      <c r="A267" s="520">
        <v>15</v>
      </c>
      <c r="B267" s="293" t="s">
        <v>496</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290</v>
      </c>
      <c r="C268" s="290" t="s">
        <v>164</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0">
        <v>16</v>
      </c>
      <c r="B270" s="323" t="s">
        <v>492</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0"/>
      <c r="B271" s="323" t="s">
        <v>290</v>
      </c>
      <c r="C271" s="290" t="s">
        <v>164</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outlineLevel="1">
      <c r="A272" s="520"/>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7" t="s">
        <v>497</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0">
        <v>17</v>
      </c>
      <c r="B274" s="518" t="s">
        <v>113</v>
      </c>
      <c r="C274" s="290" t="s">
        <v>25</v>
      </c>
      <c r="D274" s="294"/>
      <c r="E274" s="294"/>
      <c r="F274" s="294"/>
      <c r="G274" s="294"/>
      <c r="H274" s="294"/>
      <c r="I274" s="294"/>
      <c r="J274" s="294"/>
      <c r="K274" s="294"/>
      <c r="L274" s="294"/>
      <c r="M274" s="294"/>
      <c r="N274" s="294">
        <v>0</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290</v>
      </c>
      <c r="C275" s="290" t="s">
        <v>164</v>
      </c>
      <c r="D275" s="294"/>
      <c r="E275" s="294"/>
      <c r="F275" s="294"/>
      <c r="G275" s="294"/>
      <c r="H275" s="294"/>
      <c r="I275" s="294"/>
      <c r="J275" s="294"/>
      <c r="K275" s="294"/>
      <c r="L275" s="294"/>
      <c r="M275" s="294"/>
      <c r="N275" s="294">
        <f>N274</f>
        <v>0</v>
      </c>
      <c r="O275" s="294"/>
      <c r="P275" s="294"/>
      <c r="Q275" s="294"/>
      <c r="R275" s="294"/>
      <c r="S275" s="294"/>
      <c r="T275" s="294"/>
      <c r="U275" s="294"/>
      <c r="V275" s="294"/>
      <c r="W275" s="294"/>
      <c r="X275" s="294"/>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0">
        <v>18</v>
      </c>
      <c r="B277" s="518" t="s">
        <v>110</v>
      </c>
      <c r="C277" s="290" t="s">
        <v>25</v>
      </c>
      <c r="D277" s="294"/>
      <c r="E277" s="294"/>
      <c r="F277" s="294"/>
      <c r="G277" s="294"/>
      <c r="H277" s="294"/>
      <c r="I277" s="294"/>
      <c r="J277" s="294"/>
      <c r="K277" s="294"/>
      <c r="L277" s="294"/>
      <c r="M277" s="294"/>
      <c r="N277" s="294">
        <v>0</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290</v>
      </c>
      <c r="C278" s="290" t="s">
        <v>164</v>
      </c>
      <c r="D278" s="294"/>
      <c r="E278" s="294"/>
      <c r="F278" s="294"/>
      <c r="G278" s="294"/>
      <c r="H278" s="294"/>
      <c r="I278" s="294"/>
      <c r="J278" s="294"/>
      <c r="K278" s="294"/>
      <c r="L278" s="294"/>
      <c r="M278" s="294"/>
      <c r="N278" s="294">
        <f>N277</f>
        <v>0</v>
      </c>
      <c r="O278" s="294"/>
      <c r="P278" s="294"/>
      <c r="Q278" s="294"/>
      <c r="R278" s="294"/>
      <c r="S278" s="294"/>
      <c r="T278" s="294"/>
      <c r="U278" s="294"/>
      <c r="V278" s="294"/>
      <c r="W278" s="294"/>
      <c r="X278" s="294"/>
      <c r="Y278" s="410">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0">
        <v>19</v>
      </c>
      <c r="B280" s="518" t="s">
        <v>112</v>
      </c>
      <c r="C280" s="290" t="s">
        <v>25</v>
      </c>
      <c r="D280" s="294"/>
      <c r="E280" s="294"/>
      <c r="F280" s="294"/>
      <c r="G280" s="294"/>
      <c r="H280" s="294"/>
      <c r="I280" s="294"/>
      <c r="J280" s="294"/>
      <c r="K280" s="294"/>
      <c r="L280" s="294"/>
      <c r="M280" s="294"/>
      <c r="N280" s="294">
        <v>0</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290</v>
      </c>
      <c r="C281" s="290" t="s">
        <v>164</v>
      </c>
      <c r="D281" s="294"/>
      <c r="E281" s="294"/>
      <c r="F281" s="294"/>
      <c r="G281" s="294"/>
      <c r="H281" s="294"/>
      <c r="I281" s="294"/>
      <c r="J281" s="294"/>
      <c r="K281" s="294"/>
      <c r="L281" s="294"/>
      <c r="M281" s="294"/>
      <c r="N281" s="294">
        <f>N280</f>
        <v>0</v>
      </c>
      <c r="O281" s="294"/>
      <c r="P281" s="294"/>
      <c r="Q281" s="294"/>
      <c r="R281" s="294"/>
      <c r="S281" s="294"/>
      <c r="T281" s="294"/>
      <c r="U281" s="294"/>
      <c r="V281" s="294"/>
      <c r="W281" s="294"/>
      <c r="X281" s="294"/>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0">
        <v>20</v>
      </c>
      <c r="B283" s="518" t="s">
        <v>111</v>
      </c>
      <c r="C283" s="290" t="s">
        <v>25</v>
      </c>
      <c r="D283" s="294"/>
      <c r="E283" s="294"/>
      <c r="F283" s="294"/>
      <c r="G283" s="294"/>
      <c r="H283" s="294"/>
      <c r="I283" s="294"/>
      <c r="J283" s="294"/>
      <c r="K283" s="294"/>
      <c r="L283" s="294"/>
      <c r="M283" s="294"/>
      <c r="N283" s="294">
        <v>0</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290</v>
      </c>
      <c r="C284" s="290" t="s">
        <v>164</v>
      </c>
      <c r="D284" s="294"/>
      <c r="E284" s="294"/>
      <c r="F284" s="294"/>
      <c r="G284" s="294"/>
      <c r="H284" s="294"/>
      <c r="I284" s="294"/>
      <c r="J284" s="294"/>
      <c r="K284" s="294"/>
      <c r="L284" s="294"/>
      <c r="M284" s="294"/>
      <c r="N284" s="294">
        <f>N283</f>
        <v>0</v>
      </c>
      <c r="O284" s="294"/>
      <c r="P284" s="294"/>
      <c r="Q284" s="294"/>
      <c r="R284" s="294"/>
      <c r="S284" s="294"/>
      <c r="T284" s="294"/>
      <c r="U284" s="294"/>
      <c r="V284" s="294"/>
      <c r="W284" s="294"/>
      <c r="X284" s="294"/>
      <c r="Y284" s="410">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6" t="s">
        <v>504</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500</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0">
        <v>21</v>
      </c>
      <c r="B288" s="518" t="s">
        <v>114</v>
      </c>
      <c r="C288" s="290" t="s">
        <v>25</v>
      </c>
      <c r="D288" s="294">
        <v>447133</v>
      </c>
      <c r="E288" s="294">
        <v>447133</v>
      </c>
      <c r="F288" s="294">
        <v>447133</v>
      </c>
      <c r="G288" s="294">
        <v>447133</v>
      </c>
      <c r="H288" s="294">
        <v>447133</v>
      </c>
      <c r="I288" s="294">
        <v>447133</v>
      </c>
      <c r="J288" s="294">
        <v>447133</v>
      </c>
      <c r="K288" s="294">
        <v>447071</v>
      </c>
      <c r="L288" s="294">
        <v>447071</v>
      </c>
      <c r="M288" s="294">
        <v>445079</v>
      </c>
      <c r="N288" s="290"/>
      <c r="O288" s="294">
        <v>29</v>
      </c>
      <c r="P288" s="294">
        <v>29</v>
      </c>
      <c r="Q288" s="294">
        <v>29</v>
      </c>
      <c r="R288" s="294">
        <v>29</v>
      </c>
      <c r="S288" s="294">
        <v>29</v>
      </c>
      <c r="T288" s="294">
        <v>29</v>
      </c>
      <c r="U288" s="294">
        <v>29</v>
      </c>
      <c r="V288" s="294">
        <v>29</v>
      </c>
      <c r="W288" s="294">
        <v>29</v>
      </c>
      <c r="X288" s="294">
        <v>29</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290</v>
      </c>
      <c r="C289" s="290" t="s">
        <v>164</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410">
        <f>Y288</f>
        <v>1</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0">
        <v>22</v>
      </c>
      <c r="B291" s="518" t="s">
        <v>115</v>
      </c>
      <c r="C291" s="290" t="s">
        <v>25</v>
      </c>
      <c r="D291" s="294">
        <v>122528</v>
      </c>
      <c r="E291" s="294">
        <v>122528</v>
      </c>
      <c r="F291" s="294">
        <v>122528</v>
      </c>
      <c r="G291" s="294">
        <v>122528</v>
      </c>
      <c r="H291" s="294">
        <v>122528</v>
      </c>
      <c r="I291" s="294">
        <v>122528</v>
      </c>
      <c r="J291" s="294">
        <v>122528</v>
      </c>
      <c r="K291" s="294">
        <v>122528</v>
      </c>
      <c r="L291" s="294">
        <v>122528</v>
      </c>
      <c r="M291" s="294">
        <v>122528</v>
      </c>
      <c r="N291" s="290"/>
      <c r="O291" s="294">
        <v>35</v>
      </c>
      <c r="P291" s="294">
        <v>35</v>
      </c>
      <c r="Q291" s="294">
        <v>35</v>
      </c>
      <c r="R291" s="294">
        <v>35</v>
      </c>
      <c r="S291" s="294">
        <v>35</v>
      </c>
      <c r="T291" s="294">
        <v>35</v>
      </c>
      <c r="U291" s="294">
        <v>35</v>
      </c>
      <c r="V291" s="294">
        <v>35</v>
      </c>
      <c r="W291" s="294">
        <v>35</v>
      </c>
      <c r="X291" s="294">
        <v>35</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290</v>
      </c>
      <c r="C292" s="290" t="s">
        <v>164</v>
      </c>
      <c r="D292" s="294"/>
      <c r="E292" s="294"/>
      <c r="F292" s="294"/>
      <c r="G292" s="294"/>
      <c r="H292" s="294"/>
      <c r="I292" s="294"/>
      <c r="J292" s="294"/>
      <c r="K292" s="294"/>
      <c r="L292" s="294"/>
      <c r="M292" s="294"/>
      <c r="N292" s="290"/>
      <c r="O292" s="294"/>
      <c r="P292" s="294"/>
      <c r="Q292" s="294"/>
      <c r="R292" s="294"/>
      <c r="S292" s="294"/>
      <c r="T292" s="294"/>
      <c r="U292" s="294"/>
      <c r="V292" s="294"/>
      <c r="W292" s="294"/>
      <c r="X292" s="294"/>
      <c r="Y292" s="410">
        <f>Y291</f>
        <v>1</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0">
        <v>23</v>
      </c>
      <c r="B294" s="518" t="s">
        <v>116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v>1</v>
      </c>
      <c r="Z294" s="409"/>
      <c r="AA294" s="409"/>
      <c r="AB294" s="409"/>
      <c r="AC294" s="409"/>
      <c r="AD294" s="409"/>
      <c r="AE294" s="409"/>
      <c r="AF294" s="409"/>
      <c r="AG294" s="409"/>
      <c r="AH294" s="409"/>
      <c r="AI294" s="409"/>
      <c r="AJ294" s="409"/>
      <c r="AK294" s="409"/>
      <c r="AL294" s="409"/>
      <c r="AM294" s="295">
        <f>SUM(Y294:AL294)</f>
        <v>1</v>
      </c>
    </row>
    <row r="295" spans="1:39" outlineLevel="1">
      <c r="B295" s="293" t="s">
        <v>290</v>
      </c>
      <c r="C295" s="290" t="s">
        <v>164</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1</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0">
        <v>24</v>
      </c>
      <c r="B297" s="518" t="s">
        <v>117</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v>1</v>
      </c>
      <c r="Z297" s="409"/>
      <c r="AA297" s="409"/>
      <c r="AB297" s="409"/>
      <c r="AC297" s="409"/>
      <c r="AD297" s="409"/>
      <c r="AE297" s="409"/>
      <c r="AF297" s="409"/>
      <c r="AG297" s="409"/>
      <c r="AH297" s="409"/>
      <c r="AI297" s="409"/>
      <c r="AJ297" s="409"/>
      <c r="AK297" s="409"/>
      <c r="AL297" s="409"/>
      <c r="AM297" s="295">
        <f>SUM(Y297:AL297)</f>
        <v>1</v>
      </c>
    </row>
    <row r="298" spans="1:39" outlineLevel="1">
      <c r="B298" s="293" t="s">
        <v>290</v>
      </c>
      <c r="C298" s="290" t="s">
        <v>164</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1</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501</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0">
        <v>25</v>
      </c>
      <c r="B301" s="518" t="s">
        <v>118</v>
      </c>
      <c r="C301" s="290" t="s">
        <v>25</v>
      </c>
      <c r="D301" s="294">
        <v>26285</v>
      </c>
      <c r="E301" s="294">
        <v>26285</v>
      </c>
      <c r="F301" s="294">
        <v>26285</v>
      </c>
      <c r="G301" s="294">
        <v>26285</v>
      </c>
      <c r="H301" s="294">
        <v>26285</v>
      </c>
      <c r="I301" s="294">
        <v>26285</v>
      </c>
      <c r="J301" s="294">
        <v>26285</v>
      </c>
      <c r="K301" s="294">
        <v>26285</v>
      </c>
      <c r="L301" s="294">
        <v>26285</v>
      </c>
      <c r="M301" s="294">
        <v>26285</v>
      </c>
      <c r="N301" s="294">
        <v>12</v>
      </c>
      <c r="O301" s="294">
        <v>3</v>
      </c>
      <c r="P301" s="294">
        <v>3</v>
      </c>
      <c r="Q301" s="294">
        <v>3</v>
      </c>
      <c r="R301" s="294">
        <v>3</v>
      </c>
      <c r="S301" s="294">
        <v>3</v>
      </c>
      <c r="T301" s="294">
        <v>3</v>
      </c>
      <c r="U301" s="294">
        <v>3</v>
      </c>
      <c r="V301" s="294">
        <v>3</v>
      </c>
      <c r="W301" s="294">
        <v>3</v>
      </c>
      <c r="X301" s="294">
        <v>3</v>
      </c>
      <c r="Y301" s="425"/>
      <c r="Z301" s="409"/>
      <c r="AA301" s="409">
        <v>1</v>
      </c>
      <c r="AB301" s="409"/>
      <c r="AC301" s="409"/>
      <c r="AD301" s="409"/>
      <c r="AE301" s="409"/>
      <c r="AF301" s="409"/>
      <c r="AG301" s="414"/>
      <c r="AH301" s="414"/>
      <c r="AI301" s="414"/>
      <c r="AJ301" s="414"/>
      <c r="AK301" s="414"/>
      <c r="AL301" s="414"/>
      <c r="AM301" s="295">
        <f>SUM(Y301:AL301)</f>
        <v>1</v>
      </c>
    </row>
    <row r="302" spans="1:39" outlineLevel="1">
      <c r="B302" s="293" t="s">
        <v>290</v>
      </c>
      <c r="C302" s="290" t="s">
        <v>164</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8">Z301</f>
        <v>0</v>
      </c>
      <c r="AA302" s="410">
        <f t="shared" ref="AA302" si="799">AA301</f>
        <v>1</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0">
        <v>26</v>
      </c>
      <c r="B304" s="518" t="s">
        <v>119</v>
      </c>
      <c r="C304" s="290" t="s">
        <v>25</v>
      </c>
      <c r="D304" s="294">
        <v>760895</v>
      </c>
      <c r="E304" s="294">
        <v>742290</v>
      </c>
      <c r="F304" s="294">
        <v>742290</v>
      </c>
      <c r="G304" s="294">
        <v>742290</v>
      </c>
      <c r="H304" s="294">
        <v>742290</v>
      </c>
      <c r="I304" s="294">
        <v>725210</v>
      </c>
      <c r="J304" s="294">
        <v>725210</v>
      </c>
      <c r="K304" s="294">
        <v>725210</v>
      </c>
      <c r="L304" s="294">
        <v>725210</v>
      </c>
      <c r="M304" s="294">
        <v>725210</v>
      </c>
      <c r="N304" s="294">
        <v>12</v>
      </c>
      <c r="O304" s="294">
        <v>67</v>
      </c>
      <c r="P304" s="294">
        <v>65</v>
      </c>
      <c r="Q304" s="294">
        <v>65</v>
      </c>
      <c r="R304" s="294">
        <v>65</v>
      </c>
      <c r="S304" s="294">
        <v>65</v>
      </c>
      <c r="T304" s="294">
        <v>64</v>
      </c>
      <c r="U304" s="294">
        <v>64</v>
      </c>
      <c r="V304" s="294">
        <v>64</v>
      </c>
      <c r="W304" s="294">
        <v>64</v>
      </c>
      <c r="X304" s="294">
        <v>64</v>
      </c>
      <c r="Y304" s="425"/>
      <c r="Z304" s="409"/>
      <c r="AA304" s="409">
        <v>1</v>
      </c>
      <c r="AB304" s="409"/>
      <c r="AC304" s="409"/>
      <c r="AD304" s="409"/>
      <c r="AE304" s="409"/>
      <c r="AF304" s="409"/>
      <c r="AG304" s="414"/>
      <c r="AH304" s="414"/>
      <c r="AI304" s="414"/>
      <c r="AJ304" s="414"/>
      <c r="AK304" s="414"/>
      <c r="AL304" s="414"/>
      <c r="AM304" s="295">
        <f>SUM(Y304:AL304)</f>
        <v>1</v>
      </c>
    </row>
    <row r="305" spans="1:39" outlineLevel="1">
      <c r="B305" s="293" t="s">
        <v>290</v>
      </c>
      <c r="C305" s="290" t="s">
        <v>164</v>
      </c>
      <c r="D305" s="294"/>
      <c r="E305" s="294"/>
      <c r="F305" s="294"/>
      <c r="G305" s="294"/>
      <c r="H305" s="294"/>
      <c r="I305" s="294"/>
      <c r="J305" s="294"/>
      <c r="K305" s="294"/>
      <c r="L305" s="294"/>
      <c r="M305" s="294"/>
      <c r="N305" s="294">
        <f>N304</f>
        <v>12</v>
      </c>
      <c r="O305" s="294"/>
      <c r="P305" s="294"/>
      <c r="Q305" s="294"/>
      <c r="R305" s="294"/>
      <c r="S305" s="294"/>
      <c r="T305" s="294"/>
      <c r="U305" s="294"/>
      <c r="V305" s="294"/>
      <c r="W305" s="294"/>
      <c r="X305" s="294"/>
      <c r="Y305" s="410">
        <f>Y304</f>
        <v>0</v>
      </c>
      <c r="Z305" s="410">
        <f t="shared" ref="Z305" si="811">Z304</f>
        <v>0</v>
      </c>
      <c r="AA305" s="410">
        <f t="shared" ref="AA305" si="812">AA304</f>
        <v>1</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0">
        <v>27</v>
      </c>
      <c r="B307" s="518" t="s">
        <v>120</v>
      </c>
      <c r="C307" s="290" t="s">
        <v>25</v>
      </c>
      <c r="D307" s="294">
        <v>111021</v>
      </c>
      <c r="E307" s="294">
        <v>111021</v>
      </c>
      <c r="F307" s="294">
        <v>111021</v>
      </c>
      <c r="G307" s="294">
        <v>111021</v>
      </c>
      <c r="H307" s="294">
        <v>107107</v>
      </c>
      <c r="I307" s="294">
        <v>100317</v>
      </c>
      <c r="J307" s="294">
        <v>73061</v>
      </c>
      <c r="K307" s="294">
        <v>62379</v>
      </c>
      <c r="L307" s="294">
        <v>61036</v>
      </c>
      <c r="M307" s="294">
        <v>44785</v>
      </c>
      <c r="N307" s="294">
        <v>12</v>
      </c>
      <c r="O307" s="294">
        <v>26</v>
      </c>
      <c r="P307" s="294">
        <v>26</v>
      </c>
      <c r="Q307" s="294">
        <v>26</v>
      </c>
      <c r="R307" s="294">
        <v>26</v>
      </c>
      <c r="S307" s="294">
        <v>25</v>
      </c>
      <c r="T307" s="294">
        <v>24</v>
      </c>
      <c r="U307" s="294">
        <v>20</v>
      </c>
      <c r="V307" s="294">
        <v>18</v>
      </c>
      <c r="W307" s="294">
        <v>17</v>
      </c>
      <c r="X307" s="294">
        <v>13</v>
      </c>
      <c r="Y307" s="425"/>
      <c r="Z307" s="409">
        <v>1</v>
      </c>
      <c r="AA307" s="409"/>
      <c r="AB307" s="409"/>
      <c r="AC307" s="409"/>
      <c r="AD307" s="409"/>
      <c r="AE307" s="409"/>
      <c r="AF307" s="409"/>
      <c r="AG307" s="414"/>
      <c r="AH307" s="414"/>
      <c r="AI307" s="414"/>
      <c r="AJ307" s="414"/>
      <c r="AK307" s="414"/>
      <c r="AL307" s="414"/>
      <c r="AM307" s="295">
        <f>SUM(Y307:AL307)</f>
        <v>1</v>
      </c>
    </row>
    <row r="308" spans="1:39" outlineLevel="1">
      <c r="B308" s="293" t="s">
        <v>290</v>
      </c>
      <c r="C308" s="290" t="s">
        <v>164</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 si="824">Z307</f>
        <v>1</v>
      </c>
      <c r="AA308" s="410">
        <f t="shared" ref="AA308" si="825">AA307</f>
        <v>0</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0">
        <v>28</v>
      </c>
      <c r="B310" s="518" t="s">
        <v>121</v>
      </c>
      <c r="C310" s="290" t="s">
        <v>25</v>
      </c>
      <c r="D310" s="294">
        <v>103631</v>
      </c>
      <c r="E310" s="294">
        <v>103631</v>
      </c>
      <c r="F310" s="294">
        <v>103631</v>
      </c>
      <c r="G310" s="294">
        <v>103631</v>
      </c>
      <c r="H310" s="294">
        <v>103631</v>
      </c>
      <c r="I310" s="294">
        <v>103631</v>
      </c>
      <c r="J310" s="294">
        <v>103631</v>
      </c>
      <c r="K310" s="294">
        <v>103631</v>
      </c>
      <c r="L310" s="294">
        <v>103631</v>
      </c>
      <c r="M310" s="294">
        <v>103631</v>
      </c>
      <c r="N310" s="294">
        <v>12</v>
      </c>
      <c r="O310" s="294">
        <v>33</v>
      </c>
      <c r="P310" s="294">
        <v>33</v>
      </c>
      <c r="Q310" s="294">
        <v>33</v>
      </c>
      <c r="R310" s="294">
        <v>33</v>
      </c>
      <c r="S310" s="294">
        <v>33</v>
      </c>
      <c r="T310" s="294">
        <v>33</v>
      </c>
      <c r="U310" s="294">
        <v>33</v>
      </c>
      <c r="V310" s="294">
        <v>33</v>
      </c>
      <c r="W310" s="294">
        <v>33</v>
      </c>
      <c r="X310" s="294">
        <v>33</v>
      </c>
      <c r="Y310" s="425"/>
      <c r="Z310" s="409"/>
      <c r="AA310" s="409">
        <v>1</v>
      </c>
      <c r="AB310" s="409"/>
      <c r="AC310" s="409"/>
      <c r="AD310" s="409"/>
      <c r="AE310" s="409"/>
      <c r="AF310" s="409"/>
      <c r="AG310" s="414"/>
      <c r="AH310" s="414"/>
      <c r="AI310" s="414"/>
      <c r="AJ310" s="414"/>
      <c r="AK310" s="414"/>
      <c r="AL310" s="414"/>
      <c r="AM310" s="295">
        <f>SUM(Y310:AL310)</f>
        <v>1</v>
      </c>
    </row>
    <row r="311" spans="1:39" outlineLevel="1">
      <c r="B311" s="293" t="s">
        <v>290</v>
      </c>
      <c r="C311" s="290" t="s">
        <v>164</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7">Z310</f>
        <v>0</v>
      </c>
      <c r="AA311" s="410">
        <f t="shared" ref="AA311" si="838">AA310</f>
        <v>1</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0">
        <v>29</v>
      </c>
      <c r="B313" s="518" t="s">
        <v>122</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v>1</v>
      </c>
      <c r="AB313" s="409"/>
      <c r="AC313" s="409"/>
      <c r="AD313" s="409"/>
      <c r="AE313" s="409"/>
      <c r="AF313" s="409"/>
      <c r="AG313" s="414"/>
      <c r="AH313" s="414"/>
      <c r="AI313" s="414"/>
      <c r="AJ313" s="414"/>
      <c r="AK313" s="414"/>
      <c r="AL313" s="414"/>
      <c r="AM313" s="295">
        <f>SUM(Y313:AL313)</f>
        <v>1</v>
      </c>
    </row>
    <row r="314" spans="1:39" outlineLevel="1">
      <c r="B314" s="293" t="s">
        <v>290</v>
      </c>
      <c r="C314" s="290" t="s">
        <v>164</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0">Z313</f>
        <v>0</v>
      </c>
      <c r="AA314" s="410">
        <f t="shared" ref="AA314" si="851">AA313</f>
        <v>1</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0">
        <v>30</v>
      </c>
      <c r="B316" s="518" t="s">
        <v>123</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v>1</v>
      </c>
      <c r="AB316" s="409"/>
      <c r="AC316" s="409"/>
      <c r="AD316" s="409"/>
      <c r="AE316" s="409"/>
      <c r="AF316" s="409"/>
      <c r="AG316" s="414"/>
      <c r="AH316" s="414"/>
      <c r="AI316" s="414"/>
      <c r="AJ316" s="414"/>
      <c r="AK316" s="414"/>
      <c r="AL316" s="414"/>
      <c r="AM316" s="295">
        <f>SUM(Y316:AL316)</f>
        <v>1</v>
      </c>
    </row>
    <row r="317" spans="1:39" outlineLevel="1">
      <c r="B317" s="293" t="s">
        <v>290</v>
      </c>
      <c r="C317" s="290" t="s">
        <v>164</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3">Z316</f>
        <v>0</v>
      </c>
      <c r="AA317" s="410">
        <f t="shared" ref="AA317" si="864">AA316</f>
        <v>1</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0">
        <v>31</v>
      </c>
      <c r="B319" s="518" t="s">
        <v>124</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v>1</v>
      </c>
      <c r="AB319" s="409"/>
      <c r="AC319" s="409"/>
      <c r="AD319" s="409"/>
      <c r="AE319" s="409"/>
      <c r="AF319" s="409"/>
      <c r="AG319" s="414"/>
      <c r="AH319" s="414"/>
      <c r="AI319" s="414"/>
      <c r="AJ319" s="414"/>
      <c r="AK319" s="414"/>
      <c r="AL319" s="414"/>
      <c r="AM319" s="295">
        <f>SUM(Y319:AL319)</f>
        <v>1</v>
      </c>
    </row>
    <row r="320" spans="1:39" outlineLevel="1">
      <c r="B320" s="293" t="s">
        <v>290</v>
      </c>
      <c r="C320" s="290" t="s">
        <v>164</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6">Z319</f>
        <v>0</v>
      </c>
      <c r="AA320" s="410">
        <f t="shared" ref="AA320" si="877">AA319</f>
        <v>1</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outlineLevel="1">
      <c r="B321" s="518"/>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0">
        <v>32</v>
      </c>
      <c r="B322" s="518" t="s">
        <v>125</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v>1</v>
      </c>
      <c r="AB322" s="409"/>
      <c r="AC322" s="409"/>
      <c r="AD322" s="409"/>
      <c r="AE322" s="409"/>
      <c r="AF322" s="409"/>
      <c r="AG322" s="414"/>
      <c r="AH322" s="414"/>
      <c r="AI322" s="414"/>
      <c r="AJ322" s="414"/>
      <c r="AK322" s="414"/>
      <c r="AL322" s="414"/>
      <c r="AM322" s="295">
        <f>SUM(Y322:AL322)</f>
        <v>1</v>
      </c>
    </row>
    <row r="323" spans="1:39" outlineLevel="1">
      <c r="B323" s="293" t="s">
        <v>290</v>
      </c>
      <c r="C323" s="290" t="s">
        <v>164</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9">Z322</f>
        <v>0</v>
      </c>
      <c r="AA323" s="410">
        <f t="shared" ref="AA323" si="890">AA322</f>
        <v>1</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outlineLevel="1">
      <c r="B324" s="518"/>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502</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0">
        <v>33</v>
      </c>
      <c r="B326" s="518" t="s">
        <v>126</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v>1</v>
      </c>
      <c r="AA326" s="409"/>
      <c r="AB326" s="409"/>
      <c r="AC326" s="409"/>
      <c r="AD326" s="409"/>
      <c r="AE326" s="409"/>
      <c r="AF326" s="409"/>
      <c r="AG326" s="414"/>
      <c r="AH326" s="414"/>
      <c r="AI326" s="414"/>
      <c r="AJ326" s="414"/>
      <c r="AK326" s="414"/>
      <c r="AL326" s="414"/>
      <c r="AM326" s="295">
        <f>SUM(Y326:AL326)</f>
        <v>1</v>
      </c>
    </row>
    <row r="327" spans="1:39" outlineLevel="1">
      <c r="B327" s="293" t="s">
        <v>290</v>
      </c>
      <c r="C327" s="290" t="s">
        <v>164</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2">Z326</f>
        <v>1</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outlineLevel="1">
      <c r="B328" s="518"/>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0">
        <v>34</v>
      </c>
      <c r="B329" s="518" t="s">
        <v>127</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290</v>
      </c>
      <c r="C330" s="290" t="s">
        <v>164</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outlineLevel="1">
      <c r="B331" s="518"/>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0">
        <v>35</v>
      </c>
      <c r="B332" s="518" t="s">
        <v>128</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290</v>
      </c>
      <c r="C333" s="290" t="s">
        <v>164</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503</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0">
        <v>36</v>
      </c>
      <c r="B336" s="518" t="s">
        <v>129</v>
      </c>
      <c r="C336" s="290" t="s">
        <v>25</v>
      </c>
      <c r="D336" s="294"/>
      <c r="E336" s="294"/>
      <c r="F336" s="294"/>
      <c r="G336" s="294"/>
      <c r="H336" s="294"/>
      <c r="I336" s="294"/>
      <c r="J336" s="294"/>
      <c r="K336" s="294"/>
      <c r="L336" s="294"/>
      <c r="M336" s="294"/>
      <c r="N336" s="294">
        <v>0</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290</v>
      </c>
      <c r="C337" s="290" t="s">
        <v>164</v>
      </c>
      <c r="D337" s="294"/>
      <c r="E337" s="294"/>
      <c r="F337" s="294"/>
      <c r="G337" s="294"/>
      <c r="H337" s="294"/>
      <c r="I337" s="294"/>
      <c r="J337" s="294"/>
      <c r="K337" s="294"/>
      <c r="L337" s="294"/>
      <c r="M337" s="294"/>
      <c r="N337" s="294">
        <f>N336</f>
        <v>0</v>
      </c>
      <c r="O337" s="294"/>
      <c r="P337" s="294"/>
      <c r="Q337" s="294"/>
      <c r="R337" s="294"/>
      <c r="S337" s="294"/>
      <c r="T337" s="294"/>
      <c r="U337" s="294"/>
      <c r="V337" s="294"/>
      <c r="W337" s="294"/>
      <c r="X337" s="294"/>
      <c r="Y337" s="410">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outlineLevel="1">
      <c r="B338" s="518"/>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0">
        <v>37</v>
      </c>
      <c r="B339" s="518" t="s">
        <v>130</v>
      </c>
      <c r="C339" s="290" t="s">
        <v>25</v>
      </c>
      <c r="D339" s="294"/>
      <c r="E339" s="294"/>
      <c r="F339" s="294"/>
      <c r="G339" s="294"/>
      <c r="H339" s="294"/>
      <c r="I339" s="294"/>
      <c r="J339" s="294"/>
      <c r="K339" s="294"/>
      <c r="L339" s="294"/>
      <c r="M339" s="294"/>
      <c r="N339" s="294">
        <v>0</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290</v>
      </c>
      <c r="C340" s="290" t="s">
        <v>164</v>
      </c>
      <c r="D340" s="294"/>
      <c r="E340" s="294"/>
      <c r="F340" s="294"/>
      <c r="G340" s="294"/>
      <c r="H340" s="294"/>
      <c r="I340" s="294"/>
      <c r="J340" s="294"/>
      <c r="K340" s="294"/>
      <c r="L340" s="294"/>
      <c r="M340" s="294"/>
      <c r="N340" s="294">
        <f>N339</f>
        <v>0</v>
      </c>
      <c r="O340" s="294"/>
      <c r="P340" s="294"/>
      <c r="Q340" s="294"/>
      <c r="R340" s="294"/>
      <c r="S340" s="294"/>
      <c r="T340" s="294"/>
      <c r="U340" s="294"/>
      <c r="V340" s="294"/>
      <c r="W340" s="294"/>
      <c r="X340" s="294"/>
      <c r="Y340" s="410">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outlineLevel="1">
      <c r="B341" s="518"/>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0">
        <v>38</v>
      </c>
      <c r="B342" s="518" t="s">
        <v>131</v>
      </c>
      <c r="C342" s="290" t="s">
        <v>25</v>
      </c>
      <c r="D342" s="294"/>
      <c r="E342" s="294"/>
      <c r="F342" s="294"/>
      <c r="G342" s="294"/>
      <c r="H342" s="294"/>
      <c r="I342" s="294"/>
      <c r="J342" s="294"/>
      <c r="K342" s="294"/>
      <c r="L342" s="294"/>
      <c r="M342" s="294"/>
      <c r="N342" s="294">
        <v>0</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290</v>
      </c>
      <c r="C343" s="290" t="s">
        <v>164</v>
      </c>
      <c r="D343" s="294"/>
      <c r="E343" s="294"/>
      <c r="F343" s="294"/>
      <c r="G343" s="294"/>
      <c r="H343" s="294"/>
      <c r="I343" s="294"/>
      <c r="J343" s="294"/>
      <c r="K343" s="294"/>
      <c r="L343" s="294"/>
      <c r="M343" s="294"/>
      <c r="N343" s="294">
        <f>N342</f>
        <v>0</v>
      </c>
      <c r="O343" s="294"/>
      <c r="P343" s="294"/>
      <c r="Q343" s="294"/>
      <c r="R343" s="294"/>
      <c r="S343" s="294"/>
      <c r="T343" s="294"/>
      <c r="U343" s="294"/>
      <c r="V343" s="294"/>
      <c r="W343" s="294"/>
      <c r="X343" s="294"/>
      <c r="Y343" s="410">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outlineLevel="1">
      <c r="B344" s="518"/>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0">
        <v>39</v>
      </c>
      <c r="B345" s="518" t="s">
        <v>132</v>
      </c>
      <c r="C345" s="290" t="s">
        <v>25</v>
      </c>
      <c r="D345" s="294"/>
      <c r="E345" s="294"/>
      <c r="F345" s="294"/>
      <c r="G345" s="294"/>
      <c r="H345" s="294"/>
      <c r="I345" s="294"/>
      <c r="J345" s="294"/>
      <c r="K345" s="294"/>
      <c r="L345" s="294"/>
      <c r="M345" s="294"/>
      <c r="N345" s="294">
        <v>0</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290</v>
      </c>
      <c r="C346" s="290" t="s">
        <v>164</v>
      </c>
      <c r="D346" s="294"/>
      <c r="E346" s="294"/>
      <c r="F346" s="294"/>
      <c r="G346" s="294"/>
      <c r="H346" s="294"/>
      <c r="I346" s="294"/>
      <c r="J346" s="294"/>
      <c r="K346" s="294"/>
      <c r="L346" s="294"/>
      <c r="M346" s="294"/>
      <c r="N346" s="294">
        <f>N345</f>
        <v>0</v>
      </c>
      <c r="O346" s="294"/>
      <c r="P346" s="294"/>
      <c r="Q346" s="294"/>
      <c r="R346" s="294"/>
      <c r="S346" s="294"/>
      <c r="T346" s="294"/>
      <c r="U346" s="294"/>
      <c r="V346" s="294"/>
      <c r="W346" s="294"/>
      <c r="X346" s="294"/>
      <c r="Y346" s="410">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outlineLevel="1">
      <c r="B347" s="518"/>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0">
        <v>40</v>
      </c>
      <c r="B348" s="518" t="s">
        <v>133</v>
      </c>
      <c r="C348" s="290" t="s">
        <v>25</v>
      </c>
      <c r="D348" s="294"/>
      <c r="E348" s="294"/>
      <c r="F348" s="294"/>
      <c r="G348" s="294"/>
      <c r="H348" s="294"/>
      <c r="I348" s="294"/>
      <c r="J348" s="294"/>
      <c r="K348" s="294"/>
      <c r="L348" s="294"/>
      <c r="M348" s="294"/>
      <c r="N348" s="294">
        <v>0</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290</v>
      </c>
      <c r="C349" s="290" t="s">
        <v>164</v>
      </c>
      <c r="D349" s="294"/>
      <c r="E349" s="294"/>
      <c r="F349" s="294"/>
      <c r="G349" s="294"/>
      <c r="H349" s="294"/>
      <c r="I349" s="294"/>
      <c r="J349" s="294"/>
      <c r="K349" s="294"/>
      <c r="L349" s="294"/>
      <c r="M349" s="294"/>
      <c r="N349" s="294">
        <f>N348</f>
        <v>0</v>
      </c>
      <c r="O349" s="294"/>
      <c r="P349" s="294"/>
      <c r="Q349" s="294"/>
      <c r="R349" s="294"/>
      <c r="S349" s="294"/>
      <c r="T349" s="294"/>
      <c r="U349" s="294"/>
      <c r="V349" s="294"/>
      <c r="W349" s="294"/>
      <c r="X349" s="294"/>
      <c r="Y349" s="410">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outlineLevel="1">
      <c r="B350" s="518"/>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0">
        <v>41</v>
      </c>
      <c r="B351" s="518" t="s">
        <v>134</v>
      </c>
      <c r="C351" s="290" t="s">
        <v>25</v>
      </c>
      <c r="D351" s="294"/>
      <c r="E351" s="294"/>
      <c r="F351" s="294"/>
      <c r="G351" s="294"/>
      <c r="H351" s="294"/>
      <c r="I351" s="294"/>
      <c r="J351" s="294"/>
      <c r="K351" s="294"/>
      <c r="L351" s="294"/>
      <c r="M351" s="294"/>
      <c r="N351" s="294">
        <v>0</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290</v>
      </c>
      <c r="C352" s="290" t="s">
        <v>164</v>
      </c>
      <c r="D352" s="294"/>
      <c r="E352" s="294"/>
      <c r="F352" s="294"/>
      <c r="G352" s="294"/>
      <c r="H352" s="294"/>
      <c r="I352" s="294"/>
      <c r="J352" s="294"/>
      <c r="K352" s="294"/>
      <c r="L352" s="294"/>
      <c r="M352" s="294"/>
      <c r="N352" s="294">
        <f>N351</f>
        <v>0</v>
      </c>
      <c r="O352" s="294"/>
      <c r="P352" s="294"/>
      <c r="Q352" s="294"/>
      <c r="R352" s="294"/>
      <c r="S352" s="294"/>
      <c r="T352" s="294"/>
      <c r="U352" s="294"/>
      <c r="V352" s="294"/>
      <c r="W352" s="294"/>
      <c r="X352" s="294"/>
      <c r="Y352" s="410">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outlineLevel="1">
      <c r="B353" s="518"/>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0">
        <v>42</v>
      </c>
      <c r="B354" s="518" t="s">
        <v>135</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290</v>
      </c>
      <c r="C355" s="290" t="s">
        <v>164</v>
      </c>
      <c r="D355" s="294"/>
      <c r="E355" s="294"/>
      <c r="F355" s="294"/>
      <c r="G355" s="294"/>
      <c r="H355" s="294"/>
      <c r="I355" s="294"/>
      <c r="J355" s="294"/>
      <c r="K355" s="294"/>
      <c r="L355" s="294"/>
      <c r="M355" s="294"/>
      <c r="N355" s="466"/>
      <c r="O355" s="294"/>
      <c r="P355" s="294"/>
      <c r="Q355" s="294"/>
      <c r="R355" s="294"/>
      <c r="S355" s="294"/>
      <c r="T355" s="294"/>
      <c r="U355" s="294"/>
      <c r="V355" s="294"/>
      <c r="W355" s="294"/>
      <c r="X355" s="294"/>
      <c r="Y355" s="410">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outlineLevel="1">
      <c r="B356" s="518"/>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0">
        <v>43</v>
      </c>
      <c r="B357" s="518" t="s">
        <v>136</v>
      </c>
      <c r="C357" s="290" t="s">
        <v>25</v>
      </c>
      <c r="D357" s="294"/>
      <c r="E357" s="294"/>
      <c r="F357" s="294"/>
      <c r="G357" s="294"/>
      <c r="H357" s="294"/>
      <c r="I357" s="294"/>
      <c r="J357" s="294"/>
      <c r="K357" s="294"/>
      <c r="L357" s="294"/>
      <c r="M357" s="294"/>
      <c r="N357" s="294">
        <v>0</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290</v>
      </c>
      <c r="C358" s="290" t="s">
        <v>164</v>
      </c>
      <c r="D358" s="294"/>
      <c r="E358" s="294"/>
      <c r="F358" s="294"/>
      <c r="G358" s="294"/>
      <c r="H358" s="294"/>
      <c r="I358" s="294"/>
      <c r="J358" s="294"/>
      <c r="K358" s="294"/>
      <c r="L358" s="294"/>
      <c r="M358" s="294"/>
      <c r="N358" s="294">
        <f>N357</f>
        <v>0</v>
      </c>
      <c r="O358" s="294"/>
      <c r="P358" s="294"/>
      <c r="Q358" s="294"/>
      <c r="R358" s="294"/>
      <c r="S358" s="294"/>
      <c r="T358" s="294"/>
      <c r="U358" s="294"/>
      <c r="V358" s="294"/>
      <c r="W358" s="294"/>
      <c r="X358" s="294"/>
      <c r="Y358" s="410">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outlineLevel="1">
      <c r="B359" s="518"/>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0">
        <v>44</v>
      </c>
      <c r="B360" s="518" t="s">
        <v>137</v>
      </c>
      <c r="C360" s="290" t="s">
        <v>25</v>
      </c>
      <c r="D360" s="294"/>
      <c r="E360" s="294"/>
      <c r="F360" s="294"/>
      <c r="G360" s="294"/>
      <c r="H360" s="294"/>
      <c r="I360" s="294"/>
      <c r="J360" s="294"/>
      <c r="K360" s="294"/>
      <c r="L360" s="294"/>
      <c r="M360" s="294"/>
      <c r="N360" s="294">
        <v>0</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290</v>
      </c>
      <c r="C361" s="290" t="s">
        <v>164</v>
      </c>
      <c r="D361" s="294"/>
      <c r="E361" s="294"/>
      <c r="F361" s="294"/>
      <c r="G361" s="294"/>
      <c r="H361" s="294"/>
      <c r="I361" s="294"/>
      <c r="J361" s="294"/>
      <c r="K361" s="294"/>
      <c r="L361" s="294"/>
      <c r="M361" s="294"/>
      <c r="N361" s="294">
        <f>N360</f>
        <v>0</v>
      </c>
      <c r="O361" s="294"/>
      <c r="P361" s="294"/>
      <c r="Q361" s="294"/>
      <c r="R361" s="294"/>
      <c r="S361" s="294"/>
      <c r="T361" s="294"/>
      <c r="U361" s="294"/>
      <c r="V361" s="294"/>
      <c r="W361" s="294"/>
      <c r="X361" s="294"/>
      <c r="Y361" s="410">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outlineLevel="1">
      <c r="B362" s="518"/>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0">
        <v>45</v>
      </c>
      <c r="B363" s="518" t="s">
        <v>138</v>
      </c>
      <c r="C363" s="290" t="s">
        <v>25</v>
      </c>
      <c r="D363" s="294"/>
      <c r="E363" s="294"/>
      <c r="F363" s="294"/>
      <c r="G363" s="294"/>
      <c r="H363" s="294"/>
      <c r="I363" s="294"/>
      <c r="J363" s="294"/>
      <c r="K363" s="294"/>
      <c r="L363" s="294"/>
      <c r="M363" s="294"/>
      <c r="N363" s="294">
        <v>0</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290</v>
      </c>
      <c r="C364" s="290" t="s">
        <v>164</v>
      </c>
      <c r="D364" s="294"/>
      <c r="E364" s="294"/>
      <c r="F364" s="294"/>
      <c r="G364" s="294"/>
      <c r="H364" s="294"/>
      <c r="I364" s="294"/>
      <c r="J364" s="294"/>
      <c r="K364" s="294"/>
      <c r="L364" s="294"/>
      <c r="M364" s="294"/>
      <c r="N364" s="294">
        <f>N363</f>
        <v>0</v>
      </c>
      <c r="O364" s="294"/>
      <c r="P364" s="294"/>
      <c r="Q364" s="294"/>
      <c r="R364" s="294"/>
      <c r="S364" s="294"/>
      <c r="T364" s="294"/>
      <c r="U364" s="294"/>
      <c r="V364" s="294"/>
      <c r="W364" s="294"/>
      <c r="X364" s="294"/>
      <c r="Y364" s="410">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outlineLevel="1">
      <c r="B365" s="518"/>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0">
        <v>46</v>
      </c>
      <c r="B366" s="518" t="s">
        <v>139</v>
      </c>
      <c r="C366" s="290" t="s">
        <v>25</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290</v>
      </c>
      <c r="C367" s="290" t="s">
        <v>164</v>
      </c>
      <c r="D367" s="294"/>
      <c r="E367" s="294"/>
      <c r="F367" s="294"/>
      <c r="G367" s="294"/>
      <c r="H367" s="294"/>
      <c r="I367" s="294"/>
      <c r="J367" s="294"/>
      <c r="K367" s="294"/>
      <c r="L367" s="294"/>
      <c r="M367" s="294"/>
      <c r="N367" s="294">
        <f>N366</f>
        <v>0</v>
      </c>
      <c r="O367" s="294"/>
      <c r="P367" s="294"/>
      <c r="Q367" s="294"/>
      <c r="R367" s="294"/>
      <c r="S367" s="294"/>
      <c r="T367" s="294"/>
      <c r="U367" s="294"/>
      <c r="V367" s="294"/>
      <c r="W367" s="294"/>
      <c r="X367" s="294"/>
      <c r="Y367" s="410">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outlineLevel="1">
      <c r="B368" s="518"/>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0">
        <v>47</v>
      </c>
      <c r="B369" s="518" t="s">
        <v>140</v>
      </c>
      <c r="C369" s="290" t="s">
        <v>25</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290</v>
      </c>
      <c r="C370" s="290" t="s">
        <v>164</v>
      </c>
      <c r="D370" s="294"/>
      <c r="E370" s="294"/>
      <c r="F370" s="294"/>
      <c r="G370" s="294"/>
      <c r="H370" s="294"/>
      <c r="I370" s="294"/>
      <c r="J370" s="294"/>
      <c r="K370" s="294"/>
      <c r="L370" s="294"/>
      <c r="M370" s="294"/>
      <c r="N370" s="294">
        <f>N369</f>
        <v>0</v>
      </c>
      <c r="O370" s="294"/>
      <c r="P370" s="294"/>
      <c r="Q370" s="294"/>
      <c r="R370" s="294"/>
      <c r="S370" s="294"/>
      <c r="T370" s="294"/>
      <c r="U370" s="294"/>
      <c r="V370" s="294"/>
      <c r="W370" s="294"/>
      <c r="X370" s="294"/>
      <c r="Y370" s="410">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outlineLevel="1">
      <c r="B371" s="518"/>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0">
        <v>48</v>
      </c>
      <c r="B372" s="518" t="s">
        <v>141</v>
      </c>
      <c r="C372" s="290" t="s">
        <v>25</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290</v>
      </c>
      <c r="C373" s="290" t="s">
        <v>164</v>
      </c>
      <c r="D373" s="294"/>
      <c r="E373" s="294"/>
      <c r="F373" s="294"/>
      <c r="G373" s="294"/>
      <c r="H373" s="294"/>
      <c r="I373" s="294"/>
      <c r="J373" s="294"/>
      <c r="K373" s="294"/>
      <c r="L373" s="294"/>
      <c r="M373" s="294"/>
      <c r="N373" s="294">
        <f>N372</f>
        <v>0</v>
      </c>
      <c r="O373" s="294"/>
      <c r="P373" s="294"/>
      <c r="Q373" s="294"/>
      <c r="R373" s="294"/>
      <c r="S373" s="294"/>
      <c r="T373" s="294"/>
      <c r="U373" s="294"/>
      <c r="V373" s="294"/>
      <c r="W373" s="294"/>
      <c r="X373" s="294"/>
      <c r="Y373" s="410">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outlineLevel="1">
      <c r="B374" s="518"/>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0">
        <v>49</v>
      </c>
      <c r="B375" s="518" t="s">
        <v>142</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290</v>
      </c>
      <c r="C376" s="290" t="s">
        <v>164</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275</v>
      </c>
      <c r="C378" s="328"/>
      <c r="D378" s="328">
        <f>SUM(D221:D376)</f>
        <v>1571493</v>
      </c>
      <c r="E378" s="328"/>
      <c r="F378" s="328"/>
      <c r="G378" s="328"/>
      <c r="H378" s="328"/>
      <c r="I378" s="328"/>
      <c r="J378" s="328"/>
      <c r="K378" s="328"/>
      <c r="L378" s="328"/>
      <c r="M378" s="328"/>
      <c r="N378" s="328"/>
      <c r="O378" s="328">
        <f>SUM(O221:O376)</f>
        <v>193</v>
      </c>
      <c r="P378" s="328"/>
      <c r="Q378" s="328"/>
      <c r="R378" s="328"/>
      <c r="S378" s="328"/>
      <c r="T378" s="328"/>
      <c r="U378" s="328"/>
      <c r="V378" s="328"/>
      <c r="W378" s="328"/>
      <c r="X378" s="328"/>
      <c r="Y378" s="328">
        <f>IF(Y219="kWh",SUMPRODUCT(D221:D376,Y221:Y376))</f>
        <v>569661</v>
      </c>
      <c r="Z378" s="328">
        <f>IF(Z219="kWh",SUMPRODUCT(D221:D376,Z221:Z376))</f>
        <v>111021</v>
      </c>
      <c r="AA378" s="328">
        <f>IF(AA219="kw",SUMPRODUCT(N221:N376,O221:O376,AA221:AA376),SUMPRODUCT(D221:D376,AA221:AA376))</f>
        <v>1236</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276</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716874.66</v>
      </c>
      <c r="Z379" s="391">
        <f>HLOOKUP(Z218,'2. LRAMVA Threshold'!$B$42:$Q$53,8,FALSE)</f>
        <v>319363.99</v>
      </c>
      <c r="AA379" s="391">
        <f>HLOOKUP(AA218,'2. LRAMVA Threshold'!$B$42:$Q$53,8,FALSE)</f>
        <v>2466.6799999999998</v>
      </c>
      <c r="AB379" s="391">
        <f>HLOOKUP(AB218,'2. LRAMVA Threshold'!$B$42:$Q$53,8,FALSE)</f>
        <v>585.48</v>
      </c>
      <c r="AC379" s="391">
        <f>HLOOKUP(AC218,'2. LRAMVA Threshold'!$B$42:$Q$53,8,FALSE)</f>
        <v>9457.8700000000008</v>
      </c>
      <c r="AD379" s="391">
        <f>HLOOKUP(AD218,'2. LRAMVA Threshold'!$B$42:$Q$53,8,FALSE)</f>
        <v>1.63</v>
      </c>
      <c r="AE379" s="391">
        <f>HLOOKUP(AE218,'2. LRAMVA Threshold'!$B$42:$Q$53,8,FALSE)</f>
        <v>49.49</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277</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1.21E-2</v>
      </c>
      <c r="Z381" s="340">
        <f>HLOOKUP(Z$35,'3.  Distribution Rates'!$C$122:$P$133,8,FALSE)</f>
        <v>1.8800000000000001E-2</v>
      </c>
      <c r="AA381" s="340">
        <f>HLOOKUP(AA$35,'3.  Distribution Rates'!$C$122:$P$133,8,FALSE)</f>
        <v>3.6314000000000002</v>
      </c>
      <c r="AB381" s="340">
        <f>HLOOKUP(AB$35,'3.  Distribution Rates'!$C$122:$P$133,8,FALSE)</f>
        <v>2.8645999999999998</v>
      </c>
      <c r="AC381" s="340">
        <f>HLOOKUP(AC$35,'3.  Distribution Rates'!$C$122:$P$133,8,FALSE)</f>
        <v>1.06E-2</v>
      </c>
      <c r="AD381" s="340">
        <f>HLOOKUP(AD$35,'3.  Distribution Rates'!$C$122:$P$133,8,FALSE)</f>
        <v>12.2509</v>
      </c>
      <c r="AE381" s="340">
        <f>HLOOKUP(AE$35,'3.  Distribution Rates'!$C$122:$P$133,8,FALSE)</f>
        <v>9.1103000000000005</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278</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1798.595825929975</v>
      </c>
      <c r="Z382" s="377">
        <f>'4.  2011-2014 LRAM'!Z139*Z381</f>
        <v>7221.8132891267014</v>
      </c>
      <c r="AA382" s="377">
        <f>'4.  2011-2014 LRAM'!AA139*AA381</f>
        <v>122.17945404624965</v>
      </c>
      <c r="AB382" s="377">
        <f>'4.  2011-2014 LRAM'!AB139*AB381</f>
        <v>2.9808326804256002</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 t="shared" ref="AM382:AM387" si="1123">SUM(Y382:AL382)</f>
        <v>9145.5694017833503</v>
      </c>
    </row>
    <row r="383" spans="1:42">
      <c r="B383" s="323" t="s">
        <v>279</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1187.6716832935799</v>
      </c>
      <c r="Z383" s="377">
        <f>'4.  2011-2014 LRAM'!Z268*Z381</f>
        <v>5755.9235367729661</v>
      </c>
      <c r="AA383" s="377">
        <f>'4.  2011-2014 LRAM'!AA268*AA381</f>
        <v>586.60403028412577</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 t="shared" si="1123"/>
        <v>7530.1992503506717</v>
      </c>
    </row>
    <row r="384" spans="1:42">
      <c r="B384" s="323" t="s">
        <v>280</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1173.9846469805366</v>
      </c>
      <c r="Z384" s="377">
        <f>'4.  2011-2014 LRAM'!Z397*Z381</f>
        <v>3592.526891525883</v>
      </c>
      <c r="AA384" s="377">
        <f>'4.  2011-2014 LRAM'!AA397*AA381</f>
        <v>3092.9822266231645</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 t="shared" si="1123"/>
        <v>7859.4937651295841</v>
      </c>
    </row>
    <row r="385" spans="2:39">
      <c r="B385" s="323" t="s">
        <v>281</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2915.2240110945027</v>
      </c>
      <c r="Z385" s="377">
        <f>'4.  2011-2014 LRAM'!Z527*Z381</f>
        <v>26140.430674444</v>
      </c>
      <c r="AA385" s="377">
        <f>'4.  2011-2014 LRAM'!AA527*AA381</f>
        <v>656.99398292520254</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si="1123"/>
        <v>29712.648668463706</v>
      </c>
    </row>
    <row r="386" spans="2:39">
      <c r="B386" s="323" t="s">
        <v>282</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4">Y208*Y381</f>
        <v>3565.4827999999998</v>
      </c>
      <c r="Z386" s="377">
        <f t="shared" si="1124"/>
        <v>3964.7184640000005</v>
      </c>
      <c r="AA386" s="377">
        <f t="shared" si="1124"/>
        <v>3529.7208000000001</v>
      </c>
      <c r="AB386" s="377">
        <f t="shared" si="1124"/>
        <v>0</v>
      </c>
      <c r="AC386" s="377">
        <f t="shared" si="1124"/>
        <v>0</v>
      </c>
      <c r="AD386" s="377">
        <f t="shared" si="1124"/>
        <v>0</v>
      </c>
      <c r="AE386" s="377">
        <f t="shared" si="1124"/>
        <v>5466.18</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16526.102063999999</v>
      </c>
    </row>
    <row r="387" spans="2:39">
      <c r="B387" s="323" t="s">
        <v>291</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6892.8980999999994</v>
      </c>
      <c r="Z387" s="377">
        <f t="shared" ref="Z387:AL387" si="1125">Z378*Z381</f>
        <v>2087.1948000000002</v>
      </c>
      <c r="AA387" s="377">
        <f t="shared" si="1125"/>
        <v>4488.4104000000007</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13468.5033</v>
      </c>
    </row>
    <row r="388" spans="2:39" ht="15.75">
      <c r="B388" s="348" t="s">
        <v>283</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17533.857067298592</v>
      </c>
      <c r="Z388" s="345">
        <f t="shared" ref="Z388:AE388" si="1126">SUM(Z382:Z387)</f>
        <v>48762.607655869542</v>
      </c>
      <c r="AA388" s="345">
        <f t="shared" si="1126"/>
        <v>12476.890893878743</v>
      </c>
      <c r="AB388" s="345">
        <f t="shared" si="1126"/>
        <v>2.9808326804256002</v>
      </c>
      <c r="AC388" s="345">
        <f t="shared" si="1126"/>
        <v>0</v>
      </c>
      <c r="AD388" s="345">
        <f t="shared" si="1126"/>
        <v>0</v>
      </c>
      <c r="AE388" s="345">
        <f t="shared" si="1126"/>
        <v>5466.18</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84242.516449727307</v>
      </c>
    </row>
    <row r="389" spans="2:39" ht="15.75">
      <c r="B389" s="348" t="s">
        <v>284</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8674.1833860000006</v>
      </c>
      <c r="Z389" s="346">
        <f t="shared" ref="Z389:AE389" si="1128">Z379*Z381</f>
        <v>6004.0430120000001</v>
      </c>
      <c r="AA389" s="346">
        <f t="shared" si="1128"/>
        <v>8957.5017520000001</v>
      </c>
      <c r="AB389" s="346">
        <f t="shared" si="1128"/>
        <v>1677.1660079999999</v>
      </c>
      <c r="AC389" s="346">
        <f t="shared" si="1128"/>
        <v>100.25342200000001</v>
      </c>
      <c r="AD389" s="346">
        <f t="shared" si="1128"/>
        <v>19.968966999999999</v>
      </c>
      <c r="AE389" s="346">
        <f t="shared" si="1128"/>
        <v>450.86874700000004</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25883.985294000006</v>
      </c>
    </row>
    <row r="390" spans="2:39" ht="15.75">
      <c r="B390" s="348" t="s">
        <v>285</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58358.531155727302</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286</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569661</v>
      </c>
      <c r="Z392" s="290">
        <f>SUMPRODUCT(E221:E376,Z221:Z376)</f>
        <v>111021</v>
      </c>
      <c r="AA392" s="290">
        <f t="shared" ref="AA392:AL392" si="1130">IF(AA219="kw",SUMPRODUCT($N$221:$N$376,$P$221:$P$376,AA221:AA376),SUMPRODUCT($E$221:$E$376,AA221:AA376))</f>
        <v>1212</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c r="B393" s="438" t="s">
        <v>287</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569661</v>
      </c>
      <c r="Z393" s="290">
        <f>SUMPRODUCT(F221:F376,Z221:Z376)</f>
        <v>111021</v>
      </c>
      <c r="AA393" s="290">
        <f t="shared" ref="AA393:AL393" si="1131">IF(AA219="kw",SUMPRODUCT($N$221:$N$376,$Q$221:$Q$376,AA221:AA376),SUMPRODUCT($F$221:$F$376,AA221:AA376))</f>
        <v>1212</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c r="B394" s="438" t="s">
        <v>288</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569661</v>
      </c>
      <c r="Z394" s="290">
        <f>SUMPRODUCT(G221:G376,Z221:Z376)</f>
        <v>111021</v>
      </c>
      <c r="AA394" s="290">
        <f t="shared" ref="AA394:AL394" si="1132">IF(AA219="kw",SUMPRODUCT($N$221:$N$376,$R$221:$R$376,AA221:AA376),SUMPRODUCT($G$221:$G$376,AA221:AA376))</f>
        <v>1212</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c r="B395" s="439" t="s">
        <v>289</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569661</v>
      </c>
      <c r="Z395" s="325">
        <f>SUMPRODUCT(H221:H376,Z221:Z376)</f>
        <v>107107</v>
      </c>
      <c r="AA395" s="325">
        <f t="shared" ref="AA395:AL395" si="1133">IF(AA219="kw",SUMPRODUCT($N$221:$N$376,$S$221:$S$376,AA221:AA376),SUMPRODUCT($H$221:$H$376,AA221:AA376))</f>
        <v>1212</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592</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292</v>
      </c>
      <c r="C399" s="280"/>
      <c r="D399" s="588" t="s">
        <v>527</v>
      </c>
      <c r="E399" s="252"/>
      <c r="F399" s="590"/>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07" t="s">
        <v>212</v>
      </c>
      <c r="C400" s="809" t="s">
        <v>33</v>
      </c>
      <c r="D400" s="283" t="s">
        <v>423</v>
      </c>
      <c r="E400" s="811" t="s">
        <v>210</v>
      </c>
      <c r="F400" s="812"/>
      <c r="G400" s="812"/>
      <c r="H400" s="812"/>
      <c r="I400" s="812"/>
      <c r="J400" s="812"/>
      <c r="K400" s="812"/>
      <c r="L400" s="812"/>
      <c r="M400" s="813"/>
      <c r="N400" s="817" t="s">
        <v>214</v>
      </c>
      <c r="O400" s="283" t="s">
        <v>424</v>
      </c>
      <c r="P400" s="811" t="s">
        <v>213</v>
      </c>
      <c r="Q400" s="812"/>
      <c r="R400" s="812"/>
      <c r="S400" s="812"/>
      <c r="T400" s="812"/>
      <c r="U400" s="812"/>
      <c r="V400" s="812"/>
      <c r="W400" s="812"/>
      <c r="X400" s="813"/>
      <c r="Y400" s="814" t="s">
        <v>244</v>
      </c>
      <c r="Z400" s="815"/>
      <c r="AA400" s="815"/>
      <c r="AB400" s="815"/>
      <c r="AC400" s="815"/>
      <c r="AD400" s="815"/>
      <c r="AE400" s="815"/>
      <c r="AF400" s="815"/>
      <c r="AG400" s="815"/>
      <c r="AH400" s="815"/>
      <c r="AI400" s="815"/>
      <c r="AJ400" s="815"/>
      <c r="AK400" s="815"/>
      <c r="AL400" s="815"/>
      <c r="AM400" s="816"/>
    </row>
    <row r="401" spans="1:39" ht="61.5" customHeight="1">
      <c r="B401" s="808"/>
      <c r="C401" s="810"/>
      <c r="D401" s="284">
        <v>2017</v>
      </c>
      <c r="E401" s="284">
        <v>2018</v>
      </c>
      <c r="F401" s="284">
        <v>2019</v>
      </c>
      <c r="G401" s="284">
        <v>2020</v>
      </c>
      <c r="H401" s="284">
        <v>2021</v>
      </c>
      <c r="I401" s="284">
        <v>2022</v>
      </c>
      <c r="J401" s="284">
        <v>2023</v>
      </c>
      <c r="K401" s="284">
        <v>2024</v>
      </c>
      <c r="L401" s="284">
        <v>2025</v>
      </c>
      <c r="M401" s="284">
        <v>2026</v>
      </c>
      <c r="N401" s="818"/>
      <c r="O401" s="284">
        <v>2017</v>
      </c>
      <c r="P401" s="284">
        <v>2018</v>
      </c>
      <c r="Q401" s="284">
        <v>2019</v>
      </c>
      <c r="R401" s="284">
        <v>2020</v>
      </c>
      <c r="S401" s="284">
        <v>2021</v>
      </c>
      <c r="T401" s="284">
        <v>2022</v>
      </c>
      <c r="U401" s="284">
        <v>2023</v>
      </c>
      <c r="V401" s="284">
        <v>2024</v>
      </c>
      <c r="W401" s="284">
        <v>2025</v>
      </c>
      <c r="X401" s="284">
        <v>2026</v>
      </c>
      <c r="Y401" s="284" t="str">
        <f>'1.  LRAMVA Summary'!D50</f>
        <v>Residential</v>
      </c>
      <c r="Z401" s="284" t="str">
        <f>'1.  LRAMVA Summary'!E50</f>
        <v>General Service &lt; 50 kW</v>
      </c>
      <c r="AA401" s="284" t="str">
        <f>'1.  LRAMVA Summary'!F50</f>
        <v>General Service 50 to 2999 kW</v>
      </c>
      <c r="AB401" s="284" t="str">
        <f>'1.  LRAMVA Summary'!G50</f>
        <v>General Service 3000-4999 kW</v>
      </c>
      <c r="AC401" s="284" t="str">
        <f>'1.  LRAMVA Summary'!H50</f>
        <v>Unmetered Scattered Load</v>
      </c>
      <c r="AD401" s="284" t="str">
        <f>'1.  LRAMVA Summary'!I50</f>
        <v>Sentinel Lighting</v>
      </c>
      <c r="AE401" s="284" t="str">
        <f>'1.  LRAMVA Summary'!J50</f>
        <v xml:space="preserve">Street Lighting </v>
      </c>
      <c r="AF401" s="284" t="str">
        <f>'1.  LRAMVA Summary'!K50</f>
        <v/>
      </c>
      <c r="AG401" s="284" t="str">
        <f>'1.  LRAMVA Summary'!L50</f>
        <v/>
      </c>
      <c r="AH401" s="284" t="str">
        <f>'1.  LRAMVA Summary'!M50</f>
        <v/>
      </c>
      <c r="AI401" s="284" t="str">
        <f>'1.  LRAMVA Summary'!N50</f>
        <v/>
      </c>
      <c r="AJ401" s="284" t="str">
        <f>'1.  LRAMVA Summary'!O50</f>
        <v/>
      </c>
      <c r="AK401" s="284" t="str">
        <f>'1.  LRAMVA Summary'!P50</f>
        <v/>
      </c>
      <c r="AL401" s="284" t="str">
        <f>'1.  LRAMVA Summary'!Q50</f>
        <v/>
      </c>
      <c r="AM401" s="286" t="str">
        <f>'1.  LRAMVA Summary'!R50</f>
        <v>Total</v>
      </c>
    </row>
    <row r="402" spans="1:39" ht="15.75" customHeight="1">
      <c r="A402" s="530"/>
      <c r="B402" s="522" t="s">
        <v>505</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Summary'!D51</f>
        <v>kWh</v>
      </c>
      <c r="Z402" s="290" t="str">
        <f>'1.  LRAMVA Summary'!E51</f>
        <v>kWh</v>
      </c>
      <c r="AA402" s="290" t="str">
        <f>'1.  LRAMVA Summary'!F51</f>
        <v>kW</v>
      </c>
      <c r="AB402" s="290" t="str">
        <f>'1.  LRAMVA Summary'!G51</f>
        <v>kW</v>
      </c>
      <c r="AC402" s="290" t="str">
        <f>'1.  LRAMVA Summary'!H51</f>
        <v>kWh</v>
      </c>
      <c r="AD402" s="290" t="str">
        <f>'1.  LRAMVA Summary'!I51</f>
        <v>kW</v>
      </c>
      <c r="AE402" s="290" t="str">
        <f>'1.  LRAMVA Summary'!J51</f>
        <v>kW</v>
      </c>
      <c r="AF402" s="290">
        <f>'1.  LRAMVA Summary'!K51</f>
        <v>0</v>
      </c>
      <c r="AG402" s="290">
        <f>'1.  LRAMVA Summary'!L51</f>
        <v>0</v>
      </c>
      <c r="AH402" s="290">
        <f>'1.  LRAMVA Summary'!M51</f>
        <v>0</v>
      </c>
      <c r="AI402" s="290">
        <f>'1.  LRAMVA Summary'!N51</f>
        <v>0</v>
      </c>
      <c r="AJ402" s="290">
        <f>'1.  LRAMVA Summary'!O51</f>
        <v>0</v>
      </c>
      <c r="AK402" s="290">
        <f>'1.  LRAMVA Summary'!P51</f>
        <v>0</v>
      </c>
      <c r="AL402" s="290">
        <f>'1.  LRAMVA Summary'!Q51</f>
        <v>0</v>
      </c>
      <c r="AM402" s="291"/>
    </row>
    <row r="403" spans="1:39" ht="15.75" outlineLevel="1">
      <c r="A403" s="530"/>
      <c r="B403" s="502" t="s">
        <v>498</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0">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0"/>
      <c r="B405" s="430" t="s">
        <v>309</v>
      </c>
      <c r="C405" s="290" t="s">
        <v>164</v>
      </c>
      <c r="D405" s="294"/>
      <c r="E405" s="294"/>
      <c r="F405" s="294"/>
      <c r="G405" s="294"/>
      <c r="H405" s="294"/>
      <c r="I405" s="294"/>
      <c r="J405" s="294"/>
      <c r="K405" s="294"/>
      <c r="L405" s="294"/>
      <c r="M405" s="294"/>
      <c r="N405" s="466"/>
      <c r="O405" s="294"/>
      <c r="P405" s="294"/>
      <c r="Q405" s="294"/>
      <c r="R405" s="294"/>
      <c r="S405" s="294"/>
      <c r="T405" s="294"/>
      <c r="U405" s="294"/>
      <c r="V405" s="294"/>
      <c r="W405" s="294"/>
      <c r="X405" s="294"/>
      <c r="Y405" s="410">
        <f>Y404</f>
        <v>0</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75" outlineLevel="1">
      <c r="A406" s="530"/>
      <c r="B406" s="523"/>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0">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0"/>
      <c r="B408" s="430" t="s">
        <v>309</v>
      </c>
      <c r="C408" s="290" t="s">
        <v>164</v>
      </c>
      <c r="D408" s="294"/>
      <c r="E408" s="294"/>
      <c r="F408" s="294"/>
      <c r="G408" s="294"/>
      <c r="H408" s="294"/>
      <c r="I408" s="294"/>
      <c r="J408" s="294"/>
      <c r="K408" s="294"/>
      <c r="L408" s="294"/>
      <c r="M408" s="294"/>
      <c r="N408" s="466"/>
      <c r="O408" s="294"/>
      <c r="P408" s="294"/>
      <c r="Q408" s="294"/>
      <c r="R408" s="294"/>
      <c r="S408" s="294"/>
      <c r="T408" s="294"/>
      <c r="U408" s="294"/>
      <c r="V408" s="294"/>
      <c r="W408" s="294"/>
      <c r="X408" s="294"/>
      <c r="Y408" s="410">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75" outlineLevel="1">
      <c r="A409" s="530"/>
      <c r="B409" s="523"/>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0">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0"/>
      <c r="B411" s="430" t="s">
        <v>309</v>
      </c>
      <c r="C411" s="290" t="s">
        <v>164</v>
      </c>
      <c r="D411" s="294"/>
      <c r="E411" s="294"/>
      <c r="F411" s="294"/>
      <c r="G411" s="294"/>
      <c r="H411" s="294"/>
      <c r="I411" s="294"/>
      <c r="J411" s="294"/>
      <c r="K411" s="294"/>
      <c r="L411" s="294"/>
      <c r="M411" s="294"/>
      <c r="N411" s="466"/>
      <c r="O411" s="294"/>
      <c r="P411" s="294"/>
      <c r="Q411" s="294"/>
      <c r="R411" s="294"/>
      <c r="S411" s="294"/>
      <c r="T411" s="294"/>
      <c r="U411" s="294"/>
      <c r="V411" s="294"/>
      <c r="W411" s="294"/>
      <c r="X411" s="294"/>
      <c r="Y411" s="410">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outlineLevel="1">
      <c r="A412" s="530"/>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0">
        <v>4</v>
      </c>
      <c r="B413" s="427" t="s">
        <v>98</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0"/>
      <c r="B414" s="430" t="s">
        <v>309</v>
      </c>
      <c r="C414" s="290" t="s">
        <v>164</v>
      </c>
      <c r="D414" s="294"/>
      <c r="E414" s="294"/>
      <c r="F414" s="294"/>
      <c r="G414" s="294"/>
      <c r="H414" s="294"/>
      <c r="I414" s="294"/>
      <c r="J414" s="294"/>
      <c r="K414" s="294"/>
      <c r="L414" s="294"/>
      <c r="M414" s="294"/>
      <c r="N414" s="466"/>
      <c r="O414" s="294"/>
      <c r="P414" s="294"/>
      <c r="Q414" s="294"/>
      <c r="R414" s="294"/>
      <c r="S414" s="294"/>
      <c r="T414" s="294"/>
      <c r="U414" s="294"/>
      <c r="V414" s="294"/>
      <c r="W414" s="294"/>
      <c r="X414" s="294"/>
      <c r="Y414" s="410">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outlineLevel="1">
      <c r="A415" s="530"/>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0">
        <v>5</v>
      </c>
      <c r="B416" s="427" t="s">
        <v>99</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0"/>
      <c r="B417" s="430" t="s">
        <v>309</v>
      </c>
      <c r="C417" s="290" t="s">
        <v>164</v>
      </c>
      <c r="D417" s="294"/>
      <c r="E417" s="294"/>
      <c r="F417" s="294"/>
      <c r="G417" s="294"/>
      <c r="H417" s="294"/>
      <c r="I417" s="294"/>
      <c r="J417" s="294"/>
      <c r="K417" s="294"/>
      <c r="L417" s="294"/>
      <c r="M417" s="294"/>
      <c r="N417" s="466"/>
      <c r="O417" s="294"/>
      <c r="P417" s="294"/>
      <c r="Q417" s="294"/>
      <c r="R417" s="294"/>
      <c r="S417" s="294"/>
      <c r="T417" s="294"/>
      <c r="U417" s="294"/>
      <c r="V417" s="294"/>
      <c r="W417" s="294"/>
      <c r="X417" s="294"/>
      <c r="Y417" s="410">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outlineLevel="1">
      <c r="A418" s="530"/>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0"/>
      <c r="B419" s="512" t="s">
        <v>499</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0">
        <v>6</v>
      </c>
      <c r="B420" s="427" t="s">
        <v>100</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0"/>
      <c r="B421" s="430" t="s">
        <v>309</v>
      </c>
      <c r="C421" s="290" t="s">
        <v>164</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outlineLevel="1">
      <c r="A422" s="530"/>
      <c r="B422" s="524"/>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0">
        <v>7</v>
      </c>
      <c r="B423" s="427" t="s">
        <v>101</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0"/>
      <c r="B424" s="430" t="s">
        <v>309</v>
      </c>
      <c r="C424" s="290" t="s">
        <v>164</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outlineLevel="1">
      <c r="A425" s="530"/>
      <c r="B425" s="525"/>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0">
        <v>8</v>
      </c>
      <c r="B426" s="427" t="s">
        <v>102</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0"/>
      <c r="B427" s="430" t="s">
        <v>309</v>
      </c>
      <c r="C427" s="290" t="s">
        <v>164</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outlineLevel="1">
      <c r="A428" s="530"/>
      <c r="B428" s="525"/>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0">
        <v>9</v>
      </c>
      <c r="B429" s="427" t="s">
        <v>103</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0"/>
      <c r="B430" s="430" t="s">
        <v>309</v>
      </c>
      <c r="C430" s="290" t="s">
        <v>164</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outlineLevel="1">
      <c r="A431" s="530"/>
      <c r="B431" s="525"/>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0">
        <v>10</v>
      </c>
      <c r="B432" s="427" t="s">
        <v>104</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0"/>
      <c r="B433" s="430" t="s">
        <v>309</v>
      </c>
      <c r="C433" s="290" t="s">
        <v>164</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outlineLevel="1">
      <c r="A434" s="530"/>
      <c r="B434" s="525"/>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0"/>
      <c r="B435" s="502"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0">
        <v>11</v>
      </c>
      <c r="B436" s="427" t="s">
        <v>105</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0"/>
      <c r="B437" s="430" t="s">
        <v>309</v>
      </c>
      <c r="C437" s="290" t="s">
        <v>164</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outlineLevel="1">
      <c r="A438" s="530"/>
      <c r="B438" s="526"/>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0">
        <v>12</v>
      </c>
      <c r="B439" s="427" t="s">
        <v>106</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0"/>
      <c r="B440" s="430" t="s">
        <v>309</v>
      </c>
      <c r="C440" s="290" t="s">
        <v>164</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outlineLevel="1">
      <c r="A441" s="530"/>
      <c r="B441" s="526"/>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0">
        <v>13</v>
      </c>
      <c r="B442" s="427" t="s">
        <v>107</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0"/>
      <c r="B443" s="430" t="s">
        <v>309</v>
      </c>
      <c r="C443" s="290" t="s">
        <v>164</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outlineLevel="1">
      <c r="A444" s="530"/>
      <c r="B444" s="526"/>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0"/>
      <c r="B445" s="502" t="s">
        <v>108</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0">
        <v>14</v>
      </c>
      <c r="B446" s="526" t="s">
        <v>109</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0"/>
      <c r="B447" s="430" t="s">
        <v>309</v>
      </c>
      <c r="C447" s="290" t="s">
        <v>164</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outlineLevel="1">
      <c r="A448" s="530"/>
      <c r="B448" s="526"/>
      <c r="C448" s="304"/>
      <c r="D448" s="290"/>
      <c r="E448" s="290"/>
      <c r="F448" s="290"/>
      <c r="G448" s="290"/>
      <c r="H448" s="290"/>
      <c r="I448" s="290"/>
      <c r="J448" s="290"/>
      <c r="K448" s="290"/>
      <c r="L448" s="290"/>
      <c r="M448" s="290"/>
      <c r="N448" s="466"/>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8"/>
    </row>
    <row r="449" spans="1:40" s="308" customFormat="1" ht="15.75" outlineLevel="1">
      <c r="A449" s="530"/>
      <c r="B449" s="502" t="s">
        <v>491</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5"/>
      <c r="AN449" s="629"/>
    </row>
    <row r="450" spans="1:40" outlineLevel="1">
      <c r="A450" s="530">
        <v>15</v>
      </c>
      <c r="B450" s="430" t="s">
        <v>496</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0"/>
      <c r="B451" s="430" t="s">
        <v>309</v>
      </c>
      <c r="C451" s="290" t="s">
        <v>164</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outlineLevel="1">
      <c r="A452" s="530"/>
      <c r="B452" s="526"/>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0">
        <v>16</v>
      </c>
      <c r="B453" s="527" t="s">
        <v>492</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0"/>
      <c r="B454" s="527" t="s">
        <v>309</v>
      </c>
      <c r="C454" s="290" t="s">
        <v>164</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outlineLevel="1">
      <c r="A455" s="530"/>
      <c r="B455" s="527"/>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0"/>
      <c r="B456" s="528" t="s">
        <v>497</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0">
        <v>17</v>
      </c>
      <c r="B457" s="427" t="s">
        <v>113</v>
      </c>
      <c r="C457" s="290" t="s">
        <v>25</v>
      </c>
      <c r="D457" s="294"/>
      <c r="E457" s="294"/>
      <c r="F457" s="294"/>
      <c r="G457" s="294"/>
      <c r="H457" s="294"/>
      <c r="I457" s="294"/>
      <c r="J457" s="294"/>
      <c r="K457" s="294"/>
      <c r="L457" s="294"/>
      <c r="M457" s="294"/>
      <c r="N457" s="294">
        <v>0</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0"/>
      <c r="B458" s="430" t="s">
        <v>309</v>
      </c>
      <c r="C458" s="290" t="s">
        <v>164</v>
      </c>
      <c r="D458" s="294"/>
      <c r="E458" s="294"/>
      <c r="F458" s="294"/>
      <c r="G458" s="294"/>
      <c r="H458" s="294"/>
      <c r="I458" s="294"/>
      <c r="J458" s="294"/>
      <c r="K458" s="294"/>
      <c r="L458" s="294"/>
      <c r="M458" s="294"/>
      <c r="N458" s="294">
        <f>N457</f>
        <v>0</v>
      </c>
      <c r="O458" s="294"/>
      <c r="P458" s="294"/>
      <c r="Q458" s="294"/>
      <c r="R458" s="294"/>
      <c r="S458" s="294"/>
      <c r="T458" s="294"/>
      <c r="U458" s="294"/>
      <c r="V458" s="294"/>
      <c r="W458" s="294"/>
      <c r="X458" s="294"/>
      <c r="Y458" s="410">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outlineLevel="1">
      <c r="A459" s="530"/>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0">
        <v>18</v>
      </c>
      <c r="B460" s="427" t="s">
        <v>110</v>
      </c>
      <c r="C460" s="290" t="s">
        <v>25</v>
      </c>
      <c r="D460" s="294"/>
      <c r="E460" s="294"/>
      <c r="F460" s="294"/>
      <c r="G460" s="294"/>
      <c r="H460" s="294"/>
      <c r="I460" s="294"/>
      <c r="J460" s="294"/>
      <c r="K460" s="294"/>
      <c r="L460" s="294"/>
      <c r="M460" s="294"/>
      <c r="N460" s="294">
        <v>0</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0"/>
      <c r="B461" s="430" t="s">
        <v>309</v>
      </c>
      <c r="C461" s="290" t="s">
        <v>164</v>
      </c>
      <c r="D461" s="294"/>
      <c r="E461" s="294"/>
      <c r="F461" s="294"/>
      <c r="G461" s="294"/>
      <c r="H461" s="294"/>
      <c r="I461" s="294"/>
      <c r="J461" s="294"/>
      <c r="K461" s="294"/>
      <c r="L461" s="294"/>
      <c r="M461" s="294"/>
      <c r="N461" s="294">
        <f>N460</f>
        <v>0</v>
      </c>
      <c r="O461" s="294"/>
      <c r="P461" s="294"/>
      <c r="Q461" s="294"/>
      <c r="R461" s="294"/>
      <c r="S461" s="294"/>
      <c r="T461" s="294"/>
      <c r="U461" s="294"/>
      <c r="V461" s="294"/>
      <c r="W461" s="294"/>
      <c r="X461" s="294"/>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outlineLevel="1">
      <c r="A462" s="530"/>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0">
        <v>19</v>
      </c>
      <c r="B463" s="427" t="s">
        <v>112</v>
      </c>
      <c r="C463" s="290" t="s">
        <v>25</v>
      </c>
      <c r="D463" s="294"/>
      <c r="E463" s="294"/>
      <c r="F463" s="294"/>
      <c r="G463" s="294"/>
      <c r="H463" s="294"/>
      <c r="I463" s="294"/>
      <c r="J463" s="294"/>
      <c r="K463" s="294"/>
      <c r="L463" s="294"/>
      <c r="M463" s="294"/>
      <c r="N463" s="294">
        <v>0</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0"/>
      <c r="B464" s="430" t="s">
        <v>309</v>
      </c>
      <c r="C464" s="290" t="s">
        <v>164</v>
      </c>
      <c r="D464" s="294"/>
      <c r="E464" s="294"/>
      <c r="F464" s="294"/>
      <c r="G464" s="294"/>
      <c r="H464" s="294"/>
      <c r="I464" s="294"/>
      <c r="J464" s="294"/>
      <c r="K464" s="294"/>
      <c r="L464" s="294"/>
      <c r="M464" s="294"/>
      <c r="N464" s="294">
        <f>N463</f>
        <v>0</v>
      </c>
      <c r="O464" s="294"/>
      <c r="P464" s="294"/>
      <c r="Q464" s="294"/>
      <c r="R464" s="294"/>
      <c r="S464" s="294"/>
      <c r="T464" s="294"/>
      <c r="U464" s="294"/>
      <c r="V464" s="294"/>
      <c r="W464" s="294"/>
      <c r="X464" s="294"/>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outlineLevel="1">
      <c r="A465" s="530"/>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0">
        <v>20</v>
      </c>
      <c r="B466" s="427" t="s">
        <v>111</v>
      </c>
      <c r="C466" s="290" t="s">
        <v>25</v>
      </c>
      <c r="D466" s="294"/>
      <c r="E466" s="294"/>
      <c r="F466" s="294"/>
      <c r="G466" s="294"/>
      <c r="H466" s="294"/>
      <c r="I466" s="294"/>
      <c r="J466" s="294"/>
      <c r="K466" s="294"/>
      <c r="L466" s="294"/>
      <c r="M466" s="294"/>
      <c r="N466" s="294">
        <v>0</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0"/>
      <c r="B467" s="430" t="s">
        <v>309</v>
      </c>
      <c r="C467" s="290" t="s">
        <v>164</v>
      </c>
      <c r="D467" s="294"/>
      <c r="E467" s="294"/>
      <c r="F467" s="294"/>
      <c r="G467" s="294"/>
      <c r="H467" s="294"/>
      <c r="I467" s="294"/>
      <c r="J467" s="294"/>
      <c r="K467" s="294"/>
      <c r="L467" s="294"/>
      <c r="M467" s="294"/>
      <c r="N467" s="294">
        <f>N466</f>
        <v>0</v>
      </c>
      <c r="O467" s="294"/>
      <c r="P467" s="294"/>
      <c r="Q467" s="294"/>
      <c r="R467" s="294"/>
      <c r="S467" s="294"/>
      <c r="T467" s="294"/>
      <c r="U467" s="294"/>
      <c r="V467" s="294"/>
      <c r="W467" s="294"/>
      <c r="X467" s="294"/>
      <c r="Y467" s="410">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75" outlineLevel="1">
      <c r="A468" s="530"/>
      <c r="B468" s="529"/>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0"/>
      <c r="B469" s="522" t="s">
        <v>504</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0"/>
      <c r="B470" s="502" t="s">
        <v>500</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0">
        <v>21</v>
      </c>
      <c r="B471" s="427" t="s">
        <v>114</v>
      </c>
      <c r="C471" s="290" t="s">
        <v>25</v>
      </c>
      <c r="D471" s="294"/>
      <c r="E471" s="294"/>
      <c r="F471" s="294"/>
      <c r="G471" s="294"/>
      <c r="H471" s="294"/>
      <c r="I471" s="294"/>
      <c r="J471" s="294"/>
      <c r="K471" s="294"/>
      <c r="L471" s="294"/>
      <c r="M471" s="294"/>
      <c r="N471" s="290"/>
      <c r="O471" s="294"/>
      <c r="P471" s="294"/>
      <c r="Q471" s="294"/>
      <c r="R471" s="294"/>
      <c r="S471" s="294"/>
      <c r="T471" s="294"/>
      <c r="U471" s="294"/>
      <c r="V471" s="294"/>
      <c r="W471" s="294"/>
      <c r="X471" s="294"/>
      <c r="Y471" s="409"/>
      <c r="Z471" s="409"/>
      <c r="AA471" s="409"/>
      <c r="AB471" s="409"/>
      <c r="AC471" s="409"/>
      <c r="AD471" s="409"/>
      <c r="AE471" s="409"/>
      <c r="AF471" s="409"/>
      <c r="AG471" s="409"/>
      <c r="AH471" s="409"/>
      <c r="AI471" s="409"/>
      <c r="AJ471" s="409"/>
      <c r="AK471" s="409"/>
      <c r="AL471" s="409"/>
      <c r="AM471" s="295">
        <f>SUM(Y471:AL471)</f>
        <v>0</v>
      </c>
    </row>
    <row r="472" spans="1:39" outlineLevel="1">
      <c r="A472" s="530"/>
      <c r="B472" s="430" t="s">
        <v>309</v>
      </c>
      <c r="C472" s="290" t="s">
        <v>164</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0</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30"/>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0">
        <v>22</v>
      </c>
      <c r="B474" s="427" t="s">
        <v>115</v>
      </c>
      <c r="C474" s="290" t="s">
        <v>25</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c r="Z474" s="409"/>
      <c r="AA474" s="409"/>
      <c r="AB474" s="409"/>
      <c r="AC474" s="409"/>
      <c r="AD474" s="409"/>
      <c r="AE474" s="409"/>
      <c r="AF474" s="409"/>
      <c r="AG474" s="409"/>
      <c r="AH474" s="409"/>
      <c r="AI474" s="409"/>
      <c r="AJ474" s="409"/>
      <c r="AK474" s="409"/>
      <c r="AL474" s="409"/>
      <c r="AM474" s="295">
        <f>SUM(Y474:AL474)</f>
        <v>0</v>
      </c>
    </row>
    <row r="475" spans="1:39" outlineLevel="1">
      <c r="A475" s="530"/>
      <c r="B475" s="430" t="s">
        <v>309</v>
      </c>
      <c r="C475" s="290" t="s">
        <v>164</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0</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outlineLevel="1">
      <c r="A476" s="530"/>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0">
        <v>23</v>
      </c>
      <c r="B477" s="427" t="s">
        <v>116</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outlineLevel="1">
      <c r="A478" s="530"/>
      <c r="B478" s="430" t="s">
        <v>309</v>
      </c>
      <c r="C478" s="290" t="s">
        <v>164</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outlineLevel="1">
      <c r="A479" s="530"/>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0">
        <v>24</v>
      </c>
      <c r="B480" s="427" t="s">
        <v>117</v>
      </c>
      <c r="C480" s="290" t="s">
        <v>25</v>
      </c>
      <c r="D480" s="294"/>
      <c r="E480" s="294"/>
      <c r="F480" s="294"/>
      <c r="G480" s="294"/>
      <c r="H480" s="294"/>
      <c r="I480" s="294"/>
      <c r="J480" s="294"/>
      <c r="K480" s="294"/>
      <c r="L480" s="294"/>
      <c r="M480" s="294"/>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outlineLevel="1">
      <c r="A481" s="530"/>
      <c r="B481" s="430" t="s">
        <v>309</v>
      </c>
      <c r="C481" s="290" t="s">
        <v>164</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outlineLevel="1">
      <c r="A482" s="530"/>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0"/>
      <c r="B483" s="502" t="s">
        <v>501</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0">
        <v>25</v>
      </c>
      <c r="B484" s="427" t="s">
        <v>118</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0"/>
      <c r="B485" s="430" t="s">
        <v>309</v>
      </c>
      <c r="C485" s="290" t="s">
        <v>164</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outlineLevel="1">
      <c r="A486" s="530"/>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0">
        <v>26</v>
      </c>
      <c r="B487" s="427" t="s">
        <v>119</v>
      </c>
      <c r="C487" s="290" t="s">
        <v>25</v>
      </c>
      <c r="D487" s="294"/>
      <c r="E487" s="294"/>
      <c r="F487" s="294"/>
      <c r="G487" s="294"/>
      <c r="H487" s="294"/>
      <c r="I487" s="294"/>
      <c r="J487" s="294"/>
      <c r="K487" s="294"/>
      <c r="L487" s="294"/>
      <c r="M487" s="294"/>
      <c r="N487" s="294">
        <v>12</v>
      </c>
      <c r="O487" s="294"/>
      <c r="P487" s="294"/>
      <c r="Q487" s="294"/>
      <c r="R487" s="294"/>
      <c r="S487" s="294"/>
      <c r="T487" s="294"/>
      <c r="U487" s="294"/>
      <c r="V487" s="294"/>
      <c r="W487" s="294"/>
      <c r="X487" s="294"/>
      <c r="Y487" s="425"/>
      <c r="Z487" s="409"/>
      <c r="AA487" s="409"/>
      <c r="AB487" s="409"/>
      <c r="AC487" s="409"/>
      <c r="AD487" s="409"/>
      <c r="AE487" s="409"/>
      <c r="AF487" s="414"/>
      <c r="AG487" s="414"/>
      <c r="AH487" s="414"/>
      <c r="AI487" s="414"/>
      <c r="AJ487" s="414"/>
      <c r="AK487" s="414"/>
      <c r="AL487" s="414"/>
      <c r="AM487" s="295">
        <f>SUM(Y487:AL487)</f>
        <v>0</v>
      </c>
    </row>
    <row r="488" spans="1:39" outlineLevel="1">
      <c r="A488" s="530"/>
      <c r="B488" s="430" t="s">
        <v>309</v>
      </c>
      <c r="C488" s="290" t="s">
        <v>164</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87">Z487</f>
        <v>0</v>
      </c>
      <c r="AA488" s="410">
        <f t="shared" ref="AA488" si="1388">AA487</f>
        <v>0</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outlineLevel="1">
      <c r="A489" s="530"/>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0">
        <v>27</v>
      </c>
      <c r="B490" s="427" t="s">
        <v>120</v>
      </c>
      <c r="C490" s="290" t="s">
        <v>25</v>
      </c>
      <c r="D490" s="294"/>
      <c r="E490" s="294"/>
      <c r="F490" s="294"/>
      <c r="G490" s="294"/>
      <c r="H490" s="294"/>
      <c r="I490" s="294"/>
      <c r="J490" s="294"/>
      <c r="K490" s="294"/>
      <c r="L490" s="294"/>
      <c r="M490" s="294"/>
      <c r="N490" s="294">
        <v>12</v>
      </c>
      <c r="O490" s="294"/>
      <c r="P490" s="294"/>
      <c r="Q490" s="294"/>
      <c r="R490" s="294"/>
      <c r="S490" s="294"/>
      <c r="T490" s="294"/>
      <c r="U490" s="294"/>
      <c r="V490" s="294"/>
      <c r="W490" s="294"/>
      <c r="X490" s="294"/>
      <c r="Y490" s="425"/>
      <c r="Z490" s="409"/>
      <c r="AA490" s="409"/>
      <c r="AB490" s="409"/>
      <c r="AC490" s="409"/>
      <c r="AD490" s="409"/>
      <c r="AE490" s="409"/>
      <c r="AF490" s="414"/>
      <c r="AG490" s="414"/>
      <c r="AH490" s="414"/>
      <c r="AI490" s="414"/>
      <c r="AJ490" s="414"/>
      <c r="AK490" s="414"/>
      <c r="AL490" s="414"/>
      <c r="AM490" s="295">
        <f>SUM(Y490:AL490)</f>
        <v>0</v>
      </c>
    </row>
    <row r="491" spans="1:39" outlineLevel="1">
      <c r="A491" s="530"/>
      <c r="B491" s="430" t="s">
        <v>309</v>
      </c>
      <c r="C491" s="290" t="s">
        <v>164</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0">Z490</f>
        <v>0</v>
      </c>
      <c r="AA491" s="410">
        <f t="shared" ref="AA491" si="1401">AA490</f>
        <v>0</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outlineLevel="1">
      <c r="A492" s="530"/>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0">
        <v>28</v>
      </c>
      <c r="B493" s="427" t="s">
        <v>121</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0"/>
      <c r="B494" s="430" t="s">
        <v>309</v>
      </c>
      <c r="C494" s="290" t="s">
        <v>164</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outlineLevel="1">
      <c r="A495" s="530"/>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0">
        <v>29</v>
      </c>
      <c r="B496" s="427" t="s">
        <v>122</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0"/>
      <c r="B497" s="430" t="s">
        <v>309</v>
      </c>
      <c r="C497" s="290" t="s">
        <v>164</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outlineLevel="1">
      <c r="A498" s="530"/>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0">
        <v>30</v>
      </c>
      <c r="B499" s="427" t="s">
        <v>123</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0"/>
      <c r="B500" s="430" t="s">
        <v>309</v>
      </c>
      <c r="C500" s="290" t="s">
        <v>164</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outlineLevel="1">
      <c r="A501" s="530"/>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0">
        <v>31</v>
      </c>
      <c r="B502" s="427" t="s">
        <v>124</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0"/>
      <c r="B503" s="430" t="s">
        <v>309</v>
      </c>
      <c r="C503" s="290" t="s">
        <v>164</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outlineLevel="1">
      <c r="A504" s="530"/>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0">
        <v>32</v>
      </c>
      <c r="B505" s="427" t="s">
        <v>125</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0"/>
      <c r="B506" s="430" t="s">
        <v>309</v>
      </c>
      <c r="C506" s="290" t="s">
        <v>164</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outlineLevel="1">
      <c r="A507" s="530"/>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0"/>
      <c r="B508" s="502" t="s">
        <v>502</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0">
        <v>33</v>
      </c>
      <c r="B509" s="427" t="s">
        <v>126</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0"/>
      <c r="B510" s="430" t="s">
        <v>309</v>
      </c>
      <c r="C510" s="290" t="s">
        <v>164</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outlineLevel="1">
      <c r="A511" s="530"/>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0">
        <v>34</v>
      </c>
      <c r="B512" s="427" t="s">
        <v>127</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0"/>
      <c r="B513" s="430" t="s">
        <v>309</v>
      </c>
      <c r="C513" s="290" t="s">
        <v>164</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outlineLevel="1">
      <c r="A514" s="530"/>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0">
        <v>35</v>
      </c>
      <c r="B515" s="427" t="s">
        <v>128</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0"/>
      <c r="B516" s="430" t="s">
        <v>309</v>
      </c>
      <c r="C516" s="290" t="s">
        <v>164</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outlineLevel="1">
      <c r="A517" s="530"/>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0"/>
      <c r="B518" s="502" t="s">
        <v>503</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0">
        <v>36</v>
      </c>
      <c r="B519" s="427" t="s">
        <v>129</v>
      </c>
      <c r="C519" s="290" t="s">
        <v>25</v>
      </c>
      <c r="D519" s="294"/>
      <c r="E519" s="294"/>
      <c r="F519" s="294"/>
      <c r="G519" s="294"/>
      <c r="H519" s="294"/>
      <c r="I519" s="294"/>
      <c r="J519" s="294"/>
      <c r="K519" s="294"/>
      <c r="L519" s="294"/>
      <c r="M519" s="294"/>
      <c r="N519" s="294">
        <v>0</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0"/>
      <c r="B520" s="430" t="s">
        <v>309</v>
      </c>
      <c r="C520" s="290" t="s">
        <v>164</v>
      </c>
      <c r="D520" s="294"/>
      <c r="E520" s="294"/>
      <c r="F520" s="294"/>
      <c r="G520" s="294"/>
      <c r="H520" s="294"/>
      <c r="I520" s="294"/>
      <c r="J520" s="294"/>
      <c r="K520" s="294"/>
      <c r="L520" s="294"/>
      <c r="M520" s="294"/>
      <c r="N520" s="294">
        <f>N519</f>
        <v>0</v>
      </c>
      <c r="O520" s="294"/>
      <c r="P520" s="294"/>
      <c r="Q520" s="294"/>
      <c r="R520" s="294"/>
      <c r="S520" s="294"/>
      <c r="T520" s="294"/>
      <c r="U520" s="294"/>
      <c r="V520" s="294"/>
      <c r="W520" s="294"/>
      <c r="X520" s="294"/>
      <c r="Y520" s="410">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outlineLevel="1">
      <c r="A521" s="530"/>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0">
        <v>37</v>
      </c>
      <c r="B522" s="427" t="s">
        <v>130</v>
      </c>
      <c r="C522" s="290" t="s">
        <v>25</v>
      </c>
      <c r="D522" s="294"/>
      <c r="E522" s="294"/>
      <c r="F522" s="294"/>
      <c r="G522" s="294"/>
      <c r="H522" s="294"/>
      <c r="I522" s="294"/>
      <c r="J522" s="294"/>
      <c r="K522" s="294"/>
      <c r="L522" s="294"/>
      <c r="M522" s="294"/>
      <c r="N522" s="294">
        <v>0</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0"/>
      <c r="B523" s="430" t="s">
        <v>309</v>
      </c>
      <c r="C523" s="290" t="s">
        <v>164</v>
      </c>
      <c r="D523" s="294"/>
      <c r="E523" s="294"/>
      <c r="F523" s="294"/>
      <c r="G523" s="294"/>
      <c r="H523" s="294"/>
      <c r="I523" s="294"/>
      <c r="J523" s="294"/>
      <c r="K523" s="294"/>
      <c r="L523" s="294"/>
      <c r="M523" s="294"/>
      <c r="N523" s="294">
        <f>N522</f>
        <v>0</v>
      </c>
      <c r="O523" s="294"/>
      <c r="P523" s="294"/>
      <c r="Q523" s="294"/>
      <c r="R523" s="294"/>
      <c r="S523" s="294"/>
      <c r="T523" s="294"/>
      <c r="U523" s="294"/>
      <c r="V523" s="294"/>
      <c r="W523" s="294"/>
      <c r="X523" s="294"/>
      <c r="Y523" s="410">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outlineLevel="1">
      <c r="A524" s="530"/>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0">
        <v>38</v>
      </c>
      <c r="B525" s="427" t="s">
        <v>131</v>
      </c>
      <c r="C525" s="290" t="s">
        <v>25</v>
      </c>
      <c r="D525" s="294"/>
      <c r="E525" s="294"/>
      <c r="F525" s="294"/>
      <c r="G525" s="294"/>
      <c r="H525" s="294"/>
      <c r="I525" s="294"/>
      <c r="J525" s="294"/>
      <c r="K525" s="294"/>
      <c r="L525" s="294"/>
      <c r="M525" s="294"/>
      <c r="N525" s="294">
        <v>0</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0"/>
      <c r="B526" s="430" t="s">
        <v>309</v>
      </c>
      <c r="C526" s="290" t="s">
        <v>164</v>
      </c>
      <c r="D526" s="294"/>
      <c r="E526" s="294"/>
      <c r="F526" s="294"/>
      <c r="G526" s="294"/>
      <c r="H526" s="294"/>
      <c r="I526" s="294"/>
      <c r="J526" s="294"/>
      <c r="K526" s="294"/>
      <c r="L526" s="294"/>
      <c r="M526" s="294"/>
      <c r="N526" s="294">
        <f>N525</f>
        <v>0</v>
      </c>
      <c r="O526" s="294"/>
      <c r="P526" s="294"/>
      <c r="Q526" s="294"/>
      <c r="R526" s="294"/>
      <c r="S526" s="294"/>
      <c r="T526" s="294"/>
      <c r="U526" s="294"/>
      <c r="V526" s="294"/>
      <c r="W526" s="294"/>
      <c r="X526" s="294"/>
      <c r="Y526" s="410">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outlineLevel="1">
      <c r="A527" s="530"/>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0">
        <v>39</v>
      </c>
      <c r="B528" s="427" t="s">
        <v>132</v>
      </c>
      <c r="C528" s="290" t="s">
        <v>25</v>
      </c>
      <c r="D528" s="294"/>
      <c r="E528" s="294"/>
      <c r="F528" s="294"/>
      <c r="G528" s="294"/>
      <c r="H528" s="294"/>
      <c r="I528" s="294"/>
      <c r="J528" s="294"/>
      <c r="K528" s="294"/>
      <c r="L528" s="294"/>
      <c r="M528" s="294"/>
      <c r="N528" s="294">
        <v>0</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0"/>
      <c r="B529" s="430" t="s">
        <v>309</v>
      </c>
      <c r="C529" s="290" t="s">
        <v>164</v>
      </c>
      <c r="D529" s="294"/>
      <c r="E529" s="294"/>
      <c r="F529" s="294"/>
      <c r="G529" s="294"/>
      <c r="H529" s="294"/>
      <c r="I529" s="294"/>
      <c r="J529" s="294"/>
      <c r="K529" s="294"/>
      <c r="L529" s="294"/>
      <c r="M529" s="294"/>
      <c r="N529" s="294">
        <f>N528</f>
        <v>0</v>
      </c>
      <c r="O529" s="294"/>
      <c r="P529" s="294"/>
      <c r="Q529" s="294"/>
      <c r="R529" s="294"/>
      <c r="S529" s="294"/>
      <c r="T529" s="294"/>
      <c r="U529" s="294"/>
      <c r="V529" s="294"/>
      <c r="W529" s="294"/>
      <c r="X529" s="294"/>
      <c r="Y529" s="410">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outlineLevel="1">
      <c r="A530" s="530"/>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0">
        <v>40</v>
      </c>
      <c r="B531" s="427" t="s">
        <v>133</v>
      </c>
      <c r="C531" s="290" t="s">
        <v>25</v>
      </c>
      <c r="D531" s="294"/>
      <c r="E531" s="294"/>
      <c r="F531" s="294"/>
      <c r="G531" s="294"/>
      <c r="H531" s="294"/>
      <c r="I531" s="294"/>
      <c r="J531" s="294"/>
      <c r="K531" s="294"/>
      <c r="L531" s="294"/>
      <c r="M531" s="294"/>
      <c r="N531" s="294">
        <v>0</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0"/>
      <c r="B532" s="430" t="s">
        <v>309</v>
      </c>
      <c r="C532" s="290" t="s">
        <v>164</v>
      </c>
      <c r="D532" s="294"/>
      <c r="E532" s="294"/>
      <c r="F532" s="294"/>
      <c r="G532" s="294"/>
      <c r="H532" s="294"/>
      <c r="I532" s="294"/>
      <c r="J532" s="294"/>
      <c r="K532" s="294"/>
      <c r="L532" s="294"/>
      <c r="M532" s="294"/>
      <c r="N532" s="294">
        <f>N531</f>
        <v>0</v>
      </c>
      <c r="O532" s="294"/>
      <c r="P532" s="294"/>
      <c r="Q532" s="294"/>
      <c r="R532" s="294"/>
      <c r="S532" s="294"/>
      <c r="T532" s="294"/>
      <c r="U532" s="294"/>
      <c r="V532" s="294"/>
      <c r="W532" s="294"/>
      <c r="X532" s="294"/>
      <c r="Y532" s="410">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outlineLevel="1">
      <c r="A533" s="530"/>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0">
        <v>41</v>
      </c>
      <c r="B534" s="427" t="s">
        <v>134</v>
      </c>
      <c r="C534" s="290" t="s">
        <v>25</v>
      </c>
      <c r="D534" s="294"/>
      <c r="E534" s="294"/>
      <c r="F534" s="294"/>
      <c r="G534" s="294"/>
      <c r="H534" s="294"/>
      <c r="I534" s="294"/>
      <c r="J534" s="294"/>
      <c r="K534" s="294"/>
      <c r="L534" s="294"/>
      <c r="M534" s="294"/>
      <c r="N534" s="294">
        <v>0</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0"/>
      <c r="B535" s="430" t="s">
        <v>309</v>
      </c>
      <c r="C535" s="290" t="s">
        <v>164</v>
      </c>
      <c r="D535" s="294"/>
      <c r="E535" s="294"/>
      <c r="F535" s="294"/>
      <c r="G535" s="294"/>
      <c r="H535" s="294"/>
      <c r="I535" s="294"/>
      <c r="J535" s="294"/>
      <c r="K535" s="294"/>
      <c r="L535" s="294"/>
      <c r="M535" s="294"/>
      <c r="N535" s="294">
        <f>N534</f>
        <v>0</v>
      </c>
      <c r="O535" s="294"/>
      <c r="P535" s="294"/>
      <c r="Q535" s="294"/>
      <c r="R535" s="294"/>
      <c r="S535" s="294"/>
      <c r="T535" s="294"/>
      <c r="U535" s="294"/>
      <c r="V535" s="294"/>
      <c r="W535" s="294"/>
      <c r="X535" s="294"/>
      <c r="Y535" s="410">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outlineLevel="1">
      <c r="A536" s="530"/>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0">
        <v>42</v>
      </c>
      <c r="B537" s="427" t="s">
        <v>135</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0"/>
      <c r="B538" s="430" t="s">
        <v>309</v>
      </c>
      <c r="C538" s="290" t="s">
        <v>164</v>
      </c>
      <c r="D538" s="294"/>
      <c r="E538" s="294"/>
      <c r="F538" s="294"/>
      <c r="G538" s="294"/>
      <c r="H538" s="294"/>
      <c r="I538" s="294"/>
      <c r="J538" s="294"/>
      <c r="K538" s="294"/>
      <c r="L538" s="294"/>
      <c r="M538" s="294"/>
      <c r="N538" s="466"/>
      <c r="O538" s="294"/>
      <c r="P538" s="294"/>
      <c r="Q538" s="294"/>
      <c r="R538" s="294"/>
      <c r="S538" s="294"/>
      <c r="T538" s="294"/>
      <c r="U538" s="294"/>
      <c r="V538" s="294"/>
      <c r="W538" s="294"/>
      <c r="X538" s="294"/>
      <c r="Y538" s="410">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outlineLevel="1">
      <c r="A539" s="530"/>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0">
        <v>43</v>
      </c>
      <c r="B540" s="427" t="s">
        <v>136</v>
      </c>
      <c r="C540" s="290" t="s">
        <v>25</v>
      </c>
      <c r="D540" s="294"/>
      <c r="E540" s="294"/>
      <c r="F540" s="294"/>
      <c r="G540" s="294"/>
      <c r="H540" s="294"/>
      <c r="I540" s="294"/>
      <c r="J540" s="294"/>
      <c r="K540" s="294"/>
      <c r="L540" s="294"/>
      <c r="M540" s="294"/>
      <c r="N540" s="294">
        <v>0</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0"/>
      <c r="B541" s="430" t="s">
        <v>309</v>
      </c>
      <c r="C541" s="290" t="s">
        <v>164</v>
      </c>
      <c r="D541" s="294"/>
      <c r="E541" s="294"/>
      <c r="F541" s="294"/>
      <c r="G541" s="294"/>
      <c r="H541" s="294"/>
      <c r="I541" s="294"/>
      <c r="J541" s="294"/>
      <c r="K541" s="294"/>
      <c r="L541" s="294"/>
      <c r="M541" s="294"/>
      <c r="N541" s="294">
        <f>N540</f>
        <v>0</v>
      </c>
      <c r="O541" s="294"/>
      <c r="P541" s="294"/>
      <c r="Q541" s="294"/>
      <c r="R541" s="294"/>
      <c r="S541" s="294"/>
      <c r="T541" s="294"/>
      <c r="U541" s="294"/>
      <c r="V541" s="294"/>
      <c r="W541" s="294"/>
      <c r="X541" s="294"/>
      <c r="Y541" s="410">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outlineLevel="1">
      <c r="A542" s="530"/>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0">
        <v>44</v>
      </c>
      <c r="B543" s="427" t="s">
        <v>137</v>
      </c>
      <c r="C543" s="290" t="s">
        <v>25</v>
      </c>
      <c r="D543" s="294"/>
      <c r="E543" s="294"/>
      <c r="F543" s="294"/>
      <c r="G543" s="294"/>
      <c r="H543" s="294"/>
      <c r="I543" s="294"/>
      <c r="J543" s="294"/>
      <c r="K543" s="294"/>
      <c r="L543" s="294"/>
      <c r="M543" s="294"/>
      <c r="N543" s="294">
        <v>0</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0"/>
      <c r="B544" s="430" t="s">
        <v>309</v>
      </c>
      <c r="C544" s="290" t="s">
        <v>164</v>
      </c>
      <c r="D544" s="294"/>
      <c r="E544" s="294"/>
      <c r="F544" s="294"/>
      <c r="G544" s="294"/>
      <c r="H544" s="294"/>
      <c r="I544" s="294"/>
      <c r="J544" s="294"/>
      <c r="K544" s="294"/>
      <c r="L544" s="294"/>
      <c r="M544" s="294"/>
      <c r="N544" s="294">
        <f>N543</f>
        <v>0</v>
      </c>
      <c r="O544" s="294"/>
      <c r="P544" s="294"/>
      <c r="Q544" s="294"/>
      <c r="R544" s="294"/>
      <c r="S544" s="294"/>
      <c r="T544" s="294"/>
      <c r="U544" s="294"/>
      <c r="V544" s="294"/>
      <c r="W544" s="294"/>
      <c r="X544" s="294"/>
      <c r="Y544" s="410">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outlineLevel="1">
      <c r="A545" s="530"/>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0">
        <v>45</v>
      </c>
      <c r="B546" s="427" t="s">
        <v>138</v>
      </c>
      <c r="C546" s="290" t="s">
        <v>25</v>
      </c>
      <c r="D546" s="294"/>
      <c r="E546" s="294"/>
      <c r="F546" s="294"/>
      <c r="G546" s="294"/>
      <c r="H546" s="294"/>
      <c r="I546" s="294"/>
      <c r="J546" s="294"/>
      <c r="K546" s="294"/>
      <c r="L546" s="294"/>
      <c r="M546" s="294"/>
      <c r="N546" s="294">
        <v>0</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0"/>
      <c r="B547" s="430" t="s">
        <v>309</v>
      </c>
      <c r="C547" s="290" t="s">
        <v>164</v>
      </c>
      <c r="D547" s="294"/>
      <c r="E547" s="294"/>
      <c r="F547" s="294"/>
      <c r="G547" s="294"/>
      <c r="H547" s="294"/>
      <c r="I547" s="294"/>
      <c r="J547" s="294"/>
      <c r="K547" s="294"/>
      <c r="L547" s="294"/>
      <c r="M547" s="294"/>
      <c r="N547" s="294">
        <f>N546</f>
        <v>0</v>
      </c>
      <c r="O547" s="294"/>
      <c r="P547" s="294"/>
      <c r="Q547" s="294"/>
      <c r="R547" s="294"/>
      <c r="S547" s="294"/>
      <c r="T547" s="294"/>
      <c r="U547" s="294"/>
      <c r="V547" s="294"/>
      <c r="W547" s="294"/>
      <c r="X547" s="294"/>
      <c r="Y547" s="410">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outlineLevel="1">
      <c r="A548" s="530"/>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0">
        <v>46</v>
      </c>
      <c r="B549" s="427" t="s">
        <v>139</v>
      </c>
      <c r="C549" s="290" t="s">
        <v>25</v>
      </c>
      <c r="D549" s="294"/>
      <c r="E549" s="294"/>
      <c r="F549" s="294"/>
      <c r="G549" s="294"/>
      <c r="H549" s="294"/>
      <c r="I549" s="294"/>
      <c r="J549" s="294"/>
      <c r="K549" s="294"/>
      <c r="L549" s="294"/>
      <c r="M549" s="294"/>
      <c r="N549" s="294">
        <v>0</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0"/>
      <c r="B550" s="430" t="s">
        <v>309</v>
      </c>
      <c r="C550" s="290" t="s">
        <v>164</v>
      </c>
      <c r="D550" s="294"/>
      <c r="E550" s="294"/>
      <c r="F550" s="294"/>
      <c r="G550" s="294"/>
      <c r="H550" s="294"/>
      <c r="I550" s="294"/>
      <c r="J550" s="294"/>
      <c r="K550" s="294"/>
      <c r="L550" s="294"/>
      <c r="M550" s="294"/>
      <c r="N550" s="294">
        <f>N549</f>
        <v>0</v>
      </c>
      <c r="O550" s="294"/>
      <c r="P550" s="294"/>
      <c r="Q550" s="294"/>
      <c r="R550" s="294"/>
      <c r="S550" s="294"/>
      <c r="T550" s="294"/>
      <c r="U550" s="294"/>
      <c r="V550" s="294"/>
      <c r="W550" s="294"/>
      <c r="X550" s="294"/>
      <c r="Y550" s="410">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outlineLevel="1">
      <c r="A551" s="530"/>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0">
        <v>47</v>
      </c>
      <c r="B552" s="427" t="s">
        <v>140</v>
      </c>
      <c r="C552" s="290" t="s">
        <v>25</v>
      </c>
      <c r="D552" s="294"/>
      <c r="E552" s="294"/>
      <c r="F552" s="294"/>
      <c r="G552" s="294"/>
      <c r="H552" s="294"/>
      <c r="I552" s="294"/>
      <c r="J552" s="294"/>
      <c r="K552" s="294"/>
      <c r="L552" s="294"/>
      <c r="M552" s="294"/>
      <c r="N552" s="294">
        <v>0</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0"/>
      <c r="B553" s="430" t="s">
        <v>309</v>
      </c>
      <c r="C553" s="290" t="s">
        <v>164</v>
      </c>
      <c r="D553" s="294"/>
      <c r="E553" s="294"/>
      <c r="F553" s="294"/>
      <c r="G553" s="294"/>
      <c r="H553" s="294"/>
      <c r="I553" s="294"/>
      <c r="J553" s="294"/>
      <c r="K553" s="294"/>
      <c r="L553" s="294"/>
      <c r="M553" s="294"/>
      <c r="N553" s="294">
        <f>N552</f>
        <v>0</v>
      </c>
      <c r="O553" s="294"/>
      <c r="P553" s="294"/>
      <c r="Q553" s="294"/>
      <c r="R553" s="294"/>
      <c r="S553" s="294"/>
      <c r="T553" s="294"/>
      <c r="U553" s="294"/>
      <c r="V553" s="294"/>
      <c r="W553" s="294"/>
      <c r="X553" s="294"/>
      <c r="Y553" s="410">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outlineLevel="1">
      <c r="A554" s="530"/>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0">
        <v>48</v>
      </c>
      <c r="B555" s="427" t="s">
        <v>141</v>
      </c>
      <c r="C555" s="290" t="s">
        <v>25</v>
      </c>
      <c r="D555" s="294"/>
      <c r="E555" s="294"/>
      <c r="F555" s="294"/>
      <c r="G555" s="294"/>
      <c r="H555" s="294"/>
      <c r="I555" s="294"/>
      <c r="J555" s="294"/>
      <c r="K555" s="294"/>
      <c r="L555" s="294"/>
      <c r="M555" s="294"/>
      <c r="N555" s="294">
        <v>0</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0"/>
      <c r="B556" s="430" t="s">
        <v>309</v>
      </c>
      <c r="C556" s="290" t="s">
        <v>164</v>
      </c>
      <c r="D556" s="294"/>
      <c r="E556" s="294"/>
      <c r="F556" s="294"/>
      <c r="G556" s="294"/>
      <c r="H556" s="294"/>
      <c r="I556" s="294"/>
      <c r="J556" s="294"/>
      <c r="K556" s="294"/>
      <c r="L556" s="294"/>
      <c r="M556" s="294"/>
      <c r="N556" s="294">
        <f>N555</f>
        <v>0</v>
      </c>
      <c r="O556" s="294"/>
      <c r="P556" s="294"/>
      <c r="Q556" s="294"/>
      <c r="R556" s="294"/>
      <c r="S556" s="294"/>
      <c r="T556" s="294"/>
      <c r="U556" s="294"/>
      <c r="V556" s="294"/>
      <c r="W556" s="294"/>
      <c r="X556" s="294"/>
      <c r="Y556" s="410">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outlineLevel="1">
      <c r="A557" s="530"/>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0">
        <v>49</v>
      </c>
      <c r="B558" s="427" t="s">
        <v>142</v>
      </c>
      <c r="C558" s="290" t="s">
        <v>25</v>
      </c>
      <c r="D558" s="294"/>
      <c r="E558" s="294"/>
      <c r="F558" s="294"/>
      <c r="G558" s="294"/>
      <c r="H558" s="294"/>
      <c r="I558" s="294"/>
      <c r="J558" s="294"/>
      <c r="K558" s="294"/>
      <c r="L558" s="294"/>
      <c r="M558" s="294"/>
      <c r="N558" s="294">
        <v>0</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0"/>
      <c r="B559" s="430" t="s">
        <v>309</v>
      </c>
      <c r="C559" s="290" t="s">
        <v>164</v>
      </c>
      <c r="D559" s="294"/>
      <c r="E559" s="294"/>
      <c r="F559" s="294"/>
      <c r="G559" s="294"/>
      <c r="H559" s="294"/>
      <c r="I559" s="294"/>
      <c r="J559" s="294"/>
      <c r="K559" s="294"/>
      <c r="L559" s="294"/>
      <c r="M559" s="294"/>
      <c r="N559" s="294">
        <f>N558</f>
        <v>0</v>
      </c>
      <c r="O559" s="294"/>
      <c r="P559" s="294"/>
      <c r="Q559" s="294"/>
      <c r="R559" s="294"/>
      <c r="S559" s="294"/>
      <c r="T559" s="294"/>
      <c r="U559" s="294"/>
      <c r="V559" s="294"/>
      <c r="W559" s="294"/>
      <c r="X559" s="294"/>
      <c r="Y559" s="410">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outlineLevel="1">
      <c r="A560" s="530"/>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293</v>
      </c>
      <c r="C561" s="328"/>
      <c r="D561" s="328">
        <f>SUM(D404:D559)</f>
        <v>0</v>
      </c>
      <c r="E561" s="328"/>
      <c r="F561" s="328"/>
      <c r="G561" s="328"/>
      <c r="H561" s="328"/>
      <c r="I561" s="328"/>
      <c r="J561" s="328"/>
      <c r="K561" s="328"/>
      <c r="L561" s="328"/>
      <c r="M561" s="328"/>
      <c r="N561" s="328"/>
      <c r="O561" s="328">
        <f>SUM(O404:O559)</f>
        <v>0</v>
      </c>
      <c r="P561" s="328"/>
      <c r="Q561" s="328"/>
      <c r="R561" s="328"/>
      <c r="S561" s="328"/>
      <c r="T561" s="328"/>
      <c r="U561" s="328"/>
      <c r="V561" s="328"/>
      <c r="W561" s="328"/>
      <c r="X561" s="328"/>
      <c r="Y561" s="328">
        <f>IF(Y402="kWh",SUMPRODUCT(D404:D559,Y404:Y559))</f>
        <v>0</v>
      </c>
      <c r="Z561" s="328">
        <f>IF(Z402="kWh",SUMPRODUCT(D404:D559,Z404:Z559))</f>
        <v>0</v>
      </c>
      <c r="AA561" s="328">
        <f>IF(AA402="kw",SUMPRODUCT(N404:N559,O404:O559,AA404:AA559),SUMPRODUCT(D404:D559,AA404:AA559))</f>
        <v>0</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294</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295</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296</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c r="B566" s="323" t="s">
        <v>297</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c r="B567" s="323" t="s">
        <v>298</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c r="B568" s="323" t="s">
        <v>299</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0</v>
      </c>
    </row>
    <row r="569" spans="2:39">
      <c r="B569" s="323" t="s">
        <v>300</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0">Y209*Y564</f>
        <v>0</v>
      </c>
      <c r="Z569" s="377">
        <f t="shared" si="1700"/>
        <v>0</v>
      </c>
      <c r="AA569" s="377">
        <f t="shared" si="1700"/>
        <v>0</v>
      </c>
      <c r="AB569" s="377">
        <f t="shared" si="1700"/>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0</v>
      </c>
    </row>
    <row r="570" spans="2:39">
      <c r="B570" s="323" t="s">
        <v>301</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 t="shared" ref="Y570:AL570" si="1701">Y392*Y564</f>
        <v>0</v>
      </c>
      <c r="Z570" s="377">
        <f t="shared" si="1701"/>
        <v>0</v>
      </c>
      <c r="AA570" s="377">
        <f t="shared" si="1701"/>
        <v>0</v>
      </c>
      <c r="AB570" s="377">
        <f t="shared" si="1701"/>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0</v>
      </c>
    </row>
    <row r="571" spans="2:39">
      <c r="B571" s="323" t="s">
        <v>302</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2">Z561*Z564</f>
        <v>0</v>
      </c>
      <c r="AA571" s="377">
        <f t="shared" si="1702"/>
        <v>0</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0</v>
      </c>
    </row>
    <row r="572" spans="2:39" ht="15.75">
      <c r="B572" s="348" t="s">
        <v>303</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03">SUM(AA565:AA571)</f>
        <v>0</v>
      </c>
      <c r="AB572" s="345">
        <f t="shared" si="1703"/>
        <v>0</v>
      </c>
      <c r="AC572" s="345">
        <f t="shared" si="1703"/>
        <v>0</v>
      </c>
      <c r="AD572" s="345">
        <f t="shared" si="1703"/>
        <v>0</v>
      </c>
      <c r="AE572" s="345">
        <f t="shared" si="1703"/>
        <v>0</v>
      </c>
      <c r="AF572" s="345">
        <f>SUM(AF565:AF571)</f>
        <v>0</v>
      </c>
      <c r="AG572" s="345">
        <f>SUM(AG565:AG571)</f>
        <v>0</v>
      </c>
      <c r="AH572" s="345">
        <f t="shared" ref="AH572:AL572" si="1704">SUM(AH565:AH571)</f>
        <v>0</v>
      </c>
      <c r="AI572" s="345">
        <f t="shared" si="1704"/>
        <v>0</v>
      </c>
      <c r="AJ572" s="345">
        <f t="shared" si="1704"/>
        <v>0</v>
      </c>
      <c r="AK572" s="345">
        <f t="shared" si="1704"/>
        <v>0</v>
      </c>
      <c r="AL572" s="345">
        <f t="shared" si="1704"/>
        <v>0</v>
      </c>
      <c r="AM572" s="406">
        <f>SUM(AM565:AM571)</f>
        <v>0</v>
      </c>
    </row>
    <row r="573" spans="2:39" ht="15.75">
      <c r="B573" s="348" t="s">
        <v>304</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5">Z562*Z564</f>
        <v>0</v>
      </c>
      <c r="AA573" s="346">
        <f t="shared" si="1705"/>
        <v>0</v>
      </c>
      <c r="AB573" s="346">
        <f t="shared" si="1705"/>
        <v>0</v>
      </c>
      <c r="AC573" s="346">
        <f t="shared" si="1705"/>
        <v>0</v>
      </c>
      <c r="AD573" s="346">
        <f t="shared" si="1705"/>
        <v>0</v>
      </c>
      <c r="AE573" s="346">
        <f t="shared" si="1705"/>
        <v>0</v>
      </c>
      <c r="AF573" s="346">
        <f>AF562*AF564</f>
        <v>0</v>
      </c>
      <c r="AG573" s="346">
        <f t="shared" ref="AG573:AL573" si="1706">AG562*AG564</f>
        <v>0</v>
      </c>
      <c r="AH573" s="346">
        <f t="shared" si="1706"/>
        <v>0</v>
      </c>
      <c r="AI573" s="346">
        <f t="shared" si="1706"/>
        <v>0</v>
      </c>
      <c r="AJ573" s="346">
        <f t="shared" si="1706"/>
        <v>0</v>
      </c>
      <c r="AK573" s="346">
        <f t="shared" si="1706"/>
        <v>0</v>
      </c>
      <c r="AL573" s="346">
        <f t="shared" si="1706"/>
        <v>0</v>
      </c>
      <c r="AM573" s="406">
        <f>SUM(Y573:AL573)</f>
        <v>0</v>
      </c>
    </row>
    <row r="574" spans="2:39" ht="15.75">
      <c r="B574" s="348" t="s">
        <v>305</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306</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0</v>
      </c>
      <c r="Z576" s="290">
        <f>SUMPRODUCT(E404:E559,Z404:Z559)</f>
        <v>0</v>
      </c>
      <c r="AA576" s="290">
        <f t="shared" ref="AA576:AL576" si="1707">IF(AA402="kw",SUMPRODUCT($N$404:$N$559,$P$404:$P$559,AA404:AA559),SUMPRODUCT($E$404:$E$559,AA404:AA559))</f>
        <v>0</v>
      </c>
      <c r="AB576" s="290">
        <f t="shared" si="1707"/>
        <v>0</v>
      </c>
      <c r="AC576" s="290">
        <f t="shared" si="1707"/>
        <v>0</v>
      </c>
      <c r="AD576" s="290">
        <f t="shared" si="1707"/>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c r="B577" s="438" t="s">
        <v>307</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0</v>
      </c>
      <c r="Z577" s="290">
        <f>SUMPRODUCT(F404:F559,Z404:Z559)</f>
        <v>0</v>
      </c>
      <c r="AA577" s="290">
        <f t="shared" ref="AA577:AL577" si="1708">IF(AA402="kw",SUMPRODUCT($N$404:$N$559,$Q$404:$Q$559,AA404:AA559),SUMPRODUCT($F$404:$F$559,AA404:AA559))</f>
        <v>0</v>
      </c>
      <c r="AB577" s="290">
        <f t="shared" si="1708"/>
        <v>0</v>
      </c>
      <c r="AC577" s="290">
        <f t="shared" si="1708"/>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c r="B578" s="439" t="s">
        <v>308</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0</v>
      </c>
      <c r="Z578" s="325">
        <f>SUMPRODUCT(G404:G559,Z404:Z559)</f>
        <v>0</v>
      </c>
      <c r="AA578" s="325">
        <f t="shared" ref="AA578:AL578" si="1709">IF(AA402="kw",SUMPRODUCT($N$404:$N$559,$R$404:$R$559,AA404:AA559),SUMPRODUCT($G$404:$G$559,AA404:AA559))</f>
        <v>0</v>
      </c>
      <c r="AB578" s="325">
        <f t="shared" si="1709"/>
        <v>0</v>
      </c>
      <c r="AC578" s="325">
        <f t="shared" si="1709"/>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592</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310</v>
      </c>
      <c r="C582" s="280"/>
      <c r="D582" s="588" t="s">
        <v>527</v>
      </c>
      <c r="E582" s="252"/>
      <c r="F582" s="588"/>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07" t="s">
        <v>212</v>
      </c>
      <c r="C583" s="809" t="s">
        <v>33</v>
      </c>
      <c r="D583" s="283" t="s">
        <v>423</v>
      </c>
      <c r="E583" s="811" t="s">
        <v>210</v>
      </c>
      <c r="F583" s="812"/>
      <c r="G583" s="812"/>
      <c r="H583" s="812"/>
      <c r="I583" s="812"/>
      <c r="J583" s="812"/>
      <c r="K583" s="812"/>
      <c r="L583" s="812"/>
      <c r="M583" s="813"/>
      <c r="N583" s="817" t="s">
        <v>214</v>
      </c>
      <c r="O583" s="283" t="s">
        <v>424</v>
      </c>
      <c r="P583" s="811" t="s">
        <v>213</v>
      </c>
      <c r="Q583" s="812"/>
      <c r="R583" s="812"/>
      <c r="S583" s="812"/>
      <c r="T583" s="812"/>
      <c r="U583" s="812"/>
      <c r="V583" s="812"/>
      <c r="W583" s="812"/>
      <c r="X583" s="813"/>
      <c r="Y583" s="814" t="s">
        <v>244</v>
      </c>
      <c r="Z583" s="815"/>
      <c r="AA583" s="815"/>
      <c r="AB583" s="815"/>
      <c r="AC583" s="815"/>
      <c r="AD583" s="815"/>
      <c r="AE583" s="815"/>
      <c r="AF583" s="815"/>
      <c r="AG583" s="815"/>
      <c r="AH583" s="815"/>
      <c r="AI583" s="815"/>
      <c r="AJ583" s="815"/>
      <c r="AK583" s="815"/>
      <c r="AL583" s="815"/>
      <c r="AM583" s="816"/>
    </row>
    <row r="584" spans="1:39" ht="68.25" customHeight="1">
      <c r="B584" s="808"/>
      <c r="C584" s="810"/>
      <c r="D584" s="284">
        <v>2018</v>
      </c>
      <c r="E584" s="284">
        <v>2019</v>
      </c>
      <c r="F584" s="284">
        <v>2020</v>
      </c>
      <c r="G584" s="284">
        <v>2021</v>
      </c>
      <c r="H584" s="284">
        <v>2022</v>
      </c>
      <c r="I584" s="284">
        <v>2023</v>
      </c>
      <c r="J584" s="284">
        <v>2024</v>
      </c>
      <c r="K584" s="284">
        <v>2025</v>
      </c>
      <c r="L584" s="284">
        <v>2026</v>
      </c>
      <c r="M584" s="284">
        <v>2027</v>
      </c>
      <c r="N584" s="818"/>
      <c r="O584" s="284">
        <v>2018</v>
      </c>
      <c r="P584" s="284">
        <v>2019</v>
      </c>
      <c r="Q584" s="284">
        <v>2020</v>
      </c>
      <c r="R584" s="284">
        <v>2021</v>
      </c>
      <c r="S584" s="284">
        <v>2022</v>
      </c>
      <c r="T584" s="284">
        <v>2023</v>
      </c>
      <c r="U584" s="284">
        <v>2024</v>
      </c>
      <c r="V584" s="284">
        <v>2025</v>
      </c>
      <c r="W584" s="284">
        <v>2026</v>
      </c>
      <c r="X584" s="284">
        <v>2027</v>
      </c>
      <c r="Y584" s="284" t="str">
        <f>'1.  LRAMVA Summary'!D50</f>
        <v>Residential</v>
      </c>
      <c r="Z584" s="284" t="str">
        <f>'1.  LRAMVA Summary'!E50</f>
        <v>General Service &lt; 50 kW</v>
      </c>
      <c r="AA584" s="284" t="str">
        <f>'1.  LRAMVA Summary'!F50</f>
        <v>General Service 50 to 2999 kW</v>
      </c>
      <c r="AB584" s="284" t="str">
        <f>'1.  LRAMVA Summary'!G50</f>
        <v>General Service 3000-4999 kW</v>
      </c>
      <c r="AC584" s="284" t="str">
        <f>'1.  LRAMVA Summary'!H50</f>
        <v>Unmetered Scattered Load</v>
      </c>
      <c r="AD584" s="284" t="str">
        <f>'1.  LRAMVA Summary'!I50</f>
        <v>Sentinel Lighting</v>
      </c>
      <c r="AE584" s="284" t="str">
        <f>'1.  LRAMVA Summary'!J50</f>
        <v xml:space="preserve">Street Lighting </v>
      </c>
      <c r="AF584" s="284" t="str">
        <f>'1.  LRAMVA Summary'!K50</f>
        <v/>
      </c>
      <c r="AG584" s="284" t="str">
        <f>'1.  LRAMVA Summary'!L50</f>
        <v/>
      </c>
      <c r="AH584" s="284" t="str">
        <f>'1.  LRAMVA Summary'!M50</f>
        <v/>
      </c>
      <c r="AI584" s="284" t="str">
        <f>'1.  LRAMVA Summary'!N50</f>
        <v/>
      </c>
      <c r="AJ584" s="284" t="str">
        <f>'1.  LRAMVA Summary'!O50</f>
        <v/>
      </c>
      <c r="AK584" s="284" t="str">
        <f>'1.  LRAMVA Summary'!P50</f>
        <v/>
      </c>
      <c r="AL584" s="284" t="str">
        <f>'1.  LRAMVA Summary'!Q50</f>
        <v/>
      </c>
      <c r="AM584" s="286" t="str">
        <f>'1.  LRAMVA Summary'!R50</f>
        <v>Total</v>
      </c>
    </row>
    <row r="585" spans="1:39" ht="15.75" customHeight="1">
      <c r="A585" s="530"/>
      <c r="B585" s="516" t="s">
        <v>505</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Summary'!D51</f>
        <v>kWh</v>
      </c>
      <c r="Z585" s="290" t="str">
        <f>'1.  LRAMVA Summary'!E51</f>
        <v>kWh</v>
      </c>
      <c r="AA585" s="290" t="str">
        <f>'1.  LRAMVA Summary'!F51</f>
        <v>kW</v>
      </c>
      <c r="AB585" s="290" t="str">
        <f>'1.  LRAMVA Summary'!G51</f>
        <v>kW</v>
      </c>
      <c r="AC585" s="290" t="str">
        <f>'1.  LRAMVA Summary'!H51</f>
        <v>kWh</v>
      </c>
      <c r="AD585" s="290" t="str">
        <f>'1.  LRAMVA Summary'!I51</f>
        <v>kW</v>
      </c>
      <c r="AE585" s="290" t="str">
        <f>'1.  LRAMVA Summary'!J51</f>
        <v>kW</v>
      </c>
      <c r="AF585" s="290">
        <f>'1.  LRAMVA Summary'!K51</f>
        <v>0</v>
      </c>
      <c r="AG585" s="290">
        <f>'1.  LRAMVA Summary'!L51</f>
        <v>0</v>
      </c>
      <c r="AH585" s="290">
        <f>'1.  LRAMVA Summary'!M51</f>
        <v>0</v>
      </c>
      <c r="AI585" s="290">
        <f>'1.  LRAMVA Summary'!N51</f>
        <v>0</v>
      </c>
      <c r="AJ585" s="290">
        <f>'1.  LRAMVA Summary'!O51</f>
        <v>0</v>
      </c>
      <c r="AK585" s="290">
        <f>'1.  LRAMVA Summary'!P51</f>
        <v>0</v>
      </c>
      <c r="AL585" s="290">
        <f>'1.  LRAMVA Summary'!Q51</f>
        <v>0</v>
      </c>
      <c r="AM585" s="291"/>
    </row>
    <row r="586" spans="1:39" ht="15.75" hidden="1" outlineLevel="1">
      <c r="A586" s="530"/>
      <c r="B586" s="502" t="s">
        <v>498</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idden="1" outlineLevel="1">
      <c r="A587" s="530">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idden="1" outlineLevel="1">
      <c r="A588" s="530"/>
      <c r="B588" s="293" t="s">
        <v>311</v>
      </c>
      <c r="C588" s="290" t="s">
        <v>164</v>
      </c>
      <c r="D588" s="294"/>
      <c r="E588" s="294"/>
      <c r="F588" s="294"/>
      <c r="G588" s="294"/>
      <c r="H588" s="294"/>
      <c r="I588" s="294"/>
      <c r="J588" s="294"/>
      <c r="K588" s="294"/>
      <c r="L588" s="294"/>
      <c r="M588" s="294"/>
      <c r="N588" s="466"/>
      <c r="O588" s="294"/>
      <c r="P588" s="294"/>
      <c r="Q588" s="294"/>
      <c r="R588" s="294"/>
      <c r="S588" s="294"/>
      <c r="T588" s="294"/>
      <c r="U588" s="294"/>
      <c r="V588" s="294"/>
      <c r="W588" s="294"/>
      <c r="X588" s="294"/>
      <c r="Y588" s="410">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75" hidden="1" outlineLevel="1">
      <c r="A589" s="530"/>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idden="1" outlineLevel="1">
      <c r="A590" s="530">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idden="1" outlineLevel="1">
      <c r="A591" s="530"/>
      <c r="B591" s="293" t="s">
        <v>311</v>
      </c>
      <c r="C591" s="290" t="s">
        <v>164</v>
      </c>
      <c r="D591" s="294"/>
      <c r="E591" s="294"/>
      <c r="F591" s="294"/>
      <c r="G591" s="294"/>
      <c r="H591" s="294"/>
      <c r="I591" s="294"/>
      <c r="J591" s="294"/>
      <c r="K591" s="294"/>
      <c r="L591" s="294"/>
      <c r="M591" s="294"/>
      <c r="N591" s="466"/>
      <c r="O591" s="294"/>
      <c r="P591" s="294"/>
      <c r="Q591" s="294"/>
      <c r="R591" s="294"/>
      <c r="S591" s="294"/>
      <c r="T591" s="294"/>
      <c r="U591" s="294"/>
      <c r="V591" s="294"/>
      <c r="W591" s="294"/>
      <c r="X591" s="294"/>
      <c r="Y591" s="410">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75" hidden="1" outlineLevel="1">
      <c r="A592" s="530"/>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idden="1" outlineLevel="1">
      <c r="A593" s="530">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idden="1" outlineLevel="1">
      <c r="A594" s="530"/>
      <c r="B594" s="293" t="s">
        <v>311</v>
      </c>
      <c r="C594" s="290" t="s">
        <v>164</v>
      </c>
      <c r="D594" s="294"/>
      <c r="E594" s="294"/>
      <c r="F594" s="294"/>
      <c r="G594" s="294"/>
      <c r="H594" s="294"/>
      <c r="I594" s="294"/>
      <c r="J594" s="294"/>
      <c r="K594" s="294"/>
      <c r="L594" s="294"/>
      <c r="M594" s="294"/>
      <c r="N594" s="466"/>
      <c r="O594" s="294"/>
      <c r="P594" s="294"/>
      <c r="Q594" s="294"/>
      <c r="R594" s="294"/>
      <c r="S594" s="294"/>
      <c r="T594" s="294"/>
      <c r="U594" s="294"/>
      <c r="V594" s="294"/>
      <c r="W594" s="294"/>
      <c r="X594" s="294"/>
      <c r="Y594" s="410">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hidden="1" outlineLevel="1">
      <c r="A595" s="530"/>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idden="1" outlineLevel="1">
      <c r="A596" s="530">
        <v>4</v>
      </c>
      <c r="B596" s="427" t="s">
        <v>98</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idden="1" outlineLevel="1">
      <c r="A597" s="530"/>
      <c r="B597" s="293" t="s">
        <v>311</v>
      </c>
      <c r="C597" s="290" t="s">
        <v>164</v>
      </c>
      <c r="D597" s="294"/>
      <c r="E597" s="294"/>
      <c r="F597" s="294"/>
      <c r="G597" s="294"/>
      <c r="H597" s="294"/>
      <c r="I597" s="294"/>
      <c r="J597" s="294"/>
      <c r="K597" s="294"/>
      <c r="L597" s="294"/>
      <c r="M597" s="294"/>
      <c r="N597" s="466"/>
      <c r="O597" s="294"/>
      <c r="P597" s="294"/>
      <c r="Q597" s="294"/>
      <c r="R597" s="294"/>
      <c r="S597" s="294"/>
      <c r="T597" s="294"/>
      <c r="U597" s="294"/>
      <c r="V597" s="294"/>
      <c r="W597" s="294"/>
      <c r="X597" s="294"/>
      <c r="Y597" s="410">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hidden="1" outlineLevel="1">
      <c r="A598" s="530"/>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30">
        <v>5</v>
      </c>
      <c r="B599" s="427" t="s">
        <v>99</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idden="1" outlineLevel="1">
      <c r="A600" s="530"/>
      <c r="B600" s="293" t="s">
        <v>311</v>
      </c>
      <c r="C600" s="290" t="s">
        <v>164</v>
      </c>
      <c r="D600" s="294"/>
      <c r="E600" s="294"/>
      <c r="F600" s="294"/>
      <c r="G600" s="294"/>
      <c r="H600" s="294"/>
      <c r="I600" s="294"/>
      <c r="J600" s="294"/>
      <c r="K600" s="294"/>
      <c r="L600" s="294"/>
      <c r="M600" s="294"/>
      <c r="N600" s="466"/>
      <c r="O600" s="294"/>
      <c r="P600" s="294"/>
      <c r="Q600" s="294"/>
      <c r="R600" s="294"/>
      <c r="S600" s="294"/>
      <c r="T600" s="294"/>
      <c r="U600" s="294"/>
      <c r="V600" s="294"/>
      <c r="W600" s="294"/>
      <c r="X600" s="294"/>
      <c r="Y600" s="410">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hidden="1" outlineLevel="1">
      <c r="A601" s="530"/>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hidden="1" outlineLevel="1">
      <c r="A602" s="530"/>
      <c r="B602" s="318" t="s">
        <v>499</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idden="1" outlineLevel="1">
      <c r="A603" s="530">
        <v>6</v>
      </c>
      <c r="B603" s="427" t="s">
        <v>100</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idden="1" outlineLevel="1">
      <c r="A604" s="530"/>
      <c r="B604" s="293" t="s">
        <v>311</v>
      </c>
      <c r="C604" s="290" t="s">
        <v>164</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hidden="1" outlineLevel="1">
      <c r="A605" s="530"/>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30">
        <v>7</v>
      </c>
      <c r="B606" s="427" t="s">
        <v>101</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idden="1" outlineLevel="1">
      <c r="A607" s="530"/>
      <c r="B607" s="293" t="s">
        <v>311</v>
      </c>
      <c r="C607" s="290" t="s">
        <v>164</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hidden="1" outlineLevel="1">
      <c r="A608" s="530"/>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30">
        <v>8</v>
      </c>
      <c r="B609" s="427" t="s">
        <v>102</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idden="1" outlineLevel="1">
      <c r="A610" s="530"/>
      <c r="B610" s="293" t="s">
        <v>311</v>
      </c>
      <c r="C610" s="290" t="s">
        <v>164</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hidden="1" outlineLevel="1">
      <c r="A611" s="530"/>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30">
        <v>9</v>
      </c>
      <c r="B612" s="427" t="s">
        <v>103</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idden="1" outlineLevel="1">
      <c r="A613" s="530"/>
      <c r="B613" s="293" t="s">
        <v>311</v>
      </c>
      <c r="C613" s="290" t="s">
        <v>164</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hidden="1" outlineLevel="1">
      <c r="A614" s="530"/>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30">
        <v>10</v>
      </c>
      <c r="B615" s="427" t="s">
        <v>104</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idden="1" outlineLevel="1">
      <c r="A616" s="530"/>
      <c r="B616" s="293" t="s">
        <v>311</v>
      </c>
      <c r="C616" s="290" t="s">
        <v>164</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hidden="1" outlineLevel="1">
      <c r="A617" s="530"/>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hidden="1" outlineLevel="1">
      <c r="A618" s="530"/>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30">
        <v>11</v>
      </c>
      <c r="B619" s="427" t="s">
        <v>105</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idden="1" outlineLevel="1">
      <c r="A620" s="530"/>
      <c r="B620" s="293" t="s">
        <v>311</v>
      </c>
      <c r="C620" s="290" t="s">
        <v>164</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hidden="1" outlineLevel="1">
      <c r="A621" s="530"/>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hidden="1" outlineLevel="1">
      <c r="A622" s="530">
        <v>12</v>
      </c>
      <c r="B622" s="427" t="s">
        <v>106</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idden="1" outlineLevel="1">
      <c r="A623" s="530"/>
      <c r="B623" s="293" t="s">
        <v>311</v>
      </c>
      <c r="C623" s="290" t="s">
        <v>164</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hidden="1" outlineLevel="1">
      <c r="A624" s="530"/>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30">
        <v>13</v>
      </c>
      <c r="B625" s="427" t="s">
        <v>107</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idden="1" outlineLevel="1">
      <c r="A626" s="530"/>
      <c r="B626" s="293" t="s">
        <v>311</v>
      </c>
      <c r="C626" s="290" t="s">
        <v>164</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hidden="1" outlineLevel="1">
      <c r="A627" s="530"/>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hidden="1" outlineLevel="1">
      <c r="A628" s="530"/>
      <c r="B628" s="287" t="s">
        <v>108</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idden="1" outlineLevel="1">
      <c r="A629" s="530">
        <v>14</v>
      </c>
      <c r="B629" s="314" t="s">
        <v>109</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idden="1" outlineLevel="1">
      <c r="A630" s="530"/>
      <c r="B630" s="293" t="s">
        <v>311</v>
      </c>
      <c r="C630" s="290" t="s">
        <v>164</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4"/>
      <c r="AN630" s="628"/>
    </row>
    <row r="631" spans="1:40" hidden="1" outlineLevel="1">
      <c r="A631" s="530"/>
      <c r="B631" s="314"/>
      <c r="C631" s="304"/>
      <c r="D631" s="290"/>
      <c r="E631" s="290"/>
      <c r="F631" s="290"/>
      <c r="G631" s="290"/>
      <c r="H631" s="290"/>
      <c r="I631" s="290"/>
      <c r="J631" s="290"/>
      <c r="K631" s="290"/>
      <c r="L631" s="290"/>
      <c r="M631" s="290"/>
      <c r="N631" s="466"/>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8"/>
    </row>
    <row r="632" spans="1:40" s="308" customFormat="1" ht="15.75" hidden="1" outlineLevel="1">
      <c r="A632" s="530"/>
      <c r="B632" s="287" t="s">
        <v>491</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5"/>
      <c r="AN632" s="629"/>
    </row>
    <row r="633" spans="1:40" hidden="1" outlineLevel="1">
      <c r="A633" s="530">
        <v>15</v>
      </c>
      <c r="B633" s="293" t="s">
        <v>496</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idden="1" outlineLevel="1">
      <c r="A634" s="530"/>
      <c r="B634" s="293" t="s">
        <v>311</v>
      </c>
      <c r="C634" s="290" t="s">
        <v>164</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hidden="1" outlineLevel="1">
      <c r="A635" s="530"/>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idden="1" outlineLevel="1">
      <c r="A636" s="530">
        <v>16</v>
      </c>
      <c r="B636" s="323" t="s">
        <v>492</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idden="1" outlineLevel="1">
      <c r="A637" s="530"/>
      <c r="B637" s="293" t="s">
        <v>311</v>
      </c>
      <c r="C637" s="290" t="s">
        <v>164</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hidden="1" outlineLevel="1">
      <c r="A638" s="530"/>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hidden="1" outlineLevel="1">
      <c r="A639" s="530"/>
      <c r="B639" s="517" t="s">
        <v>497</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idden="1" outlineLevel="1">
      <c r="A640" s="530">
        <v>17</v>
      </c>
      <c r="B640" s="427" t="s">
        <v>113</v>
      </c>
      <c r="C640" s="290" t="s">
        <v>25</v>
      </c>
      <c r="D640" s="294"/>
      <c r="E640" s="294"/>
      <c r="F640" s="294"/>
      <c r="G640" s="294"/>
      <c r="H640" s="294"/>
      <c r="I640" s="294"/>
      <c r="J640" s="294"/>
      <c r="K640" s="294"/>
      <c r="L640" s="294"/>
      <c r="M640" s="294"/>
      <c r="N640" s="294">
        <v>0</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idden="1" outlineLevel="1">
      <c r="A641" s="530"/>
      <c r="B641" s="293" t="s">
        <v>311</v>
      </c>
      <c r="C641" s="290" t="s">
        <v>164</v>
      </c>
      <c r="D641" s="294"/>
      <c r="E641" s="294"/>
      <c r="F641" s="294"/>
      <c r="G641" s="294"/>
      <c r="H641" s="294"/>
      <c r="I641" s="294"/>
      <c r="J641" s="294"/>
      <c r="K641" s="294"/>
      <c r="L641" s="294"/>
      <c r="M641" s="294"/>
      <c r="N641" s="294">
        <f>N640</f>
        <v>0</v>
      </c>
      <c r="O641" s="294"/>
      <c r="P641" s="294"/>
      <c r="Q641" s="294"/>
      <c r="R641" s="294"/>
      <c r="S641" s="294"/>
      <c r="T641" s="294"/>
      <c r="U641" s="294"/>
      <c r="V641" s="294"/>
      <c r="W641" s="294"/>
      <c r="X641" s="294"/>
      <c r="Y641" s="410">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hidden="1" outlineLevel="1">
      <c r="A642" s="530"/>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idden="1" outlineLevel="1">
      <c r="A643" s="530">
        <v>18</v>
      </c>
      <c r="B643" s="427" t="s">
        <v>110</v>
      </c>
      <c r="C643" s="290" t="s">
        <v>25</v>
      </c>
      <c r="D643" s="294"/>
      <c r="E643" s="294"/>
      <c r="F643" s="294"/>
      <c r="G643" s="294"/>
      <c r="H643" s="294"/>
      <c r="I643" s="294"/>
      <c r="J643" s="294"/>
      <c r="K643" s="294"/>
      <c r="L643" s="294"/>
      <c r="M643" s="294"/>
      <c r="N643" s="294">
        <v>0</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idden="1" outlineLevel="1">
      <c r="A644" s="530"/>
      <c r="B644" s="293" t="s">
        <v>311</v>
      </c>
      <c r="C644" s="290" t="s">
        <v>164</v>
      </c>
      <c r="D644" s="294"/>
      <c r="E644" s="294"/>
      <c r="F644" s="294"/>
      <c r="G644" s="294"/>
      <c r="H644" s="294"/>
      <c r="I644" s="294"/>
      <c r="J644" s="294"/>
      <c r="K644" s="294"/>
      <c r="L644" s="294"/>
      <c r="M644" s="294"/>
      <c r="N644" s="294">
        <f>N643</f>
        <v>0</v>
      </c>
      <c r="O644" s="294"/>
      <c r="P644" s="294"/>
      <c r="Q644" s="294"/>
      <c r="R644" s="294"/>
      <c r="S644" s="294"/>
      <c r="T644" s="294"/>
      <c r="U644" s="294"/>
      <c r="V644" s="294"/>
      <c r="W644" s="294"/>
      <c r="X644" s="294"/>
      <c r="Y644" s="410">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hidden="1" outlineLevel="1">
      <c r="A645" s="530"/>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idden="1" outlineLevel="1">
      <c r="A646" s="530">
        <v>19</v>
      </c>
      <c r="B646" s="427" t="s">
        <v>112</v>
      </c>
      <c r="C646" s="290" t="s">
        <v>25</v>
      </c>
      <c r="D646" s="294"/>
      <c r="E646" s="294"/>
      <c r="F646" s="294"/>
      <c r="G646" s="294"/>
      <c r="H646" s="294"/>
      <c r="I646" s="294"/>
      <c r="J646" s="294"/>
      <c r="K646" s="294"/>
      <c r="L646" s="294"/>
      <c r="M646" s="294"/>
      <c r="N646" s="294">
        <v>0</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idden="1" outlineLevel="1">
      <c r="A647" s="530"/>
      <c r="B647" s="293" t="s">
        <v>311</v>
      </c>
      <c r="C647" s="290" t="s">
        <v>164</v>
      </c>
      <c r="D647" s="294"/>
      <c r="E647" s="294"/>
      <c r="F647" s="294"/>
      <c r="G647" s="294"/>
      <c r="H647" s="294"/>
      <c r="I647" s="294"/>
      <c r="J647" s="294"/>
      <c r="K647" s="294"/>
      <c r="L647" s="294"/>
      <c r="M647" s="294"/>
      <c r="N647" s="294">
        <f>N646</f>
        <v>0</v>
      </c>
      <c r="O647" s="294"/>
      <c r="P647" s="294"/>
      <c r="Q647" s="294"/>
      <c r="R647" s="294"/>
      <c r="S647" s="294"/>
      <c r="T647" s="294"/>
      <c r="U647" s="294"/>
      <c r="V647" s="294"/>
      <c r="W647" s="294"/>
      <c r="X647" s="294"/>
      <c r="Y647" s="410">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hidden="1" outlineLevel="1">
      <c r="A648" s="530"/>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idden="1" outlineLevel="1">
      <c r="A649" s="530">
        <v>20</v>
      </c>
      <c r="B649" s="427" t="s">
        <v>111</v>
      </c>
      <c r="C649" s="290" t="s">
        <v>25</v>
      </c>
      <c r="D649" s="294"/>
      <c r="E649" s="294"/>
      <c r="F649" s="294"/>
      <c r="G649" s="294"/>
      <c r="H649" s="294"/>
      <c r="I649" s="294"/>
      <c r="J649" s="294"/>
      <c r="K649" s="294"/>
      <c r="L649" s="294"/>
      <c r="M649" s="294"/>
      <c r="N649" s="294">
        <v>0</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idden="1" outlineLevel="1">
      <c r="A650" s="530"/>
      <c r="B650" s="293" t="s">
        <v>311</v>
      </c>
      <c r="C650" s="290" t="s">
        <v>164</v>
      </c>
      <c r="D650" s="294"/>
      <c r="E650" s="294"/>
      <c r="F650" s="294"/>
      <c r="G650" s="294"/>
      <c r="H650" s="294"/>
      <c r="I650" s="294"/>
      <c r="J650" s="294"/>
      <c r="K650" s="294"/>
      <c r="L650" s="294"/>
      <c r="M650" s="294"/>
      <c r="N650" s="294">
        <f>N649</f>
        <v>0</v>
      </c>
      <c r="O650" s="294"/>
      <c r="P650" s="294"/>
      <c r="Q650" s="294"/>
      <c r="R650" s="294"/>
      <c r="S650" s="294"/>
      <c r="T650" s="294"/>
      <c r="U650" s="294"/>
      <c r="V650" s="294"/>
      <c r="W650" s="294"/>
      <c r="X650" s="294"/>
      <c r="Y650" s="410">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75" hidden="1" outlineLevel="1">
      <c r="A651" s="530"/>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hidden="1" outlineLevel="1">
      <c r="A652" s="530"/>
      <c r="B652" s="516" t="s">
        <v>504</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hidden="1" outlineLevel="1">
      <c r="A653" s="530"/>
      <c r="B653" s="502" t="s">
        <v>500</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hidden="1" outlineLevel="1">
      <c r="A654" s="530">
        <v>21</v>
      </c>
      <c r="B654" s="427" t="s">
        <v>114</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hidden="1" outlineLevel="1">
      <c r="A655" s="530"/>
      <c r="B655" s="293" t="s">
        <v>311</v>
      </c>
      <c r="C655" s="290" t="s">
        <v>164</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898">Z654</f>
        <v>0</v>
      </c>
      <c r="AA655" s="410">
        <f t="shared" ref="AA655" si="1899">AA654</f>
        <v>0</v>
      </c>
      <c r="AB655" s="410">
        <f t="shared" ref="AB655" si="1900">AB654</f>
        <v>0</v>
      </c>
      <c r="AC655" s="410">
        <f t="shared" ref="AC655" si="1901">AC654</f>
        <v>0</v>
      </c>
      <c r="AD655" s="410">
        <f t="shared" ref="AD655" si="1902">AD654</f>
        <v>0</v>
      </c>
      <c r="AE655" s="410">
        <f t="shared" ref="AE655" si="1903">AE654</f>
        <v>0</v>
      </c>
      <c r="AF655" s="410">
        <f t="shared" ref="AF655" si="1904">AF654</f>
        <v>0</v>
      </c>
      <c r="AG655" s="410">
        <f t="shared" ref="AG655" si="1905">AG654</f>
        <v>0</v>
      </c>
      <c r="AH655" s="410">
        <f t="shared" ref="AH655" si="1906">AH654</f>
        <v>0</v>
      </c>
      <c r="AI655" s="410">
        <f t="shared" ref="AI655" si="1907">AI654</f>
        <v>0</v>
      </c>
      <c r="AJ655" s="410">
        <f t="shared" ref="AJ655" si="1908">AJ654</f>
        <v>0</v>
      </c>
      <c r="AK655" s="410">
        <f t="shared" ref="AK655" si="1909">AK654</f>
        <v>0</v>
      </c>
      <c r="AL655" s="410">
        <f t="shared" ref="AL655" si="1910">AL654</f>
        <v>0</v>
      </c>
      <c r="AM655" s="305"/>
    </row>
    <row r="656" spans="1:39" hidden="1" outlineLevel="1">
      <c r="A656" s="530"/>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hidden="1" outlineLevel="1">
      <c r="A657" s="530">
        <v>22</v>
      </c>
      <c r="B657" s="427" t="s">
        <v>115</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hidden="1" outlineLevel="1">
      <c r="A658" s="530"/>
      <c r="B658" s="293" t="s">
        <v>311</v>
      </c>
      <c r="C658" s="290" t="s">
        <v>164</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1">Z657</f>
        <v>0</v>
      </c>
      <c r="AA658" s="410">
        <f t="shared" ref="AA658" si="1912">AA657</f>
        <v>0</v>
      </c>
      <c r="AB658" s="410">
        <f t="shared" ref="AB658" si="1913">AB657</f>
        <v>0</v>
      </c>
      <c r="AC658" s="410">
        <f t="shared" ref="AC658" si="1914">AC657</f>
        <v>0</v>
      </c>
      <c r="AD658" s="410">
        <f t="shared" ref="AD658" si="1915">AD657</f>
        <v>0</v>
      </c>
      <c r="AE658" s="410">
        <f t="shared" ref="AE658" si="1916">AE657</f>
        <v>0</v>
      </c>
      <c r="AF658" s="410">
        <f t="shared" ref="AF658" si="1917">AF657</f>
        <v>0</v>
      </c>
      <c r="AG658" s="410">
        <f t="shared" ref="AG658" si="1918">AG657</f>
        <v>0</v>
      </c>
      <c r="AH658" s="410">
        <f t="shared" ref="AH658" si="1919">AH657</f>
        <v>0</v>
      </c>
      <c r="AI658" s="410">
        <f t="shared" ref="AI658" si="1920">AI657</f>
        <v>0</v>
      </c>
      <c r="AJ658" s="410">
        <f t="shared" ref="AJ658" si="1921">AJ657</f>
        <v>0</v>
      </c>
      <c r="AK658" s="410">
        <f t="shared" ref="AK658" si="1922">AK657</f>
        <v>0</v>
      </c>
      <c r="AL658" s="410">
        <f t="shared" ref="AL658" si="1923">AL657</f>
        <v>0</v>
      </c>
      <c r="AM658" s="305"/>
    </row>
    <row r="659" spans="1:39" hidden="1" outlineLevel="1">
      <c r="A659" s="530"/>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30">
        <v>23</v>
      </c>
      <c r="B660" s="427" t="s">
        <v>116</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idden="1" outlineLevel="1">
      <c r="A661" s="530"/>
      <c r="B661" s="293" t="s">
        <v>311</v>
      </c>
      <c r="C661" s="290" t="s">
        <v>164</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4">Z660</f>
        <v>0</v>
      </c>
      <c r="AA661" s="410">
        <f t="shared" ref="AA661" si="1925">AA660</f>
        <v>0</v>
      </c>
      <c r="AB661" s="410">
        <f t="shared" ref="AB661" si="1926">AB660</f>
        <v>0</v>
      </c>
      <c r="AC661" s="410">
        <f t="shared" ref="AC661" si="1927">AC660</f>
        <v>0</v>
      </c>
      <c r="AD661" s="410">
        <f t="shared" ref="AD661" si="1928">AD660</f>
        <v>0</v>
      </c>
      <c r="AE661" s="410">
        <f t="shared" ref="AE661" si="1929">AE660</f>
        <v>0</v>
      </c>
      <c r="AF661" s="410">
        <f t="shared" ref="AF661" si="1930">AF660</f>
        <v>0</v>
      </c>
      <c r="AG661" s="410">
        <f t="shared" ref="AG661" si="1931">AG660</f>
        <v>0</v>
      </c>
      <c r="AH661" s="410">
        <f t="shared" ref="AH661" si="1932">AH660</f>
        <v>0</v>
      </c>
      <c r="AI661" s="410">
        <f t="shared" ref="AI661" si="1933">AI660</f>
        <v>0</v>
      </c>
      <c r="AJ661" s="410">
        <f t="shared" ref="AJ661" si="1934">AJ660</f>
        <v>0</v>
      </c>
      <c r="AK661" s="410">
        <f t="shared" ref="AK661" si="1935">AK660</f>
        <v>0</v>
      </c>
      <c r="AL661" s="410">
        <f t="shared" ref="AL661" si="1936">AL660</f>
        <v>0</v>
      </c>
      <c r="AM661" s="305"/>
    </row>
    <row r="662" spans="1:39" hidden="1" outlineLevel="1">
      <c r="A662" s="530"/>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hidden="1" outlineLevel="1">
      <c r="A663" s="530">
        <v>24</v>
      </c>
      <c r="B663" s="427" t="s">
        <v>117</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idden="1" outlineLevel="1">
      <c r="A664" s="530"/>
      <c r="B664" s="293" t="s">
        <v>311</v>
      </c>
      <c r="C664" s="290" t="s">
        <v>164</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7">Z663</f>
        <v>0</v>
      </c>
      <c r="AA664" s="410">
        <f t="shared" ref="AA664" si="1938">AA663</f>
        <v>0</v>
      </c>
      <c r="AB664" s="410">
        <f t="shared" ref="AB664" si="1939">AB663</f>
        <v>0</v>
      </c>
      <c r="AC664" s="410">
        <f t="shared" ref="AC664" si="1940">AC663</f>
        <v>0</v>
      </c>
      <c r="AD664" s="410">
        <f t="shared" ref="AD664" si="1941">AD663</f>
        <v>0</v>
      </c>
      <c r="AE664" s="410">
        <f t="shared" ref="AE664" si="1942">AE663</f>
        <v>0</v>
      </c>
      <c r="AF664" s="410">
        <f t="shared" ref="AF664" si="1943">AF663</f>
        <v>0</v>
      </c>
      <c r="AG664" s="410">
        <f t="shared" ref="AG664" si="1944">AG663</f>
        <v>0</v>
      </c>
      <c r="AH664" s="410">
        <f t="shared" ref="AH664" si="1945">AH663</f>
        <v>0</v>
      </c>
      <c r="AI664" s="410">
        <f t="shared" ref="AI664" si="1946">AI663</f>
        <v>0</v>
      </c>
      <c r="AJ664" s="410">
        <f t="shared" ref="AJ664" si="1947">AJ663</f>
        <v>0</v>
      </c>
      <c r="AK664" s="410">
        <f t="shared" ref="AK664" si="1948">AK663</f>
        <v>0</v>
      </c>
      <c r="AL664" s="410">
        <f t="shared" ref="AL664" si="1949">AL663</f>
        <v>0</v>
      </c>
      <c r="AM664" s="305"/>
    </row>
    <row r="665" spans="1:39" hidden="1" outlineLevel="1">
      <c r="A665" s="530"/>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hidden="1" outlineLevel="1">
      <c r="A666" s="530"/>
      <c r="B666" s="287" t="s">
        <v>501</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idden="1" outlineLevel="1">
      <c r="A667" s="530">
        <v>25</v>
      </c>
      <c r="B667" s="427" t="s">
        <v>118</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idden="1" outlineLevel="1">
      <c r="A668" s="530"/>
      <c r="B668" s="293" t="s">
        <v>311</v>
      </c>
      <c r="C668" s="290" t="s">
        <v>164</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0">Z667</f>
        <v>0</v>
      </c>
      <c r="AA668" s="410">
        <f t="shared" ref="AA668" si="1951">AA667</f>
        <v>0</v>
      </c>
      <c r="AB668" s="410">
        <f t="shared" ref="AB668" si="1952">AB667</f>
        <v>0</v>
      </c>
      <c r="AC668" s="410">
        <f t="shared" ref="AC668" si="1953">AC667</f>
        <v>0</v>
      </c>
      <c r="AD668" s="410">
        <f t="shared" ref="AD668" si="1954">AD667</f>
        <v>0</v>
      </c>
      <c r="AE668" s="410">
        <f t="shared" ref="AE668" si="1955">AE667</f>
        <v>0</v>
      </c>
      <c r="AF668" s="410">
        <f t="shared" ref="AF668" si="1956">AF667</f>
        <v>0</v>
      </c>
      <c r="AG668" s="410">
        <f t="shared" ref="AG668" si="1957">AG667</f>
        <v>0</v>
      </c>
      <c r="AH668" s="410">
        <f t="shared" ref="AH668" si="1958">AH667</f>
        <v>0</v>
      </c>
      <c r="AI668" s="410">
        <f t="shared" ref="AI668" si="1959">AI667</f>
        <v>0</v>
      </c>
      <c r="AJ668" s="410">
        <f t="shared" ref="AJ668" si="1960">AJ667</f>
        <v>0</v>
      </c>
      <c r="AK668" s="410">
        <f t="shared" ref="AK668" si="1961">AK667</f>
        <v>0</v>
      </c>
      <c r="AL668" s="410">
        <f t="shared" ref="AL668" si="1962">AL667</f>
        <v>0</v>
      </c>
      <c r="AM668" s="305"/>
    </row>
    <row r="669" spans="1:39" hidden="1" outlineLevel="1">
      <c r="A669" s="530"/>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hidden="1" outlineLevel="1">
      <c r="A670" s="530">
        <v>26</v>
      </c>
      <c r="B670" s="427" t="s">
        <v>119</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hidden="1" outlineLevel="1">
      <c r="A671" s="530"/>
      <c r="B671" s="293" t="s">
        <v>311</v>
      </c>
      <c r="C671" s="290" t="s">
        <v>164</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3">Z670</f>
        <v>0</v>
      </c>
      <c r="AA671" s="410">
        <f t="shared" ref="AA671" si="1964">AA670</f>
        <v>0</v>
      </c>
      <c r="AB671" s="410">
        <f t="shared" ref="AB671" si="1965">AB670</f>
        <v>0</v>
      </c>
      <c r="AC671" s="410">
        <f t="shared" ref="AC671" si="1966">AC670</f>
        <v>0</v>
      </c>
      <c r="AD671" s="410">
        <f t="shared" ref="AD671" si="1967">AD670</f>
        <v>0</v>
      </c>
      <c r="AE671" s="410">
        <f t="shared" ref="AE671" si="1968">AE670</f>
        <v>0</v>
      </c>
      <c r="AF671" s="410">
        <f t="shared" ref="AF671" si="1969">AF670</f>
        <v>0</v>
      </c>
      <c r="AG671" s="410">
        <f t="shared" ref="AG671" si="1970">AG670</f>
        <v>0</v>
      </c>
      <c r="AH671" s="410">
        <f t="shared" ref="AH671" si="1971">AH670</f>
        <v>0</v>
      </c>
      <c r="AI671" s="410">
        <f t="shared" ref="AI671" si="1972">AI670</f>
        <v>0</v>
      </c>
      <c r="AJ671" s="410">
        <f t="shared" ref="AJ671" si="1973">AJ670</f>
        <v>0</v>
      </c>
      <c r="AK671" s="410">
        <f t="shared" ref="AK671" si="1974">AK670</f>
        <v>0</v>
      </c>
      <c r="AL671" s="410">
        <f t="shared" ref="AL671" si="1975">AL670</f>
        <v>0</v>
      </c>
      <c r="AM671" s="305"/>
    </row>
    <row r="672" spans="1:39" hidden="1" outlineLevel="1">
      <c r="A672" s="530"/>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hidden="1" outlineLevel="1">
      <c r="A673" s="530">
        <v>27</v>
      </c>
      <c r="B673" s="427" t="s">
        <v>120</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hidden="1" outlineLevel="1">
      <c r="A674" s="530"/>
      <c r="B674" s="293" t="s">
        <v>311</v>
      </c>
      <c r="C674" s="290" t="s">
        <v>164</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6">Z673</f>
        <v>0</v>
      </c>
      <c r="AA674" s="410">
        <f t="shared" ref="AA674" si="1977">AA673</f>
        <v>0</v>
      </c>
      <c r="AB674" s="410">
        <f t="shared" ref="AB674" si="1978">AB673</f>
        <v>0</v>
      </c>
      <c r="AC674" s="410">
        <f t="shared" ref="AC674" si="1979">AC673</f>
        <v>0</v>
      </c>
      <c r="AD674" s="410">
        <f t="shared" ref="AD674" si="1980">AD673</f>
        <v>0</v>
      </c>
      <c r="AE674" s="410">
        <f t="shared" ref="AE674" si="1981">AE673</f>
        <v>0</v>
      </c>
      <c r="AF674" s="410">
        <f t="shared" ref="AF674" si="1982">AF673</f>
        <v>0</v>
      </c>
      <c r="AG674" s="410">
        <f t="shared" ref="AG674" si="1983">AG673</f>
        <v>0</v>
      </c>
      <c r="AH674" s="410">
        <f t="shared" ref="AH674" si="1984">AH673</f>
        <v>0</v>
      </c>
      <c r="AI674" s="410">
        <f t="shared" ref="AI674" si="1985">AI673</f>
        <v>0</v>
      </c>
      <c r="AJ674" s="410">
        <f t="shared" ref="AJ674" si="1986">AJ673</f>
        <v>0</v>
      </c>
      <c r="AK674" s="410">
        <f t="shared" ref="AK674" si="1987">AK673</f>
        <v>0</v>
      </c>
      <c r="AL674" s="410">
        <f t="shared" ref="AL674" si="1988">AL673</f>
        <v>0</v>
      </c>
      <c r="AM674" s="305"/>
    </row>
    <row r="675" spans="1:39" hidden="1" outlineLevel="1">
      <c r="A675" s="530"/>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30">
        <v>28</v>
      </c>
      <c r="B676" s="427" t="s">
        <v>121</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idden="1" outlineLevel="1">
      <c r="A677" s="530"/>
      <c r="B677" s="293" t="s">
        <v>311</v>
      </c>
      <c r="C677" s="290" t="s">
        <v>164</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89">Z676</f>
        <v>0</v>
      </c>
      <c r="AA677" s="410">
        <f t="shared" ref="AA677" si="1990">AA676</f>
        <v>0</v>
      </c>
      <c r="AB677" s="410">
        <f t="shared" ref="AB677" si="1991">AB676</f>
        <v>0</v>
      </c>
      <c r="AC677" s="410">
        <f t="shared" ref="AC677" si="1992">AC676</f>
        <v>0</v>
      </c>
      <c r="AD677" s="410">
        <f t="shared" ref="AD677" si="1993">AD676</f>
        <v>0</v>
      </c>
      <c r="AE677" s="410">
        <f t="shared" ref="AE677" si="1994">AE676</f>
        <v>0</v>
      </c>
      <c r="AF677" s="410">
        <f t="shared" ref="AF677" si="1995">AF676</f>
        <v>0</v>
      </c>
      <c r="AG677" s="410">
        <f t="shared" ref="AG677" si="1996">AG676</f>
        <v>0</v>
      </c>
      <c r="AH677" s="410">
        <f t="shared" ref="AH677" si="1997">AH676</f>
        <v>0</v>
      </c>
      <c r="AI677" s="410">
        <f t="shared" ref="AI677" si="1998">AI676</f>
        <v>0</v>
      </c>
      <c r="AJ677" s="410">
        <f t="shared" ref="AJ677" si="1999">AJ676</f>
        <v>0</v>
      </c>
      <c r="AK677" s="410">
        <f t="shared" ref="AK677" si="2000">AK676</f>
        <v>0</v>
      </c>
      <c r="AL677" s="410">
        <f t="shared" ref="AL677" si="2001">AL676</f>
        <v>0</v>
      </c>
      <c r="AM677" s="305"/>
    </row>
    <row r="678" spans="1:39" hidden="1" outlineLevel="1">
      <c r="A678" s="530"/>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hidden="1" outlineLevel="1">
      <c r="A679" s="530">
        <v>29</v>
      </c>
      <c r="B679" s="427" t="s">
        <v>122</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hidden="1" outlineLevel="1">
      <c r="A680" s="530"/>
      <c r="B680" s="293" t="s">
        <v>311</v>
      </c>
      <c r="C680" s="290" t="s">
        <v>164</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2">Z679</f>
        <v>0</v>
      </c>
      <c r="AA680" s="410">
        <f t="shared" ref="AA680" si="2003">AA679</f>
        <v>0</v>
      </c>
      <c r="AB680" s="410">
        <f t="shared" ref="AB680" si="2004">AB679</f>
        <v>0</v>
      </c>
      <c r="AC680" s="410">
        <f t="shared" ref="AC680" si="2005">AC679</f>
        <v>0</v>
      </c>
      <c r="AD680" s="410">
        <f t="shared" ref="AD680" si="2006">AD679</f>
        <v>0</v>
      </c>
      <c r="AE680" s="410">
        <f t="shared" ref="AE680" si="2007">AE679</f>
        <v>0</v>
      </c>
      <c r="AF680" s="410">
        <f t="shared" ref="AF680" si="2008">AF679</f>
        <v>0</v>
      </c>
      <c r="AG680" s="410">
        <f t="shared" ref="AG680" si="2009">AG679</f>
        <v>0</v>
      </c>
      <c r="AH680" s="410">
        <f t="shared" ref="AH680" si="2010">AH679</f>
        <v>0</v>
      </c>
      <c r="AI680" s="410">
        <f t="shared" ref="AI680" si="2011">AI679</f>
        <v>0</v>
      </c>
      <c r="AJ680" s="410">
        <f t="shared" ref="AJ680" si="2012">AJ679</f>
        <v>0</v>
      </c>
      <c r="AK680" s="410">
        <f t="shared" ref="AK680" si="2013">AK679</f>
        <v>0</v>
      </c>
      <c r="AL680" s="410">
        <f t="shared" ref="AL680" si="2014">AL679</f>
        <v>0</v>
      </c>
      <c r="AM680" s="305"/>
    </row>
    <row r="681" spans="1:39" hidden="1" outlineLevel="1">
      <c r="A681" s="530"/>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30">
        <v>30</v>
      </c>
      <c r="B682" s="427" t="s">
        <v>123</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idden="1" outlineLevel="1">
      <c r="A683" s="530"/>
      <c r="B683" s="293" t="s">
        <v>311</v>
      </c>
      <c r="C683" s="290" t="s">
        <v>164</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5">Z682</f>
        <v>0</v>
      </c>
      <c r="AA683" s="410">
        <f t="shared" ref="AA683" si="2016">AA682</f>
        <v>0</v>
      </c>
      <c r="AB683" s="410">
        <f t="shared" ref="AB683" si="2017">AB682</f>
        <v>0</v>
      </c>
      <c r="AC683" s="410">
        <f t="shared" ref="AC683" si="2018">AC682</f>
        <v>0</v>
      </c>
      <c r="AD683" s="410">
        <f t="shared" ref="AD683" si="2019">AD682</f>
        <v>0</v>
      </c>
      <c r="AE683" s="410">
        <f t="shared" ref="AE683" si="2020">AE682</f>
        <v>0</v>
      </c>
      <c r="AF683" s="410">
        <f t="shared" ref="AF683" si="2021">AF682</f>
        <v>0</v>
      </c>
      <c r="AG683" s="410">
        <f t="shared" ref="AG683" si="2022">AG682</f>
        <v>0</v>
      </c>
      <c r="AH683" s="410">
        <f t="shared" ref="AH683" si="2023">AH682</f>
        <v>0</v>
      </c>
      <c r="AI683" s="410">
        <f t="shared" ref="AI683" si="2024">AI682</f>
        <v>0</v>
      </c>
      <c r="AJ683" s="410">
        <f t="shared" ref="AJ683" si="2025">AJ682</f>
        <v>0</v>
      </c>
      <c r="AK683" s="410">
        <f t="shared" ref="AK683" si="2026">AK682</f>
        <v>0</v>
      </c>
      <c r="AL683" s="410">
        <f t="shared" ref="AL683" si="2027">AL682</f>
        <v>0</v>
      </c>
      <c r="AM683" s="305"/>
    </row>
    <row r="684" spans="1:39" hidden="1" outlineLevel="1">
      <c r="A684" s="530"/>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30">
        <v>31</v>
      </c>
      <c r="B685" s="427" t="s">
        <v>124</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idden="1" outlineLevel="1">
      <c r="A686" s="530"/>
      <c r="B686" s="293" t="s">
        <v>311</v>
      </c>
      <c r="C686" s="290" t="s">
        <v>164</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28">Z685</f>
        <v>0</v>
      </c>
      <c r="AA686" s="410">
        <f t="shared" ref="AA686" si="2029">AA685</f>
        <v>0</v>
      </c>
      <c r="AB686" s="410">
        <f t="shared" ref="AB686" si="2030">AB685</f>
        <v>0</v>
      </c>
      <c r="AC686" s="410">
        <f t="shared" ref="AC686" si="2031">AC685</f>
        <v>0</v>
      </c>
      <c r="AD686" s="410">
        <f t="shared" ref="AD686" si="2032">AD685</f>
        <v>0</v>
      </c>
      <c r="AE686" s="410">
        <f t="shared" ref="AE686" si="2033">AE685</f>
        <v>0</v>
      </c>
      <c r="AF686" s="410">
        <f t="shared" ref="AF686" si="2034">AF685</f>
        <v>0</v>
      </c>
      <c r="AG686" s="410">
        <f t="shared" ref="AG686" si="2035">AG685</f>
        <v>0</v>
      </c>
      <c r="AH686" s="410">
        <f t="shared" ref="AH686" si="2036">AH685</f>
        <v>0</v>
      </c>
      <c r="AI686" s="410">
        <f t="shared" ref="AI686" si="2037">AI685</f>
        <v>0</v>
      </c>
      <c r="AJ686" s="410">
        <f t="shared" ref="AJ686" si="2038">AJ685</f>
        <v>0</v>
      </c>
      <c r="AK686" s="410">
        <f t="shared" ref="AK686" si="2039">AK685</f>
        <v>0</v>
      </c>
      <c r="AL686" s="410">
        <f t="shared" ref="AL686" si="2040">AL685</f>
        <v>0</v>
      </c>
      <c r="AM686" s="305"/>
    </row>
    <row r="687" spans="1:39" hidden="1" outlineLevel="1">
      <c r="A687" s="530"/>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hidden="1" outlineLevel="1">
      <c r="A688" s="530">
        <v>32</v>
      </c>
      <c r="B688" s="427" t="s">
        <v>125</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idden="1" outlineLevel="1">
      <c r="A689" s="530"/>
      <c r="B689" s="293" t="s">
        <v>311</v>
      </c>
      <c r="C689" s="290" t="s">
        <v>164</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1">Z688</f>
        <v>0</v>
      </c>
      <c r="AA689" s="410">
        <f t="shared" ref="AA689" si="2042">AA688</f>
        <v>0</v>
      </c>
      <c r="AB689" s="410">
        <f t="shared" ref="AB689" si="2043">AB688</f>
        <v>0</v>
      </c>
      <c r="AC689" s="410">
        <f t="shared" ref="AC689" si="2044">AC688</f>
        <v>0</v>
      </c>
      <c r="AD689" s="410">
        <f t="shared" ref="AD689" si="2045">AD688</f>
        <v>0</v>
      </c>
      <c r="AE689" s="410">
        <f t="shared" ref="AE689" si="2046">AE688</f>
        <v>0</v>
      </c>
      <c r="AF689" s="410">
        <f t="shared" ref="AF689" si="2047">AF688</f>
        <v>0</v>
      </c>
      <c r="AG689" s="410">
        <f t="shared" ref="AG689" si="2048">AG688</f>
        <v>0</v>
      </c>
      <c r="AH689" s="410">
        <f t="shared" ref="AH689" si="2049">AH688</f>
        <v>0</v>
      </c>
      <c r="AI689" s="410">
        <f t="shared" ref="AI689" si="2050">AI688</f>
        <v>0</v>
      </c>
      <c r="AJ689" s="410">
        <f t="shared" ref="AJ689" si="2051">AJ688</f>
        <v>0</v>
      </c>
      <c r="AK689" s="410">
        <f t="shared" ref="AK689" si="2052">AK688</f>
        <v>0</v>
      </c>
      <c r="AL689" s="410">
        <f t="shared" ref="AL689" si="2053">AL688</f>
        <v>0</v>
      </c>
      <c r="AM689" s="305"/>
    </row>
    <row r="690" spans="1:39" hidden="1" outlineLevel="1">
      <c r="A690" s="530"/>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hidden="1" outlineLevel="1">
      <c r="A691" s="530"/>
      <c r="B691" s="287" t="s">
        <v>502</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idden="1" outlineLevel="1">
      <c r="A692" s="530">
        <v>33</v>
      </c>
      <c r="B692" s="427" t="s">
        <v>126</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idden="1" outlineLevel="1">
      <c r="A693" s="530"/>
      <c r="B693" s="293" t="s">
        <v>311</v>
      </c>
      <c r="C693" s="290" t="s">
        <v>164</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4">Z692</f>
        <v>0</v>
      </c>
      <c r="AA693" s="410">
        <f t="shared" ref="AA693" si="2055">AA692</f>
        <v>0</v>
      </c>
      <c r="AB693" s="410">
        <f t="shared" ref="AB693" si="2056">AB692</f>
        <v>0</v>
      </c>
      <c r="AC693" s="410">
        <f t="shared" ref="AC693" si="2057">AC692</f>
        <v>0</v>
      </c>
      <c r="AD693" s="410">
        <f t="shared" ref="AD693" si="2058">AD692</f>
        <v>0</v>
      </c>
      <c r="AE693" s="410">
        <f t="shared" ref="AE693" si="2059">AE692</f>
        <v>0</v>
      </c>
      <c r="AF693" s="410">
        <f t="shared" ref="AF693" si="2060">AF692</f>
        <v>0</v>
      </c>
      <c r="AG693" s="410">
        <f t="shared" ref="AG693" si="2061">AG692</f>
        <v>0</v>
      </c>
      <c r="AH693" s="410">
        <f t="shared" ref="AH693" si="2062">AH692</f>
        <v>0</v>
      </c>
      <c r="AI693" s="410">
        <f t="shared" ref="AI693" si="2063">AI692</f>
        <v>0</v>
      </c>
      <c r="AJ693" s="410">
        <f t="shared" ref="AJ693" si="2064">AJ692</f>
        <v>0</v>
      </c>
      <c r="AK693" s="410">
        <f t="shared" ref="AK693" si="2065">AK692</f>
        <v>0</v>
      </c>
      <c r="AL693" s="410">
        <f t="shared" ref="AL693" si="2066">AL692</f>
        <v>0</v>
      </c>
      <c r="AM693" s="305"/>
    </row>
    <row r="694" spans="1:39" hidden="1" outlineLevel="1">
      <c r="A694" s="530"/>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idden="1" outlineLevel="1">
      <c r="A695" s="530">
        <v>34</v>
      </c>
      <c r="B695" s="427" t="s">
        <v>127</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idden="1" outlineLevel="1">
      <c r="A696" s="530"/>
      <c r="B696" s="293" t="s">
        <v>311</v>
      </c>
      <c r="C696" s="290" t="s">
        <v>164</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67">Z695</f>
        <v>0</v>
      </c>
      <c r="AA696" s="410">
        <f t="shared" ref="AA696" si="2068">AA695</f>
        <v>0</v>
      </c>
      <c r="AB696" s="410">
        <f t="shared" ref="AB696" si="2069">AB695</f>
        <v>0</v>
      </c>
      <c r="AC696" s="410">
        <f t="shared" ref="AC696" si="2070">AC695</f>
        <v>0</v>
      </c>
      <c r="AD696" s="410">
        <f t="shared" ref="AD696" si="2071">AD695</f>
        <v>0</v>
      </c>
      <c r="AE696" s="410">
        <f t="shared" ref="AE696" si="2072">AE695</f>
        <v>0</v>
      </c>
      <c r="AF696" s="410">
        <f t="shared" ref="AF696" si="2073">AF695</f>
        <v>0</v>
      </c>
      <c r="AG696" s="410">
        <f t="shared" ref="AG696" si="2074">AG695</f>
        <v>0</v>
      </c>
      <c r="AH696" s="410">
        <f t="shared" ref="AH696" si="2075">AH695</f>
        <v>0</v>
      </c>
      <c r="AI696" s="410">
        <f t="shared" ref="AI696" si="2076">AI695</f>
        <v>0</v>
      </c>
      <c r="AJ696" s="410">
        <f t="shared" ref="AJ696" si="2077">AJ695</f>
        <v>0</v>
      </c>
      <c r="AK696" s="410">
        <f t="shared" ref="AK696" si="2078">AK695</f>
        <v>0</v>
      </c>
      <c r="AL696" s="410">
        <f t="shared" ref="AL696" si="2079">AL695</f>
        <v>0</v>
      </c>
      <c r="AM696" s="305"/>
    </row>
    <row r="697" spans="1:39" hidden="1" outlineLevel="1">
      <c r="A697" s="530"/>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idden="1" outlineLevel="1">
      <c r="A698" s="530">
        <v>35</v>
      </c>
      <c r="B698" s="427" t="s">
        <v>128</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idden="1" outlineLevel="1">
      <c r="A699" s="530"/>
      <c r="B699" s="293" t="s">
        <v>311</v>
      </c>
      <c r="C699" s="290" t="s">
        <v>164</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0">Z698</f>
        <v>0</v>
      </c>
      <c r="AA699" s="410">
        <f t="shared" ref="AA699" si="2081">AA698</f>
        <v>0</v>
      </c>
      <c r="AB699" s="410">
        <f t="shared" ref="AB699" si="2082">AB698</f>
        <v>0</v>
      </c>
      <c r="AC699" s="410">
        <f t="shared" ref="AC699" si="2083">AC698</f>
        <v>0</v>
      </c>
      <c r="AD699" s="410">
        <f t="shared" ref="AD699" si="2084">AD698</f>
        <v>0</v>
      </c>
      <c r="AE699" s="410">
        <f t="shared" ref="AE699" si="2085">AE698</f>
        <v>0</v>
      </c>
      <c r="AF699" s="410">
        <f t="shared" ref="AF699" si="2086">AF698</f>
        <v>0</v>
      </c>
      <c r="AG699" s="410">
        <f t="shared" ref="AG699" si="2087">AG698</f>
        <v>0</v>
      </c>
      <c r="AH699" s="410">
        <f t="shared" ref="AH699" si="2088">AH698</f>
        <v>0</v>
      </c>
      <c r="AI699" s="410">
        <f t="shared" ref="AI699" si="2089">AI698</f>
        <v>0</v>
      </c>
      <c r="AJ699" s="410">
        <f t="shared" ref="AJ699" si="2090">AJ698</f>
        <v>0</v>
      </c>
      <c r="AK699" s="410">
        <f t="shared" ref="AK699" si="2091">AK698</f>
        <v>0</v>
      </c>
      <c r="AL699" s="410">
        <f t="shared" ref="AL699" si="2092">AL698</f>
        <v>0</v>
      </c>
      <c r="AM699" s="305"/>
    </row>
    <row r="700" spans="1:39" hidden="1" outlineLevel="1">
      <c r="A700" s="530"/>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hidden="1" outlineLevel="1">
      <c r="A701" s="530"/>
      <c r="B701" s="287" t="s">
        <v>503</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hidden="1" outlineLevel="1">
      <c r="A702" s="530">
        <v>36</v>
      </c>
      <c r="B702" s="427" t="s">
        <v>129</v>
      </c>
      <c r="C702" s="290" t="s">
        <v>25</v>
      </c>
      <c r="D702" s="294"/>
      <c r="E702" s="294"/>
      <c r="F702" s="294"/>
      <c r="G702" s="294"/>
      <c r="H702" s="294"/>
      <c r="I702" s="294"/>
      <c r="J702" s="294"/>
      <c r="K702" s="294"/>
      <c r="L702" s="294"/>
      <c r="M702" s="294"/>
      <c r="N702" s="294">
        <v>0</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idden="1" outlineLevel="1">
      <c r="A703" s="530"/>
      <c r="B703" s="293" t="s">
        <v>311</v>
      </c>
      <c r="C703" s="290" t="s">
        <v>164</v>
      </c>
      <c r="D703" s="294"/>
      <c r="E703" s="294"/>
      <c r="F703" s="294"/>
      <c r="G703" s="294"/>
      <c r="H703" s="294"/>
      <c r="I703" s="294"/>
      <c r="J703" s="294"/>
      <c r="K703" s="294"/>
      <c r="L703" s="294"/>
      <c r="M703" s="294"/>
      <c r="N703" s="294">
        <f>N702</f>
        <v>0</v>
      </c>
      <c r="O703" s="294"/>
      <c r="P703" s="294"/>
      <c r="Q703" s="294"/>
      <c r="R703" s="294"/>
      <c r="S703" s="294"/>
      <c r="T703" s="294"/>
      <c r="U703" s="294"/>
      <c r="V703" s="294"/>
      <c r="W703" s="294"/>
      <c r="X703" s="294"/>
      <c r="Y703" s="410">
        <f>Y702</f>
        <v>0</v>
      </c>
      <c r="Z703" s="410">
        <f t="shared" ref="Z703" si="2093">Z702</f>
        <v>0</v>
      </c>
      <c r="AA703" s="410">
        <f t="shared" ref="AA703" si="2094">AA702</f>
        <v>0</v>
      </c>
      <c r="AB703" s="410">
        <f t="shared" ref="AB703" si="2095">AB702</f>
        <v>0</v>
      </c>
      <c r="AC703" s="410">
        <f t="shared" ref="AC703" si="2096">AC702</f>
        <v>0</v>
      </c>
      <c r="AD703" s="410">
        <f t="shared" ref="AD703" si="2097">AD702</f>
        <v>0</v>
      </c>
      <c r="AE703" s="410">
        <f t="shared" ref="AE703" si="2098">AE702</f>
        <v>0</v>
      </c>
      <c r="AF703" s="410">
        <f t="shared" ref="AF703" si="2099">AF702</f>
        <v>0</v>
      </c>
      <c r="AG703" s="410">
        <f t="shared" ref="AG703" si="2100">AG702</f>
        <v>0</v>
      </c>
      <c r="AH703" s="410">
        <f t="shared" ref="AH703" si="2101">AH702</f>
        <v>0</v>
      </c>
      <c r="AI703" s="410">
        <f t="shared" ref="AI703" si="2102">AI702</f>
        <v>0</v>
      </c>
      <c r="AJ703" s="410">
        <f t="shared" ref="AJ703" si="2103">AJ702</f>
        <v>0</v>
      </c>
      <c r="AK703" s="410">
        <f t="shared" ref="AK703" si="2104">AK702</f>
        <v>0</v>
      </c>
      <c r="AL703" s="410">
        <f t="shared" ref="AL703" si="2105">AL702</f>
        <v>0</v>
      </c>
      <c r="AM703" s="305"/>
    </row>
    <row r="704" spans="1:39" hidden="1" outlineLevel="1">
      <c r="A704" s="530"/>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30">
        <v>37</v>
      </c>
      <c r="B705" s="427" t="s">
        <v>130</v>
      </c>
      <c r="C705" s="290" t="s">
        <v>25</v>
      </c>
      <c r="D705" s="294"/>
      <c r="E705" s="294"/>
      <c r="F705" s="294"/>
      <c r="G705" s="294"/>
      <c r="H705" s="294"/>
      <c r="I705" s="294"/>
      <c r="J705" s="294"/>
      <c r="K705" s="294"/>
      <c r="L705" s="294"/>
      <c r="M705" s="294"/>
      <c r="N705" s="294">
        <v>0</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idden="1" outlineLevel="1">
      <c r="A706" s="530"/>
      <c r="B706" s="293" t="s">
        <v>311</v>
      </c>
      <c r="C706" s="290" t="s">
        <v>164</v>
      </c>
      <c r="D706" s="294"/>
      <c r="E706" s="294"/>
      <c r="F706" s="294"/>
      <c r="G706" s="294"/>
      <c r="H706" s="294"/>
      <c r="I706" s="294"/>
      <c r="J706" s="294"/>
      <c r="K706" s="294"/>
      <c r="L706" s="294"/>
      <c r="M706" s="294"/>
      <c r="N706" s="294">
        <f>N705</f>
        <v>0</v>
      </c>
      <c r="O706" s="294"/>
      <c r="P706" s="294"/>
      <c r="Q706" s="294"/>
      <c r="R706" s="294"/>
      <c r="S706" s="294"/>
      <c r="T706" s="294"/>
      <c r="U706" s="294"/>
      <c r="V706" s="294"/>
      <c r="W706" s="294"/>
      <c r="X706" s="294"/>
      <c r="Y706" s="410">
        <f>Y705</f>
        <v>0</v>
      </c>
      <c r="Z706" s="410">
        <f t="shared" ref="Z706" si="2106">Z705</f>
        <v>0</v>
      </c>
      <c r="AA706" s="410">
        <f t="shared" ref="AA706" si="2107">AA705</f>
        <v>0</v>
      </c>
      <c r="AB706" s="410">
        <f t="shared" ref="AB706" si="2108">AB705</f>
        <v>0</v>
      </c>
      <c r="AC706" s="410">
        <f t="shared" ref="AC706" si="2109">AC705</f>
        <v>0</v>
      </c>
      <c r="AD706" s="410">
        <f t="shared" ref="AD706" si="2110">AD705</f>
        <v>0</v>
      </c>
      <c r="AE706" s="410">
        <f t="shared" ref="AE706" si="2111">AE705</f>
        <v>0</v>
      </c>
      <c r="AF706" s="410">
        <f t="shared" ref="AF706" si="2112">AF705</f>
        <v>0</v>
      </c>
      <c r="AG706" s="410">
        <f t="shared" ref="AG706" si="2113">AG705</f>
        <v>0</v>
      </c>
      <c r="AH706" s="410">
        <f t="shared" ref="AH706" si="2114">AH705</f>
        <v>0</v>
      </c>
      <c r="AI706" s="410">
        <f t="shared" ref="AI706" si="2115">AI705</f>
        <v>0</v>
      </c>
      <c r="AJ706" s="410">
        <f t="shared" ref="AJ706" si="2116">AJ705</f>
        <v>0</v>
      </c>
      <c r="AK706" s="410">
        <f t="shared" ref="AK706" si="2117">AK705</f>
        <v>0</v>
      </c>
      <c r="AL706" s="410">
        <f t="shared" ref="AL706" si="2118">AL705</f>
        <v>0</v>
      </c>
      <c r="AM706" s="305"/>
    </row>
    <row r="707" spans="1:39" hidden="1" outlineLevel="1">
      <c r="A707" s="530"/>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idden="1" outlineLevel="1">
      <c r="A708" s="530">
        <v>38</v>
      </c>
      <c r="B708" s="427" t="s">
        <v>131</v>
      </c>
      <c r="C708" s="290" t="s">
        <v>25</v>
      </c>
      <c r="D708" s="294"/>
      <c r="E708" s="294"/>
      <c r="F708" s="294"/>
      <c r="G708" s="294"/>
      <c r="H708" s="294"/>
      <c r="I708" s="294"/>
      <c r="J708" s="294"/>
      <c r="K708" s="294"/>
      <c r="L708" s="294"/>
      <c r="M708" s="294"/>
      <c r="N708" s="294">
        <v>0</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idden="1" outlineLevel="1">
      <c r="A709" s="530"/>
      <c r="B709" s="293" t="s">
        <v>311</v>
      </c>
      <c r="C709" s="290" t="s">
        <v>164</v>
      </c>
      <c r="D709" s="294"/>
      <c r="E709" s="294"/>
      <c r="F709" s="294"/>
      <c r="G709" s="294"/>
      <c r="H709" s="294"/>
      <c r="I709" s="294"/>
      <c r="J709" s="294"/>
      <c r="K709" s="294"/>
      <c r="L709" s="294"/>
      <c r="M709" s="294"/>
      <c r="N709" s="294">
        <f>N708</f>
        <v>0</v>
      </c>
      <c r="O709" s="294"/>
      <c r="P709" s="294"/>
      <c r="Q709" s="294"/>
      <c r="R709" s="294"/>
      <c r="S709" s="294"/>
      <c r="T709" s="294"/>
      <c r="U709" s="294"/>
      <c r="V709" s="294"/>
      <c r="W709" s="294"/>
      <c r="X709" s="294"/>
      <c r="Y709" s="410">
        <f>Y708</f>
        <v>0</v>
      </c>
      <c r="Z709" s="410">
        <f t="shared" ref="Z709" si="2119">Z708</f>
        <v>0</v>
      </c>
      <c r="AA709" s="410">
        <f t="shared" ref="AA709" si="2120">AA708</f>
        <v>0</v>
      </c>
      <c r="AB709" s="410">
        <f t="shared" ref="AB709" si="2121">AB708</f>
        <v>0</v>
      </c>
      <c r="AC709" s="410">
        <f t="shared" ref="AC709" si="2122">AC708</f>
        <v>0</v>
      </c>
      <c r="AD709" s="410">
        <f t="shared" ref="AD709" si="2123">AD708</f>
        <v>0</v>
      </c>
      <c r="AE709" s="410">
        <f t="shared" ref="AE709" si="2124">AE708</f>
        <v>0</v>
      </c>
      <c r="AF709" s="410">
        <f t="shared" ref="AF709" si="2125">AF708</f>
        <v>0</v>
      </c>
      <c r="AG709" s="410">
        <f t="shared" ref="AG709" si="2126">AG708</f>
        <v>0</v>
      </c>
      <c r="AH709" s="410">
        <f t="shared" ref="AH709" si="2127">AH708</f>
        <v>0</v>
      </c>
      <c r="AI709" s="410">
        <f t="shared" ref="AI709" si="2128">AI708</f>
        <v>0</v>
      </c>
      <c r="AJ709" s="410">
        <f t="shared" ref="AJ709" si="2129">AJ708</f>
        <v>0</v>
      </c>
      <c r="AK709" s="410">
        <f t="shared" ref="AK709" si="2130">AK708</f>
        <v>0</v>
      </c>
      <c r="AL709" s="410">
        <f t="shared" ref="AL709" si="2131">AL708</f>
        <v>0</v>
      </c>
      <c r="AM709" s="305"/>
    </row>
    <row r="710" spans="1:39" hidden="1" outlineLevel="1">
      <c r="A710" s="530"/>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30">
        <v>39</v>
      </c>
      <c r="B711" s="427" t="s">
        <v>132</v>
      </c>
      <c r="C711" s="290" t="s">
        <v>25</v>
      </c>
      <c r="D711" s="294"/>
      <c r="E711" s="294"/>
      <c r="F711" s="294"/>
      <c r="G711" s="294"/>
      <c r="H711" s="294"/>
      <c r="I711" s="294"/>
      <c r="J711" s="294"/>
      <c r="K711" s="294"/>
      <c r="L711" s="294"/>
      <c r="M711" s="294"/>
      <c r="N711" s="294">
        <v>0</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idden="1" outlineLevel="1">
      <c r="A712" s="530"/>
      <c r="B712" s="293" t="s">
        <v>311</v>
      </c>
      <c r="C712" s="290" t="s">
        <v>164</v>
      </c>
      <c r="D712" s="294"/>
      <c r="E712" s="294"/>
      <c r="F712" s="294"/>
      <c r="G712" s="294"/>
      <c r="H712" s="294"/>
      <c r="I712" s="294"/>
      <c r="J712" s="294"/>
      <c r="K712" s="294"/>
      <c r="L712" s="294"/>
      <c r="M712" s="294"/>
      <c r="N712" s="294">
        <f>N711</f>
        <v>0</v>
      </c>
      <c r="O712" s="294"/>
      <c r="P712" s="294"/>
      <c r="Q712" s="294"/>
      <c r="R712" s="294"/>
      <c r="S712" s="294"/>
      <c r="T712" s="294"/>
      <c r="U712" s="294"/>
      <c r="V712" s="294"/>
      <c r="W712" s="294"/>
      <c r="X712" s="294"/>
      <c r="Y712" s="410">
        <f>Y711</f>
        <v>0</v>
      </c>
      <c r="Z712" s="410">
        <f t="shared" ref="Z712" si="2132">Z711</f>
        <v>0</v>
      </c>
      <c r="AA712" s="410">
        <f t="shared" ref="AA712" si="2133">AA711</f>
        <v>0</v>
      </c>
      <c r="AB712" s="410">
        <f t="shared" ref="AB712" si="2134">AB711</f>
        <v>0</v>
      </c>
      <c r="AC712" s="410">
        <f t="shared" ref="AC712" si="2135">AC711</f>
        <v>0</v>
      </c>
      <c r="AD712" s="410">
        <f t="shared" ref="AD712" si="2136">AD711</f>
        <v>0</v>
      </c>
      <c r="AE712" s="410">
        <f t="shared" ref="AE712" si="2137">AE711</f>
        <v>0</v>
      </c>
      <c r="AF712" s="410">
        <f t="shared" ref="AF712" si="2138">AF711</f>
        <v>0</v>
      </c>
      <c r="AG712" s="410">
        <f t="shared" ref="AG712" si="2139">AG711</f>
        <v>0</v>
      </c>
      <c r="AH712" s="410">
        <f t="shared" ref="AH712" si="2140">AH711</f>
        <v>0</v>
      </c>
      <c r="AI712" s="410">
        <f t="shared" ref="AI712" si="2141">AI711</f>
        <v>0</v>
      </c>
      <c r="AJ712" s="410">
        <f t="shared" ref="AJ712" si="2142">AJ711</f>
        <v>0</v>
      </c>
      <c r="AK712" s="410">
        <f t="shared" ref="AK712" si="2143">AK711</f>
        <v>0</v>
      </c>
      <c r="AL712" s="410">
        <f t="shared" ref="AL712" si="2144">AL711</f>
        <v>0</v>
      </c>
      <c r="AM712" s="305"/>
    </row>
    <row r="713" spans="1:39" hidden="1" outlineLevel="1">
      <c r="A713" s="530"/>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30">
        <v>40</v>
      </c>
      <c r="B714" s="427" t="s">
        <v>133</v>
      </c>
      <c r="C714" s="290" t="s">
        <v>25</v>
      </c>
      <c r="D714" s="294"/>
      <c r="E714" s="294"/>
      <c r="F714" s="294"/>
      <c r="G714" s="294"/>
      <c r="H714" s="294"/>
      <c r="I714" s="294"/>
      <c r="J714" s="294"/>
      <c r="K714" s="294"/>
      <c r="L714" s="294"/>
      <c r="M714" s="294"/>
      <c r="N714" s="294">
        <v>0</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idden="1" outlineLevel="1">
      <c r="A715" s="530"/>
      <c r="B715" s="293" t="s">
        <v>311</v>
      </c>
      <c r="C715" s="290" t="s">
        <v>164</v>
      </c>
      <c r="D715" s="294"/>
      <c r="E715" s="294"/>
      <c r="F715" s="294"/>
      <c r="G715" s="294"/>
      <c r="H715" s="294"/>
      <c r="I715" s="294"/>
      <c r="J715" s="294"/>
      <c r="K715" s="294"/>
      <c r="L715" s="294"/>
      <c r="M715" s="294"/>
      <c r="N715" s="294">
        <f>N714</f>
        <v>0</v>
      </c>
      <c r="O715" s="294"/>
      <c r="P715" s="294"/>
      <c r="Q715" s="294"/>
      <c r="R715" s="294"/>
      <c r="S715" s="294"/>
      <c r="T715" s="294"/>
      <c r="U715" s="294"/>
      <c r="V715" s="294"/>
      <c r="W715" s="294"/>
      <c r="X715" s="294"/>
      <c r="Y715" s="410">
        <f>Y714</f>
        <v>0</v>
      </c>
      <c r="Z715" s="410">
        <f t="shared" ref="Z715" si="2145">Z714</f>
        <v>0</v>
      </c>
      <c r="AA715" s="410">
        <f t="shared" ref="AA715" si="2146">AA714</f>
        <v>0</v>
      </c>
      <c r="AB715" s="410">
        <f t="shared" ref="AB715" si="2147">AB714</f>
        <v>0</v>
      </c>
      <c r="AC715" s="410">
        <f t="shared" ref="AC715" si="2148">AC714</f>
        <v>0</v>
      </c>
      <c r="AD715" s="410">
        <f t="shared" ref="AD715" si="2149">AD714</f>
        <v>0</v>
      </c>
      <c r="AE715" s="410">
        <f t="shared" ref="AE715" si="2150">AE714</f>
        <v>0</v>
      </c>
      <c r="AF715" s="410">
        <f t="shared" ref="AF715" si="2151">AF714</f>
        <v>0</v>
      </c>
      <c r="AG715" s="410">
        <f t="shared" ref="AG715" si="2152">AG714</f>
        <v>0</v>
      </c>
      <c r="AH715" s="410">
        <f t="shared" ref="AH715" si="2153">AH714</f>
        <v>0</v>
      </c>
      <c r="AI715" s="410">
        <f t="shared" ref="AI715" si="2154">AI714</f>
        <v>0</v>
      </c>
      <c r="AJ715" s="410">
        <f t="shared" ref="AJ715" si="2155">AJ714</f>
        <v>0</v>
      </c>
      <c r="AK715" s="410">
        <f t="shared" ref="AK715" si="2156">AK714</f>
        <v>0</v>
      </c>
      <c r="AL715" s="410">
        <f t="shared" ref="AL715" si="2157">AL714</f>
        <v>0</v>
      </c>
      <c r="AM715" s="305"/>
    </row>
    <row r="716" spans="1:39" hidden="1" outlineLevel="1">
      <c r="A716" s="530"/>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30">
        <v>41</v>
      </c>
      <c r="B717" s="427" t="s">
        <v>134</v>
      </c>
      <c r="C717" s="290" t="s">
        <v>25</v>
      </c>
      <c r="D717" s="294"/>
      <c r="E717" s="294"/>
      <c r="F717" s="294"/>
      <c r="G717" s="294"/>
      <c r="H717" s="294"/>
      <c r="I717" s="294"/>
      <c r="J717" s="294"/>
      <c r="K717" s="294"/>
      <c r="L717" s="294"/>
      <c r="M717" s="294"/>
      <c r="N717" s="294">
        <v>0</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idden="1" outlineLevel="1">
      <c r="A718" s="530"/>
      <c r="B718" s="293" t="s">
        <v>311</v>
      </c>
      <c r="C718" s="290" t="s">
        <v>164</v>
      </c>
      <c r="D718" s="294"/>
      <c r="E718" s="294"/>
      <c r="F718" s="294"/>
      <c r="G718" s="294"/>
      <c r="H718" s="294"/>
      <c r="I718" s="294"/>
      <c r="J718" s="294"/>
      <c r="K718" s="294"/>
      <c r="L718" s="294"/>
      <c r="M718" s="294"/>
      <c r="N718" s="294">
        <f>N717</f>
        <v>0</v>
      </c>
      <c r="O718" s="294"/>
      <c r="P718" s="294"/>
      <c r="Q718" s="294"/>
      <c r="R718" s="294"/>
      <c r="S718" s="294"/>
      <c r="T718" s="294"/>
      <c r="U718" s="294"/>
      <c r="V718" s="294"/>
      <c r="W718" s="294"/>
      <c r="X718" s="294"/>
      <c r="Y718" s="410">
        <f>Y717</f>
        <v>0</v>
      </c>
      <c r="Z718" s="410">
        <f t="shared" ref="Z718" si="2158">Z717</f>
        <v>0</v>
      </c>
      <c r="AA718" s="410">
        <f t="shared" ref="AA718" si="2159">AA717</f>
        <v>0</v>
      </c>
      <c r="AB718" s="410">
        <f t="shared" ref="AB718" si="2160">AB717</f>
        <v>0</v>
      </c>
      <c r="AC718" s="410">
        <f t="shared" ref="AC718" si="2161">AC717</f>
        <v>0</v>
      </c>
      <c r="AD718" s="410">
        <f t="shared" ref="AD718" si="2162">AD717</f>
        <v>0</v>
      </c>
      <c r="AE718" s="410">
        <f t="shared" ref="AE718" si="2163">AE717</f>
        <v>0</v>
      </c>
      <c r="AF718" s="410">
        <f t="shared" ref="AF718" si="2164">AF717</f>
        <v>0</v>
      </c>
      <c r="AG718" s="410">
        <f t="shared" ref="AG718" si="2165">AG717</f>
        <v>0</v>
      </c>
      <c r="AH718" s="410">
        <f t="shared" ref="AH718" si="2166">AH717</f>
        <v>0</v>
      </c>
      <c r="AI718" s="410">
        <f t="shared" ref="AI718" si="2167">AI717</f>
        <v>0</v>
      </c>
      <c r="AJ718" s="410">
        <f t="shared" ref="AJ718" si="2168">AJ717</f>
        <v>0</v>
      </c>
      <c r="AK718" s="410">
        <f t="shared" ref="AK718" si="2169">AK717</f>
        <v>0</v>
      </c>
      <c r="AL718" s="410">
        <f t="shared" ref="AL718" si="2170">AL717</f>
        <v>0</v>
      </c>
      <c r="AM718" s="305"/>
    </row>
    <row r="719" spans="1:39" hidden="1" outlineLevel="1">
      <c r="A719" s="530"/>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hidden="1" outlineLevel="1">
      <c r="A720" s="530">
        <v>42</v>
      </c>
      <c r="B720" s="427" t="s">
        <v>135</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idden="1" outlineLevel="1">
      <c r="A721" s="530"/>
      <c r="B721" s="293" t="s">
        <v>311</v>
      </c>
      <c r="C721" s="290" t="s">
        <v>164</v>
      </c>
      <c r="D721" s="294"/>
      <c r="E721" s="294"/>
      <c r="F721" s="294"/>
      <c r="G721" s="294"/>
      <c r="H721" s="294"/>
      <c r="I721" s="294"/>
      <c r="J721" s="294"/>
      <c r="K721" s="294"/>
      <c r="L721" s="294"/>
      <c r="M721" s="294"/>
      <c r="N721" s="466"/>
      <c r="O721" s="294"/>
      <c r="P721" s="294"/>
      <c r="Q721" s="294"/>
      <c r="R721" s="294"/>
      <c r="S721" s="294"/>
      <c r="T721" s="294"/>
      <c r="U721" s="294"/>
      <c r="V721" s="294"/>
      <c r="W721" s="294"/>
      <c r="X721" s="294"/>
      <c r="Y721" s="410">
        <f>Y720</f>
        <v>0</v>
      </c>
      <c r="Z721" s="410">
        <f t="shared" ref="Z721" si="2171">Z720</f>
        <v>0</v>
      </c>
      <c r="AA721" s="410">
        <f t="shared" ref="AA721" si="2172">AA720</f>
        <v>0</v>
      </c>
      <c r="AB721" s="410">
        <f t="shared" ref="AB721" si="2173">AB720</f>
        <v>0</v>
      </c>
      <c r="AC721" s="410">
        <f t="shared" ref="AC721" si="2174">AC720</f>
        <v>0</v>
      </c>
      <c r="AD721" s="410">
        <f t="shared" ref="AD721" si="2175">AD720</f>
        <v>0</v>
      </c>
      <c r="AE721" s="410">
        <f t="shared" ref="AE721" si="2176">AE720</f>
        <v>0</v>
      </c>
      <c r="AF721" s="410">
        <f t="shared" ref="AF721" si="2177">AF720</f>
        <v>0</v>
      </c>
      <c r="AG721" s="410">
        <f t="shared" ref="AG721" si="2178">AG720</f>
        <v>0</v>
      </c>
      <c r="AH721" s="410">
        <f t="shared" ref="AH721" si="2179">AH720</f>
        <v>0</v>
      </c>
      <c r="AI721" s="410">
        <f t="shared" ref="AI721" si="2180">AI720</f>
        <v>0</v>
      </c>
      <c r="AJ721" s="410">
        <f t="shared" ref="AJ721" si="2181">AJ720</f>
        <v>0</v>
      </c>
      <c r="AK721" s="410">
        <f t="shared" ref="AK721" si="2182">AK720</f>
        <v>0</v>
      </c>
      <c r="AL721" s="410">
        <f t="shared" ref="AL721" si="2183">AL720</f>
        <v>0</v>
      </c>
      <c r="AM721" s="305"/>
    </row>
    <row r="722" spans="1:39" hidden="1" outlineLevel="1">
      <c r="A722" s="530"/>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hidden="1" outlineLevel="1">
      <c r="A723" s="530">
        <v>43</v>
      </c>
      <c r="B723" s="427" t="s">
        <v>136</v>
      </c>
      <c r="C723" s="290" t="s">
        <v>25</v>
      </c>
      <c r="D723" s="294"/>
      <c r="E723" s="294"/>
      <c r="F723" s="294"/>
      <c r="G723" s="294"/>
      <c r="H723" s="294"/>
      <c r="I723" s="294"/>
      <c r="J723" s="294"/>
      <c r="K723" s="294"/>
      <c r="L723" s="294"/>
      <c r="M723" s="294"/>
      <c r="N723" s="294">
        <v>0</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idden="1" outlineLevel="1">
      <c r="A724" s="530"/>
      <c r="B724" s="293" t="s">
        <v>311</v>
      </c>
      <c r="C724" s="290" t="s">
        <v>164</v>
      </c>
      <c r="D724" s="294"/>
      <c r="E724" s="294"/>
      <c r="F724" s="294"/>
      <c r="G724" s="294"/>
      <c r="H724" s="294"/>
      <c r="I724" s="294"/>
      <c r="J724" s="294"/>
      <c r="K724" s="294"/>
      <c r="L724" s="294"/>
      <c r="M724" s="294"/>
      <c r="N724" s="294">
        <f>N723</f>
        <v>0</v>
      </c>
      <c r="O724" s="294"/>
      <c r="P724" s="294"/>
      <c r="Q724" s="294"/>
      <c r="R724" s="294"/>
      <c r="S724" s="294"/>
      <c r="T724" s="294"/>
      <c r="U724" s="294"/>
      <c r="V724" s="294"/>
      <c r="W724" s="294"/>
      <c r="X724" s="294"/>
      <c r="Y724" s="410">
        <f>Y723</f>
        <v>0</v>
      </c>
      <c r="Z724" s="410">
        <f t="shared" ref="Z724" si="2184">Z723</f>
        <v>0</v>
      </c>
      <c r="AA724" s="410">
        <f t="shared" ref="AA724" si="2185">AA723</f>
        <v>0</v>
      </c>
      <c r="AB724" s="410">
        <f t="shared" ref="AB724" si="2186">AB723</f>
        <v>0</v>
      </c>
      <c r="AC724" s="410">
        <f t="shared" ref="AC724" si="2187">AC723</f>
        <v>0</v>
      </c>
      <c r="AD724" s="410">
        <f t="shared" ref="AD724" si="2188">AD723</f>
        <v>0</v>
      </c>
      <c r="AE724" s="410">
        <f t="shared" ref="AE724" si="2189">AE723</f>
        <v>0</v>
      </c>
      <c r="AF724" s="410">
        <f t="shared" ref="AF724" si="2190">AF723</f>
        <v>0</v>
      </c>
      <c r="AG724" s="410">
        <f t="shared" ref="AG724" si="2191">AG723</f>
        <v>0</v>
      </c>
      <c r="AH724" s="410">
        <f t="shared" ref="AH724" si="2192">AH723</f>
        <v>0</v>
      </c>
      <c r="AI724" s="410">
        <f t="shared" ref="AI724" si="2193">AI723</f>
        <v>0</v>
      </c>
      <c r="AJ724" s="410">
        <f t="shared" ref="AJ724" si="2194">AJ723</f>
        <v>0</v>
      </c>
      <c r="AK724" s="410">
        <f t="shared" ref="AK724" si="2195">AK723</f>
        <v>0</v>
      </c>
      <c r="AL724" s="410">
        <f t="shared" ref="AL724" si="2196">AL723</f>
        <v>0</v>
      </c>
      <c r="AM724" s="305"/>
    </row>
    <row r="725" spans="1:39" hidden="1" outlineLevel="1">
      <c r="A725" s="530"/>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30">
        <v>44</v>
      </c>
      <c r="B726" s="427" t="s">
        <v>137</v>
      </c>
      <c r="C726" s="290" t="s">
        <v>25</v>
      </c>
      <c r="D726" s="294"/>
      <c r="E726" s="294"/>
      <c r="F726" s="294"/>
      <c r="G726" s="294"/>
      <c r="H726" s="294"/>
      <c r="I726" s="294"/>
      <c r="J726" s="294"/>
      <c r="K726" s="294"/>
      <c r="L726" s="294"/>
      <c r="M726" s="294"/>
      <c r="N726" s="294">
        <v>0</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idden="1" outlineLevel="1">
      <c r="A727" s="530"/>
      <c r="B727" s="293" t="s">
        <v>311</v>
      </c>
      <c r="C727" s="290" t="s">
        <v>164</v>
      </c>
      <c r="D727" s="294"/>
      <c r="E727" s="294"/>
      <c r="F727" s="294"/>
      <c r="G727" s="294"/>
      <c r="H727" s="294"/>
      <c r="I727" s="294"/>
      <c r="J727" s="294"/>
      <c r="K727" s="294"/>
      <c r="L727" s="294"/>
      <c r="M727" s="294"/>
      <c r="N727" s="294">
        <f>N726</f>
        <v>0</v>
      </c>
      <c r="O727" s="294"/>
      <c r="P727" s="294"/>
      <c r="Q727" s="294"/>
      <c r="R727" s="294"/>
      <c r="S727" s="294"/>
      <c r="T727" s="294"/>
      <c r="U727" s="294"/>
      <c r="V727" s="294"/>
      <c r="W727" s="294"/>
      <c r="X727" s="294"/>
      <c r="Y727" s="410">
        <f>Y726</f>
        <v>0</v>
      </c>
      <c r="Z727" s="410">
        <f t="shared" ref="Z727" si="2197">Z726</f>
        <v>0</v>
      </c>
      <c r="AA727" s="410">
        <f t="shared" ref="AA727" si="2198">AA726</f>
        <v>0</v>
      </c>
      <c r="AB727" s="410">
        <f t="shared" ref="AB727" si="2199">AB726</f>
        <v>0</v>
      </c>
      <c r="AC727" s="410">
        <f t="shared" ref="AC727" si="2200">AC726</f>
        <v>0</v>
      </c>
      <c r="AD727" s="410">
        <f t="shared" ref="AD727" si="2201">AD726</f>
        <v>0</v>
      </c>
      <c r="AE727" s="410">
        <f t="shared" ref="AE727" si="2202">AE726</f>
        <v>0</v>
      </c>
      <c r="AF727" s="410">
        <f t="shared" ref="AF727" si="2203">AF726</f>
        <v>0</v>
      </c>
      <c r="AG727" s="410">
        <f t="shared" ref="AG727" si="2204">AG726</f>
        <v>0</v>
      </c>
      <c r="AH727" s="410">
        <f t="shared" ref="AH727" si="2205">AH726</f>
        <v>0</v>
      </c>
      <c r="AI727" s="410">
        <f t="shared" ref="AI727" si="2206">AI726</f>
        <v>0</v>
      </c>
      <c r="AJ727" s="410">
        <f t="shared" ref="AJ727" si="2207">AJ726</f>
        <v>0</v>
      </c>
      <c r="AK727" s="410">
        <f t="shared" ref="AK727" si="2208">AK726</f>
        <v>0</v>
      </c>
      <c r="AL727" s="410">
        <f t="shared" ref="AL727" si="2209">AL726</f>
        <v>0</v>
      </c>
      <c r="AM727" s="305"/>
    </row>
    <row r="728" spans="1:39" hidden="1" outlineLevel="1">
      <c r="A728" s="530"/>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30">
        <v>45</v>
      </c>
      <c r="B729" s="427" t="s">
        <v>138</v>
      </c>
      <c r="C729" s="290" t="s">
        <v>25</v>
      </c>
      <c r="D729" s="294"/>
      <c r="E729" s="294"/>
      <c r="F729" s="294"/>
      <c r="G729" s="294"/>
      <c r="H729" s="294"/>
      <c r="I729" s="294"/>
      <c r="J729" s="294"/>
      <c r="K729" s="294"/>
      <c r="L729" s="294"/>
      <c r="M729" s="294"/>
      <c r="N729" s="294">
        <v>0</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idden="1" outlineLevel="1">
      <c r="A730" s="530"/>
      <c r="B730" s="293" t="s">
        <v>311</v>
      </c>
      <c r="C730" s="290" t="s">
        <v>164</v>
      </c>
      <c r="D730" s="294"/>
      <c r="E730" s="294"/>
      <c r="F730" s="294"/>
      <c r="G730" s="294"/>
      <c r="H730" s="294"/>
      <c r="I730" s="294"/>
      <c r="J730" s="294"/>
      <c r="K730" s="294"/>
      <c r="L730" s="294"/>
      <c r="M730" s="294"/>
      <c r="N730" s="294">
        <f>N729</f>
        <v>0</v>
      </c>
      <c r="O730" s="294"/>
      <c r="P730" s="294"/>
      <c r="Q730" s="294"/>
      <c r="R730" s="294"/>
      <c r="S730" s="294"/>
      <c r="T730" s="294"/>
      <c r="U730" s="294"/>
      <c r="V730" s="294"/>
      <c r="W730" s="294"/>
      <c r="X730" s="294"/>
      <c r="Y730" s="410">
        <f>Y729</f>
        <v>0</v>
      </c>
      <c r="Z730" s="410">
        <f t="shared" ref="Z730" si="2210">Z729</f>
        <v>0</v>
      </c>
      <c r="AA730" s="410">
        <f t="shared" ref="AA730" si="2211">AA729</f>
        <v>0</v>
      </c>
      <c r="AB730" s="410">
        <f t="shared" ref="AB730" si="2212">AB729</f>
        <v>0</v>
      </c>
      <c r="AC730" s="410">
        <f t="shared" ref="AC730" si="2213">AC729</f>
        <v>0</v>
      </c>
      <c r="AD730" s="410">
        <f t="shared" ref="AD730" si="2214">AD729</f>
        <v>0</v>
      </c>
      <c r="AE730" s="410">
        <f t="shared" ref="AE730" si="2215">AE729</f>
        <v>0</v>
      </c>
      <c r="AF730" s="410">
        <f t="shared" ref="AF730" si="2216">AF729</f>
        <v>0</v>
      </c>
      <c r="AG730" s="410">
        <f t="shared" ref="AG730" si="2217">AG729</f>
        <v>0</v>
      </c>
      <c r="AH730" s="410">
        <f t="shared" ref="AH730" si="2218">AH729</f>
        <v>0</v>
      </c>
      <c r="AI730" s="410">
        <f t="shared" ref="AI730" si="2219">AI729</f>
        <v>0</v>
      </c>
      <c r="AJ730" s="410">
        <f t="shared" ref="AJ730" si="2220">AJ729</f>
        <v>0</v>
      </c>
      <c r="AK730" s="410">
        <f t="shared" ref="AK730" si="2221">AK729</f>
        <v>0</v>
      </c>
      <c r="AL730" s="410">
        <f t="shared" ref="AL730" si="2222">AL729</f>
        <v>0</v>
      </c>
      <c r="AM730" s="305"/>
    </row>
    <row r="731" spans="1:39" hidden="1" outlineLevel="1">
      <c r="A731" s="530"/>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30">
        <v>46</v>
      </c>
      <c r="B732" s="427" t="s">
        <v>139</v>
      </c>
      <c r="C732" s="290" t="s">
        <v>25</v>
      </c>
      <c r="D732" s="294"/>
      <c r="E732" s="294"/>
      <c r="F732" s="294"/>
      <c r="G732" s="294"/>
      <c r="H732" s="294"/>
      <c r="I732" s="294"/>
      <c r="J732" s="294"/>
      <c r="K732" s="294"/>
      <c r="L732" s="294"/>
      <c r="M732" s="294"/>
      <c r="N732" s="294">
        <v>0</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30"/>
      <c r="B733" s="293" t="s">
        <v>311</v>
      </c>
      <c r="C733" s="290" t="s">
        <v>164</v>
      </c>
      <c r="D733" s="294"/>
      <c r="E733" s="294"/>
      <c r="F733" s="294"/>
      <c r="G733" s="294"/>
      <c r="H733" s="294"/>
      <c r="I733" s="294"/>
      <c r="J733" s="294"/>
      <c r="K733" s="294"/>
      <c r="L733" s="294"/>
      <c r="M733" s="294"/>
      <c r="N733" s="294">
        <f>N732</f>
        <v>0</v>
      </c>
      <c r="O733" s="294"/>
      <c r="P733" s="294"/>
      <c r="Q733" s="294"/>
      <c r="R733" s="294"/>
      <c r="S733" s="294"/>
      <c r="T733" s="294"/>
      <c r="U733" s="294"/>
      <c r="V733" s="294"/>
      <c r="W733" s="294"/>
      <c r="X733" s="294"/>
      <c r="Y733" s="410">
        <f>Y732</f>
        <v>0</v>
      </c>
      <c r="Z733" s="410">
        <f t="shared" ref="Z733" si="2223">Z732</f>
        <v>0</v>
      </c>
      <c r="AA733" s="410">
        <f t="shared" ref="AA733" si="2224">AA732</f>
        <v>0</v>
      </c>
      <c r="AB733" s="410">
        <f t="shared" ref="AB733" si="2225">AB732</f>
        <v>0</v>
      </c>
      <c r="AC733" s="410">
        <f t="shared" ref="AC733" si="2226">AC732</f>
        <v>0</v>
      </c>
      <c r="AD733" s="410">
        <f t="shared" ref="AD733" si="2227">AD732</f>
        <v>0</v>
      </c>
      <c r="AE733" s="410">
        <f t="shared" ref="AE733" si="2228">AE732</f>
        <v>0</v>
      </c>
      <c r="AF733" s="410">
        <f t="shared" ref="AF733" si="2229">AF732</f>
        <v>0</v>
      </c>
      <c r="AG733" s="410">
        <f t="shared" ref="AG733" si="2230">AG732</f>
        <v>0</v>
      </c>
      <c r="AH733" s="410">
        <f t="shared" ref="AH733" si="2231">AH732</f>
        <v>0</v>
      </c>
      <c r="AI733" s="410">
        <f t="shared" ref="AI733" si="2232">AI732</f>
        <v>0</v>
      </c>
      <c r="AJ733" s="410">
        <f t="shared" ref="AJ733" si="2233">AJ732</f>
        <v>0</v>
      </c>
      <c r="AK733" s="410">
        <f t="shared" ref="AK733" si="2234">AK732</f>
        <v>0</v>
      </c>
      <c r="AL733" s="410">
        <f t="shared" ref="AL733" si="2235">AL732</f>
        <v>0</v>
      </c>
      <c r="AM733" s="305"/>
    </row>
    <row r="734" spans="1:39" hidden="1" outlineLevel="1">
      <c r="A734" s="530"/>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30">
        <v>47</v>
      </c>
      <c r="B735" s="427" t="s">
        <v>140</v>
      </c>
      <c r="C735" s="290" t="s">
        <v>25</v>
      </c>
      <c r="D735" s="294"/>
      <c r="E735" s="294"/>
      <c r="F735" s="294"/>
      <c r="G735" s="294"/>
      <c r="H735" s="294"/>
      <c r="I735" s="294"/>
      <c r="J735" s="294"/>
      <c r="K735" s="294"/>
      <c r="L735" s="294"/>
      <c r="M735" s="294"/>
      <c r="N735" s="294">
        <v>0</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30"/>
      <c r="B736" s="293" t="s">
        <v>311</v>
      </c>
      <c r="C736" s="290" t="s">
        <v>164</v>
      </c>
      <c r="D736" s="294"/>
      <c r="E736" s="294"/>
      <c r="F736" s="294"/>
      <c r="G736" s="294"/>
      <c r="H736" s="294"/>
      <c r="I736" s="294"/>
      <c r="J736" s="294"/>
      <c r="K736" s="294"/>
      <c r="L736" s="294"/>
      <c r="M736" s="294"/>
      <c r="N736" s="294">
        <f>N735</f>
        <v>0</v>
      </c>
      <c r="O736" s="294"/>
      <c r="P736" s="294"/>
      <c r="Q736" s="294"/>
      <c r="R736" s="294"/>
      <c r="S736" s="294"/>
      <c r="T736" s="294"/>
      <c r="U736" s="294"/>
      <c r="V736" s="294"/>
      <c r="W736" s="294"/>
      <c r="X736" s="294"/>
      <c r="Y736" s="410">
        <f>Y735</f>
        <v>0</v>
      </c>
      <c r="Z736" s="410">
        <f t="shared" ref="Z736" si="2236">Z735</f>
        <v>0</v>
      </c>
      <c r="AA736" s="410">
        <f t="shared" ref="AA736" si="2237">AA735</f>
        <v>0</v>
      </c>
      <c r="AB736" s="410">
        <f t="shared" ref="AB736" si="2238">AB735</f>
        <v>0</v>
      </c>
      <c r="AC736" s="410">
        <f t="shared" ref="AC736" si="2239">AC735</f>
        <v>0</v>
      </c>
      <c r="AD736" s="410">
        <f t="shared" ref="AD736" si="2240">AD735</f>
        <v>0</v>
      </c>
      <c r="AE736" s="410">
        <f t="shared" ref="AE736" si="2241">AE735</f>
        <v>0</v>
      </c>
      <c r="AF736" s="410">
        <f t="shared" ref="AF736" si="2242">AF735</f>
        <v>0</v>
      </c>
      <c r="AG736" s="410">
        <f t="shared" ref="AG736" si="2243">AG735</f>
        <v>0</v>
      </c>
      <c r="AH736" s="410">
        <f t="shared" ref="AH736" si="2244">AH735</f>
        <v>0</v>
      </c>
      <c r="AI736" s="410">
        <f t="shared" ref="AI736" si="2245">AI735</f>
        <v>0</v>
      </c>
      <c r="AJ736" s="410">
        <f t="shared" ref="AJ736" si="2246">AJ735</f>
        <v>0</v>
      </c>
      <c r="AK736" s="410">
        <f t="shared" ref="AK736" si="2247">AK735</f>
        <v>0</v>
      </c>
      <c r="AL736" s="410">
        <f t="shared" ref="AL736" si="2248">AL735</f>
        <v>0</v>
      </c>
      <c r="AM736" s="305"/>
    </row>
    <row r="737" spans="1:40" hidden="1" outlineLevel="1">
      <c r="A737" s="530"/>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hidden="1" outlineLevel="1">
      <c r="A738" s="530">
        <v>48</v>
      </c>
      <c r="B738" s="427" t="s">
        <v>141</v>
      </c>
      <c r="C738" s="290" t="s">
        <v>25</v>
      </c>
      <c r="D738" s="294"/>
      <c r="E738" s="294"/>
      <c r="F738" s="294"/>
      <c r="G738" s="294"/>
      <c r="H738" s="294"/>
      <c r="I738" s="294"/>
      <c r="J738" s="294"/>
      <c r="K738" s="294"/>
      <c r="L738" s="294"/>
      <c r="M738" s="294"/>
      <c r="N738" s="294">
        <v>0</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idden="1" outlineLevel="1">
      <c r="A739" s="530"/>
      <c r="B739" s="293" t="s">
        <v>311</v>
      </c>
      <c r="C739" s="290" t="s">
        <v>164</v>
      </c>
      <c r="D739" s="294"/>
      <c r="E739" s="294"/>
      <c r="F739" s="294"/>
      <c r="G739" s="294"/>
      <c r="H739" s="294"/>
      <c r="I739" s="294"/>
      <c r="J739" s="294"/>
      <c r="K739" s="294"/>
      <c r="L739" s="294"/>
      <c r="M739" s="294"/>
      <c r="N739" s="294">
        <f>N738</f>
        <v>0</v>
      </c>
      <c r="O739" s="294"/>
      <c r="P739" s="294"/>
      <c r="Q739" s="294"/>
      <c r="R739" s="294"/>
      <c r="S739" s="294"/>
      <c r="T739" s="294"/>
      <c r="U739" s="294"/>
      <c r="V739" s="294"/>
      <c r="W739" s="294"/>
      <c r="X739" s="294"/>
      <c r="Y739" s="410">
        <f>Y738</f>
        <v>0</v>
      </c>
      <c r="Z739" s="410">
        <f t="shared" ref="Z739" si="2249">Z738</f>
        <v>0</v>
      </c>
      <c r="AA739" s="410">
        <f t="shared" ref="AA739" si="2250">AA738</f>
        <v>0</v>
      </c>
      <c r="AB739" s="410">
        <f t="shared" ref="AB739" si="2251">AB738</f>
        <v>0</v>
      </c>
      <c r="AC739" s="410">
        <f t="shared" ref="AC739" si="2252">AC738</f>
        <v>0</v>
      </c>
      <c r="AD739" s="410">
        <f t="shared" ref="AD739" si="2253">AD738</f>
        <v>0</v>
      </c>
      <c r="AE739" s="410">
        <f t="shared" ref="AE739" si="2254">AE738</f>
        <v>0</v>
      </c>
      <c r="AF739" s="410">
        <f t="shared" ref="AF739" si="2255">AF738</f>
        <v>0</v>
      </c>
      <c r="AG739" s="410">
        <f t="shared" ref="AG739" si="2256">AG738</f>
        <v>0</v>
      </c>
      <c r="AH739" s="410">
        <f t="shared" ref="AH739" si="2257">AH738</f>
        <v>0</v>
      </c>
      <c r="AI739" s="410">
        <f t="shared" ref="AI739" si="2258">AI738</f>
        <v>0</v>
      </c>
      <c r="AJ739" s="410">
        <f t="shared" ref="AJ739" si="2259">AJ738</f>
        <v>0</v>
      </c>
      <c r="AK739" s="410">
        <f t="shared" ref="AK739" si="2260">AK738</f>
        <v>0</v>
      </c>
      <c r="AL739" s="410">
        <f t="shared" ref="AL739" si="2261">AL738</f>
        <v>0</v>
      </c>
      <c r="AM739" s="305"/>
    </row>
    <row r="740" spans="1:40" hidden="1" outlineLevel="1">
      <c r="A740" s="530"/>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30">
        <v>49</v>
      </c>
      <c r="B741" s="427" t="s">
        <v>142</v>
      </c>
      <c r="C741" s="290" t="s">
        <v>25</v>
      </c>
      <c r="D741" s="294"/>
      <c r="E741" s="294"/>
      <c r="F741" s="294"/>
      <c r="G741" s="294"/>
      <c r="H741" s="294"/>
      <c r="I741" s="294"/>
      <c r="J741" s="294"/>
      <c r="K741" s="294"/>
      <c r="L741" s="294"/>
      <c r="M741" s="294"/>
      <c r="N741" s="294">
        <v>0</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idden="1" outlineLevel="1">
      <c r="A742" s="530"/>
      <c r="B742" s="293" t="s">
        <v>311</v>
      </c>
      <c r="C742" s="290" t="s">
        <v>164</v>
      </c>
      <c r="D742" s="294"/>
      <c r="E742" s="294"/>
      <c r="F742" s="294"/>
      <c r="G742" s="294"/>
      <c r="H742" s="294"/>
      <c r="I742" s="294"/>
      <c r="J742" s="294"/>
      <c r="K742" s="294"/>
      <c r="L742" s="294"/>
      <c r="M742" s="294"/>
      <c r="N742" s="294">
        <f>N741</f>
        <v>0</v>
      </c>
      <c r="O742" s="294"/>
      <c r="P742" s="294"/>
      <c r="Q742" s="294"/>
      <c r="R742" s="294"/>
      <c r="S742" s="294"/>
      <c r="T742" s="294"/>
      <c r="U742" s="294"/>
      <c r="V742" s="294"/>
      <c r="W742" s="294"/>
      <c r="X742" s="294"/>
      <c r="Y742" s="410">
        <f>Y741</f>
        <v>0</v>
      </c>
      <c r="Z742" s="410">
        <f t="shared" ref="Z742" si="2262">Z741</f>
        <v>0</v>
      </c>
      <c r="AA742" s="410">
        <f t="shared" ref="AA742" si="2263">AA741</f>
        <v>0</v>
      </c>
      <c r="AB742" s="410">
        <f t="shared" ref="AB742" si="2264">AB741</f>
        <v>0</v>
      </c>
      <c r="AC742" s="410">
        <f t="shared" ref="AC742" si="2265">AC741</f>
        <v>0</v>
      </c>
      <c r="AD742" s="410">
        <f t="shared" ref="AD742" si="2266">AD741</f>
        <v>0</v>
      </c>
      <c r="AE742" s="410">
        <f t="shared" ref="AE742" si="2267">AE741</f>
        <v>0</v>
      </c>
      <c r="AF742" s="410">
        <f t="shared" ref="AF742" si="2268">AF741</f>
        <v>0</v>
      </c>
      <c r="AG742" s="410">
        <f t="shared" ref="AG742" si="2269">AG741</f>
        <v>0</v>
      </c>
      <c r="AH742" s="410">
        <f t="shared" ref="AH742" si="2270">AH741</f>
        <v>0</v>
      </c>
      <c r="AI742" s="410">
        <f t="shared" ref="AI742" si="2271">AI741</f>
        <v>0</v>
      </c>
      <c r="AJ742" s="410">
        <f t="shared" ref="AJ742" si="2272">AJ741</f>
        <v>0</v>
      </c>
      <c r="AK742" s="410">
        <f t="shared" ref="AK742" si="2273">AK741</f>
        <v>0</v>
      </c>
      <c r="AL742" s="410">
        <f t="shared" ref="AL742" si="2274">AL741</f>
        <v>0</v>
      </c>
      <c r="AM742" s="305"/>
    </row>
    <row r="743" spans="1:40" hidden="1" outlineLevel="1">
      <c r="A743" s="530"/>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ollapsed="1">
      <c r="B744" s="326" t="s">
        <v>312</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313</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314</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315</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275">SUM(Y748:AL748)</f>
        <v>0</v>
      </c>
      <c r="AN748" s="442"/>
    </row>
    <row r="749" spans="1:40">
      <c r="B749" s="323" t="s">
        <v>316</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275"/>
        <v>0</v>
      </c>
      <c r="AN749" s="442"/>
    </row>
    <row r="750" spans="1:40">
      <c r="B750" s="323" t="s">
        <v>317</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275"/>
        <v>0</v>
      </c>
      <c r="AN750" s="442"/>
    </row>
    <row r="751" spans="1:40">
      <c r="B751" s="323" t="s">
        <v>318</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275"/>
        <v>0</v>
      </c>
      <c r="AN751" s="442"/>
    </row>
    <row r="752" spans="1:40">
      <c r="B752" s="323" t="s">
        <v>319</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6">Y210*Y747</f>
        <v>0</v>
      </c>
      <c r="Z752" s="377">
        <f t="shared" si="2276"/>
        <v>0</v>
      </c>
      <c r="AA752" s="377">
        <f t="shared" si="2276"/>
        <v>0</v>
      </c>
      <c r="AB752" s="377">
        <f t="shared" si="2276"/>
        <v>0</v>
      </c>
      <c r="AC752" s="377">
        <f t="shared" si="2276"/>
        <v>0</v>
      </c>
      <c r="AD752" s="377">
        <f t="shared" si="2276"/>
        <v>0</v>
      </c>
      <c r="AE752" s="377">
        <f t="shared" si="2276"/>
        <v>0</v>
      </c>
      <c r="AF752" s="377">
        <f t="shared" si="2276"/>
        <v>0</v>
      </c>
      <c r="AG752" s="377">
        <f t="shared" si="2276"/>
        <v>0</v>
      </c>
      <c r="AH752" s="377">
        <f t="shared" si="2276"/>
        <v>0</v>
      </c>
      <c r="AI752" s="377">
        <f t="shared" si="2276"/>
        <v>0</v>
      </c>
      <c r="AJ752" s="377">
        <f t="shared" si="2276"/>
        <v>0</v>
      </c>
      <c r="AK752" s="377">
        <f t="shared" si="2276"/>
        <v>0</v>
      </c>
      <c r="AL752" s="377">
        <f t="shared" si="2276"/>
        <v>0</v>
      </c>
      <c r="AM752" s="627">
        <f t="shared" si="2275"/>
        <v>0</v>
      </c>
      <c r="AN752" s="442"/>
    </row>
    <row r="753" spans="1:40">
      <c r="B753" s="323" t="s">
        <v>320</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77">Y393*Y747</f>
        <v>0</v>
      </c>
      <c r="Z753" s="377">
        <f t="shared" si="2277"/>
        <v>0</v>
      </c>
      <c r="AA753" s="377">
        <f t="shared" si="2277"/>
        <v>0</v>
      </c>
      <c r="AB753" s="377">
        <f t="shared" si="2277"/>
        <v>0</v>
      </c>
      <c r="AC753" s="377">
        <f t="shared" si="2277"/>
        <v>0</v>
      </c>
      <c r="AD753" s="377">
        <f t="shared" si="2277"/>
        <v>0</v>
      </c>
      <c r="AE753" s="377">
        <f t="shared" si="2277"/>
        <v>0</v>
      </c>
      <c r="AF753" s="377">
        <f t="shared" si="2277"/>
        <v>0</v>
      </c>
      <c r="AG753" s="377">
        <f t="shared" si="2277"/>
        <v>0</v>
      </c>
      <c r="AH753" s="377">
        <f t="shared" si="2277"/>
        <v>0</v>
      </c>
      <c r="AI753" s="377">
        <f t="shared" si="2277"/>
        <v>0</v>
      </c>
      <c r="AJ753" s="377">
        <f t="shared" si="2277"/>
        <v>0</v>
      </c>
      <c r="AK753" s="377">
        <f t="shared" si="2277"/>
        <v>0</v>
      </c>
      <c r="AL753" s="377">
        <f t="shared" si="2277"/>
        <v>0</v>
      </c>
      <c r="AM753" s="627">
        <f t="shared" si="2275"/>
        <v>0</v>
      </c>
      <c r="AN753" s="442"/>
    </row>
    <row r="754" spans="1:40">
      <c r="B754" s="323" t="s">
        <v>321</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78">Y576*Y747</f>
        <v>0</v>
      </c>
      <c r="Z754" s="377">
        <f t="shared" si="2278"/>
        <v>0</v>
      </c>
      <c r="AA754" s="377">
        <f t="shared" si="2278"/>
        <v>0</v>
      </c>
      <c r="AB754" s="377">
        <f t="shared" si="2278"/>
        <v>0</v>
      </c>
      <c r="AC754" s="377">
        <f t="shared" si="2278"/>
        <v>0</v>
      </c>
      <c r="AD754" s="377">
        <f t="shared" si="2278"/>
        <v>0</v>
      </c>
      <c r="AE754" s="377">
        <f t="shared" si="2278"/>
        <v>0</v>
      </c>
      <c r="AF754" s="377">
        <f t="shared" si="2278"/>
        <v>0</v>
      </c>
      <c r="AG754" s="377">
        <f t="shared" si="2278"/>
        <v>0</v>
      </c>
      <c r="AH754" s="377">
        <f t="shared" si="2278"/>
        <v>0</v>
      </c>
      <c r="AI754" s="377">
        <f t="shared" si="2278"/>
        <v>0</v>
      </c>
      <c r="AJ754" s="377">
        <f t="shared" si="2278"/>
        <v>0</v>
      </c>
      <c r="AK754" s="377">
        <f t="shared" si="2278"/>
        <v>0</v>
      </c>
      <c r="AL754" s="377">
        <f t="shared" si="2278"/>
        <v>0</v>
      </c>
      <c r="AM754" s="627">
        <f t="shared" si="2275"/>
        <v>0</v>
      </c>
      <c r="AN754" s="442"/>
    </row>
    <row r="755" spans="1:40">
      <c r="B755" s="323" t="s">
        <v>322</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79">Z744*Z747</f>
        <v>0</v>
      </c>
      <c r="AA755" s="377">
        <f t="shared" si="2279"/>
        <v>0</v>
      </c>
      <c r="AB755" s="377">
        <f t="shared" si="2279"/>
        <v>0</v>
      </c>
      <c r="AC755" s="377">
        <f t="shared" si="2279"/>
        <v>0</v>
      </c>
      <c r="AD755" s="377">
        <f t="shared" si="2279"/>
        <v>0</v>
      </c>
      <c r="AE755" s="377">
        <f t="shared" si="2279"/>
        <v>0</v>
      </c>
      <c r="AF755" s="377">
        <f t="shared" si="2279"/>
        <v>0</v>
      </c>
      <c r="AG755" s="377">
        <f t="shared" si="2279"/>
        <v>0</v>
      </c>
      <c r="AH755" s="377">
        <f t="shared" si="2279"/>
        <v>0</v>
      </c>
      <c r="AI755" s="377">
        <f t="shared" si="2279"/>
        <v>0</v>
      </c>
      <c r="AJ755" s="377">
        <f t="shared" si="2279"/>
        <v>0</v>
      </c>
      <c r="AK755" s="377">
        <f t="shared" si="2279"/>
        <v>0</v>
      </c>
      <c r="AL755" s="377">
        <f t="shared" si="2279"/>
        <v>0</v>
      </c>
      <c r="AM755" s="627">
        <f t="shared" si="2275"/>
        <v>0</v>
      </c>
      <c r="AN755" s="442"/>
    </row>
    <row r="756" spans="1:40" ht="15.75">
      <c r="B756" s="348" t="s">
        <v>323</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 t="shared" ref="Z756:AE756" si="2280">SUM(Z748:Z755)</f>
        <v>0</v>
      </c>
      <c r="AA756" s="345">
        <f t="shared" si="2280"/>
        <v>0</v>
      </c>
      <c r="AB756" s="345">
        <f t="shared" si="2280"/>
        <v>0</v>
      </c>
      <c r="AC756" s="345">
        <f t="shared" si="2280"/>
        <v>0</v>
      </c>
      <c r="AD756" s="345">
        <f t="shared" si="2280"/>
        <v>0</v>
      </c>
      <c r="AE756" s="345">
        <f t="shared" si="2280"/>
        <v>0</v>
      </c>
      <c r="AF756" s="345">
        <f t="shared" ref="AF756:AL756" si="2281">SUM(AF748:AF755)</f>
        <v>0</v>
      </c>
      <c r="AG756" s="345">
        <f t="shared" si="2281"/>
        <v>0</v>
      </c>
      <c r="AH756" s="345">
        <f t="shared" si="2281"/>
        <v>0</v>
      </c>
      <c r="AI756" s="345">
        <f t="shared" si="2281"/>
        <v>0</v>
      </c>
      <c r="AJ756" s="345">
        <f t="shared" si="2281"/>
        <v>0</v>
      </c>
      <c r="AK756" s="345">
        <f t="shared" si="2281"/>
        <v>0</v>
      </c>
      <c r="AL756" s="345">
        <f t="shared" si="2281"/>
        <v>0</v>
      </c>
      <c r="AM756" s="406">
        <f>SUM(AM748:AM755)</f>
        <v>0</v>
      </c>
      <c r="AN756" s="442"/>
    </row>
    <row r="757" spans="1:40" ht="15.75">
      <c r="B757" s="348" t="s">
        <v>324</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2">Z745*Z747</f>
        <v>0</v>
      </c>
      <c r="AA757" s="346">
        <f t="shared" si="2282"/>
        <v>0</v>
      </c>
      <c r="AB757" s="346">
        <f t="shared" si="2282"/>
        <v>0</v>
      </c>
      <c r="AC757" s="346">
        <f t="shared" si="2282"/>
        <v>0</v>
      </c>
      <c r="AD757" s="346">
        <f t="shared" si="2282"/>
        <v>0</v>
      </c>
      <c r="AE757" s="346">
        <f t="shared" si="2282"/>
        <v>0</v>
      </c>
      <c r="AF757" s="346">
        <f t="shared" ref="AF757:AL757" si="2283">AF745*AF747</f>
        <v>0</v>
      </c>
      <c r="AG757" s="346">
        <f t="shared" si="2283"/>
        <v>0</v>
      </c>
      <c r="AH757" s="346">
        <f t="shared" si="2283"/>
        <v>0</v>
      </c>
      <c r="AI757" s="346">
        <f t="shared" si="2283"/>
        <v>0</v>
      </c>
      <c r="AJ757" s="346">
        <f t="shared" si="2283"/>
        <v>0</v>
      </c>
      <c r="AK757" s="346">
        <f t="shared" si="2283"/>
        <v>0</v>
      </c>
      <c r="AL757" s="346">
        <f t="shared" si="2283"/>
        <v>0</v>
      </c>
      <c r="AM757" s="406">
        <f>SUM(Y757:AL757)</f>
        <v>0</v>
      </c>
      <c r="AN757" s="442"/>
    </row>
    <row r="758" spans="1:40" ht="15.75">
      <c r="B758" s="348" t="s">
        <v>325</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326</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84">IF(AA585="kw",SUMPRODUCT($N$587:$N$742,$P$587:$P$742,AA587:AA742),SUMPRODUCT($E$587:$E$742,AA587:AA742))</f>
        <v>0</v>
      </c>
      <c r="AB760" s="290">
        <f t="shared" si="2284"/>
        <v>0</v>
      </c>
      <c r="AC760" s="290">
        <f t="shared" si="2284"/>
        <v>0</v>
      </c>
      <c r="AD760" s="290">
        <f t="shared" si="2284"/>
        <v>0</v>
      </c>
      <c r="AE760" s="290">
        <f t="shared" si="2284"/>
        <v>0</v>
      </c>
      <c r="AF760" s="290">
        <f t="shared" si="2284"/>
        <v>0</v>
      </c>
      <c r="AG760" s="290">
        <f t="shared" si="2284"/>
        <v>0</v>
      </c>
      <c r="AH760" s="290">
        <f t="shared" si="2284"/>
        <v>0</v>
      </c>
      <c r="AI760" s="290">
        <f t="shared" si="2284"/>
        <v>0</v>
      </c>
      <c r="AJ760" s="290">
        <f t="shared" si="2284"/>
        <v>0</v>
      </c>
      <c r="AK760" s="290">
        <f t="shared" si="2284"/>
        <v>0</v>
      </c>
      <c r="AL760" s="290">
        <f t="shared" si="2284"/>
        <v>0</v>
      </c>
      <c r="AM760" s="336"/>
    </row>
    <row r="761" spans="1:40">
      <c r="B761" s="439" t="s">
        <v>327</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85">IF(AA585="kw",SUMPRODUCT($N$587:$N$742,$Q$587:$Q$742,AA587:AA742),SUMPRODUCT($F$587:$F$742,AA587:AA742))</f>
        <v>0</v>
      </c>
      <c r="AB761" s="325">
        <f t="shared" si="2285"/>
        <v>0</v>
      </c>
      <c r="AC761" s="325">
        <f t="shared" si="2285"/>
        <v>0</v>
      </c>
      <c r="AD761" s="325">
        <f t="shared" si="2285"/>
        <v>0</v>
      </c>
      <c r="AE761" s="325">
        <f t="shared" si="2285"/>
        <v>0</v>
      </c>
      <c r="AF761" s="325">
        <f t="shared" si="2285"/>
        <v>0</v>
      </c>
      <c r="AG761" s="325">
        <f t="shared" si="2285"/>
        <v>0</v>
      </c>
      <c r="AH761" s="325">
        <f t="shared" si="2285"/>
        <v>0</v>
      </c>
      <c r="AI761" s="325">
        <f t="shared" si="2285"/>
        <v>0</v>
      </c>
      <c r="AJ761" s="325">
        <f t="shared" si="2285"/>
        <v>0</v>
      </c>
      <c r="AK761" s="325">
        <f t="shared" si="2285"/>
        <v>0</v>
      </c>
      <c r="AL761" s="325">
        <f t="shared" si="2285"/>
        <v>0</v>
      </c>
      <c r="AM761" s="385"/>
    </row>
    <row r="762" spans="1:40" ht="20.25" customHeight="1">
      <c r="B762" s="367" t="s">
        <v>592</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328</v>
      </c>
      <c r="C765" s="280"/>
      <c r="D765" s="588" t="s">
        <v>527</v>
      </c>
      <c r="E765" s="252"/>
      <c r="F765" s="588"/>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07" t="s">
        <v>212</v>
      </c>
      <c r="C766" s="809" t="s">
        <v>33</v>
      </c>
      <c r="D766" s="283" t="s">
        <v>423</v>
      </c>
      <c r="E766" s="811" t="s">
        <v>210</v>
      </c>
      <c r="F766" s="812"/>
      <c r="G766" s="812"/>
      <c r="H766" s="812"/>
      <c r="I766" s="812"/>
      <c r="J766" s="812"/>
      <c r="K766" s="812"/>
      <c r="L766" s="812"/>
      <c r="M766" s="813"/>
      <c r="N766" s="817" t="s">
        <v>214</v>
      </c>
      <c r="O766" s="283" t="s">
        <v>424</v>
      </c>
      <c r="P766" s="811" t="s">
        <v>213</v>
      </c>
      <c r="Q766" s="812"/>
      <c r="R766" s="812"/>
      <c r="S766" s="812"/>
      <c r="T766" s="812"/>
      <c r="U766" s="812"/>
      <c r="V766" s="812"/>
      <c r="W766" s="812"/>
      <c r="X766" s="813"/>
      <c r="Y766" s="814" t="s">
        <v>244</v>
      </c>
      <c r="Z766" s="815"/>
      <c r="AA766" s="815"/>
      <c r="AB766" s="815"/>
      <c r="AC766" s="815"/>
      <c r="AD766" s="815"/>
      <c r="AE766" s="815"/>
      <c r="AF766" s="815"/>
      <c r="AG766" s="815"/>
      <c r="AH766" s="815"/>
      <c r="AI766" s="815"/>
      <c r="AJ766" s="815"/>
      <c r="AK766" s="815"/>
      <c r="AL766" s="815"/>
      <c r="AM766" s="816"/>
    </row>
    <row r="767" spans="1:40" ht="65.25" customHeight="1">
      <c r="B767" s="808"/>
      <c r="C767" s="810"/>
      <c r="D767" s="284">
        <v>2019</v>
      </c>
      <c r="E767" s="284">
        <v>2020</v>
      </c>
      <c r="F767" s="284">
        <v>2021</v>
      </c>
      <c r="G767" s="284">
        <v>2022</v>
      </c>
      <c r="H767" s="284">
        <v>2023</v>
      </c>
      <c r="I767" s="284">
        <v>2024</v>
      </c>
      <c r="J767" s="284">
        <v>2025</v>
      </c>
      <c r="K767" s="284">
        <v>2026</v>
      </c>
      <c r="L767" s="284">
        <v>2027</v>
      </c>
      <c r="M767" s="284">
        <v>2028</v>
      </c>
      <c r="N767" s="818"/>
      <c r="O767" s="284">
        <v>2019</v>
      </c>
      <c r="P767" s="284">
        <v>2020</v>
      </c>
      <c r="Q767" s="284">
        <v>2021</v>
      </c>
      <c r="R767" s="284">
        <v>2022</v>
      </c>
      <c r="S767" s="284">
        <v>2023</v>
      </c>
      <c r="T767" s="284">
        <v>2024</v>
      </c>
      <c r="U767" s="284">
        <v>2025</v>
      </c>
      <c r="V767" s="284">
        <v>2026</v>
      </c>
      <c r="W767" s="284">
        <v>2027</v>
      </c>
      <c r="X767" s="284">
        <v>2028</v>
      </c>
      <c r="Y767" s="284" t="str">
        <f>'1.  LRAMVA Summary'!D50</f>
        <v>Residential</v>
      </c>
      <c r="Z767" s="284" t="str">
        <f>'1.  LRAMVA Summary'!E50</f>
        <v>General Service &lt; 50 kW</v>
      </c>
      <c r="AA767" s="284" t="str">
        <f>'1.  LRAMVA Summary'!F50</f>
        <v>General Service 50 to 2999 kW</v>
      </c>
      <c r="AB767" s="284" t="str">
        <f>'1.  LRAMVA Summary'!G50</f>
        <v>General Service 3000-4999 kW</v>
      </c>
      <c r="AC767" s="284" t="str">
        <f>'1.  LRAMVA Summary'!H50</f>
        <v>Unmetered Scattered Load</v>
      </c>
      <c r="AD767" s="284" t="str">
        <f>'1.  LRAMVA Summary'!I50</f>
        <v>Sentinel Lighting</v>
      </c>
      <c r="AE767" s="284" t="str">
        <f>'1.  LRAMVA Summary'!J50</f>
        <v xml:space="preserve">Street Lighting </v>
      </c>
      <c r="AF767" s="284" t="str">
        <f>'1.  LRAMVA Summary'!K50</f>
        <v/>
      </c>
      <c r="AG767" s="284" t="str">
        <f>'1.  LRAMVA Summary'!L50</f>
        <v/>
      </c>
      <c r="AH767" s="284" t="str">
        <f>'1.  LRAMVA Summary'!M50</f>
        <v/>
      </c>
      <c r="AI767" s="284" t="str">
        <f>'1.  LRAMVA Summary'!N50</f>
        <v/>
      </c>
      <c r="AJ767" s="284" t="str">
        <f>'1.  LRAMVA Summary'!O50</f>
        <v/>
      </c>
      <c r="AK767" s="284" t="str">
        <f>'1.  LRAMVA Summary'!P50</f>
        <v/>
      </c>
      <c r="AL767" s="284" t="str">
        <f>'1.  LRAMVA Summary'!Q50</f>
        <v/>
      </c>
      <c r="AM767" s="286" t="str">
        <f>'1.  LRAMVA Summary'!R50</f>
        <v>Total</v>
      </c>
    </row>
    <row r="768" spans="1:40" ht="15.75" customHeight="1">
      <c r="A768" s="530"/>
      <c r="B768" s="516" t="s">
        <v>505</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Summary'!D51</f>
        <v>kWh</v>
      </c>
      <c r="Z768" s="290" t="str">
        <f>'1.  LRAMVA Summary'!E51</f>
        <v>kWh</v>
      </c>
      <c r="AA768" s="290" t="str">
        <f>'1.  LRAMVA Summary'!F51</f>
        <v>kW</v>
      </c>
      <c r="AB768" s="290" t="str">
        <f>'1.  LRAMVA Summary'!G51</f>
        <v>kW</v>
      </c>
      <c r="AC768" s="290" t="str">
        <f>'1.  LRAMVA Summary'!H51</f>
        <v>kWh</v>
      </c>
      <c r="AD768" s="290" t="str">
        <f>'1.  LRAMVA Summary'!I51</f>
        <v>kW</v>
      </c>
      <c r="AE768" s="290" t="str">
        <f>'1.  LRAMVA Summary'!J51</f>
        <v>kW</v>
      </c>
      <c r="AF768" s="290">
        <f>'1.  LRAMVA Summary'!K51</f>
        <v>0</v>
      </c>
      <c r="AG768" s="290">
        <f>'1.  LRAMVA Summary'!L51</f>
        <v>0</v>
      </c>
      <c r="AH768" s="290">
        <f>'1.  LRAMVA Summary'!M51</f>
        <v>0</v>
      </c>
      <c r="AI768" s="290">
        <f>'1.  LRAMVA Summary'!N51</f>
        <v>0</v>
      </c>
      <c r="AJ768" s="290">
        <f>'1.  LRAMVA Summary'!O51</f>
        <v>0</v>
      </c>
      <c r="AK768" s="290">
        <f>'1.  LRAMVA Summary'!P51</f>
        <v>0</v>
      </c>
      <c r="AL768" s="290">
        <f>'1.  LRAMVA Summary'!Q51</f>
        <v>0</v>
      </c>
      <c r="AM768" s="291"/>
    </row>
    <row r="769" spans="1:39" ht="15.75" outlineLevel="1">
      <c r="A769" s="530"/>
      <c r="B769" s="502" t="s">
        <v>498</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outlineLevel="1">
      <c r="A770" s="530">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outlineLevel="1">
      <c r="A771" s="530"/>
      <c r="B771" s="293" t="s">
        <v>343</v>
      </c>
      <c r="C771" s="290" t="s">
        <v>164</v>
      </c>
      <c r="D771" s="294"/>
      <c r="E771" s="294"/>
      <c r="F771" s="294"/>
      <c r="G771" s="294"/>
      <c r="H771" s="294"/>
      <c r="I771" s="294"/>
      <c r="J771" s="294"/>
      <c r="K771" s="294"/>
      <c r="L771" s="294"/>
      <c r="M771" s="294"/>
      <c r="N771" s="466"/>
      <c r="O771" s="294"/>
      <c r="P771" s="294"/>
      <c r="Q771" s="294"/>
      <c r="R771" s="294"/>
      <c r="S771" s="294"/>
      <c r="T771" s="294"/>
      <c r="U771" s="294"/>
      <c r="V771" s="294"/>
      <c r="W771" s="294"/>
      <c r="X771" s="294"/>
      <c r="Y771" s="410">
        <f>Y770</f>
        <v>0</v>
      </c>
      <c r="Z771" s="410">
        <f t="shared" ref="Z771" si="2286">Z770</f>
        <v>0</v>
      </c>
      <c r="AA771" s="410">
        <f t="shared" ref="AA771" si="2287">AA770</f>
        <v>0</v>
      </c>
      <c r="AB771" s="410">
        <f t="shared" ref="AB771" si="2288">AB770</f>
        <v>0</v>
      </c>
      <c r="AC771" s="410">
        <f t="shared" ref="AC771" si="2289">AC770</f>
        <v>0</v>
      </c>
      <c r="AD771" s="410">
        <f t="shared" ref="AD771" si="2290">AD770</f>
        <v>0</v>
      </c>
      <c r="AE771" s="410">
        <f t="shared" ref="AE771" si="2291">AE770</f>
        <v>0</v>
      </c>
      <c r="AF771" s="410">
        <f t="shared" ref="AF771" si="2292">AF770</f>
        <v>0</v>
      </c>
      <c r="AG771" s="410">
        <f t="shared" ref="AG771" si="2293">AG770</f>
        <v>0</v>
      </c>
      <c r="AH771" s="410">
        <f t="shared" ref="AH771" si="2294">AH770</f>
        <v>0</v>
      </c>
      <c r="AI771" s="410">
        <f t="shared" ref="AI771" si="2295">AI770</f>
        <v>0</v>
      </c>
      <c r="AJ771" s="410">
        <f t="shared" ref="AJ771" si="2296">AJ770</f>
        <v>0</v>
      </c>
      <c r="AK771" s="410">
        <f t="shared" ref="AK771" si="2297">AK770</f>
        <v>0</v>
      </c>
      <c r="AL771" s="410">
        <f t="shared" ref="AL771" si="2298">AL770</f>
        <v>0</v>
      </c>
      <c r="AM771" s="296"/>
    </row>
    <row r="772" spans="1:39" ht="15.75" outlineLevel="1">
      <c r="A772" s="530"/>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outlineLevel="1">
      <c r="A773" s="530">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outlineLevel="1">
      <c r="A774" s="530"/>
      <c r="B774" s="293" t="s">
        <v>343</v>
      </c>
      <c r="C774" s="290" t="s">
        <v>164</v>
      </c>
      <c r="D774" s="294"/>
      <c r="E774" s="294"/>
      <c r="F774" s="294"/>
      <c r="G774" s="294"/>
      <c r="H774" s="294"/>
      <c r="I774" s="294"/>
      <c r="J774" s="294"/>
      <c r="K774" s="294"/>
      <c r="L774" s="294"/>
      <c r="M774" s="294"/>
      <c r="N774" s="466"/>
      <c r="O774" s="294"/>
      <c r="P774" s="294"/>
      <c r="Q774" s="294"/>
      <c r="R774" s="294"/>
      <c r="S774" s="294"/>
      <c r="T774" s="294"/>
      <c r="U774" s="294"/>
      <c r="V774" s="294"/>
      <c r="W774" s="294"/>
      <c r="X774" s="294"/>
      <c r="Y774" s="410">
        <f>Y773</f>
        <v>0</v>
      </c>
      <c r="Z774" s="410">
        <f t="shared" ref="Z774" si="2299">Z773</f>
        <v>0</v>
      </c>
      <c r="AA774" s="410">
        <f t="shared" ref="AA774" si="2300">AA773</f>
        <v>0</v>
      </c>
      <c r="AB774" s="410">
        <f t="shared" ref="AB774" si="2301">AB773</f>
        <v>0</v>
      </c>
      <c r="AC774" s="410">
        <f t="shared" ref="AC774" si="2302">AC773</f>
        <v>0</v>
      </c>
      <c r="AD774" s="410">
        <f t="shared" ref="AD774" si="2303">AD773</f>
        <v>0</v>
      </c>
      <c r="AE774" s="410">
        <f t="shared" ref="AE774" si="2304">AE773</f>
        <v>0</v>
      </c>
      <c r="AF774" s="410">
        <f t="shared" ref="AF774" si="2305">AF773</f>
        <v>0</v>
      </c>
      <c r="AG774" s="410">
        <f t="shared" ref="AG774" si="2306">AG773</f>
        <v>0</v>
      </c>
      <c r="AH774" s="410">
        <f t="shared" ref="AH774" si="2307">AH773</f>
        <v>0</v>
      </c>
      <c r="AI774" s="410">
        <f t="shared" ref="AI774" si="2308">AI773</f>
        <v>0</v>
      </c>
      <c r="AJ774" s="410">
        <f t="shared" ref="AJ774" si="2309">AJ773</f>
        <v>0</v>
      </c>
      <c r="AK774" s="410">
        <f t="shared" ref="AK774" si="2310">AK773</f>
        <v>0</v>
      </c>
      <c r="AL774" s="410">
        <f t="shared" ref="AL774" si="2311">AL773</f>
        <v>0</v>
      </c>
      <c r="AM774" s="296"/>
    </row>
    <row r="775" spans="1:39" ht="15.75" outlineLevel="1">
      <c r="A775" s="530"/>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outlineLevel="1">
      <c r="A776" s="530">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outlineLevel="1">
      <c r="A777" s="530"/>
      <c r="B777" s="293" t="s">
        <v>343</v>
      </c>
      <c r="C777" s="290" t="s">
        <v>164</v>
      </c>
      <c r="D777" s="294"/>
      <c r="E777" s="294"/>
      <c r="F777" s="294"/>
      <c r="G777" s="294"/>
      <c r="H777" s="294"/>
      <c r="I777" s="294"/>
      <c r="J777" s="294"/>
      <c r="K777" s="294"/>
      <c r="L777" s="294"/>
      <c r="M777" s="294"/>
      <c r="N777" s="466"/>
      <c r="O777" s="294"/>
      <c r="P777" s="294"/>
      <c r="Q777" s="294"/>
      <c r="R777" s="294"/>
      <c r="S777" s="294"/>
      <c r="T777" s="294"/>
      <c r="U777" s="294"/>
      <c r="V777" s="294"/>
      <c r="W777" s="294"/>
      <c r="X777" s="294"/>
      <c r="Y777" s="410">
        <f>Y776</f>
        <v>0</v>
      </c>
      <c r="Z777" s="410">
        <f t="shared" ref="Z777" si="2312">Z776</f>
        <v>0</v>
      </c>
      <c r="AA777" s="410">
        <f t="shared" ref="AA777" si="2313">AA776</f>
        <v>0</v>
      </c>
      <c r="AB777" s="410">
        <f t="shared" ref="AB777" si="2314">AB776</f>
        <v>0</v>
      </c>
      <c r="AC777" s="410">
        <f t="shared" ref="AC777" si="2315">AC776</f>
        <v>0</v>
      </c>
      <c r="AD777" s="410">
        <f t="shared" ref="AD777" si="2316">AD776</f>
        <v>0</v>
      </c>
      <c r="AE777" s="410">
        <f t="shared" ref="AE777" si="2317">AE776</f>
        <v>0</v>
      </c>
      <c r="AF777" s="410">
        <f t="shared" ref="AF777" si="2318">AF776</f>
        <v>0</v>
      </c>
      <c r="AG777" s="410">
        <f t="shared" ref="AG777" si="2319">AG776</f>
        <v>0</v>
      </c>
      <c r="AH777" s="410">
        <f t="shared" ref="AH777" si="2320">AH776</f>
        <v>0</v>
      </c>
      <c r="AI777" s="410">
        <f t="shared" ref="AI777" si="2321">AI776</f>
        <v>0</v>
      </c>
      <c r="AJ777" s="410">
        <f t="shared" ref="AJ777" si="2322">AJ776</f>
        <v>0</v>
      </c>
      <c r="AK777" s="410">
        <f t="shared" ref="AK777" si="2323">AK776</f>
        <v>0</v>
      </c>
      <c r="AL777" s="410">
        <f t="shared" ref="AL777" si="2324">AL776</f>
        <v>0</v>
      </c>
      <c r="AM777" s="296"/>
    </row>
    <row r="778" spans="1:39" outlineLevel="1">
      <c r="A778" s="530"/>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outlineLevel="1">
      <c r="A779" s="530">
        <v>4</v>
      </c>
      <c r="B779" s="427" t="s">
        <v>98</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outlineLevel="1">
      <c r="A780" s="530"/>
      <c r="B780" s="293" t="s">
        <v>343</v>
      </c>
      <c r="C780" s="290" t="s">
        <v>164</v>
      </c>
      <c r="D780" s="294"/>
      <c r="E780" s="294"/>
      <c r="F780" s="294"/>
      <c r="G780" s="294"/>
      <c r="H780" s="294"/>
      <c r="I780" s="294"/>
      <c r="J780" s="294"/>
      <c r="K780" s="294"/>
      <c r="L780" s="294"/>
      <c r="M780" s="294"/>
      <c r="N780" s="466"/>
      <c r="O780" s="294"/>
      <c r="P780" s="294"/>
      <c r="Q780" s="294"/>
      <c r="R780" s="294"/>
      <c r="S780" s="294"/>
      <c r="T780" s="294"/>
      <c r="U780" s="294"/>
      <c r="V780" s="294"/>
      <c r="W780" s="294"/>
      <c r="X780" s="294"/>
      <c r="Y780" s="410">
        <f>Y779</f>
        <v>0</v>
      </c>
      <c r="Z780" s="410">
        <f t="shared" ref="Z780" si="2325">Z779</f>
        <v>0</v>
      </c>
      <c r="AA780" s="410">
        <f t="shared" ref="AA780" si="2326">AA779</f>
        <v>0</v>
      </c>
      <c r="AB780" s="410">
        <f t="shared" ref="AB780" si="2327">AB779</f>
        <v>0</v>
      </c>
      <c r="AC780" s="410">
        <f t="shared" ref="AC780" si="2328">AC779</f>
        <v>0</v>
      </c>
      <c r="AD780" s="410">
        <f t="shared" ref="AD780" si="2329">AD779</f>
        <v>0</v>
      </c>
      <c r="AE780" s="410">
        <f t="shared" ref="AE780" si="2330">AE779</f>
        <v>0</v>
      </c>
      <c r="AF780" s="410">
        <f t="shared" ref="AF780" si="2331">AF779</f>
        <v>0</v>
      </c>
      <c r="AG780" s="410">
        <f t="shared" ref="AG780" si="2332">AG779</f>
        <v>0</v>
      </c>
      <c r="AH780" s="410">
        <f t="shared" ref="AH780" si="2333">AH779</f>
        <v>0</v>
      </c>
      <c r="AI780" s="410">
        <f t="shared" ref="AI780" si="2334">AI779</f>
        <v>0</v>
      </c>
      <c r="AJ780" s="410">
        <f t="shared" ref="AJ780" si="2335">AJ779</f>
        <v>0</v>
      </c>
      <c r="AK780" s="410">
        <f t="shared" ref="AK780" si="2336">AK779</f>
        <v>0</v>
      </c>
      <c r="AL780" s="410">
        <f t="shared" ref="AL780" si="2337">AL779</f>
        <v>0</v>
      </c>
      <c r="AM780" s="296"/>
    </row>
    <row r="781" spans="1:39" outlineLevel="1">
      <c r="A781" s="530"/>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customHeight="1" outlineLevel="1">
      <c r="A782" s="530">
        <v>5</v>
      </c>
      <c r="B782" s="427" t="s">
        <v>99</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0"/>
      <c r="B783" s="293" t="s">
        <v>343</v>
      </c>
      <c r="C783" s="290" t="s">
        <v>164</v>
      </c>
      <c r="D783" s="294"/>
      <c r="E783" s="294"/>
      <c r="F783" s="294"/>
      <c r="G783" s="294"/>
      <c r="H783" s="294"/>
      <c r="I783" s="294"/>
      <c r="J783" s="294"/>
      <c r="K783" s="294"/>
      <c r="L783" s="294"/>
      <c r="M783" s="294"/>
      <c r="N783" s="466"/>
      <c r="O783" s="294"/>
      <c r="P783" s="294"/>
      <c r="Q783" s="294"/>
      <c r="R783" s="294"/>
      <c r="S783" s="294"/>
      <c r="T783" s="294"/>
      <c r="U783" s="294"/>
      <c r="V783" s="294"/>
      <c r="W783" s="294"/>
      <c r="X783" s="294"/>
      <c r="Y783" s="410">
        <f>Y782</f>
        <v>0</v>
      </c>
      <c r="Z783" s="410">
        <f t="shared" ref="Z783" si="2338">Z782</f>
        <v>0</v>
      </c>
      <c r="AA783" s="410">
        <f t="shared" ref="AA783" si="2339">AA782</f>
        <v>0</v>
      </c>
      <c r="AB783" s="410">
        <f t="shared" ref="AB783" si="2340">AB782</f>
        <v>0</v>
      </c>
      <c r="AC783" s="410">
        <f t="shared" ref="AC783" si="2341">AC782</f>
        <v>0</v>
      </c>
      <c r="AD783" s="410">
        <f t="shared" ref="AD783" si="2342">AD782</f>
        <v>0</v>
      </c>
      <c r="AE783" s="410">
        <f t="shared" ref="AE783" si="2343">AE782</f>
        <v>0</v>
      </c>
      <c r="AF783" s="410">
        <f t="shared" ref="AF783" si="2344">AF782</f>
        <v>0</v>
      </c>
      <c r="AG783" s="410">
        <f t="shared" ref="AG783" si="2345">AG782</f>
        <v>0</v>
      </c>
      <c r="AH783" s="410">
        <f t="shared" ref="AH783" si="2346">AH782</f>
        <v>0</v>
      </c>
      <c r="AI783" s="410">
        <f t="shared" ref="AI783" si="2347">AI782</f>
        <v>0</v>
      </c>
      <c r="AJ783" s="410">
        <f t="shared" ref="AJ783" si="2348">AJ782</f>
        <v>0</v>
      </c>
      <c r="AK783" s="410">
        <f t="shared" ref="AK783" si="2349">AK782</f>
        <v>0</v>
      </c>
      <c r="AL783" s="410">
        <f t="shared" ref="AL783" si="2350">AL782</f>
        <v>0</v>
      </c>
      <c r="AM783" s="296"/>
    </row>
    <row r="784" spans="1:39" outlineLevel="1">
      <c r="A784" s="530"/>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outlineLevel="1">
      <c r="A785" s="530"/>
      <c r="B785" s="318" t="s">
        <v>499</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outlineLevel="1">
      <c r="A786" s="530">
        <v>6</v>
      </c>
      <c r="B786" s="427" t="s">
        <v>100</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outlineLevel="1">
      <c r="A787" s="530"/>
      <c r="B787" s="293" t="s">
        <v>343</v>
      </c>
      <c r="C787" s="290" t="s">
        <v>164</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1">Z786</f>
        <v>0</v>
      </c>
      <c r="AA787" s="410">
        <f t="shared" ref="AA787" si="2352">AA786</f>
        <v>0</v>
      </c>
      <c r="AB787" s="410">
        <f t="shared" ref="AB787" si="2353">AB786</f>
        <v>0</v>
      </c>
      <c r="AC787" s="410">
        <f t="shared" ref="AC787" si="2354">AC786</f>
        <v>0</v>
      </c>
      <c r="AD787" s="410">
        <f t="shared" ref="AD787" si="2355">AD786</f>
        <v>0</v>
      </c>
      <c r="AE787" s="410">
        <f t="shared" ref="AE787" si="2356">AE786</f>
        <v>0</v>
      </c>
      <c r="AF787" s="410">
        <f t="shared" ref="AF787" si="2357">AF786</f>
        <v>0</v>
      </c>
      <c r="AG787" s="410">
        <f t="shared" ref="AG787" si="2358">AG786</f>
        <v>0</v>
      </c>
      <c r="AH787" s="410">
        <f t="shared" ref="AH787" si="2359">AH786</f>
        <v>0</v>
      </c>
      <c r="AI787" s="410">
        <f t="shared" ref="AI787" si="2360">AI786</f>
        <v>0</v>
      </c>
      <c r="AJ787" s="410">
        <f t="shared" ref="AJ787" si="2361">AJ786</f>
        <v>0</v>
      </c>
      <c r="AK787" s="410">
        <f t="shared" ref="AK787" si="2362">AK786</f>
        <v>0</v>
      </c>
      <c r="AL787" s="410">
        <f t="shared" ref="AL787" si="2363">AL786</f>
        <v>0</v>
      </c>
      <c r="AM787" s="310"/>
    </row>
    <row r="788" spans="1:39" outlineLevel="1">
      <c r="A788" s="530"/>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outlineLevel="1">
      <c r="A789" s="530">
        <v>7</v>
      </c>
      <c r="B789" s="427" t="s">
        <v>101</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outlineLevel="1">
      <c r="A790" s="530"/>
      <c r="B790" s="293" t="s">
        <v>343</v>
      </c>
      <c r="C790" s="290" t="s">
        <v>164</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4">Z789</f>
        <v>0</v>
      </c>
      <c r="AA790" s="410">
        <f t="shared" ref="AA790" si="2365">AA789</f>
        <v>0</v>
      </c>
      <c r="AB790" s="410">
        <f t="shared" ref="AB790" si="2366">AB789</f>
        <v>0</v>
      </c>
      <c r="AC790" s="410">
        <f t="shared" ref="AC790" si="2367">AC789</f>
        <v>0</v>
      </c>
      <c r="AD790" s="410">
        <f t="shared" ref="AD790" si="2368">AD789</f>
        <v>0</v>
      </c>
      <c r="AE790" s="410">
        <f t="shared" ref="AE790" si="2369">AE789</f>
        <v>0</v>
      </c>
      <c r="AF790" s="410">
        <f t="shared" ref="AF790" si="2370">AF789</f>
        <v>0</v>
      </c>
      <c r="AG790" s="410">
        <f t="shared" ref="AG790" si="2371">AG789</f>
        <v>0</v>
      </c>
      <c r="AH790" s="410">
        <f t="shared" ref="AH790" si="2372">AH789</f>
        <v>0</v>
      </c>
      <c r="AI790" s="410">
        <f t="shared" ref="AI790" si="2373">AI789</f>
        <v>0</v>
      </c>
      <c r="AJ790" s="410">
        <f t="shared" ref="AJ790" si="2374">AJ789</f>
        <v>0</v>
      </c>
      <c r="AK790" s="410">
        <f t="shared" ref="AK790" si="2375">AK789</f>
        <v>0</v>
      </c>
      <c r="AL790" s="410">
        <f t="shared" ref="AL790" si="2376">AL789</f>
        <v>0</v>
      </c>
      <c r="AM790" s="310"/>
    </row>
    <row r="791" spans="1:39" outlineLevel="1">
      <c r="A791" s="530"/>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outlineLevel="1">
      <c r="A792" s="530">
        <v>8</v>
      </c>
      <c r="B792" s="427" t="s">
        <v>102</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outlineLevel="1">
      <c r="A793" s="530"/>
      <c r="B793" s="293" t="s">
        <v>343</v>
      </c>
      <c r="C793" s="290" t="s">
        <v>164</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77">Z792</f>
        <v>0</v>
      </c>
      <c r="AA793" s="410">
        <f t="shared" ref="AA793" si="2378">AA792</f>
        <v>0</v>
      </c>
      <c r="AB793" s="410">
        <f t="shared" ref="AB793" si="2379">AB792</f>
        <v>0</v>
      </c>
      <c r="AC793" s="410">
        <f t="shared" ref="AC793" si="2380">AC792</f>
        <v>0</v>
      </c>
      <c r="AD793" s="410">
        <f t="shared" ref="AD793" si="2381">AD792</f>
        <v>0</v>
      </c>
      <c r="AE793" s="410">
        <f t="shared" ref="AE793" si="2382">AE792</f>
        <v>0</v>
      </c>
      <c r="AF793" s="410">
        <f t="shared" ref="AF793" si="2383">AF792</f>
        <v>0</v>
      </c>
      <c r="AG793" s="410">
        <f t="shared" ref="AG793" si="2384">AG792</f>
        <v>0</v>
      </c>
      <c r="AH793" s="410">
        <f t="shared" ref="AH793" si="2385">AH792</f>
        <v>0</v>
      </c>
      <c r="AI793" s="410">
        <f t="shared" ref="AI793" si="2386">AI792</f>
        <v>0</v>
      </c>
      <c r="AJ793" s="410">
        <f t="shared" ref="AJ793" si="2387">AJ792</f>
        <v>0</v>
      </c>
      <c r="AK793" s="410">
        <f t="shared" ref="AK793" si="2388">AK792</f>
        <v>0</v>
      </c>
      <c r="AL793" s="410">
        <f t="shared" ref="AL793" si="2389">AL792</f>
        <v>0</v>
      </c>
      <c r="AM793" s="310"/>
    </row>
    <row r="794" spans="1:39" outlineLevel="1">
      <c r="A794" s="530"/>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outlineLevel="1">
      <c r="A795" s="530">
        <v>9</v>
      </c>
      <c r="B795" s="427" t="s">
        <v>103</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outlineLevel="1">
      <c r="A796" s="530"/>
      <c r="B796" s="293" t="s">
        <v>343</v>
      </c>
      <c r="C796" s="290" t="s">
        <v>164</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0">Z795</f>
        <v>0</v>
      </c>
      <c r="AA796" s="410">
        <f t="shared" ref="AA796" si="2391">AA795</f>
        <v>0</v>
      </c>
      <c r="AB796" s="410">
        <f t="shared" ref="AB796" si="2392">AB795</f>
        <v>0</v>
      </c>
      <c r="AC796" s="410">
        <f t="shared" ref="AC796" si="2393">AC795</f>
        <v>0</v>
      </c>
      <c r="AD796" s="410">
        <f t="shared" ref="AD796" si="2394">AD795</f>
        <v>0</v>
      </c>
      <c r="AE796" s="410">
        <f t="shared" ref="AE796" si="2395">AE795</f>
        <v>0</v>
      </c>
      <c r="AF796" s="410">
        <f t="shared" ref="AF796" si="2396">AF795</f>
        <v>0</v>
      </c>
      <c r="AG796" s="410">
        <f t="shared" ref="AG796" si="2397">AG795</f>
        <v>0</v>
      </c>
      <c r="AH796" s="410">
        <f t="shared" ref="AH796" si="2398">AH795</f>
        <v>0</v>
      </c>
      <c r="AI796" s="410">
        <f t="shared" ref="AI796" si="2399">AI795</f>
        <v>0</v>
      </c>
      <c r="AJ796" s="410">
        <f t="shared" ref="AJ796" si="2400">AJ795</f>
        <v>0</v>
      </c>
      <c r="AK796" s="410">
        <f t="shared" ref="AK796" si="2401">AK795</f>
        <v>0</v>
      </c>
      <c r="AL796" s="410">
        <f t="shared" ref="AL796" si="2402">AL795</f>
        <v>0</v>
      </c>
      <c r="AM796" s="310"/>
    </row>
    <row r="797" spans="1:39" outlineLevel="1">
      <c r="A797" s="530"/>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outlineLevel="1">
      <c r="A798" s="530">
        <v>10</v>
      </c>
      <c r="B798" s="427" t="s">
        <v>104</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outlineLevel="1">
      <c r="A799" s="530"/>
      <c r="B799" s="293" t="s">
        <v>343</v>
      </c>
      <c r="C799" s="290" t="s">
        <v>164</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3">Z798</f>
        <v>0</v>
      </c>
      <c r="AA799" s="410">
        <f t="shared" ref="AA799" si="2404">AA798</f>
        <v>0</v>
      </c>
      <c r="AB799" s="410">
        <f t="shared" ref="AB799" si="2405">AB798</f>
        <v>0</v>
      </c>
      <c r="AC799" s="410">
        <f t="shared" ref="AC799" si="2406">AC798</f>
        <v>0</v>
      </c>
      <c r="AD799" s="410">
        <f t="shared" ref="AD799" si="2407">AD798</f>
        <v>0</v>
      </c>
      <c r="AE799" s="410">
        <f t="shared" ref="AE799" si="2408">AE798</f>
        <v>0</v>
      </c>
      <c r="AF799" s="410">
        <f t="shared" ref="AF799" si="2409">AF798</f>
        <v>0</v>
      </c>
      <c r="AG799" s="410">
        <f t="shared" ref="AG799" si="2410">AG798</f>
        <v>0</v>
      </c>
      <c r="AH799" s="410">
        <f t="shared" ref="AH799" si="2411">AH798</f>
        <v>0</v>
      </c>
      <c r="AI799" s="410">
        <f t="shared" ref="AI799" si="2412">AI798</f>
        <v>0</v>
      </c>
      <c r="AJ799" s="410">
        <f t="shared" ref="AJ799" si="2413">AJ798</f>
        <v>0</v>
      </c>
      <c r="AK799" s="410">
        <f t="shared" ref="AK799" si="2414">AK798</f>
        <v>0</v>
      </c>
      <c r="AL799" s="410">
        <f t="shared" ref="AL799" si="2415">AL798</f>
        <v>0</v>
      </c>
      <c r="AM799" s="310"/>
    </row>
    <row r="800" spans="1:39" outlineLevel="1">
      <c r="A800" s="530"/>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outlineLevel="1">
      <c r="A801" s="530"/>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outlineLevel="1">
      <c r="A802" s="530">
        <v>11</v>
      </c>
      <c r="B802" s="427" t="s">
        <v>105</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outlineLevel="1">
      <c r="A803" s="530"/>
      <c r="B803" s="293" t="s">
        <v>343</v>
      </c>
      <c r="C803" s="290" t="s">
        <v>164</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6">Z802</f>
        <v>0</v>
      </c>
      <c r="AA803" s="410">
        <f t="shared" ref="AA803" si="2417">AA802</f>
        <v>0</v>
      </c>
      <c r="AB803" s="410">
        <f t="shared" ref="AB803" si="2418">AB802</f>
        <v>0</v>
      </c>
      <c r="AC803" s="410">
        <f t="shared" ref="AC803" si="2419">AC802</f>
        <v>0</v>
      </c>
      <c r="AD803" s="410">
        <f t="shared" ref="AD803" si="2420">AD802</f>
        <v>0</v>
      </c>
      <c r="AE803" s="410">
        <f t="shared" ref="AE803" si="2421">AE802</f>
        <v>0</v>
      </c>
      <c r="AF803" s="410">
        <f t="shared" ref="AF803" si="2422">AF802</f>
        <v>0</v>
      </c>
      <c r="AG803" s="410">
        <f t="shared" ref="AG803" si="2423">AG802</f>
        <v>0</v>
      </c>
      <c r="AH803" s="410">
        <f t="shared" ref="AH803" si="2424">AH802</f>
        <v>0</v>
      </c>
      <c r="AI803" s="410">
        <f t="shared" ref="AI803" si="2425">AI802</f>
        <v>0</v>
      </c>
      <c r="AJ803" s="410">
        <f t="shared" ref="AJ803" si="2426">AJ802</f>
        <v>0</v>
      </c>
      <c r="AK803" s="410">
        <f t="shared" ref="AK803" si="2427">AK802</f>
        <v>0</v>
      </c>
      <c r="AL803" s="410">
        <f t="shared" ref="AL803" si="2428">AL802</f>
        <v>0</v>
      </c>
      <c r="AM803" s="296"/>
    </row>
    <row r="804" spans="1:39" outlineLevel="1">
      <c r="A804" s="530"/>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outlineLevel="1">
      <c r="A805" s="530">
        <v>12</v>
      </c>
      <c r="B805" s="427" t="s">
        <v>106</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outlineLevel="1">
      <c r="A806" s="530"/>
      <c r="B806" s="293" t="s">
        <v>343</v>
      </c>
      <c r="C806" s="290" t="s">
        <v>164</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29">Z805</f>
        <v>0</v>
      </c>
      <c r="AA806" s="410">
        <f t="shared" ref="AA806" si="2430">AA805</f>
        <v>0</v>
      </c>
      <c r="AB806" s="410">
        <f t="shared" ref="AB806" si="2431">AB805</f>
        <v>0</v>
      </c>
      <c r="AC806" s="410">
        <f t="shared" ref="AC806" si="2432">AC805</f>
        <v>0</v>
      </c>
      <c r="AD806" s="410">
        <f t="shared" ref="AD806" si="2433">AD805</f>
        <v>0</v>
      </c>
      <c r="AE806" s="410">
        <f t="shared" ref="AE806" si="2434">AE805</f>
        <v>0</v>
      </c>
      <c r="AF806" s="410">
        <f t="shared" ref="AF806" si="2435">AF805</f>
        <v>0</v>
      </c>
      <c r="AG806" s="410">
        <f t="shared" ref="AG806" si="2436">AG805</f>
        <v>0</v>
      </c>
      <c r="AH806" s="410">
        <f t="shared" ref="AH806" si="2437">AH805</f>
        <v>0</v>
      </c>
      <c r="AI806" s="410">
        <f t="shared" ref="AI806" si="2438">AI805</f>
        <v>0</v>
      </c>
      <c r="AJ806" s="410">
        <f t="shared" ref="AJ806" si="2439">AJ805</f>
        <v>0</v>
      </c>
      <c r="AK806" s="410">
        <f t="shared" ref="AK806" si="2440">AK805</f>
        <v>0</v>
      </c>
      <c r="AL806" s="410">
        <f t="shared" ref="AL806" si="2441">AL805</f>
        <v>0</v>
      </c>
      <c r="AM806" s="296"/>
    </row>
    <row r="807" spans="1:39" outlineLevel="1">
      <c r="A807" s="530"/>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outlineLevel="1">
      <c r="A808" s="530">
        <v>13</v>
      </c>
      <c r="B808" s="427" t="s">
        <v>107</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outlineLevel="1">
      <c r="A809" s="530"/>
      <c r="B809" s="293" t="s">
        <v>343</v>
      </c>
      <c r="C809" s="290" t="s">
        <v>164</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2">Z808</f>
        <v>0</v>
      </c>
      <c r="AA809" s="410">
        <f t="shared" ref="AA809" si="2443">AA808</f>
        <v>0</v>
      </c>
      <c r="AB809" s="410">
        <f t="shared" ref="AB809" si="2444">AB808</f>
        <v>0</v>
      </c>
      <c r="AC809" s="410">
        <f t="shared" ref="AC809" si="2445">AC808</f>
        <v>0</v>
      </c>
      <c r="AD809" s="410">
        <f t="shared" ref="AD809" si="2446">AD808</f>
        <v>0</v>
      </c>
      <c r="AE809" s="410">
        <f t="shared" ref="AE809" si="2447">AE808</f>
        <v>0</v>
      </c>
      <c r="AF809" s="410">
        <f t="shared" ref="AF809" si="2448">AF808</f>
        <v>0</v>
      </c>
      <c r="AG809" s="410">
        <f t="shared" ref="AG809" si="2449">AG808</f>
        <v>0</v>
      </c>
      <c r="AH809" s="410">
        <f t="shared" ref="AH809" si="2450">AH808</f>
        <v>0</v>
      </c>
      <c r="AI809" s="410">
        <f t="shared" ref="AI809" si="2451">AI808</f>
        <v>0</v>
      </c>
      <c r="AJ809" s="410">
        <f t="shared" ref="AJ809" si="2452">AJ808</f>
        <v>0</v>
      </c>
      <c r="AK809" s="410">
        <f t="shared" ref="AK809" si="2453">AK808</f>
        <v>0</v>
      </c>
      <c r="AL809" s="410">
        <f t="shared" ref="AL809" si="2454">AL808</f>
        <v>0</v>
      </c>
      <c r="AM809" s="305"/>
    </row>
    <row r="810" spans="1:39" outlineLevel="1">
      <c r="A810" s="530"/>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outlineLevel="1">
      <c r="A811" s="530"/>
      <c r="B811" s="287" t="s">
        <v>108</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outlineLevel="1">
      <c r="A812" s="530">
        <v>14</v>
      </c>
      <c r="B812" s="314" t="s">
        <v>109</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outlineLevel="1">
      <c r="A813" s="530"/>
      <c r="B813" s="293" t="s">
        <v>343</v>
      </c>
      <c r="C813" s="290" t="s">
        <v>164</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5">Z812</f>
        <v>0</v>
      </c>
      <c r="AA813" s="410">
        <f t="shared" ref="AA813" si="2456">AA812</f>
        <v>0</v>
      </c>
      <c r="AB813" s="410">
        <f t="shared" ref="AB813" si="2457">AB812</f>
        <v>0</v>
      </c>
      <c r="AC813" s="410">
        <f t="shared" ref="AC813" si="2458">AC812</f>
        <v>0</v>
      </c>
      <c r="AD813" s="410">
        <f t="shared" ref="AD813" si="2459">AD812</f>
        <v>0</v>
      </c>
      <c r="AE813" s="410">
        <f t="shared" ref="AE813" si="2460">AE812</f>
        <v>0</v>
      </c>
      <c r="AF813" s="410">
        <f t="shared" ref="AF813" si="2461">AF812</f>
        <v>0</v>
      </c>
      <c r="AG813" s="410">
        <f t="shared" ref="AG813" si="2462">AG812</f>
        <v>0</v>
      </c>
      <c r="AH813" s="410">
        <f t="shared" ref="AH813" si="2463">AH812</f>
        <v>0</v>
      </c>
      <c r="AI813" s="410">
        <f t="shared" ref="AI813" si="2464">AI812</f>
        <v>0</v>
      </c>
      <c r="AJ813" s="410">
        <f t="shared" ref="AJ813" si="2465">AJ812</f>
        <v>0</v>
      </c>
      <c r="AK813" s="410">
        <f t="shared" ref="AK813" si="2466">AK812</f>
        <v>0</v>
      </c>
      <c r="AL813" s="410">
        <f t="shared" ref="AL813" si="2467">AL812</f>
        <v>0</v>
      </c>
      <c r="AM813" s="296"/>
    </row>
    <row r="814" spans="1:39" outlineLevel="1">
      <c r="A814" s="530"/>
      <c r="B814" s="314"/>
      <c r="C814" s="304"/>
      <c r="D814" s="290"/>
      <c r="E814" s="290"/>
      <c r="F814" s="290"/>
      <c r="G814" s="290"/>
      <c r="H814" s="290"/>
      <c r="I814" s="290"/>
      <c r="J814" s="290"/>
      <c r="K814" s="290"/>
      <c r="L814" s="290"/>
      <c r="M814" s="290"/>
      <c r="N814" s="466"/>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outlineLevel="1">
      <c r="A815" s="530"/>
      <c r="B815" s="287" t="s">
        <v>491</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5"/>
    </row>
    <row r="816" spans="1:39" outlineLevel="1">
      <c r="A816" s="530">
        <v>15</v>
      </c>
      <c r="B816" s="293" t="s">
        <v>496</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outlineLevel="1">
      <c r="A817" s="530"/>
      <c r="B817" s="293" t="s">
        <v>343</v>
      </c>
      <c r="C817" s="290" t="s">
        <v>164</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68">Z816</f>
        <v>0</v>
      </c>
      <c r="AA817" s="410">
        <f t="shared" si="2468"/>
        <v>0</v>
      </c>
      <c r="AB817" s="410">
        <f t="shared" si="2468"/>
        <v>0</v>
      </c>
      <c r="AC817" s="410">
        <f t="shared" si="2468"/>
        <v>0</v>
      </c>
      <c r="AD817" s="410">
        <f t="shared" si="2468"/>
        <v>0</v>
      </c>
      <c r="AE817" s="410">
        <f t="shared" si="2468"/>
        <v>0</v>
      </c>
      <c r="AF817" s="410">
        <f t="shared" si="2468"/>
        <v>0</v>
      </c>
      <c r="AG817" s="410">
        <f t="shared" si="2468"/>
        <v>0</v>
      </c>
      <c r="AH817" s="410">
        <f t="shared" si="2468"/>
        <v>0</v>
      </c>
      <c r="AI817" s="410">
        <f t="shared" si="2468"/>
        <v>0</v>
      </c>
      <c r="AJ817" s="410">
        <f t="shared" si="2468"/>
        <v>0</v>
      </c>
      <c r="AK817" s="410">
        <f t="shared" si="2468"/>
        <v>0</v>
      </c>
      <c r="AL817" s="410">
        <f t="shared" si="2468"/>
        <v>0</v>
      </c>
      <c r="AM817" s="296"/>
    </row>
    <row r="818" spans="1:39" outlineLevel="1">
      <c r="A818" s="530"/>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outlineLevel="1">
      <c r="A819" s="530">
        <v>16</v>
      </c>
      <c r="B819" s="323" t="s">
        <v>492</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outlineLevel="1">
      <c r="A820" s="530"/>
      <c r="B820" s="293" t="s">
        <v>343</v>
      </c>
      <c r="C820" s="290" t="s">
        <v>164</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69">Z819</f>
        <v>0</v>
      </c>
      <c r="AA820" s="410">
        <f t="shared" si="2469"/>
        <v>0</v>
      </c>
      <c r="AB820" s="410">
        <f t="shared" si="2469"/>
        <v>0</v>
      </c>
      <c r="AC820" s="410">
        <f t="shared" si="2469"/>
        <v>0</v>
      </c>
      <c r="AD820" s="410">
        <f t="shared" si="2469"/>
        <v>0</v>
      </c>
      <c r="AE820" s="410">
        <f t="shared" si="2469"/>
        <v>0</v>
      </c>
      <c r="AF820" s="410">
        <f t="shared" si="2469"/>
        <v>0</v>
      </c>
      <c r="AG820" s="410">
        <f t="shared" si="2469"/>
        <v>0</v>
      </c>
      <c r="AH820" s="410">
        <f t="shared" si="2469"/>
        <v>0</v>
      </c>
      <c r="AI820" s="410">
        <f t="shared" si="2469"/>
        <v>0</v>
      </c>
      <c r="AJ820" s="410">
        <f t="shared" si="2469"/>
        <v>0</v>
      </c>
      <c r="AK820" s="410">
        <f t="shared" si="2469"/>
        <v>0</v>
      </c>
      <c r="AL820" s="410">
        <f t="shared" si="2469"/>
        <v>0</v>
      </c>
      <c r="AM820" s="296"/>
    </row>
    <row r="821" spans="1:39" s="282" customFormat="1" outlineLevel="1">
      <c r="A821" s="530"/>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outlineLevel="1">
      <c r="A822" s="530"/>
      <c r="B822" s="517" t="s">
        <v>497</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outlineLevel="1">
      <c r="A823" s="530">
        <v>17</v>
      </c>
      <c r="B823" s="427" t="s">
        <v>113</v>
      </c>
      <c r="C823" s="290" t="s">
        <v>25</v>
      </c>
      <c r="D823" s="294"/>
      <c r="E823" s="294"/>
      <c r="F823" s="294"/>
      <c r="G823" s="294"/>
      <c r="H823" s="294"/>
      <c r="I823" s="294"/>
      <c r="J823" s="294"/>
      <c r="K823" s="294"/>
      <c r="L823" s="294"/>
      <c r="M823" s="294"/>
      <c r="N823" s="294">
        <v>0</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outlineLevel="1">
      <c r="A824" s="530"/>
      <c r="B824" s="293" t="s">
        <v>343</v>
      </c>
      <c r="C824" s="290" t="s">
        <v>164</v>
      </c>
      <c r="D824" s="294"/>
      <c r="E824" s="294"/>
      <c r="F824" s="294"/>
      <c r="G824" s="294"/>
      <c r="H824" s="294"/>
      <c r="I824" s="294"/>
      <c r="J824" s="294"/>
      <c r="K824" s="294"/>
      <c r="L824" s="294"/>
      <c r="M824" s="294"/>
      <c r="N824" s="294">
        <f>N823</f>
        <v>0</v>
      </c>
      <c r="O824" s="294"/>
      <c r="P824" s="294"/>
      <c r="Q824" s="294"/>
      <c r="R824" s="294"/>
      <c r="S824" s="294"/>
      <c r="T824" s="294"/>
      <c r="U824" s="294"/>
      <c r="V824" s="294"/>
      <c r="W824" s="294"/>
      <c r="X824" s="294"/>
      <c r="Y824" s="410">
        <f>Y823</f>
        <v>0</v>
      </c>
      <c r="Z824" s="410">
        <f t="shared" ref="Z824:AL824" si="2470">Z823</f>
        <v>0</v>
      </c>
      <c r="AA824" s="410">
        <f t="shared" si="2470"/>
        <v>0</v>
      </c>
      <c r="AB824" s="410">
        <f t="shared" si="2470"/>
        <v>0</v>
      </c>
      <c r="AC824" s="410">
        <f t="shared" si="2470"/>
        <v>0</v>
      </c>
      <c r="AD824" s="410">
        <f t="shared" si="2470"/>
        <v>0</v>
      </c>
      <c r="AE824" s="410">
        <f t="shared" si="2470"/>
        <v>0</v>
      </c>
      <c r="AF824" s="410">
        <f t="shared" si="2470"/>
        <v>0</v>
      </c>
      <c r="AG824" s="410">
        <f t="shared" si="2470"/>
        <v>0</v>
      </c>
      <c r="AH824" s="410">
        <f t="shared" si="2470"/>
        <v>0</v>
      </c>
      <c r="AI824" s="410">
        <f t="shared" si="2470"/>
        <v>0</v>
      </c>
      <c r="AJ824" s="410">
        <f t="shared" si="2470"/>
        <v>0</v>
      </c>
      <c r="AK824" s="410">
        <f t="shared" si="2470"/>
        <v>0</v>
      </c>
      <c r="AL824" s="410">
        <f t="shared" si="2470"/>
        <v>0</v>
      </c>
      <c r="AM824" s="305"/>
    </row>
    <row r="825" spans="1:39" outlineLevel="1">
      <c r="A825" s="530"/>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outlineLevel="1">
      <c r="A826" s="530">
        <v>18</v>
      </c>
      <c r="B826" s="427" t="s">
        <v>110</v>
      </c>
      <c r="C826" s="290" t="s">
        <v>25</v>
      </c>
      <c r="D826" s="294"/>
      <c r="E826" s="294"/>
      <c r="F826" s="294"/>
      <c r="G826" s="294"/>
      <c r="H826" s="294"/>
      <c r="I826" s="294"/>
      <c r="J826" s="294"/>
      <c r="K826" s="294"/>
      <c r="L826" s="294"/>
      <c r="M826" s="294"/>
      <c r="N826" s="294">
        <v>0</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outlineLevel="1">
      <c r="A827" s="530"/>
      <c r="B827" s="293" t="s">
        <v>343</v>
      </c>
      <c r="C827" s="290" t="s">
        <v>164</v>
      </c>
      <c r="D827" s="294"/>
      <c r="E827" s="294"/>
      <c r="F827" s="294"/>
      <c r="G827" s="294"/>
      <c r="H827" s="294"/>
      <c r="I827" s="294"/>
      <c r="J827" s="294"/>
      <c r="K827" s="294"/>
      <c r="L827" s="294"/>
      <c r="M827" s="294"/>
      <c r="N827" s="294">
        <f>N826</f>
        <v>0</v>
      </c>
      <c r="O827" s="294"/>
      <c r="P827" s="294"/>
      <c r="Q827" s="294"/>
      <c r="R827" s="294"/>
      <c r="S827" s="294"/>
      <c r="T827" s="294"/>
      <c r="U827" s="294"/>
      <c r="V827" s="294"/>
      <c r="W827" s="294"/>
      <c r="X827" s="294"/>
      <c r="Y827" s="410">
        <f>Y826</f>
        <v>0</v>
      </c>
      <c r="Z827" s="410">
        <f t="shared" ref="Z827:AL827" si="2471">Z826</f>
        <v>0</v>
      </c>
      <c r="AA827" s="410">
        <f t="shared" si="2471"/>
        <v>0</v>
      </c>
      <c r="AB827" s="410">
        <f t="shared" si="2471"/>
        <v>0</v>
      </c>
      <c r="AC827" s="410">
        <f t="shared" si="2471"/>
        <v>0</v>
      </c>
      <c r="AD827" s="410">
        <f t="shared" si="2471"/>
        <v>0</v>
      </c>
      <c r="AE827" s="410">
        <f t="shared" si="2471"/>
        <v>0</v>
      </c>
      <c r="AF827" s="410">
        <f t="shared" si="2471"/>
        <v>0</v>
      </c>
      <c r="AG827" s="410">
        <f t="shared" si="2471"/>
        <v>0</v>
      </c>
      <c r="AH827" s="410">
        <f t="shared" si="2471"/>
        <v>0</v>
      </c>
      <c r="AI827" s="410">
        <f t="shared" si="2471"/>
        <v>0</v>
      </c>
      <c r="AJ827" s="410">
        <f t="shared" si="2471"/>
        <v>0</v>
      </c>
      <c r="AK827" s="410">
        <f t="shared" si="2471"/>
        <v>0</v>
      </c>
      <c r="AL827" s="410">
        <f t="shared" si="2471"/>
        <v>0</v>
      </c>
      <c r="AM827" s="305"/>
    </row>
    <row r="828" spans="1:39" outlineLevel="1">
      <c r="A828" s="530"/>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outlineLevel="1">
      <c r="A829" s="530">
        <v>19</v>
      </c>
      <c r="B829" s="427" t="s">
        <v>112</v>
      </c>
      <c r="C829" s="290" t="s">
        <v>25</v>
      </c>
      <c r="D829" s="294"/>
      <c r="E829" s="294"/>
      <c r="F829" s="294"/>
      <c r="G829" s="294"/>
      <c r="H829" s="294"/>
      <c r="I829" s="294"/>
      <c r="J829" s="294"/>
      <c r="K829" s="294"/>
      <c r="L829" s="294"/>
      <c r="M829" s="294"/>
      <c r="N829" s="294">
        <v>0</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outlineLevel="1">
      <c r="A830" s="530"/>
      <c r="B830" s="293" t="s">
        <v>343</v>
      </c>
      <c r="C830" s="290" t="s">
        <v>164</v>
      </c>
      <c r="D830" s="294"/>
      <c r="E830" s="294"/>
      <c r="F830" s="294"/>
      <c r="G830" s="294"/>
      <c r="H830" s="294"/>
      <c r="I830" s="294"/>
      <c r="J830" s="294"/>
      <c r="K830" s="294"/>
      <c r="L830" s="294"/>
      <c r="M830" s="294"/>
      <c r="N830" s="294">
        <f>N829</f>
        <v>0</v>
      </c>
      <c r="O830" s="294"/>
      <c r="P830" s="294"/>
      <c r="Q830" s="294"/>
      <c r="R830" s="294"/>
      <c r="S830" s="294"/>
      <c r="T830" s="294"/>
      <c r="U830" s="294"/>
      <c r="V830" s="294"/>
      <c r="W830" s="294"/>
      <c r="X830" s="294"/>
      <c r="Y830" s="410">
        <f>Y829</f>
        <v>0</v>
      </c>
      <c r="Z830" s="410">
        <f t="shared" ref="Z830:AL830" si="2472">Z829</f>
        <v>0</v>
      </c>
      <c r="AA830" s="410">
        <f t="shared" si="2472"/>
        <v>0</v>
      </c>
      <c r="AB830" s="410">
        <f t="shared" si="2472"/>
        <v>0</v>
      </c>
      <c r="AC830" s="410">
        <f t="shared" si="2472"/>
        <v>0</v>
      </c>
      <c r="AD830" s="410">
        <f t="shared" si="2472"/>
        <v>0</v>
      </c>
      <c r="AE830" s="410">
        <f t="shared" si="2472"/>
        <v>0</v>
      </c>
      <c r="AF830" s="410">
        <f t="shared" si="2472"/>
        <v>0</v>
      </c>
      <c r="AG830" s="410">
        <f t="shared" si="2472"/>
        <v>0</v>
      </c>
      <c r="AH830" s="410">
        <f t="shared" si="2472"/>
        <v>0</v>
      </c>
      <c r="AI830" s="410">
        <f t="shared" si="2472"/>
        <v>0</v>
      </c>
      <c r="AJ830" s="410">
        <f t="shared" si="2472"/>
        <v>0</v>
      </c>
      <c r="AK830" s="410">
        <f t="shared" si="2472"/>
        <v>0</v>
      </c>
      <c r="AL830" s="410">
        <f t="shared" si="2472"/>
        <v>0</v>
      </c>
      <c r="AM830" s="296"/>
    </row>
    <row r="831" spans="1:39" outlineLevel="1">
      <c r="A831" s="530"/>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outlineLevel="1">
      <c r="A832" s="530">
        <v>20</v>
      </c>
      <c r="B832" s="427" t="s">
        <v>111</v>
      </c>
      <c r="C832" s="290" t="s">
        <v>25</v>
      </c>
      <c r="D832" s="294"/>
      <c r="E832" s="294"/>
      <c r="F832" s="294"/>
      <c r="G832" s="294"/>
      <c r="H832" s="294"/>
      <c r="I832" s="294"/>
      <c r="J832" s="294"/>
      <c r="K832" s="294"/>
      <c r="L832" s="294"/>
      <c r="M832" s="294"/>
      <c r="N832" s="294">
        <v>0</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outlineLevel="1">
      <c r="A833" s="530"/>
      <c r="B833" s="293" t="s">
        <v>343</v>
      </c>
      <c r="C833" s="290" t="s">
        <v>164</v>
      </c>
      <c r="D833" s="294"/>
      <c r="E833" s="294"/>
      <c r="F833" s="294"/>
      <c r="G833" s="294"/>
      <c r="H833" s="294"/>
      <c r="I833" s="294"/>
      <c r="J833" s="294"/>
      <c r="K833" s="294"/>
      <c r="L833" s="294"/>
      <c r="M833" s="294"/>
      <c r="N833" s="294">
        <f>N832</f>
        <v>0</v>
      </c>
      <c r="O833" s="294"/>
      <c r="P833" s="294"/>
      <c r="Q833" s="294"/>
      <c r="R833" s="294"/>
      <c r="S833" s="294"/>
      <c r="T833" s="294"/>
      <c r="U833" s="294"/>
      <c r="V833" s="294"/>
      <c r="W833" s="294"/>
      <c r="X833" s="294"/>
      <c r="Y833" s="410">
        <f>Y832</f>
        <v>0</v>
      </c>
      <c r="Z833" s="410">
        <f t="shared" ref="Z833:AL833" si="2473">Z832</f>
        <v>0</v>
      </c>
      <c r="AA833" s="410">
        <f t="shared" si="2473"/>
        <v>0</v>
      </c>
      <c r="AB833" s="410">
        <f t="shared" si="2473"/>
        <v>0</v>
      </c>
      <c r="AC833" s="410">
        <f t="shared" si="2473"/>
        <v>0</v>
      </c>
      <c r="AD833" s="410">
        <f t="shared" si="2473"/>
        <v>0</v>
      </c>
      <c r="AE833" s="410">
        <f t="shared" si="2473"/>
        <v>0</v>
      </c>
      <c r="AF833" s="410">
        <f t="shared" si="2473"/>
        <v>0</v>
      </c>
      <c r="AG833" s="410">
        <f t="shared" si="2473"/>
        <v>0</v>
      </c>
      <c r="AH833" s="410">
        <f t="shared" si="2473"/>
        <v>0</v>
      </c>
      <c r="AI833" s="410">
        <f t="shared" si="2473"/>
        <v>0</v>
      </c>
      <c r="AJ833" s="410">
        <f t="shared" si="2473"/>
        <v>0</v>
      </c>
      <c r="AK833" s="410">
        <f t="shared" si="2473"/>
        <v>0</v>
      </c>
      <c r="AL833" s="410">
        <f t="shared" si="2473"/>
        <v>0</v>
      </c>
      <c r="AM833" s="305"/>
    </row>
    <row r="834" spans="1:39" ht="15.75" outlineLevel="1">
      <c r="A834" s="530"/>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outlineLevel="1">
      <c r="A835" s="530"/>
      <c r="B835" s="516" t="s">
        <v>504</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outlineLevel="1">
      <c r="A836" s="530"/>
      <c r="B836" s="502" t="s">
        <v>500</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outlineLevel="1">
      <c r="A837" s="530">
        <v>21</v>
      </c>
      <c r="B837" s="427" t="s">
        <v>114</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outlineLevel="1">
      <c r="A838" s="530"/>
      <c r="B838" s="293" t="s">
        <v>343</v>
      </c>
      <c r="C838" s="290" t="s">
        <v>164</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4">Z837</f>
        <v>0</v>
      </c>
      <c r="AA838" s="410">
        <f t="shared" ref="AA838" si="2475">AA837</f>
        <v>0</v>
      </c>
      <c r="AB838" s="410">
        <f t="shared" ref="AB838" si="2476">AB837</f>
        <v>0</v>
      </c>
      <c r="AC838" s="410">
        <f t="shared" ref="AC838" si="2477">AC837</f>
        <v>0</v>
      </c>
      <c r="AD838" s="410">
        <f t="shared" ref="AD838" si="2478">AD837</f>
        <v>0</v>
      </c>
      <c r="AE838" s="410">
        <f t="shared" ref="AE838" si="2479">AE837</f>
        <v>0</v>
      </c>
      <c r="AF838" s="410">
        <f t="shared" ref="AF838" si="2480">AF837</f>
        <v>0</v>
      </c>
      <c r="AG838" s="410">
        <f t="shared" ref="AG838" si="2481">AG837</f>
        <v>0</v>
      </c>
      <c r="AH838" s="410">
        <f t="shared" ref="AH838" si="2482">AH837</f>
        <v>0</v>
      </c>
      <c r="AI838" s="410">
        <f t="shared" ref="AI838" si="2483">AI837</f>
        <v>0</v>
      </c>
      <c r="AJ838" s="410">
        <f t="shared" ref="AJ838" si="2484">AJ837</f>
        <v>0</v>
      </c>
      <c r="AK838" s="410">
        <f t="shared" ref="AK838" si="2485">AK837</f>
        <v>0</v>
      </c>
      <c r="AL838" s="410">
        <f t="shared" ref="AL838" si="2486">AL837</f>
        <v>0</v>
      </c>
      <c r="AM838" s="305"/>
    </row>
    <row r="839" spans="1:39" outlineLevel="1">
      <c r="A839" s="530"/>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outlineLevel="1">
      <c r="A840" s="530">
        <v>22</v>
      </c>
      <c r="B840" s="427" t="s">
        <v>115</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outlineLevel="1">
      <c r="A841" s="530"/>
      <c r="B841" s="293" t="s">
        <v>343</v>
      </c>
      <c r="C841" s="290" t="s">
        <v>164</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87">Z840</f>
        <v>0</v>
      </c>
      <c r="AA841" s="410">
        <f t="shared" ref="AA841" si="2488">AA840</f>
        <v>0</v>
      </c>
      <c r="AB841" s="410">
        <f t="shared" ref="AB841" si="2489">AB840</f>
        <v>0</v>
      </c>
      <c r="AC841" s="410">
        <f t="shared" ref="AC841" si="2490">AC840</f>
        <v>0</v>
      </c>
      <c r="AD841" s="410">
        <f t="shared" ref="AD841" si="2491">AD840</f>
        <v>0</v>
      </c>
      <c r="AE841" s="410">
        <f t="shared" ref="AE841" si="2492">AE840</f>
        <v>0</v>
      </c>
      <c r="AF841" s="410">
        <f t="shared" ref="AF841" si="2493">AF840</f>
        <v>0</v>
      </c>
      <c r="AG841" s="410">
        <f t="shared" ref="AG841" si="2494">AG840</f>
        <v>0</v>
      </c>
      <c r="AH841" s="410">
        <f t="shared" ref="AH841" si="2495">AH840</f>
        <v>0</v>
      </c>
      <c r="AI841" s="410">
        <f t="shared" ref="AI841" si="2496">AI840</f>
        <v>0</v>
      </c>
      <c r="AJ841" s="410">
        <f t="shared" ref="AJ841" si="2497">AJ840</f>
        <v>0</v>
      </c>
      <c r="AK841" s="410">
        <f t="shared" ref="AK841" si="2498">AK840</f>
        <v>0</v>
      </c>
      <c r="AL841" s="410">
        <f t="shared" ref="AL841" si="2499">AL840</f>
        <v>0</v>
      </c>
      <c r="AM841" s="305"/>
    </row>
    <row r="842" spans="1:39" outlineLevel="1">
      <c r="A842" s="530"/>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outlineLevel="1">
      <c r="A843" s="530">
        <v>23</v>
      </c>
      <c r="B843" s="427" t="s">
        <v>116</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outlineLevel="1">
      <c r="A844" s="530"/>
      <c r="B844" s="293" t="s">
        <v>343</v>
      </c>
      <c r="C844" s="290" t="s">
        <v>164</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0">Z843</f>
        <v>0</v>
      </c>
      <c r="AA844" s="410">
        <f t="shared" ref="AA844" si="2501">AA843</f>
        <v>0</v>
      </c>
      <c r="AB844" s="410">
        <f t="shared" ref="AB844" si="2502">AB843</f>
        <v>0</v>
      </c>
      <c r="AC844" s="410">
        <f t="shared" ref="AC844" si="2503">AC843</f>
        <v>0</v>
      </c>
      <c r="AD844" s="410">
        <f t="shared" ref="AD844" si="2504">AD843</f>
        <v>0</v>
      </c>
      <c r="AE844" s="410">
        <f t="shared" ref="AE844" si="2505">AE843</f>
        <v>0</v>
      </c>
      <c r="AF844" s="410">
        <f t="shared" ref="AF844" si="2506">AF843</f>
        <v>0</v>
      </c>
      <c r="AG844" s="410">
        <f t="shared" ref="AG844" si="2507">AG843</f>
        <v>0</v>
      </c>
      <c r="AH844" s="410">
        <f t="shared" ref="AH844" si="2508">AH843</f>
        <v>0</v>
      </c>
      <c r="AI844" s="410">
        <f t="shared" ref="AI844" si="2509">AI843</f>
        <v>0</v>
      </c>
      <c r="AJ844" s="410">
        <f t="shared" ref="AJ844" si="2510">AJ843</f>
        <v>0</v>
      </c>
      <c r="AK844" s="410">
        <f t="shared" ref="AK844" si="2511">AK843</f>
        <v>0</v>
      </c>
      <c r="AL844" s="410">
        <f t="shared" ref="AL844" si="2512">AL843</f>
        <v>0</v>
      </c>
      <c r="AM844" s="305"/>
    </row>
    <row r="845" spans="1:39" outlineLevel="1">
      <c r="A845" s="530"/>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outlineLevel="1">
      <c r="A846" s="530">
        <v>24</v>
      </c>
      <c r="B846" s="427" t="s">
        <v>117</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outlineLevel="1">
      <c r="A847" s="530"/>
      <c r="B847" s="293" t="s">
        <v>343</v>
      </c>
      <c r="C847" s="290" t="s">
        <v>164</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3">Z846</f>
        <v>0</v>
      </c>
      <c r="AA847" s="410">
        <f t="shared" ref="AA847" si="2514">AA846</f>
        <v>0</v>
      </c>
      <c r="AB847" s="410">
        <f t="shared" ref="AB847" si="2515">AB846</f>
        <v>0</v>
      </c>
      <c r="AC847" s="410">
        <f t="shared" ref="AC847" si="2516">AC846</f>
        <v>0</v>
      </c>
      <c r="AD847" s="410">
        <f t="shared" ref="AD847" si="2517">AD846</f>
        <v>0</v>
      </c>
      <c r="AE847" s="410">
        <f t="shared" ref="AE847" si="2518">AE846</f>
        <v>0</v>
      </c>
      <c r="AF847" s="410">
        <f t="shared" ref="AF847" si="2519">AF846</f>
        <v>0</v>
      </c>
      <c r="AG847" s="410">
        <f t="shared" ref="AG847" si="2520">AG846</f>
        <v>0</v>
      </c>
      <c r="AH847" s="410">
        <f t="shared" ref="AH847" si="2521">AH846</f>
        <v>0</v>
      </c>
      <c r="AI847" s="410">
        <f t="shared" ref="AI847" si="2522">AI846</f>
        <v>0</v>
      </c>
      <c r="AJ847" s="410">
        <f t="shared" ref="AJ847" si="2523">AJ846</f>
        <v>0</v>
      </c>
      <c r="AK847" s="410">
        <f t="shared" ref="AK847" si="2524">AK846</f>
        <v>0</v>
      </c>
      <c r="AL847" s="410">
        <f t="shared" ref="AL847" si="2525">AL846</f>
        <v>0</v>
      </c>
      <c r="AM847" s="305"/>
    </row>
    <row r="848" spans="1:39" outlineLevel="1">
      <c r="A848" s="530"/>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outlineLevel="1">
      <c r="A849" s="530"/>
      <c r="B849" s="287" t="s">
        <v>501</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outlineLevel="1">
      <c r="A850" s="530">
        <v>25</v>
      </c>
      <c r="B850" s="427" t="s">
        <v>118</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outlineLevel="1">
      <c r="A851" s="530"/>
      <c r="B851" s="293" t="s">
        <v>343</v>
      </c>
      <c r="C851" s="290" t="s">
        <v>164</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6">Z850</f>
        <v>0</v>
      </c>
      <c r="AA851" s="410">
        <f t="shared" ref="AA851" si="2527">AA850</f>
        <v>0</v>
      </c>
      <c r="AB851" s="410">
        <f t="shared" ref="AB851" si="2528">AB850</f>
        <v>0</v>
      </c>
      <c r="AC851" s="410">
        <f t="shared" ref="AC851" si="2529">AC850</f>
        <v>0</v>
      </c>
      <c r="AD851" s="410">
        <f t="shared" ref="AD851" si="2530">AD850</f>
        <v>0</v>
      </c>
      <c r="AE851" s="410">
        <f t="shared" ref="AE851" si="2531">AE850</f>
        <v>0</v>
      </c>
      <c r="AF851" s="410">
        <f t="shared" ref="AF851" si="2532">AF850</f>
        <v>0</v>
      </c>
      <c r="AG851" s="410">
        <f t="shared" ref="AG851" si="2533">AG850</f>
        <v>0</v>
      </c>
      <c r="AH851" s="410">
        <f t="shared" ref="AH851" si="2534">AH850</f>
        <v>0</v>
      </c>
      <c r="AI851" s="410">
        <f t="shared" ref="AI851" si="2535">AI850</f>
        <v>0</v>
      </c>
      <c r="AJ851" s="410">
        <f t="shared" ref="AJ851" si="2536">AJ850</f>
        <v>0</v>
      </c>
      <c r="AK851" s="410">
        <f t="shared" ref="AK851" si="2537">AK850</f>
        <v>0</v>
      </c>
      <c r="AL851" s="410">
        <f t="shared" ref="AL851" si="2538">AL850</f>
        <v>0</v>
      </c>
      <c r="AM851" s="305"/>
    </row>
    <row r="852" spans="1:39" outlineLevel="1">
      <c r="A852" s="530"/>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outlineLevel="1">
      <c r="A853" s="530">
        <v>26</v>
      </c>
      <c r="B853" s="427" t="s">
        <v>119</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outlineLevel="1">
      <c r="A854" s="530"/>
      <c r="B854" s="293" t="s">
        <v>343</v>
      </c>
      <c r="C854" s="290" t="s">
        <v>164</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39">Z853</f>
        <v>0</v>
      </c>
      <c r="AA854" s="410">
        <f t="shared" ref="AA854" si="2540">AA853</f>
        <v>0</v>
      </c>
      <c r="AB854" s="410">
        <f t="shared" ref="AB854" si="2541">AB853</f>
        <v>0</v>
      </c>
      <c r="AC854" s="410">
        <f t="shared" ref="AC854" si="2542">AC853</f>
        <v>0</v>
      </c>
      <c r="AD854" s="410">
        <f t="shared" ref="AD854" si="2543">AD853</f>
        <v>0</v>
      </c>
      <c r="AE854" s="410">
        <f t="shared" ref="AE854" si="2544">AE853</f>
        <v>0</v>
      </c>
      <c r="AF854" s="410">
        <f t="shared" ref="AF854" si="2545">AF853</f>
        <v>0</v>
      </c>
      <c r="AG854" s="410">
        <f t="shared" ref="AG854" si="2546">AG853</f>
        <v>0</v>
      </c>
      <c r="AH854" s="410">
        <f t="shared" ref="AH854" si="2547">AH853</f>
        <v>0</v>
      </c>
      <c r="AI854" s="410">
        <f t="shared" ref="AI854" si="2548">AI853</f>
        <v>0</v>
      </c>
      <c r="AJ854" s="410">
        <f t="shared" ref="AJ854" si="2549">AJ853</f>
        <v>0</v>
      </c>
      <c r="AK854" s="410">
        <f t="shared" ref="AK854" si="2550">AK853</f>
        <v>0</v>
      </c>
      <c r="AL854" s="410">
        <f t="shared" ref="AL854" si="2551">AL853</f>
        <v>0</v>
      </c>
      <c r="AM854" s="305"/>
    </row>
    <row r="855" spans="1:39" outlineLevel="1">
      <c r="A855" s="530"/>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outlineLevel="1">
      <c r="A856" s="530">
        <v>27</v>
      </c>
      <c r="B856" s="427" t="s">
        <v>120</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outlineLevel="1">
      <c r="A857" s="530"/>
      <c r="B857" s="293" t="s">
        <v>343</v>
      </c>
      <c r="C857" s="290" t="s">
        <v>164</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2">Z856</f>
        <v>0</v>
      </c>
      <c r="AA857" s="410">
        <f t="shared" ref="AA857" si="2553">AA856</f>
        <v>0</v>
      </c>
      <c r="AB857" s="410">
        <f t="shared" ref="AB857" si="2554">AB856</f>
        <v>0</v>
      </c>
      <c r="AC857" s="410">
        <f t="shared" ref="AC857" si="2555">AC856</f>
        <v>0</v>
      </c>
      <c r="AD857" s="410">
        <f t="shared" ref="AD857" si="2556">AD856</f>
        <v>0</v>
      </c>
      <c r="AE857" s="410">
        <f t="shared" ref="AE857" si="2557">AE856</f>
        <v>0</v>
      </c>
      <c r="AF857" s="410">
        <f t="shared" ref="AF857" si="2558">AF856</f>
        <v>0</v>
      </c>
      <c r="AG857" s="410">
        <f t="shared" ref="AG857" si="2559">AG856</f>
        <v>0</v>
      </c>
      <c r="AH857" s="410">
        <f t="shared" ref="AH857" si="2560">AH856</f>
        <v>0</v>
      </c>
      <c r="AI857" s="410">
        <f t="shared" ref="AI857" si="2561">AI856</f>
        <v>0</v>
      </c>
      <c r="AJ857" s="410">
        <f t="shared" ref="AJ857" si="2562">AJ856</f>
        <v>0</v>
      </c>
      <c r="AK857" s="410">
        <f t="shared" ref="AK857" si="2563">AK856</f>
        <v>0</v>
      </c>
      <c r="AL857" s="410">
        <f t="shared" ref="AL857" si="2564">AL856</f>
        <v>0</v>
      </c>
      <c r="AM857" s="305"/>
    </row>
    <row r="858" spans="1:39" outlineLevel="1">
      <c r="A858" s="530"/>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outlineLevel="1">
      <c r="A859" s="530">
        <v>28</v>
      </c>
      <c r="B859" s="427" t="s">
        <v>121</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outlineLevel="1">
      <c r="A860" s="530"/>
      <c r="B860" s="293" t="s">
        <v>343</v>
      </c>
      <c r="C860" s="290" t="s">
        <v>164</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5">Z859</f>
        <v>0</v>
      </c>
      <c r="AA860" s="410">
        <f t="shared" ref="AA860" si="2566">AA859</f>
        <v>0</v>
      </c>
      <c r="AB860" s="410">
        <f t="shared" ref="AB860" si="2567">AB859</f>
        <v>0</v>
      </c>
      <c r="AC860" s="410">
        <f t="shared" ref="AC860" si="2568">AC859</f>
        <v>0</v>
      </c>
      <c r="AD860" s="410">
        <f t="shared" ref="AD860" si="2569">AD859</f>
        <v>0</v>
      </c>
      <c r="AE860" s="410">
        <f t="shared" ref="AE860" si="2570">AE859</f>
        <v>0</v>
      </c>
      <c r="AF860" s="410">
        <f t="shared" ref="AF860" si="2571">AF859</f>
        <v>0</v>
      </c>
      <c r="AG860" s="410">
        <f t="shared" ref="AG860" si="2572">AG859</f>
        <v>0</v>
      </c>
      <c r="AH860" s="410">
        <f t="shared" ref="AH860" si="2573">AH859</f>
        <v>0</v>
      </c>
      <c r="AI860" s="410">
        <f t="shared" ref="AI860" si="2574">AI859</f>
        <v>0</v>
      </c>
      <c r="AJ860" s="410">
        <f t="shared" ref="AJ860" si="2575">AJ859</f>
        <v>0</v>
      </c>
      <c r="AK860" s="410">
        <f t="shared" ref="AK860" si="2576">AK859</f>
        <v>0</v>
      </c>
      <c r="AL860" s="410">
        <f t="shared" ref="AL860" si="2577">AL859</f>
        <v>0</v>
      </c>
      <c r="AM860" s="305"/>
    </row>
    <row r="861" spans="1:39" outlineLevel="1">
      <c r="A861" s="530"/>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outlineLevel="1">
      <c r="A862" s="530">
        <v>29</v>
      </c>
      <c r="B862" s="427" t="s">
        <v>122</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outlineLevel="1">
      <c r="A863" s="530"/>
      <c r="B863" s="293" t="s">
        <v>343</v>
      </c>
      <c r="C863" s="290" t="s">
        <v>164</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78">Z862</f>
        <v>0</v>
      </c>
      <c r="AA863" s="410">
        <f t="shared" ref="AA863" si="2579">AA862</f>
        <v>0</v>
      </c>
      <c r="AB863" s="410">
        <f t="shared" ref="AB863" si="2580">AB862</f>
        <v>0</v>
      </c>
      <c r="AC863" s="410">
        <f t="shared" ref="AC863" si="2581">AC862</f>
        <v>0</v>
      </c>
      <c r="AD863" s="410">
        <f t="shared" ref="AD863" si="2582">AD862</f>
        <v>0</v>
      </c>
      <c r="AE863" s="410">
        <f t="shared" ref="AE863" si="2583">AE862</f>
        <v>0</v>
      </c>
      <c r="AF863" s="410">
        <f t="shared" ref="AF863" si="2584">AF862</f>
        <v>0</v>
      </c>
      <c r="AG863" s="410">
        <f t="shared" ref="AG863" si="2585">AG862</f>
        <v>0</v>
      </c>
      <c r="AH863" s="410">
        <f t="shared" ref="AH863" si="2586">AH862</f>
        <v>0</v>
      </c>
      <c r="AI863" s="410">
        <f t="shared" ref="AI863" si="2587">AI862</f>
        <v>0</v>
      </c>
      <c r="AJ863" s="410">
        <f t="shared" ref="AJ863" si="2588">AJ862</f>
        <v>0</v>
      </c>
      <c r="AK863" s="410">
        <f t="shared" ref="AK863" si="2589">AK862</f>
        <v>0</v>
      </c>
      <c r="AL863" s="410">
        <f t="shared" ref="AL863" si="2590">AL862</f>
        <v>0</v>
      </c>
      <c r="AM863" s="305"/>
    </row>
    <row r="864" spans="1:39" outlineLevel="1">
      <c r="A864" s="530"/>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outlineLevel="1">
      <c r="A865" s="530">
        <v>30</v>
      </c>
      <c r="B865" s="427" t="s">
        <v>123</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outlineLevel="1">
      <c r="A866" s="530"/>
      <c r="B866" s="293" t="s">
        <v>343</v>
      </c>
      <c r="C866" s="290" t="s">
        <v>164</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1">Z865</f>
        <v>0</v>
      </c>
      <c r="AA866" s="410">
        <f t="shared" ref="AA866" si="2592">AA865</f>
        <v>0</v>
      </c>
      <c r="AB866" s="410">
        <f t="shared" ref="AB866" si="2593">AB865</f>
        <v>0</v>
      </c>
      <c r="AC866" s="410">
        <f t="shared" ref="AC866" si="2594">AC865</f>
        <v>0</v>
      </c>
      <c r="AD866" s="410">
        <f t="shared" ref="AD866" si="2595">AD865</f>
        <v>0</v>
      </c>
      <c r="AE866" s="410">
        <f t="shared" ref="AE866" si="2596">AE865</f>
        <v>0</v>
      </c>
      <c r="AF866" s="410">
        <f t="shared" ref="AF866" si="2597">AF865</f>
        <v>0</v>
      </c>
      <c r="AG866" s="410">
        <f t="shared" ref="AG866" si="2598">AG865</f>
        <v>0</v>
      </c>
      <c r="AH866" s="410">
        <f t="shared" ref="AH866" si="2599">AH865</f>
        <v>0</v>
      </c>
      <c r="AI866" s="410">
        <f t="shared" ref="AI866" si="2600">AI865</f>
        <v>0</v>
      </c>
      <c r="AJ866" s="410">
        <f t="shared" ref="AJ866" si="2601">AJ865</f>
        <v>0</v>
      </c>
      <c r="AK866" s="410">
        <f t="shared" ref="AK866" si="2602">AK865</f>
        <v>0</v>
      </c>
      <c r="AL866" s="410">
        <f t="shared" ref="AL866" si="2603">AL865</f>
        <v>0</v>
      </c>
      <c r="AM866" s="305"/>
    </row>
    <row r="867" spans="1:39" outlineLevel="1">
      <c r="A867" s="530"/>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outlineLevel="1">
      <c r="A868" s="530">
        <v>31</v>
      </c>
      <c r="B868" s="427" t="s">
        <v>124</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outlineLevel="1">
      <c r="A869" s="530"/>
      <c r="B869" s="293" t="s">
        <v>343</v>
      </c>
      <c r="C869" s="290" t="s">
        <v>164</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4">Z868</f>
        <v>0</v>
      </c>
      <c r="AA869" s="410">
        <f t="shared" ref="AA869" si="2605">AA868</f>
        <v>0</v>
      </c>
      <c r="AB869" s="410">
        <f t="shared" ref="AB869" si="2606">AB868</f>
        <v>0</v>
      </c>
      <c r="AC869" s="410">
        <f t="shared" ref="AC869" si="2607">AC868</f>
        <v>0</v>
      </c>
      <c r="AD869" s="410">
        <f t="shared" ref="AD869" si="2608">AD868</f>
        <v>0</v>
      </c>
      <c r="AE869" s="410">
        <f t="shared" ref="AE869" si="2609">AE868</f>
        <v>0</v>
      </c>
      <c r="AF869" s="410">
        <f t="shared" ref="AF869" si="2610">AF868</f>
        <v>0</v>
      </c>
      <c r="AG869" s="410">
        <f t="shared" ref="AG869" si="2611">AG868</f>
        <v>0</v>
      </c>
      <c r="AH869" s="410">
        <f t="shared" ref="AH869" si="2612">AH868</f>
        <v>0</v>
      </c>
      <c r="AI869" s="410">
        <f t="shared" ref="AI869" si="2613">AI868</f>
        <v>0</v>
      </c>
      <c r="AJ869" s="410">
        <f t="shared" ref="AJ869" si="2614">AJ868</f>
        <v>0</v>
      </c>
      <c r="AK869" s="410">
        <f t="shared" ref="AK869" si="2615">AK868</f>
        <v>0</v>
      </c>
      <c r="AL869" s="410">
        <f t="shared" ref="AL869" si="2616">AL868</f>
        <v>0</v>
      </c>
      <c r="AM869" s="305"/>
    </row>
    <row r="870" spans="1:39" outlineLevel="1">
      <c r="A870" s="530"/>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outlineLevel="1">
      <c r="A871" s="530">
        <v>32</v>
      </c>
      <c r="B871" s="427" t="s">
        <v>125</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outlineLevel="1">
      <c r="A872" s="530"/>
      <c r="B872" s="293" t="s">
        <v>343</v>
      </c>
      <c r="C872" s="290" t="s">
        <v>164</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17">Z871</f>
        <v>0</v>
      </c>
      <c r="AA872" s="410">
        <f t="shared" ref="AA872" si="2618">AA871</f>
        <v>0</v>
      </c>
      <c r="AB872" s="410">
        <f t="shared" ref="AB872" si="2619">AB871</f>
        <v>0</v>
      </c>
      <c r="AC872" s="410">
        <f t="shared" ref="AC872" si="2620">AC871</f>
        <v>0</v>
      </c>
      <c r="AD872" s="410">
        <f t="shared" ref="AD872" si="2621">AD871</f>
        <v>0</v>
      </c>
      <c r="AE872" s="410">
        <f t="shared" ref="AE872" si="2622">AE871</f>
        <v>0</v>
      </c>
      <c r="AF872" s="410">
        <f t="shared" ref="AF872" si="2623">AF871</f>
        <v>0</v>
      </c>
      <c r="AG872" s="410">
        <f t="shared" ref="AG872" si="2624">AG871</f>
        <v>0</v>
      </c>
      <c r="AH872" s="410">
        <f t="shared" ref="AH872" si="2625">AH871</f>
        <v>0</v>
      </c>
      <c r="AI872" s="410">
        <f t="shared" ref="AI872" si="2626">AI871</f>
        <v>0</v>
      </c>
      <c r="AJ872" s="410">
        <f t="shared" ref="AJ872" si="2627">AJ871</f>
        <v>0</v>
      </c>
      <c r="AK872" s="410">
        <f t="shared" ref="AK872" si="2628">AK871</f>
        <v>0</v>
      </c>
      <c r="AL872" s="410">
        <f>AL871</f>
        <v>0</v>
      </c>
      <c r="AM872" s="305"/>
    </row>
    <row r="873" spans="1:39" outlineLevel="1">
      <c r="A873" s="530"/>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outlineLevel="1">
      <c r="A874" s="530"/>
      <c r="B874" s="287" t="s">
        <v>502</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outlineLevel="1">
      <c r="A875" s="530">
        <v>33</v>
      </c>
      <c r="B875" s="427" t="s">
        <v>126</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outlineLevel="1">
      <c r="A876" s="530"/>
      <c r="B876" s="293" t="s">
        <v>343</v>
      </c>
      <c r="C876" s="290" t="s">
        <v>164</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29">Z875</f>
        <v>0</v>
      </c>
      <c r="AA876" s="410">
        <f t="shared" ref="AA876" si="2630">AA875</f>
        <v>0</v>
      </c>
      <c r="AB876" s="410">
        <f t="shared" ref="AB876" si="2631">AB875</f>
        <v>0</v>
      </c>
      <c r="AC876" s="410">
        <f t="shared" ref="AC876" si="2632">AC875</f>
        <v>0</v>
      </c>
      <c r="AD876" s="410">
        <f t="shared" ref="AD876" si="2633">AD875</f>
        <v>0</v>
      </c>
      <c r="AE876" s="410">
        <f t="shared" ref="AE876" si="2634">AE875</f>
        <v>0</v>
      </c>
      <c r="AF876" s="410">
        <f t="shared" ref="AF876" si="2635">AF875</f>
        <v>0</v>
      </c>
      <c r="AG876" s="410">
        <f t="shared" ref="AG876" si="2636">AG875</f>
        <v>0</v>
      </c>
      <c r="AH876" s="410">
        <f t="shared" ref="AH876" si="2637">AH875</f>
        <v>0</v>
      </c>
      <c r="AI876" s="410">
        <f t="shared" ref="AI876" si="2638">AI875</f>
        <v>0</v>
      </c>
      <c r="AJ876" s="410">
        <f t="shared" ref="AJ876" si="2639">AJ875</f>
        <v>0</v>
      </c>
      <c r="AK876" s="410">
        <f t="shared" ref="AK876" si="2640">AK875</f>
        <v>0</v>
      </c>
      <c r="AL876" s="410">
        <f t="shared" ref="AL876" si="2641">AL875</f>
        <v>0</v>
      </c>
      <c r="AM876" s="305"/>
    </row>
    <row r="877" spans="1:39" outlineLevel="1">
      <c r="A877" s="530"/>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outlineLevel="1">
      <c r="A878" s="530">
        <v>34</v>
      </c>
      <c r="B878" s="427" t="s">
        <v>127</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outlineLevel="1">
      <c r="A879" s="530"/>
      <c r="B879" s="293" t="s">
        <v>343</v>
      </c>
      <c r="C879" s="290" t="s">
        <v>164</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2">Z878</f>
        <v>0</v>
      </c>
      <c r="AA879" s="410">
        <f t="shared" ref="AA879" si="2643">AA878</f>
        <v>0</v>
      </c>
      <c r="AB879" s="410">
        <f t="shared" ref="AB879" si="2644">AB878</f>
        <v>0</v>
      </c>
      <c r="AC879" s="410">
        <f t="shared" ref="AC879" si="2645">AC878</f>
        <v>0</v>
      </c>
      <c r="AD879" s="410">
        <f t="shared" ref="AD879" si="2646">AD878</f>
        <v>0</v>
      </c>
      <c r="AE879" s="410">
        <f t="shared" ref="AE879" si="2647">AE878</f>
        <v>0</v>
      </c>
      <c r="AF879" s="410">
        <f t="shared" ref="AF879" si="2648">AF878</f>
        <v>0</v>
      </c>
      <c r="AG879" s="410">
        <f t="shared" ref="AG879" si="2649">AG878</f>
        <v>0</v>
      </c>
      <c r="AH879" s="410">
        <f t="shared" ref="AH879" si="2650">AH878</f>
        <v>0</v>
      </c>
      <c r="AI879" s="410">
        <f t="shared" ref="AI879" si="2651">AI878</f>
        <v>0</v>
      </c>
      <c r="AJ879" s="410">
        <f t="shared" ref="AJ879" si="2652">AJ878</f>
        <v>0</v>
      </c>
      <c r="AK879" s="410">
        <f t="shared" ref="AK879" si="2653">AK878</f>
        <v>0</v>
      </c>
      <c r="AL879" s="410">
        <f t="shared" ref="AL879" si="2654">AL878</f>
        <v>0</v>
      </c>
      <c r="AM879" s="305"/>
    </row>
    <row r="880" spans="1:39" outlineLevel="1">
      <c r="A880" s="530"/>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outlineLevel="1">
      <c r="A881" s="530">
        <v>35</v>
      </c>
      <c r="B881" s="427" t="s">
        <v>128</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outlineLevel="1">
      <c r="A882" s="530"/>
      <c r="B882" s="293" t="s">
        <v>343</v>
      </c>
      <c r="C882" s="290" t="s">
        <v>164</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5">Z881</f>
        <v>0</v>
      </c>
      <c r="AA882" s="410">
        <f t="shared" ref="AA882" si="2656">AA881</f>
        <v>0</v>
      </c>
      <c r="AB882" s="410">
        <f t="shared" ref="AB882" si="2657">AB881</f>
        <v>0</v>
      </c>
      <c r="AC882" s="410">
        <f t="shared" ref="AC882" si="2658">AC881</f>
        <v>0</v>
      </c>
      <c r="AD882" s="410">
        <f t="shared" ref="AD882" si="2659">AD881</f>
        <v>0</v>
      </c>
      <c r="AE882" s="410">
        <f t="shared" ref="AE882" si="2660">AE881</f>
        <v>0</v>
      </c>
      <c r="AF882" s="410">
        <f t="shared" ref="AF882" si="2661">AF881</f>
        <v>0</v>
      </c>
      <c r="AG882" s="410">
        <f t="shared" ref="AG882" si="2662">AG881</f>
        <v>0</v>
      </c>
      <c r="AH882" s="410">
        <f t="shared" ref="AH882" si="2663">AH881</f>
        <v>0</v>
      </c>
      <c r="AI882" s="410">
        <f t="shared" ref="AI882" si="2664">AI881</f>
        <v>0</v>
      </c>
      <c r="AJ882" s="410">
        <f t="shared" ref="AJ882" si="2665">AJ881</f>
        <v>0</v>
      </c>
      <c r="AK882" s="410">
        <f t="shared" ref="AK882" si="2666">AK881</f>
        <v>0</v>
      </c>
      <c r="AL882" s="410">
        <f t="shared" ref="AL882" si="2667">AL881</f>
        <v>0</v>
      </c>
      <c r="AM882" s="305"/>
    </row>
    <row r="883" spans="1:39" outlineLevel="1">
      <c r="A883" s="530"/>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outlineLevel="1">
      <c r="A884" s="530"/>
      <c r="B884" s="287" t="s">
        <v>503</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outlineLevel="1">
      <c r="A885" s="530">
        <v>36</v>
      </c>
      <c r="B885" s="427" t="s">
        <v>129</v>
      </c>
      <c r="C885" s="290" t="s">
        <v>25</v>
      </c>
      <c r="D885" s="294"/>
      <c r="E885" s="294"/>
      <c r="F885" s="294"/>
      <c r="G885" s="294"/>
      <c r="H885" s="294"/>
      <c r="I885" s="294"/>
      <c r="J885" s="294"/>
      <c r="K885" s="294"/>
      <c r="L885" s="294"/>
      <c r="M885" s="294"/>
      <c r="N885" s="294">
        <v>0</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outlineLevel="1">
      <c r="A886" s="530"/>
      <c r="B886" s="293" t="s">
        <v>343</v>
      </c>
      <c r="C886" s="290" t="s">
        <v>164</v>
      </c>
      <c r="D886" s="294"/>
      <c r="E886" s="294"/>
      <c r="F886" s="294"/>
      <c r="G886" s="294"/>
      <c r="H886" s="294"/>
      <c r="I886" s="294"/>
      <c r="J886" s="294"/>
      <c r="K886" s="294"/>
      <c r="L886" s="294"/>
      <c r="M886" s="294"/>
      <c r="N886" s="294">
        <f>N885</f>
        <v>0</v>
      </c>
      <c r="O886" s="294"/>
      <c r="P886" s="294"/>
      <c r="Q886" s="294"/>
      <c r="R886" s="294"/>
      <c r="S886" s="294"/>
      <c r="T886" s="294"/>
      <c r="U886" s="294"/>
      <c r="V886" s="294"/>
      <c r="W886" s="294"/>
      <c r="X886" s="294"/>
      <c r="Y886" s="410">
        <f>Y885</f>
        <v>0</v>
      </c>
      <c r="Z886" s="410">
        <f t="shared" ref="Z886" si="2668">Z885</f>
        <v>0</v>
      </c>
      <c r="AA886" s="410">
        <f t="shared" ref="AA886" si="2669">AA885</f>
        <v>0</v>
      </c>
      <c r="AB886" s="410">
        <f t="shared" ref="AB886" si="2670">AB885</f>
        <v>0</v>
      </c>
      <c r="AC886" s="410">
        <f t="shared" ref="AC886" si="2671">AC885</f>
        <v>0</v>
      </c>
      <c r="AD886" s="410">
        <f t="shared" ref="AD886" si="2672">AD885</f>
        <v>0</v>
      </c>
      <c r="AE886" s="410">
        <f t="shared" ref="AE886" si="2673">AE885</f>
        <v>0</v>
      </c>
      <c r="AF886" s="410">
        <f t="shared" ref="AF886" si="2674">AF885</f>
        <v>0</v>
      </c>
      <c r="AG886" s="410">
        <f t="shared" ref="AG886" si="2675">AG885</f>
        <v>0</v>
      </c>
      <c r="AH886" s="410">
        <f t="shared" ref="AH886" si="2676">AH885</f>
        <v>0</v>
      </c>
      <c r="AI886" s="410">
        <f t="shared" ref="AI886" si="2677">AI885</f>
        <v>0</v>
      </c>
      <c r="AJ886" s="410">
        <f t="shared" ref="AJ886" si="2678">AJ885</f>
        <v>0</v>
      </c>
      <c r="AK886" s="410">
        <f t="shared" ref="AK886" si="2679">AK885</f>
        <v>0</v>
      </c>
      <c r="AL886" s="410">
        <f t="shared" ref="AL886" si="2680">AL885</f>
        <v>0</v>
      </c>
      <c r="AM886" s="305"/>
    </row>
    <row r="887" spans="1:39" outlineLevel="1">
      <c r="A887" s="530"/>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outlineLevel="1">
      <c r="A888" s="530">
        <v>37</v>
      </c>
      <c r="B888" s="427" t="s">
        <v>130</v>
      </c>
      <c r="C888" s="290" t="s">
        <v>25</v>
      </c>
      <c r="D888" s="294"/>
      <c r="E888" s="294"/>
      <c r="F888" s="294"/>
      <c r="G888" s="294"/>
      <c r="H888" s="294"/>
      <c r="I888" s="294"/>
      <c r="J888" s="294"/>
      <c r="K888" s="294"/>
      <c r="L888" s="294"/>
      <c r="M888" s="294"/>
      <c r="N888" s="294">
        <v>0</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outlineLevel="1">
      <c r="A889" s="530"/>
      <c r="B889" s="293" t="s">
        <v>343</v>
      </c>
      <c r="C889" s="290" t="s">
        <v>164</v>
      </c>
      <c r="D889" s="294"/>
      <c r="E889" s="294"/>
      <c r="F889" s="294"/>
      <c r="G889" s="294"/>
      <c r="H889" s="294"/>
      <c r="I889" s="294"/>
      <c r="J889" s="294"/>
      <c r="K889" s="294"/>
      <c r="L889" s="294"/>
      <c r="M889" s="294"/>
      <c r="N889" s="294">
        <f>N888</f>
        <v>0</v>
      </c>
      <c r="O889" s="294"/>
      <c r="P889" s="294"/>
      <c r="Q889" s="294"/>
      <c r="R889" s="294"/>
      <c r="S889" s="294"/>
      <c r="T889" s="294"/>
      <c r="U889" s="294"/>
      <c r="V889" s="294"/>
      <c r="W889" s="294"/>
      <c r="X889" s="294"/>
      <c r="Y889" s="410">
        <f>Y888</f>
        <v>0</v>
      </c>
      <c r="Z889" s="410">
        <f t="shared" ref="Z889" si="2681">Z888</f>
        <v>0</v>
      </c>
      <c r="AA889" s="410">
        <f t="shared" ref="AA889" si="2682">AA888</f>
        <v>0</v>
      </c>
      <c r="AB889" s="410">
        <f t="shared" ref="AB889" si="2683">AB888</f>
        <v>0</v>
      </c>
      <c r="AC889" s="410">
        <f t="shared" ref="AC889" si="2684">AC888</f>
        <v>0</v>
      </c>
      <c r="AD889" s="410">
        <f t="shared" ref="AD889" si="2685">AD888</f>
        <v>0</v>
      </c>
      <c r="AE889" s="410">
        <f t="shared" ref="AE889" si="2686">AE888</f>
        <v>0</v>
      </c>
      <c r="AF889" s="410">
        <f t="shared" ref="AF889" si="2687">AF888</f>
        <v>0</v>
      </c>
      <c r="AG889" s="410">
        <f t="shared" ref="AG889" si="2688">AG888</f>
        <v>0</v>
      </c>
      <c r="AH889" s="410">
        <f t="shared" ref="AH889" si="2689">AH888</f>
        <v>0</v>
      </c>
      <c r="AI889" s="410">
        <f t="shared" ref="AI889" si="2690">AI888</f>
        <v>0</v>
      </c>
      <c r="AJ889" s="410">
        <f t="shared" ref="AJ889" si="2691">AJ888</f>
        <v>0</v>
      </c>
      <c r="AK889" s="410">
        <f t="shared" ref="AK889" si="2692">AK888</f>
        <v>0</v>
      </c>
      <c r="AL889" s="410">
        <f t="shared" ref="AL889" si="2693">AL888</f>
        <v>0</v>
      </c>
      <c r="AM889" s="305"/>
    </row>
    <row r="890" spans="1:39" outlineLevel="1">
      <c r="A890" s="530"/>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outlineLevel="1">
      <c r="A891" s="530">
        <v>38</v>
      </c>
      <c r="B891" s="427" t="s">
        <v>131</v>
      </c>
      <c r="C891" s="290" t="s">
        <v>25</v>
      </c>
      <c r="D891" s="294"/>
      <c r="E891" s="294"/>
      <c r="F891" s="294"/>
      <c r="G891" s="294"/>
      <c r="H891" s="294"/>
      <c r="I891" s="294"/>
      <c r="J891" s="294"/>
      <c r="K891" s="294"/>
      <c r="L891" s="294"/>
      <c r="M891" s="294"/>
      <c r="N891" s="294">
        <v>0</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outlineLevel="1">
      <c r="A892" s="530"/>
      <c r="B892" s="293" t="s">
        <v>343</v>
      </c>
      <c r="C892" s="290" t="s">
        <v>164</v>
      </c>
      <c r="D892" s="294"/>
      <c r="E892" s="294"/>
      <c r="F892" s="294"/>
      <c r="G892" s="294"/>
      <c r="H892" s="294"/>
      <c r="I892" s="294"/>
      <c r="J892" s="294"/>
      <c r="K892" s="294"/>
      <c r="L892" s="294"/>
      <c r="M892" s="294"/>
      <c r="N892" s="294">
        <f>N891</f>
        <v>0</v>
      </c>
      <c r="O892" s="294"/>
      <c r="P892" s="294"/>
      <c r="Q892" s="294"/>
      <c r="R892" s="294"/>
      <c r="S892" s="294"/>
      <c r="T892" s="294"/>
      <c r="U892" s="294"/>
      <c r="V892" s="294"/>
      <c r="W892" s="294"/>
      <c r="X892" s="294"/>
      <c r="Y892" s="410">
        <f>Y891</f>
        <v>0</v>
      </c>
      <c r="Z892" s="410">
        <f t="shared" ref="Z892" si="2694">Z891</f>
        <v>0</v>
      </c>
      <c r="AA892" s="410">
        <f t="shared" ref="AA892" si="2695">AA891</f>
        <v>0</v>
      </c>
      <c r="AB892" s="410">
        <f t="shared" ref="AB892" si="2696">AB891</f>
        <v>0</v>
      </c>
      <c r="AC892" s="410">
        <f t="shared" ref="AC892" si="2697">AC891</f>
        <v>0</v>
      </c>
      <c r="AD892" s="410">
        <f t="shared" ref="AD892" si="2698">AD891</f>
        <v>0</v>
      </c>
      <c r="AE892" s="410">
        <f t="shared" ref="AE892" si="2699">AE891</f>
        <v>0</v>
      </c>
      <c r="AF892" s="410">
        <f t="shared" ref="AF892" si="2700">AF891</f>
        <v>0</v>
      </c>
      <c r="AG892" s="410">
        <f t="shared" ref="AG892" si="2701">AG891</f>
        <v>0</v>
      </c>
      <c r="AH892" s="410">
        <f t="shared" ref="AH892" si="2702">AH891</f>
        <v>0</v>
      </c>
      <c r="AI892" s="410">
        <f t="shared" ref="AI892" si="2703">AI891</f>
        <v>0</v>
      </c>
      <c r="AJ892" s="410">
        <f t="shared" ref="AJ892" si="2704">AJ891</f>
        <v>0</v>
      </c>
      <c r="AK892" s="410">
        <f t="shared" ref="AK892" si="2705">AK891</f>
        <v>0</v>
      </c>
      <c r="AL892" s="410">
        <f t="shared" ref="AL892" si="2706">AL891</f>
        <v>0</v>
      </c>
      <c r="AM892" s="305"/>
    </row>
    <row r="893" spans="1:39" outlineLevel="1">
      <c r="A893" s="530"/>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outlineLevel="1">
      <c r="A894" s="530">
        <v>39</v>
      </c>
      <c r="B894" s="427" t="s">
        <v>132</v>
      </c>
      <c r="C894" s="290" t="s">
        <v>25</v>
      </c>
      <c r="D894" s="294"/>
      <c r="E894" s="294"/>
      <c r="F894" s="294"/>
      <c r="G894" s="294"/>
      <c r="H894" s="294"/>
      <c r="I894" s="294"/>
      <c r="J894" s="294"/>
      <c r="K894" s="294"/>
      <c r="L894" s="294"/>
      <c r="M894" s="294"/>
      <c r="N894" s="294">
        <v>0</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outlineLevel="1">
      <c r="A895" s="530"/>
      <c r="B895" s="293" t="s">
        <v>343</v>
      </c>
      <c r="C895" s="290" t="s">
        <v>164</v>
      </c>
      <c r="D895" s="294"/>
      <c r="E895" s="294"/>
      <c r="F895" s="294"/>
      <c r="G895" s="294"/>
      <c r="H895" s="294"/>
      <c r="I895" s="294"/>
      <c r="J895" s="294"/>
      <c r="K895" s="294"/>
      <c r="L895" s="294"/>
      <c r="M895" s="294"/>
      <c r="N895" s="294">
        <f>N894</f>
        <v>0</v>
      </c>
      <c r="O895" s="294"/>
      <c r="P895" s="294"/>
      <c r="Q895" s="294"/>
      <c r="R895" s="294"/>
      <c r="S895" s="294"/>
      <c r="T895" s="294"/>
      <c r="U895" s="294"/>
      <c r="V895" s="294"/>
      <c r="W895" s="294"/>
      <c r="X895" s="294"/>
      <c r="Y895" s="410">
        <f>Y894</f>
        <v>0</v>
      </c>
      <c r="Z895" s="410">
        <f t="shared" ref="Z895" si="2707">Z894</f>
        <v>0</v>
      </c>
      <c r="AA895" s="410">
        <f t="shared" ref="AA895" si="2708">AA894</f>
        <v>0</v>
      </c>
      <c r="AB895" s="410">
        <f t="shared" ref="AB895" si="2709">AB894</f>
        <v>0</v>
      </c>
      <c r="AC895" s="410">
        <f t="shared" ref="AC895" si="2710">AC894</f>
        <v>0</v>
      </c>
      <c r="AD895" s="410">
        <f t="shared" ref="AD895" si="2711">AD894</f>
        <v>0</v>
      </c>
      <c r="AE895" s="410">
        <f t="shared" ref="AE895" si="2712">AE894</f>
        <v>0</v>
      </c>
      <c r="AF895" s="410">
        <f t="shared" ref="AF895" si="2713">AF894</f>
        <v>0</v>
      </c>
      <c r="AG895" s="410">
        <f t="shared" ref="AG895" si="2714">AG894</f>
        <v>0</v>
      </c>
      <c r="AH895" s="410">
        <f t="shared" ref="AH895" si="2715">AH894</f>
        <v>0</v>
      </c>
      <c r="AI895" s="410">
        <f t="shared" ref="AI895" si="2716">AI894</f>
        <v>0</v>
      </c>
      <c r="AJ895" s="410">
        <f t="shared" ref="AJ895" si="2717">AJ894</f>
        <v>0</v>
      </c>
      <c r="AK895" s="410">
        <f t="shared" ref="AK895" si="2718">AK894</f>
        <v>0</v>
      </c>
      <c r="AL895" s="410">
        <f t="shared" ref="AL895" si="2719">AL894</f>
        <v>0</v>
      </c>
      <c r="AM895" s="305"/>
    </row>
    <row r="896" spans="1:39" outlineLevel="1">
      <c r="A896" s="530"/>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outlineLevel="1">
      <c r="A897" s="530">
        <v>40</v>
      </c>
      <c r="B897" s="427" t="s">
        <v>133</v>
      </c>
      <c r="C897" s="290" t="s">
        <v>25</v>
      </c>
      <c r="D897" s="294"/>
      <c r="E897" s="294"/>
      <c r="F897" s="294"/>
      <c r="G897" s="294"/>
      <c r="H897" s="294"/>
      <c r="I897" s="294"/>
      <c r="J897" s="294"/>
      <c r="K897" s="294"/>
      <c r="L897" s="294"/>
      <c r="M897" s="294"/>
      <c r="N897" s="294">
        <v>0</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outlineLevel="1">
      <c r="A898" s="530"/>
      <c r="B898" s="293" t="s">
        <v>343</v>
      </c>
      <c r="C898" s="290" t="s">
        <v>164</v>
      </c>
      <c r="D898" s="294"/>
      <c r="E898" s="294"/>
      <c r="F898" s="294"/>
      <c r="G898" s="294"/>
      <c r="H898" s="294"/>
      <c r="I898" s="294"/>
      <c r="J898" s="294"/>
      <c r="K898" s="294"/>
      <c r="L898" s="294"/>
      <c r="M898" s="294"/>
      <c r="N898" s="294">
        <f>N897</f>
        <v>0</v>
      </c>
      <c r="O898" s="294"/>
      <c r="P898" s="294"/>
      <c r="Q898" s="294"/>
      <c r="R898" s="294"/>
      <c r="S898" s="294"/>
      <c r="T898" s="294"/>
      <c r="U898" s="294"/>
      <c r="V898" s="294"/>
      <c r="W898" s="294"/>
      <c r="X898" s="294"/>
      <c r="Y898" s="410">
        <f>Y897</f>
        <v>0</v>
      </c>
      <c r="Z898" s="410">
        <f t="shared" ref="Z898" si="2720">Z897</f>
        <v>0</v>
      </c>
      <c r="AA898" s="410">
        <f t="shared" ref="AA898" si="2721">AA897</f>
        <v>0</v>
      </c>
      <c r="AB898" s="410">
        <f t="shared" ref="AB898" si="2722">AB897</f>
        <v>0</v>
      </c>
      <c r="AC898" s="410">
        <f t="shared" ref="AC898" si="2723">AC897</f>
        <v>0</v>
      </c>
      <c r="AD898" s="410">
        <f t="shared" ref="AD898" si="2724">AD897</f>
        <v>0</v>
      </c>
      <c r="AE898" s="410">
        <f t="shared" ref="AE898" si="2725">AE897</f>
        <v>0</v>
      </c>
      <c r="AF898" s="410">
        <f t="shared" ref="AF898" si="2726">AF897</f>
        <v>0</v>
      </c>
      <c r="AG898" s="410">
        <f t="shared" ref="AG898" si="2727">AG897</f>
        <v>0</v>
      </c>
      <c r="AH898" s="410">
        <f t="shared" ref="AH898" si="2728">AH897</f>
        <v>0</v>
      </c>
      <c r="AI898" s="410">
        <f t="shared" ref="AI898" si="2729">AI897</f>
        <v>0</v>
      </c>
      <c r="AJ898" s="410">
        <f t="shared" ref="AJ898" si="2730">AJ897</f>
        <v>0</v>
      </c>
      <c r="AK898" s="410">
        <f t="shared" ref="AK898" si="2731">AK897</f>
        <v>0</v>
      </c>
      <c r="AL898" s="410">
        <f t="shared" ref="AL898" si="2732">AL897</f>
        <v>0</v>
      </c>
      <c r="AM898" s="305"/>
    </row>
    <row r="899" spans="1:39" outlineLevel="1">
      <c r="A899" s="530"/>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outlineLevel="1">
      <c r="A900" s="530">
        <v>41</v>
      </c>
      <c r="B900" s="427" t="s">
        <v>134</v>
      </c>
      <c r="C900" s="290" t="s">
        <v>25</v>
      </c>
      <c r="D900" s="294"/>
      <c r="E900" s="294"/>
      <c r="F900" s="294"/>
      <c r="G900" s="294"/>
      <c r="H900" s="294"/>
      <c r="I900" s="294"/>
      <c r="J900" s="294"/>
      <c r="K900" s="294"/>
      <c r="L900" s="294"/>
      <c r="M900" s="294"/>
      <c r="N900" s="294">
        <v>0</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outlineLevel="1">
      <c r="A901" s="530"/>
      <c r="B901" s="293" t="s">
        <v>343</v>
      </c>
      <c r="C901" s="290" t="s">
        <v>164</v>
      </c>
      <c r="D901" s="294"/>
      <c r="E901" s="294"/>
      <c r="F901" s="294"/>
      <c r="G901" s="294"/>
      <c r="H901" s="294"/>
      <c r="I901" s="294"/>
      <c r="J901" s="294"/>
      <c r="K901" s="294"/>
      <c r="L901" s="294"/>
      <c r="M901" s="294"/>
      <c r="N901" s="294">
        <f>N900</f>
        <v>0</v>
      </c>
      <c r="O901" s="294"/>
      <c r="P901" s="294"/>
      <c r="Q901" s="294"/>
      <c r="R901" s="294"/>
      <c r="S901" s="294"/>
      <c r="T901" s="294"/>
      <c r="U901" s="294"/>
      <c r="V901" s="294"/>
      <c r="W901" s="294"/>
      <c r="X901" s="294"/>
      <c r="Y901" s="410">
        <f>Y900</f>
        <v>0</v>
      </c>
      <c r="Z901" s="410">
        <f t="shared" ref="Z901" si="2733">Z900</f>
        <v>0</v>
      </c>
      <c r="AA901" s="410">
        <f t="shared" ref="AA901" si="2734">AA900</f>
        <v>0</v>
      </c>
      <c r="AB901" s="410">
        <f t="shared" ref="AB901" si="2735">AB900</f>
        <v>0</v>
      </c>
      <c r="AC901" s="410">
        <f t="shared" ref="AC901" si="2736">AC900</f>
        <v>0</v>
      </c>
      <c r="AD901" s="410">
        <f t="shared" ref="AD901" si="2737">AD900</f>
        <v>0</v>
      </c>
      <c r="AE901" s="410">
        <f t="shared" ref="AE901" si="2738">AE900</f>
        <v>0</v>
      </c>
      <c r="AF901" s="410">
        <f t="shared" ref="AF901" si="2739">AF900</f>
        <v>0</v>
      </c>
      <c r="AG901" s="410">
        <f t="shared" ref="AG901" si="2740">AG900</f>
        <v>0</v>
      </c>
      <c r="AH901" s="410">
        <f t="shared" ref="AH901" si="2741">AH900</f>
        <v>0</v>
      </c>
      <c r="AI901" s="410">
        <f t="shared" ref="AI901" si="2742">AI900</f>
        <v>0</v>
      </c>
      <c r="AJ901" s="410">
        <f t="shared" ref="AJ901" si="2743">AJ900</f>
        <v>0</v>
      </c>
      <c r="AK901" s="410">
        <f t="shared" ref="AK901" si="2744">AK900</f>
        <v>0</v>
      </c>
      <c r="AL901" s="410">
        <f t="shared" ref="AL901" si="2745">AL900</f>
        <v>0</v>
      </c>
      <c r="AM901" s="305"/>
    </row>
    <row r="902" spans="1:39" outlineLevel="1">
      <c r="A902" s="530"/>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outlineLevel="1">
      <c r="A903" s="530">
        <v>42</v>
      </c>
      <c r="B903" s="427" t="s">
        <v>135</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outlineLevel="1">
      <c r="A904" s="530"/>
      <c r="B904" s="293" t="s">
        <v>343</v>
      </c>
      <c r="C904" s="290" t="s">
        <v>164</v>
      </c>
      <c r="D904" s="294"/>
      <c r="E904" s="294"/>
      <c r="F904" s="294"/>
      <c r="G904" s="294"/>
      <c r="H904" s="294"/>
      <c r="I904" s="294"/>
      <c r="J904" s="294"/>
      <c r="K904" s="294"/>
      <c r="L904" s="294"/>
      <c r="M904" s="294"/>
      <c r="N904" s="466"/>
      <c r="O904" s="294"/>
      <c r="P904" s="294"/>
      <c r="Q904" s="294"/>
      <c r="R904" s="294"/>
      <c r="S904" s="294"/>
      <c r="T904" s="294"/>
      <c r="U904" s="294"/>
      <c r="V904" s="294"/>
      <c r="W904" s="294"/>
      <c r="X904" s="294"/>
      <c r="Y904" s="410">
        <f>Y903</f>
        <v>0</v>
      </c>
      <c r="Z904" s="410">
        <f t="shared" ref="Z904" si="2746">Z903</f>
        <v>0</v>
      </c>
      <c r="AA904" s="410">
        <f t="shared" ref="AA904" si="2747">AA903</f>
        <v>0</v>
      </c>
      <c r="AB904" s="410">
        <f t="shared" ref="AB904" si="2748">AB903</f>
        <v>0</v>
      </c>
      <c r="AC904" s="410">
        <f t="shared" ref="AC904" si="2749">AC903</f>
        <v>0</v>
      </c>
      <c r="AD904" s="410">
        <f t="shared" ref="AD904" si="2750">AD903</f>
        <v>0</v>
      </c>
      <c r="AE904" s="410">
        <f t="shared" ref="AE904" si="2751">AE903</f>
        <v>0</v>
      </c>
      <c r="AF904" s="410">
        <f t="shared" ref="AF904" si="2752">AF903</f>
        <v>0</v>
      </c>
      <c r="AG904" s="410">
        <f t="shared" ref="AG904" si="2753">AG903</f>
        <v>0</v>
      </c>
      <c r="AH904" s="410">
        <f t="shared" ref="AH904" si="2754">AH903</f>
        <v>0</v>
      </c>
      <c r="AI904" s="410">
        <f t="shared" ref="AI904" si="2755">AI903</f>
        <v>0</v>
      </c>
      <c r="AJ904" s="410">
        <f t="shared" ref="AJ904" si="2756">AJ903</f>
        <v>0</v>
      </c>
      <c r="AK904" s="410">
        <f t="shared" ref="AK904" si="2757">AK903</f>
        <v>0</v>
      </c>
      <c r="AL904" s="410">
        <f t="shared" ref="AL904" si="2758">AL903</f>
        <v>0</v>
      </c>
      <c r="AM904" s="305"/>
    </row>
    <row r="905" spans="1:39" outlineLevel="1">
      <c r="A905" s="530"/>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outlineLevel="1">
      <c r="A906" s="530">
        <v>43</v>
      </c>
      <c r="B906" s="427" t="s">
        <v>136</v>
      </c>
      <c r="C906" s="290" t="s">
        <v>25</v>
      </c>
      <c r="D906" s="294"/>
      <c r="E906" s="294"/>
      <c r="F906" s="294"/>
      <c r="G906" s="294"/>
      <c r="H906" s="294"/>
      <c r="I906" s="294"/>
      <c r="J906" s="294"/>
      <c r="K906" s="294"/>
      <c r="L906" s="294"/>
      <c r="M906" s="294"/>
      <c r="N906" s="294">
        <v>0</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outlineLevel="1">
      <c r="A907" s="530"/>
      <c r="B907" s="293" t="s">
        <v>343</v>
      </c>
      <c r="C907" s="290" t="s">
        <v>164</v>
      </c>
      <c r="D907" s="294"/>
      <c r="E907" s="294"/>
      <c r="F907" s="294"/>
      <c r="G907" s="294"/>
      <c r="H907" s="294"/>
      <c r="I907" s="294"/>
      <c r="J907" s="294"/>
      <c r="K907" s="294"/>
      <c r="L907" s="294"/>
      <c r="M907" s="294"/>
      <c r="N907" s="294">
        <f>N906</f>
        <v>0</v>
      </c>
      <c r="O907" s="294"/>
      <c r="P907" s="294"/>
      <c r="Q907" s="294"/>
      <c r="R907" s="294"/>
      <c r="S907" s="294"/>
      <c r="T907" s="294"/>
      <c r="U907" s="294"/>
      <c r="V907" s="294"/>
      <c r="W907" s="294"/>
      <c r="X907" s="294"/>
      <c r="Y907" s="410">
        <f>Y906</f>
        <v>0</v>
      </c>
      <c r="Z907" s="410">
        <f t="shared" ref="Z907" si="2759">Z906</f>
        <v>0</v>
      </c>
      <c r="AA907" s="410">
        <f t="shared" ref="AA907" si="2760">AA906</f>
        <v>0</v>
      </c>
      <c r="AB907" s="410">
        <f t="shared" ref="AB907" si="2761">AB906</f>
        <v>0</v>
      </c>
      <c r="AC907" s="410">
        <f t="shared" ref="AC907" si="2762">AC906</f>
        <v>0</v>
      </c>
      <c r="AD907" s="410">
        <f t="shared" ref="AD907" si="2763">AD906</f>
        <v>0</v>
      </c>
      <c r="AE907" s="410">
        <f t="shared" ref="AE907" si="2764">AE906</f>
        <v>0</v>
      </c>
      <c r="AF907" s="410">
        <f t="shared" ref="AF907" si="2765">AF906</f>
        <v>0</v>
      </c>
      <c r="AG907" s="410">
        <f t="shared" ref="AG907" si="2766">AG906</f>
        <v>0</v>
      </c>
      <c r="AH907" s="410">
        <f t="shared" ref="AH907" si="2767">AH906</f>
        <v>0</v>
      </c>
      <c r="AI907" s="410">
        <f t="shared" ref="AI907" si="2768">AI906</f>
        <v>0</v>
      </c>
      <c r="AJ907" s="410">
        <f t="shared" ref="AJ907" si="2769">AJ906</f>
        <v>0</v>
      </c>
      <c r="AK907" s="410">
        <f t="shared" ref="AK907" si="2770">AK906</f>
        <v>0</v>
      </c>
      <c r="AL907" s="410">
        <f t="shared" ref="AL907" si="2771">AL906</f>
        <v>0</v>
      </c>
      <c r="AM907" s="305"/>
    </row>
    <row r="908" spans="1:39" outlineLevel="1">
      <c r="A908" s="530"/>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outlineLevel="1">
      <c r="A909" s="530">
        <v>44</v>
      </c>
      <c r="B909" s="427" t="s">
        <v>137</v>
      </c>
      <c r="C909" s="290" t="s">
        <v>25</v>
      </c>
      <c r="D909" s="294"/>
      <c r="E909" s="294"/>
      <c r="F909" s="294"/>
      <c r="G909" s="294"/>
      <c r="H909" s="294"/>
      <c r="I909" s="294"/>
      <c r="J909" s="294"/>
      <c r="K909" s="294"/>
      <c r="L909" s="294"/>
      <c r="M909" s="294"/>
      <c r="N909" s="294">
        <v>0</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outlineLevel="1">
      <c r="A910" s="530"/>
      <c r="B910" s="293" t="s">
        <v>343</v>
      </c>
      <c r="C910" s="290" t="s">
        <v>164</v>
      </c>
      <c r="D910" s="294"/>
      <c r="E910" s="294"/>
      <c r="F910" s="294"/>
      <c r="G910" s="294"/>
      <c r="H910" s="294"/>
      <c r="I910" s="294"/>
      <c r="J910" s="294"/>
      <c r="K910" s="294"/>
      <c r="L910" s="294"/>
      <c r="M910" s="294"/>
      <c r="N910" s="294">
        <f>N909</f>
        <v>0</v>
      </c>
      <c r="O910" s="294"/>
      <c r="P910" s="294"/>
      <c r="Q910" s="294"/>
      <c r="R910" s="294"/>
      <c r="S910" s="294"/>
      <c r="T910" s="294"/>
      <c r="U910" s="294"/>
      <c r="V910" s="294"/>
      <c r="W910" s="294"/>
      <c r="X910" s="294"/>
      <c r="Y910" s="410">
        <f>Y909</f>
        <v>0</v>
      </c>
      <c r="Z910" s="410">
        <f t="shared" ref="Z910" si="2772">Z909</f>
        <v>0</v>
      </c>
      <c r="AA910" s="410">
        <f t="shared" ref="AA910" si="2773">AA909</f>
        <v>0</v>
      </c>
      <c r="AB910" s="410">
        <f t="shared" ref="AB910" si="2774">AB909</f>
        <v>0</v>
      </c>
      <c r="AC910" s="410">
        <f t="shared" ref="AC910" si="2775">AC909</f>
        <v>0</v>
      </c>
      <c r="AD910" s="410">
        <f t="shared" ref="AD910" si="2776">AD909</f>
        <v>0</v>
      </c>
      <c r="AE910" s="410">
        <f t="shared" ref="AE910" si="2777">AE909</f>
        <v>0</v>
      </c>
      <c r="AF910" s="410">
        <f t="shared" ref="AF910" si="2778">AF909</f>
        <v>0</v>
      </c>
      <c r="AG910" s="410">
        <f t="shared" ref="AG910" si="2779">AG909</f>
        <v>0</v>
      </c>
      <c r="AH910" s="410">
        <f t="shared" ref="AH910" si="2780">AH909</f>
        <v>0</v>
      </c>
      <c r="AI910" s="410">
        <f t="shared" ref="AI910" si="2781">AI909</f>
        <v>0</v>
      </c>
      <c r="AJ910" s="410">
        <f t="shared" ref="AJ910" si="2782">AJ909</f>
        <v>0</v>
      </c>
      <c r="AK910" s="410">
        <f t="shared" ref="AK910" si="2783">AK909</f>
        <v>0</v>
      </c>
      <c r="AL910" s="410">
        <f t="shared" ref="AL910" si="2784">AL909</f>
        <v>0</v>
      </c>
      <c r="AM910" s="305"/>
    </row>
    <row r="911" spans="1:39" outlineLevel="1">
      <c r="A911" s="530"/>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outlineLevel="1">
      <c r="A912" s="530">
        <v>45</v>
      </c>
      <c r="B912" s="427" t="s">
        <v>138</v>
      </c>
      <c r="C912" s="290" t="s">
        <v>25</v>
      </c>
      <c r="D912" s="294"/>
      <c r="E912" s="294"/>
      <c r="F912" s="294"/>
      <c r="G912" s="294"/>
      <c r="H912" s="294"/>
      <c r="I912" s="294"/>
      <c r="J912" s="294"/>
      <c r="K912" s="294"/>
      <c r="L912" s="294"/>
      <c r="M912" s="294"/>
      <c r="N912" s="294">
        <v>0</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outlineLevel="1">
      <c r="A913" s="530"/>
      <c r="B913" s="293" t="s">
        <v>343</v>
      </c>
      <c r="C913" s="290" t="s">
        <v>164</v>
      </c>
      <c r="D913" s="294"/>
      <c r="E913" s="294"/>
      <c r="F913" s="294"/>
      <c r="G913" s="294"/>
      <c r="H913" s="294"/>
      <c r="I913" s="294"/>
      <c r="J913" s="294"/>
      <c r="K913" s="294"/>
      <c r="L913" s="294"/>
      <c r="M913" s="294"/>
      <c r="N913" s="294">
        <f>N912</f>
        <v>0</v>
      </c>
      <c r="O913" s="294"/>
      <c r="P913" s="294"/>
      <c r="Q913" s="294"/>
      <c r="R913" s="294"/>
      <c r="S913" s="294"/>
      <c r="T913" s="294"/>
      <c r="U913" s="294"/>
      <c r="V913" s="294"/>
      <c r="W913" s="294"/>
      <c r="X913" s="294"/>
      <c r="Y913" s="410">
        <f>Y912</f>
        <v>0</v>
      </c>
      <c r="Z913" s="410">
        <f t="shared" ref="Z913" si="2785">Z912</f>
        <v>0</v>
      </c>
      <c r="AA913" s="410">
        <f t="shared" ref="AA913" si="2786">AA912</f>
        <v>0</v>
      </c>
      <c r="AB913" s="410">
        <f t="shared" ref="AB913" si="2787">AB912</f>
        <v>0</v>
      </c>
      <c r="AC913" s="410">
        <f t="shared" ref="AC913" si="2788">AC912</f>
        <v>0</v>
      </c>
      <c r="AD913" s="410">
        <f t="shared" ref="AD913" si="2789">AD912</f>
        <v>0</v>
      </c>
      <c r="AE913" s="410">
        <f t="shared" ref="AE913" si="2790">AE912</f>
        <v>0</v>
      </c>
      <c r="AF913" s="410">
        <f t="shared" ref="AF913" si="2791">AF912</f>
        <v>0</v>
      </c>
      <c r="AG913" s="410">
        <f t="shared" ref="AG913" si="2792">AG912</f>
        <v>0</v>
      </c>
      <c r="AH913" s="410">
        <f t="shared" ref="AH913" si="2793">AH912</f>
        <v>0</v>
      </c>
      <c r="AI913" s="410">
        <f t="shared" ref="AI913" si="2794">AI912</f>
        <v>0</v>
      </c>
      <c r="AJ913" s="410">
        <f t="shared" ref="AJ913" si="2795">AJ912</f>
        <v>0</v>
      </c>
      <c r="AK913" s="410">
        <f t="shared" ref="AK913" si="2796">AK912</f>
        <v>0</v>
      </c>
      <c r="AL913" s="410">
        <f t="shared" ref="AL913" si="2797">AL912</f>
        <v>0</v>
      </c>
      <c r="AM913" s="305"/>
    </row>
    <row r="914" spans="1:39" outlineLevel="1">
      <c r="A914" s="530"/>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outlineLevel="1">
      <c r="A915" s="530">
        <v>46</v>
      </c>
      <c r="B915" s="427" t="s">
        <v>139</v>
      </c>
      <c r="C915" s="290" t="s">
        <v>25</v>
      </c>
      <c r="D915" s="294"/>
      <c r="E915" s="294"/>
      <c r="F915" s="294"/>
      <c r="G915" s="294"/>
      <c r="H915" s="294"/>
      <c r="I915" s="294"/>
      <c r="J915" s="294"/>
      <c r="K915" s="294"/>
      <c r="L915" s="294"/>
      <c r="M915" s="294"/>
      <c r="N915" s="294">
        <v>0</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outlineLevel="1">
      <c r="A916" s="530"/>
      <c r="B916" s="293" t="s">
        <v>343</v>
      </c>
      <c r="C916" s="290" t="s">
        <v>164</v>
      </c>
      <c r="D916" s="294"/>
      <c r="E916" s="294"/>
      <c r="F916" s="294"/>
      <c r="G916" s="294"/>
      <c r="H916" s="294"/>
      <c r="I916" s="294"/>
      <c r="J916" s="294"/>
      <c r="K916" s="294"/>
      <c r="L916" s="294"/>
      <c r="M916" s="294"/>
      <c r="N916" s="294">
        <f>N915</f>
        <v>0</v>
      </c>
      <c r="O916" s="294"/>
      <c r="P916" s="294"/>
      <c r="Q916" s="294"/>
      <c r="R916" s="294"/>
      <c r="S916" s="294"/>
      <c r="T916" s="294"/>
      <c r="U916" s="294"/>
      <c r="V916" s="294"/>
      <c r="W916" s="294"/>
      <c r="X916" s="294"/>
      <c r="Y916" s="410">
        <f>Y915</f>
        <v>0</v>
      </c>
      <c r="Z916" s="410">
        <f t="shared" ref="Z916" si="2798">Z915</f>
        <v>0</v>
      </c>
      <c r="AA916" s="410">
        <f t="shared" ref="AA916" si="2799">AA915</f>
        <v>0</v>
      </c>
      <c r="AB916" s="410">
        <f t="shared" ref="AB916" si="2800">AB915</f>
        <v>0</v>
      </c>
      <c r="AC916" s="410">
        <f t="shared" ref="AC916" si="2801">AC915</f>
        <v>0</v>
      </c>
      <c r="AD916" s="410">
        <f t="shared" ref="AD916" si="2802">AD915</f>
        <v>0</v>
      </c>
      <c r="AE916" s="410">
        <f t="shared" ref="AE916" si="2803">AE915</f>
        <v>0</v>
      </c>
      <c r="AF916" s="410">
        <f t="shared" ref="AF916" si="2804">AF915</f>
        <v>0</v>
      </c>
      <c r="AG916" s="410">
        <f t="shared" ref="AG916" si="2805">AG915</f>
        <v>0</v>
      </c>
      <c r="AH916" s="410">
        <f t="shared" ref="AH916" si="2806">AH915</f>
        <v>0</v>
      </c>
      <c r="AI916" s="410">
        <f t="shared" ref="AI916" si="2807">AI915</f>
        <v>0</v>
      </c>
      <c r="AJ916" s="410">
        <f t="shared" ref="AJ916" si="2808">AJ915</f>
        <v>0</v>
      </c>
      <c r="AK916" s="410">
        <f t="shared" ref="AK916" si="2809">AK915</f>
        <v>0</v>
      </c>
      <c r="AL916" s="410">
        <f t="shared" ref="AL916" si="2810">AL915</f>
        <v>0</v>
      </c>
      <c r="AM916" s="305"/>
    </row>
    <row r="917" spans="1:39" outlineLevel="1">
      <c r="A917" s="530"/>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outlineLevel="1">
      <c r="A918" s="530">
        <v>47</v>
      </c>
      <c r="B918" s="427" t="s">
        <v>140</v>
      </c>
      <c r="C918" s="290" t="s">
        <v>25</v>
      </c>
      <c r="D918" s="294"/>
      <c r="E918" s="294"/>
      <c r="F918" s="294"/>
      <c r="G918" s="294"/>
      <c r="H918" s="294"/>
      <c r="I918" s="294"/>
      <c r="J918" s="294"/>
      <c r="K918" s="294"/>
      <c r="L918" s="294"/>
      <c r="M918" s="294"/>
      <c r="N918" s="294">
        <v>0</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outlineLevel="1">
      <c r="A919" s="530"/>
      <c r="B919" s="293" t="s">
        <v>343</v>
      </c>
      <c r="C919" s="290" t="s">
        <v>164</v>
      </c>
      <c r="D919" s="294"/>
      <c r="E919" s="294"/>
      <c r="F919" s="294"/>
      <c r="G919" s="294"/>
      <c r="H919" s="294"/>
      <c r="I919" s="294"/>
      <c r="J919" s="294"/>
      <c r="K919" s="294"/>
      <c r="L919" s="294"/>
      <c r="M919" s="294"/>
      <c r="N919" s="294">
        <f>N918</f>
        <v>0</v>
      </c>
      <c r="O919" s="294"/>
      <c r="P919" s="294"/>
      <c r="Q919" s="294"/>
      <c r="R919" s="294"/>
      <c r="S919" s="294"/>
      <c r="T919" s="294"/>
      <c r="U919" s="294"/>
      <c r="V919" s="294"/>
      <c r="W919" s="294"/>
      <c r="X919" s="294"/>
      <c r="Y919" s="410">
        <f>Y918</f>
        <v>0</v>
      </c>
      <c r="Z919" s="410">
        <f t="shared" ref="Z919" si="2811">Z918</f>
        <v>0</v>
      </c>
      <c r="AA919" s="410">
        <f t="shared" ref="AA919" si="2812">AA918</f>
        <v>0</v>
      </c>
      <c r="AB919" s="410">
        <f t="shared" ref="AB919" si="2813">AB918</f>
        <v>0</v>
      </c>
      <c r="AC919" s="410">
        <f t="shared" ref="AC919" si="2814">AC918</f>
        <v>0</v>
      </c>
      <c r="AD919" s="410">
        <f t="shared" ref="AD919" si="2815">AD918</f>
        <v>0</v>
      </c>
      <c r="AE919" s="410">
        <f t="shared" ref="AE919" si="2816">AE918</f>
        <v>0</v>
      </c>
      <c r="AF919" s="410">
        <f t="shared" ref="AF919" si="2817">AF918</f>
        <v>0</v>
      </c>
      <c r="AG919" s="410">
        <f t="shared" ref="AG919" si="2818">AG918</f>
        <v>0</v>
      </c>
      <c r="AH919" s="410">
        <f t="shared" ref="AH919" si="2819">AH918</f>
        <v>0</v>
      </c>
      <c r="AI919" s="410">
        <f t="shared" ref="AI919" si="2820">AI918</f>
        <v>0</v>
      </c>
      <c r="AJ919" s="410">
        <f t="shared" ref="AJ919" si="2821">AJ918</f>
        <v>0</v>
      </c>
      <c r="AK919" s="410">
        <f t="shared" ref="AK919" si="2822">AK918</f>
        <v>0</v>
      </c>
      <c r="AL919" s="410">
        <f t="shared" ref="AL919" si="2823">AL918</f>
        <v>0</v>
      </c>
      <c r="AM919" s="305"/>
    </row>
    <row r="920" spans="1:39" outlineLevel="1">
      <c r="A920" s="530"/>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outlineLevel="1">
      <c r="A921" s="530">
        <v>48</v>
      </c>
      <c r="B921" s="427" t="s">
        <v>141</v>
      </c>
      <c r="C921" s="290" t="s">
        <v>25</v>
      </c>
      <c r="D921" s="294"/>
      <c r="E921" s="294"/>
      <c r="F921" s="294"/>
      <c r="G921" s="294"/>
      <c r="H921" s="294"/>
      <c r="I921" s="294"/>
      <c r="J921" s="294"/>
      <c r="K921" s="294"/>
      <c r="L921" s="294"/>
      <c r="M921" s="294"/>
      <c r="N921" s="294">
        <v>0</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outlineLevel="1">
      <c r="A922" s="530"/>
      <c r="B922" s="293" t="s">
        <v>343</v>
      </c>
      <c r="C922" s="290" t="s">
        <v>164</v>
      </c>
      <c r="D922" s="294"/>
      <c r="E922" s="294"/>
      <c r="F922" s="294"/>
      <c r="G922" s="294"/>
      <c r="H922" s="294"/>
      <c r="I922" s="294"/>
      <c r="J922" s="294"/>
      <c r="K922" s="294"/>
      <c r="L922" s="294"/>
      <c r="M922" s="294"/>
      <c r="N922" s="294">
        <f>N921</f>
        <v>0</v>
      </c>
      <c r="O922" s="294"/>
      <c r="P922" s="294"/>
      <c r="Q922" s="294"/>
      <c r="R922" s="294"/>
      <c r="S922" s="294"/>
      <c r="T922" s="294"/>
      <c r="U922" s="294"/>
      <c r="V922" s="294"/>
      <c r="W922" s="294"/>
      <c r="X922" s="294"/>
      <c r="Y922" s="410">
        <f>Y921</f>
        <v>0</v>
      </c>
      <c r="Z922" s="410">
        <f t="shared" ref="Z922" si="2824">Z921</f>
        <v>0</v>
      </c>
      <c r="AA922" s="410">
        <f t="shared" ref="AA922" si="2825">AA921</f>
        <v>0</v>
      </c>
      <c r="AB922" s="410">
        <f t="shared" ref="AB922" si="2826">AB921</f>
        <v>0</v>
      </c>
      <c r="AC922" s="410">
        <f t="shared" ref="AC922" si="2827">AC921</f>
        <v>0</v>
      </c>
      <c r="AD922" s="410">
        <f t="shared" ref="AD922" si="2828">AD921</f>
        <v>0</v>
      </c>
      <c r="AE922" s="410">
        <f t="shared" ref="AE922" si="2829">AE921</f>
        <v>0</v>
      </c>
      <c r="AF922" s="410">
        <f t="shared" ref="AF922" si="2830">AF921</f>
        <v>0</v>
      </c>
      <c r="AG922" s="410">
        <f t="shared" ref="AG922" si="2831">AG921</f>
        <v>0</v>
      </c>
      <c r="AH922" s="410">
        <f t="shared" ref="AH922" si="2832">AH921</f>
        <v>0</v>
      </c>
      <c r="AI922" s="410">
        <f t="shared" ref="AI922" si="2833">AI921</f>
        <v>0</v>
      </c>
      <c r="AJ922" s="410">
        <f t="shared" ref="AJ922" si="2834">AJ921</f>
        <v>0</v>
      </c>
      <c r="AK922" s="410">
        <f t="shared" ref="AK922" si="2835">AK921</f>
        <v>0</v>
      </c>
      <c r="AL922" s="410">
        <f t="shared" ref="AL922" si="2836">AL921</f>
        <v>0</v>
      </c>
      <c r="AM922" s="305"/>
    </row>
    <row r="923" spans="1:39" outlineLevel="1">
      <c r="A923" s="530"/>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outlineLevel="1">
      <c r="A924" s="530">
        <v>49</v>
      </c>
      <c r="B924" s="427" t="s">
        <v>142</v>
      </c>
      <c r="C924" s="290" t="s">
        <v>25</v>
      </c>
      <c r="D924" s="294"/>
      <c r="E924" s="294"/>
      <c r="F924" s="294"/>
      <c r="G924" s="294"/>
      <c r="H924" s="294"/>
      <c r="I924" s="294"/>
      <c r="J924" s="294"/>
      <c r="K924" s="294"/>
      <c r="L924" s="294"/>
      <c r="M924" s="294"/>
      <c r="N924" s="294">
        <v>0</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outlineLevel="1">
      <c r="A925" s="530"/>
      <c r="B925" s="293" t="s">
        <v>343</v>
      </c>
      <c r="C925" s="290" t="s">
        <v>164</v>
      </c>
      <c r="D925" s="294"/>
      <c r="E925" s="294"/>
      <c r="F925" s="294"/>
      <c r="G925" s="294"/>
      <c r="H925" s="294"/>
      <c r="I925" s="294"/>
      <c r="J925" s="294"/>
      <c r="K925" s="294"/>
      <c r="L925" s="294"/>
      <c r="M925" s="294"/>
      <c r="N925" s="294">
        <f>N924</f>
        <v>0</v>
      </c>
      <c r="O925" s="294"/>
      <c r="P925" s="294"/>
      <c r="Q925" s="294"/>
      <c r="R925" s="294"/>
      <c r="S925" s="294"/>
      <c r="T925" s="294"/>
      <c r="U925" s="294"/>
      <c r="V925" s="294"/>
      <c r="W925" s="294"/>
      <c r="X925" s="294"/>
      <c r="Y925" s="410">
        <f>Y924</f>
        <v>0</v>
      </c>
      <c r="Z925" s="410">
        <f t="shared" ref="Z925" si="2837">Z924</f>
        <v>0</v>
      </c>
      <c r="AA925" s="410">
        <f t="shared" ref="AA925" si="2838">AA924</f>
        <v>0</v>
      </c>
      <c r="AB925" s="410">
        <f t="shared" ref="AB925" si="2839">AB924</f>
        <v>0</v>
      </c>
      <c r="AC925" s="410">
        <f t="shared" ref="AC925" si="2840">AC924</f>
        <v>0</v>
      </c>
      <c r="AD925" s="410">
        <f t="shared" ref="AD925" si="2841">AD924</f>
        <v>0</v>
      </c>
      <c r="AE925" s="410">
        <f t="shared" ref="AE925" si="2842">AE924</f>
        <v>0</v>
      </c>
      <c r="AF925" s="410">
        <f t="shared" ref="AF925" si="2843">AF924</f>
        <v>0</v>
      </c>
      <c r="AG925" s="410">
        <f t="shared" ref="AG925" si="2844">AG924</f>
        <v>0</v>
      </c>
      <c r="AH925" s="410">
        <f t="shared" ref="AH925" si="2845">AH924</f>
        <v>0</v>
      </c>
      <c r="AI925" s="410">
        <f t="shared" ref="AI925" si="2846">AI924</f>
        <v>0</v>
      </c>
      <c r="AJ925" s="410">
        <f t="shared" ref="AJ925" si="2847">AJ924</f>
        <v>0</v>
      </c>
      <c r="AK925" s="410">
        <f t="shared" ref="AK925" si="2848">AK924</f>
        <v>0</v>
      </c>
      <c r="AL925" s="410">
        <f t="shared" ref="AL925" si="2849">AL924</f>
        <v>0</v>
      </c>
      <c r="AM925" s="305"/>
    </row>
    <row r="926" spans="1:39" outlineLevel="1">
      <c r="A926" s="530"/>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 r="B927" s="326" t="s">
        <v>329</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330</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331</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332</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50">SUM(Y931:AL931)</f>
        <v>0</v>
      </c>
    </row>
    <row r="932" spans="2:39">
      <c r="B932" s="323" t="s">
        <v>333</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50"/>
        <v>0</v>
      </c>
    </row>
    <row r="933" spans="2:39">
      <c r="B933" s="323" t="s">
        <v>334</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50"/>
        <v>0</v>
      </c>
    </row>
    <row r="934" spans="2:39">
      <c r="B934" s="323" t="s">
        <v>335</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50"/>
        <v>0</v>
      </c>
    </row>
    <row r="935" spans="2:39">
      <c r="B935" s="323" t="s">
        <v>336</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1">Y211*Y930</f>
        <v>0</v>
      </c>
      <c r="Z935" s="377">
        <f t="shared" si="2851"/>
        <v>0</v>
      </c>
      <c r="AA935" s="377">
        <f t="shared" si="2851"/>
        <v>0</v>
      </c>
      <c r="AB935" s="377">
        <f t="shared" si="2851"/>
        <v>0</v>
      </c>
      <c r="AC935" s="377">
        <f t="shared" si="2851"/>
        <v>0</v>
      </c>
      <c r="AD935" s="377">
        <f t="shared" si="2851"/>
        <v>0</v>
      </c>
      <c r="AE935" s="377">
        <f t="shared" si="2851"/>
        <v>0</v>
      </c>
      <c r="AF935" s="377">
        <f t="shared" si="2851"/>
        <v>0</v>
      </c>
      <c r="AG935" s="377">
        <f t="shared" si="2851"/>
        <v>0</v>
      </c>
      <c r="AH935" s="377">
        <f t="shared" si="2851"/>
        <v>0</v>
      </c>
      <c r="AI935" s="377">
        <f t="shared" si="2851"/>
        <v>0</v>
      </c>
      <c r="AJ935" s="377">
        <f t="shared" si="2851"/>
        <v>0</v>
      </c>
      <c r="AK935" s="377">
        <f t="shared" si="2851"/>
        <v>0</v>
      </c>
      <c r="AL935" s="377">
        <f t="shared" si="2851"/>
        <v>0</v>
      </c>
      <c r="AM935" s="627">
        <f t="shared" si="2850"/>
        <v>0</v>
      </c>
    </row>
    <row r="936" spans="2:39">
      <c r="B936" s="323" t="s">
        <v>337</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2">Y394*Y930</f>
        <v>0</v>
      </c>
      <c r="Z936" s="377">
        <f t="shared" si="2852"/>
        <v>0</v>
      </c>
      <c r="AA936" s="377">
        <f t="shared" si="2852"/>
        <v>0</v>
      </c>
      <c r="AB936" s="377">
        <f t="shared" si="2852"/>
        <v>0</v>
      </c>
      <c r="AC936" s="377">
        <f t="shared" si="2852"/>
        <v>0</v>
      </c>
      <c r="AD936" s="377">
        <f t="shared" si="2852"/>
        <v>0</v>
      </c>
      <c r="AE936" s="377">
        <f t="shared" si="2852"/>
        <v>0</v>
      </c>
      <c r="AF936" s="377">
        <f t="shared" si="2852"/>
        <v>0</v>
      </c>
      <c r="AG936" s="377">
        <f t="shared" si="2852"/>
        <v>0</v>
      </c>
      <c r="AH936" s="377">
        <f t="shared" si="2852"/>
        <v>0</v>
      </c>
      <c r="AI936" s="377">
        <f t="shared" si="2852"/>
        <v>0</v>
      </c>
      <c r="AJ936" s="377">
        <f t="shared" si="2852"/>
        <v>0</v>
      </c>
      <c r="AK936" s="377">
        <f t="shared" si="2852"/>
        <v>0</v>
      </c>
      <c r="AL936" s="377">
        <f t="shared" si="2852"/>
        <v>0</v>
      </c>
      <c r="AM936" s="627">
        <f t="shared" si="2850"/>
        <v>0</v>
      </c>
    </row>
    <row r="937" spans="2:39">
      <c r="B937" s="323" t="s">
        <v>338</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3">Y577*Y930</f>
        <v>0</v>
      </c>
      <c r="Z937" s="377">
        <f t="shared" si="2853"/>
        <v>0</v>
      </c>
      <c r="AA937" s="377">
        <f t="shared" si="2853"/>
        <v>0</v>
      </c>
      <c r="AB937" s="377">
        <f t="shared" si="2853"/>
        <v>0</v>
      </c>
      <c r="AC937" s="377">
        <f t="shared" si="2853"/>
        <v>0</v>
      </c>
      <c r="AD937" s="377">
        <f t="shared" si="2853"/>
        <v>0</v>
      </c>
      <c r="AE937" s="377">
        <f t="shared" si="2853"/>
        <v>0</v>
      </c>
      <c r="AF937" s="377">
        <f t="shared" si="2853"/>
        <v>0</v>
      </c>
      <c r="AG937" s="377">
        <f t="shared" si="2853"/>
        <v>0</v>
      </c>
      <c r="AH937" s="377">
        <f t="shared" si="2853"/>
        <v>0</v>
      </c>
      <c r="AI937" s="377">
        <f t="shared" si="2853"/>
        <v>0</v>
      </c>
      <c r="AJ937" s="377">
        <f t="shared" si="2853"/>
        <v>0</v>
      </c>
      <c r="AK937" s="377">
        <f t="shared" si="2853"/>
        <v>0</v>
      </c>
      <c r="AL937" s="377">
        <f t="shared" si="2853"/>
        <v>0</v>
      </c>
      <c r="AM937" s="627">
        <f t="shared" si="2850"/>
        <v>0</v>
      </c>
    </row>
    <row r="938" spans="2:39">
      <c r="B938" s="323" t="s">
        <v>339</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4">Y760*Y930</f>
        <v>0</v>
      </c>
      <c r="Z938" s="377">
        <f t="shared" si="2854"/>
        <v>0</v>
      </c>
      <c r="AA938" s="377">
        <f t="shared" si="2854"/>
        <v>0</v>
      </c>
      <c r="AB938" s="377">
        <f t="shared" si="2854"/>
        <v>0</v>
      </c>
      <c r="AC938" s="377">
        <f t="shared" si="2854"/>
        <v>0</v>
      </c>
      <c r="AD938" s="377">
        <f t="shared" si="2854"/>
        <v>0</v>
      </c>
      <c r="AE938" s="377">
        <f t="shared" si="2854"/>
        <v>0</v>
      </c>
      <c r="AF938" s="377">
        <f t="shared" si="2854"/>
        <v>0</v>
      </c>
      <c r="AG938" s="377">
        <f t="shared" si="2854"/>
        <v>0</v>
      </c>
      <c r="AH938" s="377">
        <f t="shared" si="2854"/>
        <v>0</v>
      </c>
      <c r="AI938" s="377">
        <f t="shared" si="2854"/>
        <v>0</v>
      </c>
      <c r="AJ938" s="377">
        <f t="shared" si="2854"/>
        <v>0</v>
      </c>
      <c r="AK938" s="377">
        <f t="shared" si="2854"/>
        <v>0</v>
      </c>
      <c r="AL938" s="377">
        <f t="shared" si="2854"/>
        <v>0</v>
      </c>
      <c r="AM938" s="627">
        <f t="shared" si="2850"/>
        <v>0</v>
      </c>
    </row>
    <row r="939" spans="2:39">
      <c r="B939" s="323" t="s">
        <v>340</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5">Z927*Z930</f>
        <v>0</v>
      </c>
      <c r="AA939" s="377">
        <f t="shared" si="2855"/>
        <v>0</v>
      </c>
      <c r="AB939" s="377">
        <f t="shared" si="2855"/>
        <v>0</v>
      </c>
      <c r="AC939" s="377">
        <f t="shared" si="2855"/>
        <v>0</v>
      </c>
      <c r="AD939" s="377">
        <f t="shared" si="2855"/>
        <v>0</v>
      </c>
      <c r="AE939" s="377">
        <f t="shared" si="2855"/>
        <v>0</v>
      </c>
      <c r="AF939" s="377">
        <f t="shared" si="2855"/>
        <v>0</v>
      </c>
      <c r="AG939" s="377">
        <f t="shared" si="2855"/>
        <v>0</v>
      </c>
      <c r="AH939" s="377">
        <f t="shared" si="2855"/>
        <v>0</v>
      </c>
      <c r="AI939" s="377">
        <f t="shared" si="2855"/>
        <v>0</v>
      </c>
      <c r="AJ939" s="377">
        <f t="shared" si="2855"/>
        <v>0</v>
      </c>
      <c r="AK939" s="377">
        <f t="shared" si="2855"/>
        <v>0</v>
      </c>
      <c r="AL939" s="377">
        <f t="shared" si="2855"/>
        <v>0</v>
      </c>
      <c r="AM939" s="627">
        <f t="shared" si="2850"/>
        <v>0</v>
      </c>
    </row>
    <row r="940" spans="2:39" ht="15.75">
      <c r="B940" s="348" t="s">
        <v>344</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56">SUM(Z931:Z939)</f>
        <v>0</v>
      </c>
      <c r="AA940" s="345">
        <f t="shared" si="2856"/>
        <v>0</v>
      </c>
      <c r="AB940" s="345">
        <f t="shared" si="2856"/>
        <v>0</v>
      </c>
      <c r="AC940" s="345">
        <f t="shared" si="2856"/>
        <v>0</v>
      </c>
      <c r="AD940" s="345">
        <f t="shared" si="2856"/>
        <v>0</v>
      </c>
      <c r="AE940" s="345">
        <f t="shared" si="2856"/>
        <v>0</v>
      </c>
      <c r="AF940" s="345">
        <f>SUM(AF931:AF939)</f>
        <v>0</v>
      </c>
      <c r="AG940" s="345">
        <f t="shared" ref="AG940:AL940" si="2857">SUM(AG931:AG939)</f>
        <v>0</v>
      </c>
      <c r="AH940" s="345">
        <f t="shared" si="2857"/>
        <v>0</v>
      </c>
      <c r="AI940" s="345">
        <f t="shared" si="2857"/>
        <v>0</v>
      </c>
      <c r="AJ940" s="345">
        <f t="shared" si="2857"/>
        <v>0</v>
      </c>
      <c r="AK940" s="345">
        <f t="shared" si="2857"/>
        <v>0</v>
      </c>
      <c r="AL940" s="345">
        <f t="shared" si="2857"/>
        <v>0</v>
      </c>
      <c r="AM940" s="406">
        <f>SUM(AM931:AM939)</f>
        <v>0</v>
      </c>
    </row>
    <row r="941" spans="2:39" ht="15.75">
      <c r="B941" s="348" t="s">
        <v>345</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58">Z928*Z930</f>
        <v>0</v>
      </c>
      <c r="AA941" s="346">
        <f t="shared" si="2858"/>
        <v>0</v>
      </c>
      <c r="AB941" s="346">
        <f t="shared" si="2858"/>
        <v>0</v>
      </c>
      <c r="AC941" s="346">
        <f t="shared" si="2858"/>
        <v>0</v>
      </c>
      <c r="AD941" s="346">
        <f t="shared" si="2858"/>
        <v>0</v>
      </c>
      <c r="AE941" s="346">
        <f t="shared" si="2858"/>
        <v>0</v>
      </c>
      <c r="AF941" s="346">
        <f>AF928*AF930</f>
        <v>0</v>
      </c>
      <c r="AG941" s="346">
        <f t="shared" ref="AG941:AL941" si="2859">AG928*AG930</f>
        <v>0</v>
      </c>
      <c r="AH941" s="346">
        <f t="shared" si="2859"/>
        <v>0</v>
      </c>
      <c r="AI941" s="346">
        <f t="shared" si="2859"/>
        <v>0</v>
      </c>
      <c r="AJ941" s="346">
        <f t="shared" si="2859"/>
        <v>0</v>
      </c>
      <c r="AK941" s="346">
        <f t="shared" si="2859"/>
        <v>0</v>
      </c>
      <c r="AL941" s="346">
        <f t="shared" si="2859"/>
        <v>0</v>
      </c>
      <c r="AM941" s="406">
        <f>SUM(Y941:AL941)</f>
        <v>0</v>
      </c>
    </row>
    <row r="942" spans="2:39" ht="15.75">
      <c r="B942" s="348" t="s">
        <v>346</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341</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0">IF(AA768="kw",SUMPRODUCT($N$770:$N$925,$P$770:$P$925,AA770:AA925),SUMPRODUCT($E$770:$E$925,AA770:AA925))</f>
        <v>0</v>
      </c>
      <c r="AB944" s="325">
        <f t="shared" si="2860"/>
        <v>0</v>
      </c>
      <c r="AC944" s="325">
        <f t="shared" si="2860"/>
        <v>0</v>
      </c>
      <c r="AD944" s="325">
        <f t="shared" si="2860"/>
        <v>0</v>
      </c>
      <c r="AE944" s="325">
        <f t="shared" si="2860"/>
        <v>0</v>
      </c>
      <c r="AF944" s="325">
        <f t="shared" si="2860"/>
        <v>0</v>
      </c>
      <c r="AG944" s="325">
        <f t="shared" si="2860"/>
        <v>0</v>
      </c>
      <c r="AH944" s="325">
        <f t="shared" si="2860"/>
        <v>0</v>
      </c>
      <c r="AI944" s="325">
        <f t="shared" si="2860"/>
        <v>0</v>
      </c>
      <c r="AJ944" s="325">
        <f t="shared" si="2860"/>
        <v>0</v>
      </c>
      <c r="AK944" s="325">
        <f t="shared" si="2860"/>
        <v>0</v>
      </c>
      <c r="AL944" s="325">
        <f t="shared" si="2860"/>
        <v>0</v>
      </c>
      <c r="AM944" s="385"/>
    </row>
    <row r="945" spans="1:39" ht="18.75" customHeight="1">
      <c r="B945" s="367" t="s">
        <v>592</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342</v>
      </c>
      <c r="C948" s="280"/>
      <c r="D948" s="588" t="s">
        <v>527</v>
      </c>
      <c r="E948" s="252"/>
      <c r="F948" s="588"/>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07" t="s">
        <v>212</v>
      </c>
      <c r="C949" s="809" t="s">
        <v>33</v>
      </c>
      <c r="D949" s="283" t="s">
        <v>423</v>
      </c>
      <c r="E949" s="811" t="s">
        <v>210</v>
      </c>
      <c r="F949" s="812"/>
      <c r="G949" s="812"/>
      <c r="H949" s="812"/>
      <c r="I949" s="812"/>
      <c r="J949" s="812"/>
      <c r="K949" s="812"/>
      <c r="L949" s="812"/>
      <c r="M949" s="813"/>
      <c r="N949" s="817" t="s">
        <v>214</v>
      </c>
      <c r="O949" s="283" t="s">
        <v>424</v>
      </c>
      <c r="P949" s="811" t="s">
        <v>213</v>
      </c>
      <c r="Q949" s="812"/>
      <c r="R949" s="812"/>
      <c r="S949" s="812"/>
      <c r="T949" s="812"/>
      <c r="U949" s="812"/>
      <c r="V949" s="812"/>
      <c r="W949" s="812"/>
      <c r="X949" s="813"/>
      <c r="Y949" s="814" t="s">
        <v>244</v>
      </c>
      <c r="Z949" s="815"/>
      <c r="AA949" s="815"/>
      <c r="AB949" s="815"/>
      <c r="AC949" s="815"/>
      <c r="AD949" s="815"/>
      <c r="AE949" s="815"/>
      <c r="AF949" s="815"/>
      <c r="AG949" s="815"/>
      <c r="AH949" s="815"/>
      <c r="AI949" s="815"/>
      <c r="AJ949" s="815"/>
      <c r="AK949" s="815"/>
      <c r="AL949" s="815"/>
      <c r="AM949" s="816"/>
    </row>
    <row r="950" spans="1:39" ht="65.25" customHeight="1">
      <c r="B950" s="808"/>
      <c r="C950" s="810"/>
      <c r="D950" s="284">
        <v>2020</v>
      </c>
      <c r="E950" s="284">
        <v>2021</v>
      </c>
      <c r="F950" s="284">
        <v>2022</v>
      </c>
      <c r="G950" s="284">
        <v>2023</v>
      </c>
      <c r="H950" s="284">
        <v>2024</v>
      </c>
      <c r="I950" s="284">
        <v>2025</v>
      </c>
      <c r="J950" s="284">
        <v>2026</v>
      </c>
      <c r="K950" s="284">
        <v>2027</v>
      </c>
      <c r="L950" s="284">
        <v>2028</v>
      </c>
      <c r="M950" s="284">
        <v>2029</v>
      </c>
      <c r="N950" s="818"/>
      <c r="O950" s="284">
        <v>2020</v>
      </c>
      <c r="P950" s="284">
        <v>2021</v>
      </c>
      <c r="Q950" s="284">
        <v>2022</v>
      </c>
      <c r="R950" s="284">
        <v>2023</v>
      </c>
      <c r="S950" s="284">
        <v>2024</v>
      </c>
      <c r="T950" s="284">
        <v>2025</v>
      </c>
      <c r="U950" s="284">
        <v>2026</v>
      </c>
      <c r="V950" s="284">
        <v>2027</v>
      </c>
      <c r="W950" s="284">
        <v>2028</v>
      </c>
      <c r="X950" s="284">
        <v>2029</v>
      </c>
      <c r="Y950" s="284" t="str">
        <f>'1.  LRAMVA Summary'!D50</f>
        <v>Residential</v>
      </c>
      <c r="Z950" s="284" t="str">
        <f>'1.  LRAMVA Summary'!E50</f>
        <v>General Service &lt; 50 kW</v>
      </c>
      <c r="AA950" s="284" t="str">
        <f>'1.  LRAMVA Summary'!F50</f>
        <v>General Service 50 to 2999 kW</v>
      </c>
      <c r="AB950" s="284" t="str">
        <f>'1.  LRAMVA Summary'!G50</f>
        <v>General Service 3000-4999 kW</v>
      </c>
      <c r="AC950" s="284" t="str">
        <f>'1.  LRAMVA Summary'!H50</f>
        <v>Unmetered Scattered Load</v>
      </c>
      <c r="AD950" s="284" t="str">
        <f>'1.  LRAMVA Summary'!I50</f>
        <v>Sentinel Lighting</v>
      </c>
      <c r="AE950" s="284" t="str">
        <f>'1.  LRAMVA Summary'!J50</f>
        <v xml:space="preserve">Street Lighting </v>
      </c>
      <c r="AF950" s="284" t="str">
        <f>'1.  LRAMVA Summary'!K50</f>
        <v/>
      </c>
      <c r="AG950" s="284" t="str">
        <f>'1.  LRAMVA Summary'!L50</f>
        <v/>
      </c>
      <c r="AH950" s="284" t="str">
        <f>'1.  LRAMVA Summary'!M50</f>
        <v/>
      </c>
      <c r="AI950" s="284" t="str">
        <f>'1.  LRAMVA Summary'!N50</f>
        <v/>
      </c>
      <c r="AJ950" s="284" t="str">
        <f>'1.  LRAMVA Summary'!O50</f>
        <v/>
      </c>
      <c r="AK950" s="284" t="str">
        <f>'1.  LRAMVA Summary'!P50</f>
        <v/>
      </c>
      <c r="AL950" s="284" t="str">
        <f>'1.  LRAMVA Summary'!Q50</f>
        <v/>
      </c>
      <c r="AM950" s="286" t="str">
        <f>'1.  LRAMVA Summary'!R50</f>
        <v>Total</v>
      </c>
    </row>
    <row r="951" spans="1:39" ht="15" customHeight="1">
      <c r="A951" s="530"/>
      <c r="B951" s="516" t="s">
        <v>505</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Summary'!D51</f>
        <v>kWh</v>
      </c>
      <c r="Z951" s="290" t="str">
        <f>'1.  LRAMVA Summary'!E51</f>
        <v>kWh</v>
      </c>
      <c r="AA951" s="290" t="str">
        <f>'1.  LRAMVA Summary'!F51</f>
        <v>kW</v>
      </c>
      <c r="AB951" s="290" t="str">
        <f>'1.  LRAMVA Summary'!G51</f>
        <v>kW</v>
      </c>
      <c r="AC951" s="290" t="str">
        <f>'1.  LRAMVA Summary'!H51</f>
        <v>kWh</v>
      </c>
      <c r="AD951" s="290" t="str">
        <f>'1.  LRAMVA Summary'!I51</f>
        <v>kW</v>
      </c>
      <c r="AE951" s="290" t="str">
        <f>'1.  LRAMVA Summary'!J51</f>
        <v>kW</v>
      </c>
      <c r="AF951" s="290">
        <f>'1.  LRAMVA Summary'!K51</f>
        <v>0</v>
      </c>
      <c r="AG951" s="290">
        <f>'1.  LRAMVA Summary'!L51</f>
        <v>0</v>
      </c>
      <c r="AH951" s="290">
        <f>'1.  LRAMVA Summary'!M51</f>
        <v>0</v>
      </c>
      <c r="AI951" s="290">
        <f>'1.  LRAMVA Summary'!N51</f>
        <v>0</v>
      </c>
      <c r="AJ951" s="290">
        <f>'1.  LRAMVA Summary'!O51</f>
        <v>0</v>
      </c>
      <c r="AK951" s="290">
        <f>'1.  LRAMVA Summary'!P51</f>
        <v>0</v>
      </c>
      <c r="AL951" s="290">
        <f>'1.  LRAMVA Summary'!Q51</f>
        <v>0</v>
      </c>
      <c r="AM951" s="291"/>
    </row>
    <row r="952" spans="1:39" ht="15" customHeight="1" outlineLevel="1">
      <c r="A952" s="530"/>
      <c r="B952" s="502" t="s">
        <v>498</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customHeight="1" outlineLevel="1">
      <c r="A953" s="530">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customHeight="1" outlineLevel="1">
      <c r="A954" s="530"/>
      <c r="B954" s="293" t="s">
        <v>347</v>
      </c>
      <c r="C954" s="290" t="s">
        <v>164</v>
      </c>
      <c r="D954" s="294"/>
      <c r="E954" s="294"/>
      <c r="F954" s="294"/>
      <c r="G954" s="294"/>
      <c r="H954" s="294"/>
      <c r="I954" s="294"/>
      <c r="J954" s="294"/>
      <c r="K954" s="294"/>
      <c r="L954" s="294"/>
      <c r="M954" s="294"/>
      <c r="N954" s="466"/>
      <c r="O954" s="294"/>
      <c r="P954" s="294"/>
      <c r="Q954" s="294"/>
      <c r="R954" s="294"/>
      <c r="S954" s="294"/>
      <c r="T954" s="294"/>
      <c r="U954" s="294"/>
      <c r="V954" s="294"/>
      <c r="W954" s="294"/>
      <c r="X954" s="294"/>
      <c r="Y954" s="410">
        <f>Y953</f>
        <v>0</v>
      </c>
      <c r="Z954" s="410">
        <f t="shared" ref="Z954" si="2861">Z953</f>
        <v>0</v>
      </c>
      <c r="AA954" s="410">
        <f t="shared" ref="AA954" si="2862">AA953</f>
        <v>0</v>
      </c>
      <c r="AB954" s="410">
        <f t="shared" ref="AB954" si="2863">AB953</f>
        <v>0</v>
      </c>
      <c r="AC954" s="410">
        <f t="shared" ref="AC954" si="2864">AC953</f>
        <v>0</v>
      </c>
      <c r="AD954" s="410">
        <f t="shared" ref="AD954" si="2865">AD953</f>
        <v>0</v>
      </c>
      <c r="AE954" s="410">
        <f t="shared" ref="AE954" si="2866">AE953</f>
        <v>0</v>
      </c>
      <c r="AF954" s="410">
        <f t="shared" ref="AF954" si="2867">AF953</f>
        <v>0</v>
      </c>
      <c r="AG954" s="410">
        <f t="shared" ref="AG954" si="2868">AG953</f>
        <v>0</v>
      </c>
      <c r="AH954" s="410">
        <f t="shared" ref="AH954" si="2869">AH953</f>
        <v>0</v>
      </c>
      <c r="AI954" s="410">
        <f t="shared" ref="AI954" si="2870">AI953</f>
        <v>0</v>
      </c>
      <c r="AJ954" s="410">
        <f t="shared" ref="AJ954" si="2871">AJ953</f>
        <v>0</v>
      </c>
      <c r="AK954" s="410">
        <f t="shared" ref="AK954" si="2872">AK953</f>
        <v>0</v>
      </c>
      <c r="AL954" s="410">
        <f t="shared" ref="AL954" si="2873">AL953</f>
        <v>0</v>
      </c>
      <c r="AM954" s="296"/>
    </row>
    <row r="955" spans="1:39" ht="15" customHeight="1" outlineLevel="1">
      <c r="A955" s="530"/>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customHeight="1" outlineLevel="1">
      <c r="A956" s="530">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customHeight="1" outlineLevel="1">
      <c r="A957" s="530"/>
      <c r="B957" s="293" t="s">
        <v>347</v>
      </c>
      <c r="C957" s="290" t="s">
        <v>164</v>
      </c>
      <c r="D957" s="294"/>
      <c r="E957" s="294"/>
      <c r="F957" s="294"/>
      <c r="G957" s="294"/>
      <c r="H957" s="294"/>
      <c r="I957" s="294"/>
      <c r="J957" s="294"/>
      <c r="K957" s="294"/>
      <c r="L957" s="294"/>
      <c r="M957" s="294"/>
      <c r="N957" s="466"/>
      <c r="O957" s="294"/>
      <c r="P957" s="294"/>
      <c r="Q957" s="294"/>
      <c r="R957" s="294"/>
      <c r="S957" s="294"/>
      <c r="T957" s="294"/>
      <c r="U957" s="294"/>
      <c r="V957" s="294"/>
      <c r="W957" s="294"/>
      <c r="X957" s="294"/>
      <c r="Y957" s="410">
        <f>Y956</f>
        <v>0</v>
      </c>
      <c r="Z957" s="410">
        <f t="shared" ref="Z957" si="2874">Z956</f>
        <v>0</v>
      </c>
      <c r="AA957" s="410">
        <f t="shared" ref="AA957" si="2875">AA956</f>
        <v>0</v>
      </c>
      <c r="AB957" s="410">
        <f t="shared" ref="AB957" si="2876">AB956</f>
        <v>0</v>
      </c>
      <c r="AC957" s="410">
        <f t="shared" ref="AC957" si="2877">AC956</f>
        <v>0</v>
      </c>
      <c r="AD957" s="410">
        <f t="shared" ref="AD957" si="2878">AD956</f>
        <v>0</v>
      </c>
      <c r="AE957" s="410">
        <f t="shared" ref="AE957" si="2879">AE956</f>
        <v>0</v>
      </c>
      <c r="AF957" s="410">
        <f t="shared" ref="AF957" si="2880">AF956</f>
        <v>0</v>
      </c>
      <c r="AG957" s="410">
        <f t="shared" ref="AG957" si="2881">AG956</f>
        <v>0</v>
      </c>
      <c r="AH957" s="410">
        <f t="shared" ref="AH957" si="2882">AH956</f>
        <v>0</v>
      </c>
      <c r="AI957" s="410">
        <f t="shared" ref="AI957" si="2883">AI956</f>
        <v>0</v>
      </c>
      <c r="AJ957" s="410">
        <f t="shared" ref="AJ957" si="2884">AJ956</f>
        <v>0</v>
      </c>
      <c r="AK957" s="410">
        <f t="shared" ref="AK957" si="2885">AK956</f>
        <v>0</v>
      </c>
      <c r="AL957" s="410">
        <f t="shared" ref="AL957" si="2886">AL956</f>
        <v>0</v>
      </c>
      <c r="AM957" s="296"/>
    </row>
    <row r="958" spans="1:39" ht="15" customHeight="1" outlineLevel="1">
      <c r="A958" s="530"/>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customHeight="1" outlineLevel="1">
      <c r="A959" s="530">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customHeight="1" outlineLevel="1">
      <c r="A960" s="530"/>
      <c r="B960" s="293" t="s">
        <v>347</v>
      </c>
      <c r="C960" s="290" t="s">
        <v>164</v>
      </c>
      <c r="D960" s="294"/>
      <c r="E960" s="294"/>
      <c r="F960" s="294"/>
      <c r="G960" s="294"/>
      <c r="H960" s="294"/>
      <c r="I960" s="294"/>
      <c r="J960" s="294"/>
      <c r="K960" s="294"/>
      <c r="L960" s="294"/>
      <c r="M960" s="294"/>
      <c r="N960" s="466"/>
      <c r="O960" s="294"/>
      <c r="P960" s="294"/>
      <c r="Q960" s="294"/>
      <c r="R960" s="294"/>
      <c r="S960" s="294"/>
      <c r="T960" s="294"/>
      <c r="U960" s="294"/>
      <c r="V960" s="294"/>
      <c r="W960" s="294"/>
      <c r="X960" s="294"/>
      <c r="Y960" s="410">
        <f>Y959</f>
        <v>0</v>
      </c>
      <c r="Z960" s="410">
        <f t="shared" ref="Z960" si="2887">Z959</f>
        <v>0</v>
      </c>
      <c r="AA960" s="410">
        <f t="shared" ref="AA960" si="2888">AA959</f>
        <v>0</v>
      </c>
      <c r="AB960" s="410">
        <f t="shared" ref="AB960" si="2889">AB959</f>
        <v>0</v>
      </c>
      <c r="AC960" s="410">
        <f t="shared" ref="AC960" si="2890">AC959</f>
        <v>0</v>
      </c>
      <c r="AD960" s="410">
        <f t="shared" ref="AD960" si="2891">AD959</f>
        <v>0</v>
      </c>
      <c r="AE960" s="410">
        <f t="shared" ref="AE960" si="2892">AE959</f>
        <v>0</v>
      </c>
      <c r="AF960" s="410">
        <f t="shared" ref="AF960" si="2893">AF959</f>
        <v>0</v>
      </c>
      <c r="AG960" s="410">
        <f t="shared" ref="AG960" si="2894">AG959</f>
        <v>0</v>
      </c>
      <c r="AH960" s="410">
        <f t="shared" ref="AH960" si="2895">AH959</f>
        <v>0</v>
      </c>
      <c r="AI960" s="410">
        <f t="shared" ref="AI960" si="2896">AI959</f>
        <v>0</v>
      </c>
      <c r="AJ960" s="410">
        <f t="shared" ref="AJ960" si="2897">AJ959</f>
        <v>0</v>
      </c>
      <c r="AK960" s="410">
        <f t="shared" ref="AK960" si="2898">AK959</f>
        <v>0</v>
      </c>
      <c r="AL960" s="410">
        <f t="shared" ref="AL960" si="2899">AL959</f>
        <v>0</v>
      </c>
      <c r="AM960" s="296"/>
    </row>
    <row r="961" spans="1:39" ht="15" customHeight="1" outlineLevel="1">
      <c r="A961" s="530"/>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customHeight="1" outlineLevel="1">
      <c r="A962" s="530">
        <v>4</v>
      </c>
      <c r="B962" s="427" t="s">
        <v>98</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customHeight="1" outlineLevel="1">
      <c r="A963" s="530"/>
      <c r="B963" s="293" t="s">
        <v>347</v>
      </c>
      <c r="C963" s="290" t="s">
        <v>164</v>
      </c>
      <c r="D963" s="294"/>
      <c r="E963" s="294"/>
      <c r="F963" s="294"/>
      <c r="G963" s="294"/>
      <c r="H963" s="294"/>
      <c r="I963" s="294"/>
      <c r="J963" s="294"/>
      <c r="K963" s="294"/>
      <c r="L963" s="294"/>
      <c r="M963" s="294"/>
      <c r="N963" s="466"/>
      <c r="O963" s="294"/>
      <c r="P963" s="294"/>
      <c r="Q963" s="294"/>
      <c r="R963" s="294"/>
      <c r="S963" s="294"/>
      <c r="T963" s="294"/>
      <c r="U963" s="294"/>
      <c r="V963" s="294"/>
      <c r="W963" s="294"/>
      <c r="X963" s="294"/>
      <c r="Y963" s="410">
        <f>Y962</f>
        <v>0</v>
      </c>
      <c r="Z963" s="410">
        <f t="shared" ref="Z963" si="2900">Z962</f>
        <v>0</v>
      </c>
      <c r="AA963" s="410">
        <f t="shared" ref="AA963" si="2901">AA962</f>
        <v>0</v>
      </c>
      <c r="AB963" s="410">
        <f t="shared" ref="AB963" si="2902">AB962</f>
        <v>0</v>
      </c>
      <c r="AC963" s="410">
        <f t="shared" ref="AC963" si="2903">AC962</f>
        <v>0</v>
      </c>
      <c r="AD963" s="410">
        <f t="shared" ref="AD963" si="2904">AD962</f>
        <v>0</v>
      </c>
      <c r="AE963" s="410">
        <f t="shared" ref="AE963" si="2905">AE962</f>
        <v>0</v>
      </c>
      <c r="AF963" s="410">
        <f t="shared" ref="AF963" si="2906">AF962</f>
        <v>0</v>
      </c>
      <c r="AG963" s="410">
        <f t="shared" ref="AG963" si="2907">AG962</f>
        <v>0</v>
      </c>
      <c r="AH963" s="410">
        <f t="shared" ref="AH963" si="2908">AH962</f>
        <v>0</v>
      </c>
      <c r="AI963" s="410">
        <f t="shared" ref="AI963" si="2909">AI962</f>
        <v>0</v>
      </c>
      <c r="AJ963" s="410">
        <f t="shared" ref="AJ963" si="2910">AJ962</f>
        <v>0</v>
      </c>
      <c r="AK963" s="410">
        <f t="shared" ref="AK963" si="2911">AK962</f>
        <v>0</v>
      </c>
      <c r="AL963" s="410">
        <f t="shared" ref="AL963" si="2912">AL962</f>
        <v>0</v>
      </c>
      <c r="AM963" s="296"/>
    </row>
    <row r="964" spans="1:39" ht="15" customHeight="1" outlineLevel="1">
      <c r="A964" s="530"/>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customHeight="1" outlineLevel="1">
      <c r="A965" s="530">
        <v>5</v>
      </c>
      <c r="B965" s="427" t="s">
        <v>99</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customHeight="1" outlineLevel="1">
      <c r="A966" s="530"/>
      <c r="B966" s="293" t="s">
        <v>347</v>
      </c>
      <c r="C966" s="290" t="s">
        <v>164</v>
      </c>
      <c r="D966" s="294"/>
      <c r="E966" s="294"/>
      <c r="F966" s="294"/>
      <c r="G966" s="294"/>
      <c r="H966" s="294"/>
      <c r="I966" s="294"/>
      <c r="J966" s="294"/>
      <c r="K966" s="294"/>
      <c r="L966" s="294"/>
      <c r="M966" s="294"/>
      <c r="N966" s="466"/>
      <c r="O966" s="294"/>
      <c r="P966" s="294"/>
      <c r="Q966" s="294"/>
      <c r="R966" s="294"/>
      <c r="S966" s="294"/>
      <c r="T966" s="294"/>
      <c r="U966" s="294"/>
      <c r="V966" s="294"/>
      <c r="W966" s="294"/>
      <c r="X966" s="294"/>
      <c r="Y966" s="410">
        <f>Y965</f>
        <v>0</v>
      </c>
      <c r="Z966" s="410">
        <f t="shared" ref="Z966" si="2913">Z965</f>
        <v>0</v>
      </c>
      <c r="AA966" s="410">
        <f t="shared" ref="AA966" si="2914">AA965</f>
        <v>0</v>
      </c>
      <c r="AB966" s="410">
        <f t="shared" ref="AB966" si="2915">AB965</f>
        <v>0</v>
      </c>
      <c r="AC966" s="410">
        <f t="shared" ref="AC966" si="2916">AC965</f>
        <v>0</v>
      </c>
      <c r="AD966" s="410">
        <f t="shared" ref="AD966" si="2917">AD965</f>
        <v>0</v>
      </c>
      <c r="AE966" s="410">
        <f t="shared" ref="AE966" si="2918">AE965</f>
        <v>0</v>
      </c>
      <c r="AF966" s="410">
        <f t="shared" ref="AF966" si="2919">AF965</f>
        <v>0</v>
      </c>
      <c r="AG966" s="410">
        <f t="shared" ref="AG966" si="2920">AG965</f>
        <v>0</v>
      </c>
      <c r="AH966" s="410">
        <f t="shared" ref="AH966" si="2921">AH965</f>
        <v>0</v>
      </c>
      <c r="AI966" s="410">
        <f t="shared" ref="AI966" si="2922">AI965</f>
        <v>0</v>
      </c>
      <c r="AJ966" s="410">
        <f t="shared" ref="AJ966" si="2923">AJ965</f>
        <v>0</v>
      </c>
      <c r="AK966" s="410">
        <f t="shared" ref="AK966" si="2924">AK965</f>
        <v>0</v>
      </c>
      <c r="AL966" s="410">
        <f t="shared" ref="AL966" si="2925">AL965</f>
        <v>0</v>
      </c>
      <c r="AM966" s="296"/>
    </row>
    <row r="967" spans="1:39" ht="15" customHeight="1" outlineLevel="1">
      <c r="A967" s="530"/>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outlineLevel="1">
      <c r="A968" s="530"/>
      <c r="B968" s="318" t="s">
        <v>499</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customHeight="1" outlineLevel="1">
      <c r="A969" s="530">
        <v>6</v>
      </c>
      <c r="B969" s="427" t="s">
        <v>100</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customHeight="1" outlineLevel="1">
      <c r="A970" s="530"/>
      <c r="B970" s="293" t="s">
        <v>347</v>
      </c>
      <c r="C970" s="290" t="s">
        <v>164</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6">Z969</f>
        <v>0</v>
      </c>
      <c r="AA970" s="410">
        <f t="shared" ref="AA970" si="2927">AA969</f>
        <v>0</v>
      </c>
      <c r="AB970" s="410">
        <f t="shared" ref="AB970" si="2928">AB969</f>
        <v>0</v>
      </c>
      <c r="AC970" s="410">
        <f t="shared" ref="AC970" si="2929">AC969</f>
        <v>0</v>
      </c>
      <c r="AD970" s="410">
        <f t="shared" ref="AD970" si="2930">AD969</f>
        <v>0</v>
      </c>
      <c r="AE970" s="410">
        <f t="shared" ref="AE970" si="2931">AE969</f>
        <v>0</v>
      </c>
      <c r="AF970" s="410">
        <f t="shared" ref="AF970" si="2932">AF969</f>
        <v>0</v>
      </c>
      <c r="AG970" s="410">
        <f t="shared" ref="AG970" si="2933">AG969</f>
        <v>0</v>
      </c>
      <c r="AH970" s="410">
        <f t="shared" ref="AH970" si="2934">AH969</f>
        <v>0</v>
      </c>
      <c r="AI970" s="410">
        <f t="shared" ref="AI970" si="2935">AI969</f>
        <v>0</v>
      </c>
      <c r="AJ970" s="410">
        <f t="shared" ref="AJ970" si="2936">AJ969</f>
        <v>0</v>
      </c>
      <c r="AK970" s="410">
        <f t="shared" ref="AK970" si="2937">AK969</f>
        <v>0</v>
      </c>
      <c r="AL970" s="410">
        <f t="shared" ref="AL970" si="2938">AL969</f>
        <v>0</v>
      </c>
      <c r="AM970" s="310"/>
    </row>
    <row r="971" spans="1:39" ht="15" customHeight="1" outlineLevel="1">
      <c r="A971" s="530"/>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customHeight="1" outlineLevel="1">
      <c r="A972" s="530">
        <v>7</v>
      </c>
      <c r="B972" s="427" t="s">
        <v>101</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customHeight="1" outlineLevel="1">
      <c r="A973" s="530"/>
      <c r="B973" s="293" t="s">
        <v>347</v>
      </c>
      <c r="C973" s="290" t="s">
        <v>164</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39">Z972</f>
        <v>0</v>
      </c>
      <c r="AA973" s="410">
        <f t="shared" ref="AA973" si="2940">AA972</f>
        <v>0</v>
      </c>
      <c r="AB973" s="410">
        <f t="shared" ref="AB973" si="2941">AB972</f>
        <v>0</v>
      </c>
      <c r="AC973" s="410">
        <f t="shared" ref="AC973" si="2942">AC972</f>
        <v>0</v>
      </c>
      <c r="AD973" s="410">
        <f t="shared" ref="AD973" si="2943">AD972</f>
        <v>0</v>
      </c>
      <c r="AE973" s="410">
        <f t="shared" ref="AE973" si="2944">AE972</f>
        <v>0</v>
      </c>
      <c r="AF973" s="410">
        <f t="shared" ref="AF973" si="2945">AF972</f>
        <v>0</v>
      </c>
      <c r="AG973" s="410">
        <f t="shared" ref="AG973" si="2946">AG972</f>
        <v>0</v>
      </c>
      <c r="AH973" s="410">
        <f t="shared" ref="AH973" si="2947">AH972</f>
        <v>0</v>
      </c>
      <c r="AI973" s="410">
        <f t="shared" ref="AI973" si="2948">AI972</f>
        <v>0</v>
      </c>
      <c r="AJ973" s="410">
        <f t="shared" ref="AJ973" si="2949">AJ972</f>
        <v>0</v>
      </c>
      <c r="AK973" s="410">
        <f t="shared" ref="AK973" si="2950">AK972</f>
        <v>0</v>
      </c>
      <c r="AL973" s="410">
        <f t="shared" ref="AL973" si="2951">AL972</f>
        <v>0</v>
      </c>
      <c r="AM973" s="310"/>
    </row>
    <row r="974" spans="1:39" ht="15" customHeight="1" outlineLevel="1">
      <c r="A974" s="530"/>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customHeight="1" outlineLevel="1">
      <c r="A975" s="530">
        <v>8</v>
      </c>
      <c r="B975" s="427" t="s">
        <v>102</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customHeight="1" outlineLevel="1">
      <c r="A976" s="530"/>
      <c r="B976" s="293" t="s">
        <v>347</v>
      </c>
      <c r="C976" s="290" t="s">
        <v>164</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2">Z975</f>
        <v>0</v>
      </c>
      <c r="AA976" s="410">
        <f t="shared" ref="AA976" si="2953">AA975</f>
        <v>0</v>
      </c>
      <c r="AB976" s="410">
        <f t="shared" ref="AB976" si="2954">AB975</f>
        <v>0</v>
      </c>
      <c r="AC976" s="410">
        <f t="shared" ref="AC976" si="2955">AC975</f>
        <v>0</v>
      </c>
      <c r="AD976" s="410">
        <f t="shared" ref="AD976" si="2956">AD975</f>
        <v>0</v>
      </c>
      <c r="AE976" s="410">
        <f t="shared" ref="AE976" si="2957">AE975</f>
        <v>0</v>
      </c>
      <c r="AF976" s="410">
        <f t="shared" ref="AF976" si="2958">AF975</f>
        <v>0</v>
      </c>
      <c r="AG976" s="410">
        <f t="shared" ref="AG976" si="2959">AG975</f>
        <v>0</v>
      </c>
      <c r="AH976" s="410">
        <f t="shared" ref="AH976" si="2960">AH975</f>
        <v>0</v>
      </c>
      <c r="AI976" s="410">
        <f t="shared" ref="AI976" si="2961">AI975</f>
        <v>0</v>
      </c>
      <c r="AJ976" s="410">
        <f t="shared" ref="AJ976" si="2962">AJ975</f>
        <v>0</v>
      </c>
      <c r="AK976" s="410">
        <f t="shared" ref="AK976" si="2963">AK975</f>
        <v>0</v>
      </c>
      <c r="AL976" s="410">
        <f t="shared" ref="AL976" si="2964">AL975</f>
        <v>0</v>
      </c>
      <c r="AM976" s="310"/>
    </row>
    <row r="977" spans="1:39" ht="15" customHeight="1" outlineLevel="1">
      <c r="A977" s="530"/>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customHeight="1" outlineLevel="1">
      <c r="A978" s="530">
        <v>9</v>
      </c>
      <c r="B978" s="427" t="s">
        <v>103</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customHeight="1" outlineLevel="1">
      <c r="A979" s="530"/>
      <c r="B979" s="293" t="s">
        <v>347</v>
      </c>
      <c r="C979" s="290" t="s">
        <v>164</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5">Z978</f>
        <v>0</v>
      </c>
      <c r="AA979" s="410">
        <f t="shared" ref="AA979" si="2966">AA978</f>
        <v>0</v>
      </c>
      <c r="AB979" s="410">
        <f t="shared" ref="AB979" si="2967">AB978</f>
        <v>0</v>
      </c>
      <c r="AC979" s="410">
        <f t="shared" ref="AC979" si="2968">AC978</f>
        <v>0</v>
      </c>
      <c r="AD979" s="410">
        <f t="shared" ref="AD979" si="2969">AD978</f>
        <v>0</v>
      </c>
      <c r="AE979" s="410">
        <f t="shared" ref="AE979" si="2970">AE978</f>
        <v>0</v>
      </c>
      <c r="AF979" s="410">
        <f t="shared" ref="AF979" si="2971">AF978</f>
        <v>0</v>
      </c>
      <c r="AG979" s="410">
        <f t="shared" ref="AG979" si="2972">AG978</f>
        <v>0</v>
      </c>
      <c r="AH979" s="410">
        <f t="shared" ref="AH979" si="2973">AH978</f>
        <v>0</v>
      </c>
      <c r="AI979" s="410">
        <f t="shared" ref="AI979" si="2974">AI978</f>
        <v>0</v>
      </c>
      <c r="AJ979" s="410">
        <f t="shared" ref="AJ979" si="2975">AJ978</f>
        <v>0</v>
      </c>
      <c r="AK979" s="410">
        <f t="shared" ref="AK979" si="2976">AK978</f>
        <v>0</v>
      </c>
      <c r="AL979" s="410">
        <f t="shared" ref="AL979" si="2977">AL978</f>
        <v>0</v>
      </c>
      <c r="AM979" s="310"/>
    </row>
    <row r="980" spans="1:39" ht="15" customHeight="1" outlineLevel="1">
      <c r="A980" s="530"/>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customHeight="1" outlineLevel="1">
      <c r="A981" s="530">
        <v>10</v>
      </c>
      <c r="B981" s="427" t="s">
        <v>104</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customHeight="1" outlineLevel="1">
      <c r="A982" s="530"/>
      <c r="B982" s="293" t="s">
        <v>347</v>
      </c>
      <c r="C982" s="290" t="s">
        <v>164</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78">Z981</f>
        <v>0</v>
      </c>
      <c r="AA982" s="410">
        <f t="shared" ref="AA982" si="2979">AA981</f>
        <v>0</v>
      </c>
      <c r="AB982" s="410">
        <f t="shared" ref="AB982" si="2980">AB981</f>
        <v>0</v>
      </c>
      <c r="AC982" s="410">
        <f t="shared" ref="AC982" si="2981">AC981</f>
        <v>0</v>
      </c>
      <c r="AD982" s="410">
        <f t="shared" ref="AD982" si="2982">AD981</f>
        <v>0</v>
      </c>
      <c r="AE982" s="410">
        <f t="shared" ref="AE982" si="2983">AE981</f>
        <v>0</v>
      </c>
      <c r="AF982" s="410">
        <f t="shared" ref="AF982" si="2984">AF981</f>
        <v>0</v>
      </c>
      <c r="AG982" s="410">
        <f t="shared" ref="AG982" si="2985">AG981</f>
        <v>0</v>
      </c>
      <c r="AH982" s="410">
        <f t="shared" ref="AH982" si="2986">AH981</f>
        <v>0</v>
      </c>
      <c r="AI982" s="410">
        <f t="shared" ref="AI982" si="2987">AI981</f>
        <v>0</v>
      </c>
      <c r="AJ982" s="410">
        <f t="shared" ref="AJ982" si="2988">AJ981</f>
        <v>0</v>
      </c>
      <c r="AK982" s="410">
        <f t="shared" ref="AK982" si="2989">AK981</f>
        <v>0</v>
      </c>
      <c r="AL982" s="410">
        <f t="shared" ref="AL982" si="2990">AL981</f>
        <v>0</v>
      </c>
      <c r="AM982" s="310"/>
    </row>
    <row r="983" spans="1:39" ht="15" customHeight="1" outlineLevel="1">
      <c r="A983" s="530"/>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customHeight="1" outlineLevel="1">
      <c r="A984" s="530"/>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customHeight="1" outlineLevel="1">
      <c r="A985" s="530">
        <v>11</v>
      </c>
      <c r="B985" s="427" t="s">
        <v>105</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customHeight="1" outlineLevel="1">
      <c r="A986" s="530"/>
      <c r="B986" s="293" t="s">
        <v>347</v>
      </c>
      <c r="C986" s="290" t="s">
        <v>164</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1">Z985</f>
        <v>0</v>
      </c>
      <c r="AA986" s="410">
        <f t="shared" ref="AA986" si="2992">AA985</f>
        <v>0</v>
      </c>
      <c r="AB986" s="410">
        <f t="shared" ref="AB986" si="2993">AB985</f>
        <v>0</v>
      </c>
      <c r="AC986" s="410">
        <f t="shared" ref="AC986" si="2994">AC985</f>
        <v>0</v>
      </c>
      <c r="AD986" s="410">
        <f t="shared" ref="AD986" si="2995">AD985</f>
        <v>0</v>
      </c>
      <c r="AE986" s="410">
        <f t="shared" ref="AE986" si="2996">AE985</f>
        <v>0</v>
      </c>
      <c r="AF986" s="410">
        <f t="shared" ref="AF986" si="2997">AF985</f>
        <v>0</v>
      </c>
      <c r="AG986" s="410">
        <f t="shared" ref="AG986" si="2998">AG985</f>
        <v>0</v>
      </c>
      <c r="AH986" s="410">
        <f t="shared" ref="AH986" si="2999">AH985</f>
        <v>0</v>
      </c>
      <c r="AI986" s="410">
        <f t="shared" ref="AI986" si="3000">AI985</f>
        <v>0</v>
      </c>
      <c r="AJ986" s="410">
        <f t="shared" ref="AJ986" si="3001">AJ985</f>
        <v>0</v>
      </c>
      <c r="AK986" s="410">
        <f t="shared" ref="AK986" si="3002">AK985</f>
        <v>0</v>
      </c>
      <c r="AL986" s="410">
        <f t="shared" ref="AL986" si="3003">AL985</f>
        <v>0</v>
      </c>
      <c r="AM986" s="296"/>
    </row>
    <row r="987" spans="1:39" ht="15" customHeight="1" outlineLevel="1">
      <c r="A987" s="530"/>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customHeight="1" outlineLevel="1">
      <c r="A988" s="530">
        <v>12</v>
      </c>
      <c r="B988" s="427" t="s">
        <v>106</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customHeight="1" outlineLevel="1">
      <c r="A989" s="530"/>
      <c r="B989" s="293" t="s">
        <v>347</v>
      </c>
      <c r="C989" s="290" t="s">
        <v>164</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4">Z988</f>
        <v>0</v>
      </c>
      <c r="AA989" s="410">
        <f t="shared" ref="AA989" si="3005">AA988</f>
        <v>0</v>
      </c>
      <c r="AB989" s="410">
        <f t="shared" ref="AB989" si="3006">AB988</f>
        <v>0</v>
      </c>
      <c r="AC989" s="410">
        <f t="shared" ref="AC989" si="3007">AC988</f>
        <v>0</v>
      </c>
      <c r="AD989" s="410">
        <f t="shared" ref="AD989" si="3008">AD988</f>
        <v>0</v>
      </c>
      <c r="AE989" s="410">
        <f t="shared" ref="AE989" si="3009">AE988</f>
        <v>0</v>
      </c>
      <c r="AF989" s="410">
        <f t="shared" ref="AF989" si="3010">AF988</f>
        <v>0</v>
      </c>
      <c r="AG989" s="410">
        <f t="shared" ref="AG989" si="3011">AG988</f>
        <v>0</v>
      </c>
      <c r="AH989" s="410">
        <f t="shared" ref="AH989" si="3012">AH988</f>
        <v>0</v>
      </c>
      <c r="AI989" s="410">
        <f t="shared" ref="AI989" si="3013">AI988</f>
        <v>0</v>
      </c>
      <c r="AJ989" s="410">
        <f t="shared" ref="AJ989" si="3014">AJ988</f>
        <v>0</v>
      </c>
      <c r="AK989" s="410">
        <f t="shared" ref="AK989" si="3015">AK988</f>
        <v>0</v>
      </c>
      <c r="AL989" s="410">
        <f t="shared" ref="AL989" si="3016">AL988</f>
        <v>0</v>
      </c>
      <c r="AM989" s="296"/>
    </row>
    <row r="990" spans="1:39" ht="15" customHeight="1" outlineLevel="1">
      <c r="A990" s="530"/>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customHeight="1" outlineLevel="1">
      <c r="A991" s="530">
        <v>13</v>
      </c>
      <c r="B991" s="427" t="s">
        <v>107</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customHeight="1" outlineLevel="1">
      <c r="A992" s="530"/>
      <c r="B992" s="293" t="s">
        <v>347</v>
      </c>
      <c r="C992" s="290" t="s">
        <v>164</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17">Z991</f>
        <v>0</v>
      </c>
      <c r="AA992" s="410">
        <f t="shared" ref="AA992" si="3018">AA991</f>
        <v>0</v>
      </c>
      <c r="AB992" s="410">
        <f t="shared" ref="AB992" si="3019">AB991</f>
        <v>0</v>
      </c>
      <c r="AC992" s="410">
        <f t="shared" ref="AC992" si="3020">AC991</f>
        <v>0</v>
      </c>
      <c r="AD992" s="410">
        <f t="shared" ref="AD992" si="3021">AD991</f>
        <v>0</v>
      </c>
      <c r="AE992" s="410">
        <f t="shared" ref="AE992" si="3022">AE991</f>
        <v>0</v>
      </c>
      <c r="AF992" s="410">
        <f t="shared" ref="AF992" si="3023">AF991</f>
        <v>0</v>
      </c>
      <c r="AG992" s="410">
        <f t="shared" ref="AG992" si="3024">AG991</f>
        <v>0</v>
      </c>
      <c r="AH992" s="410">
        <f t="shared" ref="AH992" si="3025">AH991</f>
        <v>0</v>
      </c>
      <c r="AI992" s="410">
        <f t="shared" ref="AI992" si="3026">AI991</f>
        <v>0</v>
      </c>
      <c r="AJ992" s="410">
        <f t="shared" ref="AJ992" si="3027">AJ991</f>
        <v>0</v>
      </c>
      <c r="AK992" s="410">
        <f t="shared" ref="AK992" si="3028">AK991</f>
        <v>0</v>
      </c>
      <c r="AL992" s="410">
        <f t="shared" ref="AL992" si="3029">AL991</f>
        <v>0</v>
      </c>
      <c r="AM992" s="305"/>
    </row>
    <row r="993" spans="1:40" ht="15" customHeight="1" outlineLevel="1">
      <c r="A993" s="530"/>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customHeight="1" outlineLevel="1">
      <c r="A994" s="530"/>
      <c r="B994" s="287" t="s">
        <v>108</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customHeight="1" outlineLevel="1">
      <c r="A995" s="530">
        <v>14</v>
      </c>
      <c r="B995" s="314" t="s">
        <v>109</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customHeight="1" outlineLevel="1">
      <c r="A996" s="530"/>
      <c r="B996" s="293" t="s">
        <v>347</v>
      </c>
      <c r="C996" s="290" t="s">
        <v>164</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0">Z995</f>
        <v>0</v>
      </c>
      <c r="AA996" s="410">
        <f t="shared" ref="AA996" si="3031">AA995</f>
        <v>0</v>
      </c>
      <c r="AB996" s="410">
        <f t="shared" ref="AB996" si="3032">AB995</f>
        <v>0</v>
      </c>
      <c r="AC996" s="410">
        <f t="shared" ref="AC996" si="3033">AC995</f>
        <v>0</v>
      </c>
      <c r="AD996" s="410">
        <f t="shared" ref="AD996" si="3034">AD995</f>
        <v>0</v>
      </c>
      <c r="AE996" s="410">
        <f t="shared" ref="AE996" si="3035">AE995</f>
        <v>0</v>
      </c>
      <c r="AF996" s="410">
        <f t="shared" ref="AF996" si="3036">AF995</f>
        <v>0</v>
      </c>
      <c r="AG996" s="410">
        <f t="shared" ref="AG996" si="3037">AG995</f>
        <v>0</v>
      </c>
      <c r="AH996" s="410">
        <f t="shared" ref="AH996" si="3038">AH995</f>
        <v>0</v>
      </c>
      <c r="AI996" s="410">
        <f t="shared" ref="AI996" si="3039">AI995</f>
        <v>0</v>
      </c>
      <c r="AJ996" s="410">
        <f t="shared" ref="AJ996" si="3040">AJ995</f>
        <v>0</v>
      </c>
      <c r="AK996" s="410">
        <f t="shared" ref="AK996" si="3041">AK995</f>
        <v>0</v>
      </c>
      <c r="AL996" s="410">
        <f t="shared" ref="AL996" si="3042">AL995</f>
        <v>0</v>
      </c>
      <c r="AM996" s="296"/>
    </row>
    <row r="997" spans="1:40" ht="15" customHeight="1" outlineLevel="1">
      <c r="A997" s="530"/>
      <c r="B997" s="314"/>
      <c r="C997" s="304"/>
      <c r="D997" s="290"/>
      <c r="E997" s="290"/>
      <c r="F997" s="290"/>
      <c r="G997" s="290"/>
      <c r="H997" s="290"/>
      <c r="I997" s="290"/>
      <c r="J997" s="290"/>
      <c r="K997" s="290"/>
      <c r="L997" s="290"/>
      <c r="M997" s="290"/>
      <c r="N997" s="466"/>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8"/>
    </row>
    <row r="998" spans="1:40" s="308" customFormat="1" ht="15.75" outlineLevel="1">
      <c r="A998" s="530"/>
      <c r="B998" s="287" t="s">
        <v>491</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5"/>
      <c r="AN998" s="629"/>
    </row>
    <row r="999" spans="1:40" outlineLevel="1">
      <c r="A999" s="530">
        <v>15</v>
      </c>
      <c r="B999" s="293" t="s">
        <v>496</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0">
        <f>SUM(Y999:AL999)</f>
        <v>0</v>
      </c>
      <c r="AN999" s="628"/>
    </row>
    <row r="1000" spans="1:40" outlineLevel="1">
      <c r="A1000" s="530"/>
      <c r="B1000" s="293" t="s">
        <v>343</v>
      </c>
      <c r="C1000" s="290" t="s">
        <v>164</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3">AA999</f>
        <v>0</v>
      </c>
      <c r="AB1000" s="410">
        <f t="shared" si="3043"/>
        <v>0</v>
      </c>
      <c r="AC1000" s="410">
        <f t="shared" si="3043"/>
        <v>0</v>
      </c>
      <c r="AD1000" s="410">
        <f>AD999</f>
        <v>0</v>
      </c>
      <c r="AE1000" s="410">
        <f t="shared" si="3043"/>
        <v>0</v>
      </c>
      <c r="AF1000" s="410">
        <f t="shared" si="3043"/>
        <v>0</v>
      </c>
      <c r="AG1000" s="410">
        <f t="shared" si="3043"/>
        <v>0</v>
      </c>
      <c r="AH1000" s="410">
        <f t="shared" si="3043"/>
        <v>0</v>
      </c>
      <c r="AI1000" s="410">
        <f t="shared" si="3043"/>
        <v>0</v>
      </c>
      <c r="AJ1000" s="410">
        <f t="shared" si="3043"/>
        <v>0</v>
      </c>
      <c r="AK1000" s="410">
        <f t="shared" si="3043"/>
        <v>0</v>
      </c>
      <c r="AL1000" s="410">
        <f t="shared" si="3043"/>
        <v>0</v>
      </c>
      <c r="AM1000" s="296"/>
    </row>
    <row r="1001" spans="1:40" outlineLevel="1">
      <c r="A1001" s="530"/>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outlineLevel="1">
      <c r="A1002" s="530">
        <v>16</v>
      </c>
      <c r="B1002" s="323" t="s">
        <v>492</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outlineLevel="1">
      <c r="A1003" s="530"/>
      <c r="B1003" s="293" t="s">
        <v>343</v>
      </c>
      <c r="C1003" s="290" t="s">
        <v>164</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4">Z1002</f>
        <v>0</v>
      </c>
      <c r="AA1003" s="410">
        <f t="shared" si="3044"/>
        <v>0</v>
      </c>
      <c r="AB1003" s="410">
        <f t="shared" si="3044"/>
        <v>0</v>
      </c>
      <c r="AC1003" s="410">
        <f t="shared" si="3044"/>
        <v>0</v>
      </c>
      <c r="AD1003" s="410">
        <f t="shared" si="3044"/>
        <v>0</v>
      </c>
      <c r="AE1003" s="410">
        <f t="shared" si="3044"/>
        <v>0</v>
      </c>
      <c r="AF1003" s="410">
        <f t="shared" si="3044"/>
        <v>0</v>
      </c>
      <c r="AG1003" s="410">
        <f t="shared" si="3044"/>
        <v>0</v>
      </c>
      <c r="AH1003" s="410">
        <f t="shared" si="3044"/>
        <v>0</v>
      </c>
      <c r="AI1003" s="410">
        <f t="shared" si="3044"/>
        <v>0</v>
      </c>
      <c r="AJ1003" s="410">
        <f t="shared" si="3044"/>
        <v>0</v>
      </c>
      <c r="AK1003" s="410">
        <f t="shared" si="3044"/>
        <v>0</v>
      </c>
      <c r="AL1003" s="410">
        <f>AL1002</f>
        <v>0</v>
      </c>
      <c r="AM1003" s="296"/>
    </row>
    <row r="1004" spans="1:40" s="282" customFormat="1" outlineLevel="1">
      <c r="A1004" s="530"/>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outlineLevel="1">
      <c r="A1005" s="530"/>
      <c r="B1005" s="517" t="s">
        <v>497</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outlineLevel="1">
      <c r="A1006" s="530">
        <v>17</v>
      </c>
      <c r="B1006" s="427" t="s">
        <v>113</v>
      </c>
      <c r="C1006" s="290" t="s">
        <v>25</v>
      </c>
      <c r="D1006" s="294"/>
      <c r="E1006" s="294"/>
      <c r="F1006" s="294"/>
      <c r="G1006" s="294"/>
      <c r="H1006" s="294"/>
      <c r="I1006" s="294"/>
      <c r="J1006" s="294"/>
      <c r="K1006" s="294"/>
      <c r="L1006" s="294"/>
      <c r="M1006" s="294"/>
      <c r="N1006" s="294">
        <v>0</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outlineLevel="1">
      <c r="A1007" s="530"/>
      <c r="B1007" s="293" t="s">
        <v>343</v>
      </c>
      <c r="C1007" s="290" t="s">
        <v>164</v>
      </c>
      <c r="D1007" s="294"/>
      <c r="E1007" s="294"/>
      <c r="F1007" s="294"/>
      <c r="G1007" s="294"/>
      <c r="H1007" s="294"/>
      <c r="I1007" s="294"/>
      <c r="J1007" s="294"/>
      <c r="K1007" s="294"/>
      <c r="L1007" s="294"/>
      <c r="M1007" s="294"/>
      <c r="N1007" s="294">
        <f>N1006</f>
        <v>0</v>
      </c>
      <c r="O1007" s="294"/>
      <c r="P1007" s="294"/>
      <c r="Q1007" s="294"/>
      <c r="R1007" s="294"/>
      <c r="S1007" s="294"/>
      <c r="T1007" s="294"/>
      <c r="U1007" s="294"/>
      <c r="V1007" s="294"/>
      <c r="W1007" s="294"/>
      <c r="X1007" s="294"/>
      <c r="Y1007" s="410">
        <f>Y1006</f>
        <v>0</v>
      </c>
      <c r="Z1007" s="410">
        <f t="shared" ref="Z1007:AL1007" si="3045">Z1006</f>
        <v>0</v>
      </c>
      <c r="AA1007" s="410">
        <f t="shared" si="3045"/>
        <v>0</v>
      </c>
      <c r="AB1007" s="410">
        <f t="shared" si="3045"/>
        <v>0</v>
      </c>
      <c r="AC1007" s="410">
        <f t="shared" si="3045"/>
        <v>0</v>
      </c>
      <c r="AD1007" s="410">
        <f t="shared" si="3045"/>
        <v>0</v>
      </c>
      <c r="AE1007" s="410">
        <f t="shared" si="3045"/>
        <v>0</v>
      </c>
      <c r="AF1007" s="410">
        <f t="shared" si="3045"/>
        <v>0</v>
      </c>
      <c r="AG1007" s="410">
        <f t="shared" si="3045"/>
        <v>0</v>
      </c>
      <c r="AH1007" s="410">
        <f t="shared" si="3045"/>
        <v>0</v>
      </c>
      <c r="AI1007" s="410">
        <f t="shared" si="3045"/>
        <v>0</v>
      </c>
      <c r="AJ1007" s="410">
        <f t="shared" si="3045"/>
        <v>0</v>
      </c>
      <c r="AK1007" s="410">
        <f t="shared" si="3045"/>
        <v>0</v>
      </c>
      <c r="AL1007" s="410">
        <f t="shared" si="3045"/>
        <v>0</v>
      </c>
      <c r="AM1007" s="305"/>
    </row>
    <row r="1008" spans="1:40" outlineLevel="1">
      <c r="A1008" s="530"/>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outlineLevel="1">
      <c r="A1009" s="530">
        <v>18</v>
      </c>
      <c r="B1009" s="427" t="s">
        <v>110</v>
      </c>
      <c r="C1009" s="290" t="s">
        <v>25</v>
      </c>
      <c r="D1009" s="294"/>
      <c r="E1009" s="294"/>
      <c r="F1009" s="294"/>
      <c r="G1009" s="294"/>
      <c r="H1009" s="294"/>
      <c r="I1009" s="294"/>
      <c r="J1009" s="294"/>
      <c r="K1009" s="294"/>
      <c r="L1009" s="294"/>
      <c r="M1009" s="294"/>
      <c r="N1009" s="294">
        <v>0</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outlineLevel="1">
      <c r="A1010" s="530"/>
      <c r="B1010" s="293" t="s">
        <v>343</v>
      </c>
      <c r="C1010" s="290" t="s">
        <v>164</v>
      </c>
      <c r="D1010" s="294"/>
      <c r="E1010" s="294"/>
      <c r="F1010" s="294"/>
      <c r="G1010" s="294"/>
      <c r="H1010" s="294"/>
      <c r="I1010" s="294"/>
      <c r="J1010" s="294"/>
      <c r="K1010" s="294"/>
      <c r="L1010" s="294"/>
      <c r="M1010" s="294"/>
      <c r="N1010" s="294">
        <f>N1009</f>
        <v>0</v>
      </c>
      <c r="O1010" s="294"/>
      <c r="P1010" s="294"/>
      <c r="Q1010" s="294"/>
      <c r="R1010" s="294"/>
      <c r="S1010" s="294"/>
      <c r="T1010" s="294"/>
      <c r="U1010" s="294"/>
      <c r="V1010" s="294"/>
      <c r="W1010" s="294"/>
      <c r="X1010" s="294"/>
      <c r="Y1010" s="410">
        <f>Y1009</f>
        <v>0</v>
      </c>
      <c r="Z1010" s="410">
        <f t="shared" ref="Z1010:AL1010" si="3046">Z1009</f>
        <v>0</v>
      </c>
      <c r="AA1010" s="410">
        <f t="shared" si="3046"/>
        <v>0</v>
      </c>
      <c r="AB1010" s="410">
        <f t="shared" si="3046"/>
        <v>0</v>
      </c>
      <c r="AC1010" s="410">
        <f t="shared" si="3046"/>
        <v>0</v>
      </c>
      <c r="AD1010" s="410">
        <f t="shared" si="3046"/>
        <v>0</v>
      </c>
      <c r="AE1010" s="410">
        <f t="shared" si="3046"/>
        <v>0</v>
      </c>
      <c r="AF1010" s="410">
        <f t="shared" si="3046"/>
        <v>0</v>
      </c>
      <c r="AG1010" s="410">
        <f t="shared" si="3046"/>
        <v>0</v>
      </c>
      <c r="AH1010" s="410">
        <f t="shared" si="3046"/>
        <v>0</v>
      </c>
      <c r="AI1010" s="410">
        <f t="shared" si="3046"/>
        <v>0</v>
      </c>
      <c r="AJ1010" s="410">
        <f t="shared" si="3046"/>
        <v>0</v>
      </c>
      <c r="AK1010" s="410">
        <f t="shared" si="3046"/>
        <v>0</v>
      </c>
      <c r="AL1010" s="410">
        <f t="shared" si="3046"/>
        <v>0</v>
      </c>
      <c r="AM1010" s="305"/>
    </row>
    <row r="1011" spans="1:39" outlineLevel="1">
      <c r="A1011" s="530"/>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outlineLevel="1">
      <c r="A1012" s="530">
        <v>19</v>
      </c>
      <c r="B1012" s="427" t="s">
        <v>112</v>
      </c>
      <c r="C1012" s="290" t="s">
        <v>25</v>
      </c>
      <c r="D1012" s="294"/>
      <c r="E1012" s="294"/>
      <c r="F1012" s="294"/>
      <c r="G1012" s="294"/>
      <c r="H1012" s="294"/>
      <c r="I1012" s="294"/>
      <c r="J1012" s="294"/>
      <c r="K1012" s="294"/>
      <c r="L1012" s="294"/>
      <c r="M1012" s="294"/>
      <c r="N1012" s="294">
        <v>0</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outlineLevel="1">
      <c r="A1013" s="530"/>
      <c r="B1013" s="293" t="s">
        <v>343</v>
      </c>
      <c r="C1013" s="290" t="s">
        <v>164</v>
      </c>
      <c r="D1013" s="294"/>
      <c r="E1013" s="294"/>
      <c r="F1013" s="294"/>
      <c r="G1013" s="294"/>
      <c r="H1013" s="294"/>
      <c r="I1013" s="294"/>
      <c r="J1013" s="294"/>
      <c r="K1013" s="294"/>
      <c r="L1013" s="294"/>
      <c r="M1013" s="294"/>
      <c r="N1013" s="294">
        <f>N1012</f>
        <v>0</v>
      </c>
      <c r="O1013" s="294"/>
      <c r="P1013" s="294"/>
      <c r="Q1013" s="294"/>
      <c r="R1013" s="294"/>
      <c r="S1013" s="294"/>
      <c r="T1013" s="294"/>
      <c r="U1013" s="294"/>
      <c r="V1013" s="294"/>
      <c r="W1013" s="294"/>
      <c r="X1013" s="294"/>
      <c r="Y1013" s="410">
        <f>Y1012</f>
        <v>0</v>
      </c>
      <c r="Z1013" s="410">
        <f t="shared" ref="Z1013:AL1013" si="3047">Z1012</f>
        <v>0</v>
      </c>
      <c r="AA1013" s="410">
        <f t="shared" si="3047"/>
        <v>0</v>
      </c>
      <c r="AB1013" s="410">
        <f t="shared" si="3047"/>
        <v>0</v>
      </c>
      <c r="AC1013" s="410">
        <f t="shared" si="3047"/>
        <v>0</v>
      </c>
      <c r="AD1013" s="410">
        <f t="shared" si="3047"/>
        <v>0</v>
      </c>
      <c r="AE1013" s="410">
        <f t="shared" si="3047"/>
        <v>0</v>
      </c>
      <c r="AF1013" s="410">
        <f t="shared" si="3047"/>
        <v>0</v>
      </c>
      <c r="AG1013" s="410">
        <f t="shared" si="3047"/>
        <v>0</v>
      </c>
      <c r="AH1013" s="410">
        <f t="shared" si="3047"/>
        <v>0</v>
      </c>
      <c r="AI1013" s="410">
        <f t="shared" si="3047"/>
        <v>0</v>
      </c>
      <c r="AJ1013" s="410">
        <f t="shared" si="3047"/>
        <v>0</v>
      </c>
      <c r="AK1013" s="410">
        <f t="shared" si="3047"/>
        <v>0</v>
      </c>
      <c r="AL1013" s="410">
        <f t="shared" si="3047"/>
        <v>0</v>
      </c>
      <c r="AM1013" s="296"/>
    </row>
    <row r="1014" spans="1:39" outlineLevel="1">
      <c r="A1014" s="530"/>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outlineLevel="1">
      <c r="A1015" s="530">
        <v>20</v>
      </c>
      <c r="B1015" s="427" t="s">
        <v>111</v>
      </c>
      <c r="C1015" s="290" t="s">
        <v>25</v>
      </c>
      <c r="D1015" s="294"/>
      <c r="E1015" s="294"/>
      <c r="F1015" s="294"/>
      <c r="G1015" s="294"/>
      <c r="H1015" s="294"/>
      <c r="I1015" s="294"/>
      <c r="J1015" s="294"/>
      <c r="K1015" s="294"/>
      <c r="L1015" s="294"/>
      <c r="M1015" s="294"/>
      <c r="N1015" s="294">
        <v>0</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outlineLevel="1">
      <c r="A1016" s="530"/>
      <c r="B1016" s="293" t="s">
        <v>343</v>
      </c>
      <c r="C1016" s="290" t="s">
        <v>164</v>
      </c>
      <c r="D1016" s="294"/>
      <c r="E1016" s="294"/>
      <c r="F1016" s="294"/>
      <c r="G1016" s="294"/>
      <c r="H1016" s="294"/>
      <c r="I1016" s="294"/>
      <c r="J1016" s="294"/>
      <c r="K1016" s="294"/>
      <c r="L1016" s="294"/>
      <c r="M1016" s="294"/>
      <c r="N1016" s="294">
        <f>N1015</f>
        <v>0</v>
      </c>
      <c r="O1016" s="294"/>
      <c r="P1016" s="294"/>
      <c r="Q1016" s="294"/>
      <c r="R1016" s="294"/>
      <c r="S1016" s="294"/>
      <c r="T1016" s="294"/>
      <c r="U1016" s="294"/>
      <c r="V1016" s="294"/>
      <c r="W1016" s="294"/>
      <c r="X1016" s="294"/>
      <c r="Y1016" s="410">
        <f t="shared" ref="Y1016:AL1016" si="3048">Y1015</f>
        <v>0</v>
      </c>
      <c r="Z1016" s="410">
        <f t="shared" si="3048"/>
        <v>0</v>
      </c>
      <c r="AA1016" s="410">
        <f t="shared" si="3048"/>
        <v>0</v>
      </c>
      <c r="AB1016" s="410">
        <f t="shared" si="3048"/>
        <v>0</v>
      </c>
      <c r="AC1016" s="410">
        <f t="shared" si="3048"/>
        <v>0</v>
      </c>
      <c r="AD1016" s="410">
        <f t="shared" si="3048"/>
        <v>0</v>
      </c>
      <c r="AE1016" s="410">
        <f t="shared" si="3048"/>
        <v>0</v>
      </c>
      <c r="AF1016" s="410">
        <f t="shared" si="3048"/>
        <v>0</v>
      </c>
      <c r="AG1016" s="410">
        <f t="shared" si="3048"/>
        <v>0</v>
      </c>
      <c r="AH1016" s="410">
        <f t="shared" si="3048"/>
        <v>0</v>
      </c>
      <c r="AI1016" s="410">
        <f t="shared" si="3048"/>
        <v>0</v>
      </c>
      <c r="AJ1016" s="410">
        <f t="shared" si="3048"/>
        <v>0</v>
      </c>
      <c r="AK1016" s="410">
        <f t="shared" si="3048"/>
        <v>0</v>
      </c>
      <c r="AL1016" s="410">
        <f t="shared" si="3048"/>
        <v>0</v>
      </c>
      <c r="AM1016" s="305"/>
    </row>
    <row r="1017" spans="1:39" ht="15.75" outlineLevel="1">
      <c r="A1017" s="530"/>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outlineLevel="1">
      <c r="A1018" s="530"/>
      <c r="B1018" s="516" t="s">
        <v>504</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outlineLevel="1">
      <c r="A1019" s="530"/>
      <c r="B1019" s="502" t="s">
        <v>500</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customHeight="1" outlineLevel="1">
      <c r="A1020" s="530">
        <v>21</v>
      </c>
      <c r="B1020" s="427" t="s">
        <v>114</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customHeight="1" outlineLevel="1">
      <c r="A1021" s="530"/>
      <c r="B1021" s="293" t="s">
        <v>347</v>
      </c>
      <c r="C1021" s="290" t="s">
        <v>164</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49">Z1020</f>
        <v>0</v>
      </c>
      <c r="AA1021" s="410">
        <f t="shared" ref="AA1021" si="3050">AA1020</f>
        <v>0</v>
      </c>
      <c r="AB1021" s="410">
        <f t="shared" ref="AB1021" si="3051">AB1020</f>
        <v>0</v>
      </c>
      <c r="AC1021" s="410">
        <f t="shared" ref="AC1021" si="3052">AC1020</f>
        <v>0</v>
      </c>
      <c r="AD1021" s="410">
        <f t="shared" ref="AD1021" si="3053">AD1020</f>
        <v>0</v>
      </c>
      <c r="AE1021" s="410">
        <f t="shared" ref="AE1021" si="3054">AE1020</f>
        <v>0</v>
      </c>
      <c r="AF1021" s="410">
        <f t="shared" ref="AF1021" si="3055">AF1020</f>
        <v>0</v>
      </c>
      <c r="AG1021" s="410">
        <f t="shared" ref="AG1021" si="3056">AG1020</f>
        <v>0</v>
      </c>
      <c r="AH1021" s="410">
        <f t="shared" ref="AH1021" si="3057">AH1020</f>
        <v>0</v>
      </c>
      <c r="AI1021" s="410">
        <f t="shared" ref="AI1021" si="3058">AI1020</f>
        <v>0</v>
      </c>
      <c r="AJ1021" s="410">
        <f t="shared" ref="AJ1021" si="3059">AJ1020</f>
        <v>0</v>
      </c>
      <c r="AK1021" s="410">
        <f t="shared" ref="AK1021" si="3060">AK1020</f>
        <v>0</v>
      </c>
      <c r="AL1021" s="410">
        <f t="shared" ref="AL1021" si="3061">AL1020</f>
        <v>0</v>
      </c>
      <c r="AM1021" s="305"/>
    </row>
    <row r="1022" spans="1:39" ht="15" customHeight="1" outlineLevel="1">
      <c r="A1022" s="530"/>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customHeight="1" outlineLevel="1">
      <c r="A1023" s="530">
        <v>22</v>
      </c>
      <c r="B1023" s="427" t="s">
        <v>115</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customHeight="1" outlineLevel="1">
      <c r="A1024" s="530"/>
      <c r="B1024" s="293" t="s">
        <v>347</v>
      </c>
      <c r="C1024" s="290" t="s">
        <v>164</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2">Z1023</f>
        <v>0</v>
      </c>
      <c r="AA1024" s="410">
        <f t="shared" ref="AA1024" si="3063">AA1023</f>
        <v>0</v>
      </c>
      <c r="AB1024" s="410">
        <f t="shared" ref="AB1024" si="3064">AB1023</f>
        <v>0</v>
      </c>
      <c r="AC1024" s="410">
        <f t="shared" ref="AC1024" si="3065">AC1023</f>
        <v>0</v>
      </c>
      <c r="AD1024" s="410">
        <f t="shared" ref="AD1024" si="3066">AD1023</f>
        <v>0</v>
      </c>
      <c r="AE1024" s="410">
        <f t="shared" ref="AE1024" si="3067">AE1023</f>
        <v>0</v>
      </c>
      <c r="AF1024" s="410">
        <f t="shared" ref="AF1024" si="3068">AF1023</f>
        <v>0</v>
      </c>
      <c r="AG1024" s="410">
        <f t="shared" ref="AG1024" si="3069">AG1023</f>
        <v>0</v>
      </c>
      <c r="AH1024" s="410">
        <f t="shared" ref="AH1024" si="3070">AH1023</f>
        <v>0</v>
      </c>
      <c r="AI1024" s="410">
        <f t="shared" ref="AI1024" si="3071">AI1023</f>
        <v>0</v>
      </c>
      <c r="AJ1024" s="410">
        <f t="shared" ref="AJ1024" si="3072">AJ1023</f>
        <v>0</v>
      </c>
      <c r="AK1024" s="410">
        <f t="shared" ref="AK1024" si="3073">AK1023</f>
        <v>0</v>
      </c>
      <c r="AL1024" s="410">
        <f t="shared" ref="AL1024" si="3074">AL1023</f>
        <v>0</v>
      </c>
      <c r="AM1024" s="305"/>
    </row>
    <row r="1025" spans="1:39" ht="15" customHeight="1" outlineLevel="1">
      <c r="A1025" s="530"/>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customHeight="1" outlineLevel="1">
      <c r="A1026" s="530">
        <v>23</v>
      </c>
      <c r="B1026" s="427" t="s">
        <v>116</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customHeight="1" outlineLevel="1">
      <c r="A1027" s="530"/>
      <c r="B1027" s="293" t="s">
        <v>347</v>
      </c>
      <c r="C1027" s="290" t="s">
        <v>164</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5">Z1026</f>
        <v>0</v>
      </c>
      <c r="AA1027" s="410">
        <f t="shared" ref="AA1027" si="3076">AA1026</f>
        <v>0</v>
      </c>
      <c r="AB1027" s="410">
        <f t="shared" ref="AB1027" si="3077">AB1026</f>
        <v>0</v>
      </c>
      <c r="AC1027" s="410">
        <f t="shared" ref="AC1027" si="3078">AC1026</f>
        <v>0</v>
      </c>
      <c r="AD1027" s="410">
        <f t="shared" ref="AD1027" si="3079">AD1026</f>
        <v>0</v>
      </c>
      <c r="AE1027" s="410">
        <f t="shared" ref="AE1027" si="3080">AE1026</f>
        <v>0</v>
      </c>
      <c r="AF1027" s="410">
        <f t="shared" ref="AF1027" si="3081">AF1026</f>
        <v>0</v>
      </c>
      <c r="AG1027" s="410">
        <f t="shared" ref="AG1027" si="3082">AG1026</f>
        <v>0</v>
      </c>
      <c r="AH1027" s="410">
        <f t="shared" ref="AH1027" si="3083">AH1026</f>
        <v>0</v>
      </c>
      <c r="AI1027" s="410">
        <f t="shared" ref="AI1027" si="3084">AI1026</f>
        <v>0</v>
      </c>
      <c r="AJ1027" s="410">
        <f t="shared" ref="AJ1027" si="3085">AJ1026</f>
        <v>0</v>
      </c>
      <c r="AK1027" s="410">
        <f t="shared" ref="AK1027" si="3086">AK1026</f>
        <v>0</v>
      </c>
      <c r="AL1027" s="410">
        <f t="shared" ref="AL1027" si="3087">AL1026</f>
        <v>0</v>
      </c>
      <c r="AM1027" s="305"/>
    </row>
    <row r="1028" spans="1:39" ht="15" customHeight="1" outlineLevel="1">
      <c r="A1028" s="530"/>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customHeight="1" outlineLevel="1">
      <c r="A1029" s="530">
        <v>24</v>
      </c>
      <c r="B1029" s="427" t="s">
        <v>117</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customHeight="1" outlineLevel="1">
      <c r="A1030" s="530"/>
      <c r="B1030" s="293" t="s">
        <v>347</v>
      </c>
      <c r="C1030" s="290" t="s">
        <v>164</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88">Z1029</f>
        <v>0</v>
      </c>
      <c r="AA1030" s="410">
        <f t="shared" ref="AA1030" si="3089">AA1029</f>
        <v>0</v>
      </c>
      <c r="AB1030" s="410">
        <f t="shared" ref="AB1030" si="3090">AB1029</f>
        <v>0</v>
      </c>
      <c r="AC1030" s="410">
        <f t="shared" ref="AC1030" si="3091">AC1029</f>
        <v>0</v>
      </c>
      <c r="AD1030" s="410">
        <f t="shared" ref="AD1030" si="3092">AD1029</f>
        <v>0</v>
      </c>
      <c r="AE1030" s="410">
        <f t="shared" ref="AE1030" si="3093">AE1029</f>
        <v>0</v>
      </c>
      <c r="AF1030" s="410">
        <f t="shared" ref="AF1030" si="3094">AF1029</f>
        <v>0</v>
      </c>
      <c r="AG1030" s="410">
        <f t="shared" ref="AG1030" si="3095">AG1029</f>
        <v>0</v>
      </c>
      <c r="AH1030" s="410">
        <f t="shared" ref="AH1030" si="3096">AH1029</f>
        <v>0</v>
      </c>
      <c r="AI1030" s="410">
        <f t="shared" ref="AI1030" si="3097">AI1029</f>
        <v>0</v>
      </c>
      <c r="AJ1030" s="410">
        <f t="shared" ref="AJ1030" si="3098">AJ1029</f>
        <v>0</v>
      </c>
      <c r="AK1030" s="410">
        <f t="shared" ref="AK1030" si="3099">AK1029</f>
        <v>0</v>
      </c>
      <c r="AL1030" s="410">
        <f t="shared" ref="AL1030" si="3100">AL1029</f>
        <v>0</v>
      </c>
      <c r="AM1030" s="305"/>
    </row>
    <row r="1031" spans="1:39" ht="15" customHeight="1" outlineLevel="1">
      <c r="A1031" s="530"/>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customHeight="1" outlineLevel="1">
      <c r="A1032" s="530"/>
      <c r="B1032" s="287" t="s">
        <v>501</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customHeight="1" outlineLevel="1">
      <c r="A1033" s="530">
        <v>25</v>
      </c>
      <c r="B1033" s="427" t="s">
        <v>118</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customHeight="1" outlineLevel="1">
      <c r="A1034" s="530"/>
      <c r="B1034" s="293" t="s">
        <v>347</v>
      </c>
      <c r="C1034" s="290" t="s">
        <v>164</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1">Z1033</f>
        <v>0</v>
      </c>
      <c r="AA1034" s="410">
        <f t="shared" ref="AA1034" si="3102">AA1033</f>
        <v>0</v>
      </c>
      <c r="AB1034" s="410">
        <f t="shared" ref="AB1034" si="3103">AB1033</f>
        <v>0</v>
      </c>
      <c r="AC1034" s="410">
        <f t="shared" ref="AC1034" si="3104">AC1033</f>
        <v>0</v>
      </c>
      <c r="AD1034" s="410">
        <f t="shared" ref="AD1034" si="3105">AD1033</f>
        <v>0</v>
      </c>
      <c r="AE1034" s="410">
        <f t="shared" ref="AE1034" si="3106">AE1033</f>
        <v>0</v>
      </c>
      <c r="AF1034" s="410">
        <f t="shared" ref="AF1034" si="3107">AF1033</f>
        <v>0</v>
      </c>
      <c r="AG1034" s="410">
        <f t="shared" ref="AG1034" si="3108">AG1033</f>
        <v>0</v>
      </c>
      <c r="AH1034" s="410">
        <f t="shared" ref="AH1034" si="3109">AH1033</f>
        <v>0</v>
      </c>
      <c r="AI1034" s="410">
        <f t="shared" ref="AI1034" si="3110">AI1033</f>
        <v>0</v>
      </c>
      <c r="AJ1034" s="410">
        <f t="shared" ref="AJ1034" si="3111">AJ1033</f>
        <v>0</v>
      </c>
      <c r="AK1034" s="410">
        <f t="shared" ref="AK1034" si="3112">AK1033</f>
        <v>0</v>
      </c>
      <c r="AL1034" s="410">
        <f t="shared" ref="AL1034" si="3113">AL1033</f>
        <v>0</v>
      </c>
      <c r="AM1034" s="305"/>
    </row>
    <row r="1035" spans="1:39" ht="15" customHeight="1" outlineLevel="1">
      <c r="A1035" s="530"/>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customHeight="1" outlineLevel="1">
      <c r="A1036" s="530">
        <v>26</v>
      </c>
      <c r="B1036" s="427" t="s">
        <v>119</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customHeight="1" outlineLevel="1">
      <c r="A1037" s="530"/>
      <c r="B1037" s="293" t="s">
        <v>347</v>
      </c>
      <c r="C1037" s="290" t="s">
        <v>164</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4">Z1036</f>
        <v>0</v>
      </c>
      <c r="AA1037" s="410">
        <f t="shared" ref="AA1037" si="3115">AA1036</f>
        <v>0</v>
      </c>
      <c r="AB1037" s="410">
        <f t="shared" ref="AB1037" si="3116">AB1036</f>
        <v>0</v>
      </c>
      <c r="AC1037" s="410">
        <f t="shared" ref="AC1037" si="3117">AC1036</f>
        <v>0</v>
      </c>
      <c r="AD1037" s="410">
        <f t="shared" ref="AD1037" si="3118">AD1036</f>
        <v>0</v>
      </c>
      <c r="AE1037" s="410">
        <f t="shared" ref="AE1037" si="3119">AE1036</f>
        <v>0</v>
      </c>
      <c r="AF1037" s="410">
        <f t="shared" ref="AF1037" si="3120">AF1036</f>
        <v>0</v>
      </c>
      <c r="AG1037" s="410">
        <f t="shared" ref="AG1037" si="3121">AG1036</f>
        <v>0</v>
      </c>
      <c r="AH1037" s="410">
        <f t="shared" ref="AH1037" si="3122">AH1036</f>
        <v>0</v>
      </c>
      <c r="AI1037" s="410">
        <f t="shared" ref="AI1037" si="3123">AI1036</f>
        <v>0</v>
      </c>
      <c r="AJ1037" s="410">
        <f t="shared" ref="AJ1037" si="3124">AJ1036</f>
        <v>0</v>
      </c>
      <c r="AK1037" s="410">
        <f t="shared" ref="AK1037" si="3125">AK1036</f>
        <v>0</v>
      </c>
      <c r="AL1037" s="410">
        <f t="shared" ref="AL1037" si="3126">AL1036</f>
        <v>0</v>
      </c>
      <c r="AM1037" s="305"/>
    </row>
    <row r="1038" spans="1:39" ht="15" customHeight="1" outlineLevel="1">
      <c r="A1038" s="530"/>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customHeight="1" outlineLevel="1">
      <c r="A1039" s="530">
        <v>27</v>
      </c>
      <c r="B1039" s="427" t="s">
        <v>120</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customHeight="1" outlineLevel="1">
      <c r="A1040" s="530"/>
      <c r="B1040" s="293" t="s">
        <v>347</v>
      </c>
      <c r="C1040" s="290" t="s">
        <v>164</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27">Z1039</f>
        <v>0</v>
      </c>
      <c r="AA1040" s="410">
        <f t="shared" ref="AA1040" si="3128">AA1039</f>
        <v>0</v>
      </c>
      <c r="AB1040" s="410">
        <f t="shared" ref="AB1040" si="3129">AB1039</f>
        <v>0</v>
      </c>
      <c r="AC1040" s="410">
        <f t="shared" ref="AC1040" si="3130">AC1039</f>
        <v>0</v>
      </c>
      <c r="AD1040" s="410">
        <f t="shared" ref="AD1040" si="3131">AD1039</f>
        <v>0</v>
      </c>
      <c r="AE1040" s="410">
        <f t="shared" ref="AE1040" si="3132">AE1039</f>
        <v>0</v>
      </c>
      <c r="AF1040" s="410">
        <f t="shared" ref="AF1040" si="3133">AF1039</f>
        <v>0</v>
      </c>
      <c r="AG1040" s="410">
        <f t="shared" ref="AG1040" si="3134">AG1039</f>
        <v>0</v>
      </c>
      <c r="AH1040" s="410">
        <f t="shared" ref="AH1040" si="3135">AH1039</f>
        <v>0</v>
      </c>
      <c r="AI1040" s="410">
        <f t="shared" ref="AI1040" si="3136">AI1039</f>
        <v>0</v>
      </c>
      <c r="AJ1040" s="410">
        <f t="shared" ref="AJ1040" si="3137">AJ1039</f>
        <v>0</v>
      </c>
      <c r="AK1040" s="410">
        <f t="shared" ref="AK1040" si="3138">AK1039</f>
        <v>0</v>
      </c>
      <c r="AL1040" s="410">
        <f t="shared" ref="AL1040" si="3139">AL1039</f>
        <v>0</v>
      </c>
      <c r="AM1040" s="305"/>
    </row>
    <row r="1041" spans="1:39" ht="15" customHeight="1" outlineLevel="1">
      <c r="A1041" s="530"/>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customHeight="1" outlineLevel="1">
      <c r="A1042" s="530">
        <v>28</v>
      </c>
      <c r="B1042" s="427" t="s">
        <v>121</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customHeight="1" outlineLevel="1">
      <c r="A1043" s="530"/>
      <c r="B1043" s="293" t="s">
        <v>347</v>
      </c>
      <c r="C1043" s="290" t="s">
        <v>164</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0">AA1042</f>
        <v>0</v>
      </c>
      <c r="AB1043" s="410">
        <f t="shared" ref="AB1043" si="3141">AB1042</f>
        <v>0</v>
      </c>
      <c r="AC1043" s="410">
        <f t="shared" ref="AC1043" si="3142">AC1042</f>
        <v>0</v>
      </c>
      <c r="AD1043" s="410">
        <f t="shared" ref="AD1043" si="3143">AD1042</f>
        <v>0</v>
      </c>
      <c r="AE1043" s="410">
        <f>AE1042</f>
        <v>0</v>
      </c>
      <c r="AF1043" s="410">
        <f t="shared" ref="AF1043" si="3144">AF1042</f>
        <v>0</v>
      </c>
      <c r="AG1043" s="410">
        <f t="shared" ref="AG1043" si="3145">AG1042</f>
        <v>0</v>
      </c>
      <c r="AH1043" s="410">
        <f t="shared" ref="AH1043" si="3146">AH1042</f>
        <v>0</v>
      </c>
      <c r="AI1043" s="410">
        <f t="shared" ref="AI1043" si="3147">AI1042</f>
        <v>0</v>
      </c>
      <c r="AJ1043" s="410">
        <f t="shared" ref="AJ1043" si="3148">AJ1042</f>
        <v>0</v>
      </c>
      <c r="AK1043" s="410">
        <f t="shared" ref="AK1043" si="3149">AK1042</f>
        <v>0</v>
      </c>
      <c r="AL1043" s="410">
        <f t="shared" ref="AL1043" si="3150">AL1042</f>
        <v>0</v>
      </c>
      <c r="AM1043" s="305"/>
    </row>
    <row r="1044" spans="1:39" ht="15" customHeight="1" outlineLevel="1">
      <c r="A1044" s="530"/>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customHeight="1" outlineLevel="1">
      <c r="A1045" s="530">
        <v>29</v>
      </c>
      <c r="B1045" s="427" t="s">
        <v>122</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customHeight="1" outlineLevel="1">
      <c r="A1046" s="530"/>
      <c r="B1046" s="293" t="s">
        <v>347</v>
      </c>
      <c r="C1046" s="290" t="s">
        <v>164</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1">Z1045</f>
        <v>0</v>
      </c>
      <c r="AA1046" s="410">
        <f t="shared" ref="AA1046" si="3152">AA1045</f>
        <v>0</v>
      </c>
      <c r="AB1046" s="410">
        <f t="shared" ref="AB1046" si="3153">AB1045</f>
        <v>0</v>
      </c>
      <c r="AC1046" s="410">
        <f t="shared" ref="AC1046" si="3154">AC1045</f>
        <v>0</v>
      </c>
      <c r="AD1046" s="410">
        <f t="shared" ref="AD1046" si="3155">AD1045</f>
        <v>0</v>
      </c>
      <c r="AE1046" s="410">
        <f t="shared" ref="AE1046" si="3156">AE1045</f>
        <v>0</v>
      </c>
      <c r="AF1046" s="410">
        <f t="shared" ref="AF1046" si="3157">AF1045</f>
        <v>0</v>
      </c>
      <c r="AG1046" s="410">
        <f t="shared" ref="AG1046" si="3158">AG1045</f>
        <v>0</v>
      </c>
      <c r="AH1046" s="410">
        <f t="shared" ref="AH1046" si="3159">AH1045</f>
        <v>0</v>
      </c>
      <c r="AI1046" s="410">
        <f t="shared" ref="AI1046" si="3160">AI1045</f>
        <v>0</v>
      </c>
      <c r="AJ1046" s="410">
        <f t="shared" ref="AJ1046" si="3161">AJ1045</f>
        <v>0</v>
      </c>
      <c r="AK1046" s="410">
        <f t="shared" ref="AK1046" si="3162">AK1045</f>
        <v>0</v>
      </c>
      <c r="AL1046" s="410">
        <f t="shared" ref="AL1046" si="3163">AL1045</f>
        <v>0</v>
      </c>
      <c r="AM1046" s="305"/>
    </row>
    <row r="1047" spans="1:39" ht="15" customHeight="1" outlineLevel="1">
      <c r="A1047" s="530"/>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customHeight="1" outlineLevel="1">
      <c r="A1048" s="530">
        <v>30</v>
      </c>
      <c r="B1048" s="427" t="s">
        <v>123</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customHeight="1" outlineLevel="1">
      <c r="A1049" s="530"/>
      <c r="B1049" s="293" t="s">
        <v>347</v>
      </c>
      <c r="C1049" s="290" t="s">
        <v>164</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4">Z1048</f>
        <v>0</v>
      </c>
      <c r="AA1049" s="410">
        <f t="shared" ref="AA1049" si="3165">AA1048</f>
        <v>0</v>
      </c>
      <c r="AB1049" s="410">
        <f t="shared" ref="AB1049" si="3166">AB1048</f>
        <v>0</v>
      </c>
      <c r="AC1049" s="410">
        <f t="shared" ref="AC1049" si="3167">AC1048</f>
        <v>0</v>
      </c>
      <c r="AD1049" s="410">
        <f t="shared" ref="AD1049" si="3168">AD1048</f>
        <v>0</v>
      </c>
      <c r="AE1049" s="410">
        <f t="shared" ref="AE1049" si="3169">AE1048</f>
        <v>0</v>
      </c>
      <c r="AF1049" s="410">
        <f t="shared" ref="AF1049" si="3170">AF1048</f>
        <v>0</v>
      </c>
      <c r="AG1049" s="410">
        <f t="shared" ref="AG1049" si="3171">AG1048</f>
        <v>0</v>
      </c>
      <c r="AH1049" s="410">
        <f t="shared" ref="AH1049" si="3172">AH1048</f>
        <v>0</v>
      </c>
      <c r="AI1049" s="410">
        <f t="shared" ref="AI1049" si="3173">AI1048</f>
        <v>0</v>
      </c>
      <c r="AJ1049" s="410">
        <f t="shared" ref="AJ1049" si="3174">AJ1048</f>
        <v>0</v>
      </c>
      <c r="AK1049" s="410">
        <f t="shared" ref="AK1049" si="3175">AK1048</f>
        <v>0</v>
      </c>
      <c r="AL1049" s="410">
        <f t="shared" ref="AL1049" si="3176">AL1048</f>
        <v>0</v>
      </c>
      <c r="AM1049" s="305"/>
    </row>
    <row r="1050" spans="1:39" ht="15" customHeight="1" outlineLevel="1">
      <c r="A1050" s="530"/>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customHeight="1" outlineLevel="1">
      <c r="A1051" s="530">
        <v>31</v>
      </c>
      <c r="B1051" s="427" t="s">
        <v>124</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customHeight="1" outlineLevel="1">
      <c r="A1052" s="530"/>
      <c r="B1052" s="293" t="s">
        <v>347</v>
      </c>
      <c r="C1052" s="290" t="s">
        <v>164</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77">Z1051</f>
        <v>0</v>
      </c>
      <c r="AA1052" s="410">
        <f t="shared" ref="AA1052" si="3178">AA1051</f>
        <v>0</v>
      </c>
      <c r="AB1052" s="410">
        <f t="shared" ref="AB1052" si="3179">AB1051</f>
        <v>0</v>
      </c>
      <c r="AC1052" s="410">
        <f t="shared" ref="AC1052" si="3180">AC1051</f>
        <v>0</v>
      </c>
      <c r="AD1052" s="410">
        <f t="shared" ref="AD1052" si="3181">AD1051</f>
        <v>0</v>
      </c>
      <c r="AE1052" s="410">
        <f t="shared" ref="AE1052" si="3182">AE1051</f>
        <v>0</v>
      </c>
      <c r="AF1052" s="410">
        <f t="shared" ref="AF1052" si="3183">AF1051</f>
        <v>0</v>
      </c>
      <c r="AG1052" s="410">
        <f t="shared" ref="AG1052" si="3184">AG1051</f>
        <v>0</v>
      </c>
      <c r="AH1052" s="410">
        <f t="shared" ref="AH1052" si="3185">AH1051</f>
        <v>0</v>
      </c>
      <c r="AI1052" s="410">
        <f t="shared" ref="AI1052" si="3186">AI1051</f>
        <v>0</v>
      </c>
      <c r="AJ1052" s="410">
        <f t="shared" ref="AJ1052" si="3187">AJ1051</f>
        <v>0</v>
      </c>
      <c r="AK1052" s="410">
        <f t="shared" ref="AK1052" si="3188">AK1051</f>
        <v>0</v>
      </c>
      <c r="AL1052" s="410">
        <f t="shared" ref="AL1052" si="3189">AL1051</f>
        <v>0</v>
      </c>
      <c r="AM1052" s="305"/>
    </row>
    <row r="1053" spans="1:39" ht="15" customHeight="1" outlineLevel="1">
      <c r="A1053" s="530"/>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customHeight="1" outlineLevel="1">
      <c r="A1054" s="530">
        <v>32</v>
      </c>
      <c r="B1054" s="427" t="s">
        <v>125</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customHeight="1" outlineLevel="1">
      <c r="A1055" s="530"/>
      <c r="B1055" s="293" t="s">
        <v>347</v>
      </c>
      <c r="C1055" s="290" t="s">
        <v>164</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0">Z1054</f>
        <v>0</v>
      </c>
      <c r="AA1055" s="410">
        <f t="shared" ref="AA1055" si="3191">AA1054</f>
        <v>0</v>
      </c>
      <c r="AB1055" s="410">
        <f t="shared" ref="AB1055" si="3192">AB1054</f>
        <v>0</v>
      </c>
      <c r="AC1055" s="410">
        <f t="shared" ref="AC1055" si="3193">AC1054</f>
        <v>0</v>
      </c>
      <c r="AD1055" s="410">
        <f t="shared" ref="AD1055" si="3194">AD1054</f>
        <v>0</v>
      </c>
      <c r="AE1055" s="410">
        <f t="shared" ref="AE1055" si="3195">AE1054</f>
        <v>0</v>
      </c>
      <c r="AF1055" s="410">
        <f t="shared" ref="AF1055" si="3196">AF1054</f>
        <v>0</v>
      </c>
      <c r="AG1055" s="410">
        <f t="shared" ref="AG1055" si="3197">AG1054</f>
        <v>0</v>
      </c>
      <c r="AH1055" s="410">
        <f t="shared" ref="AH1055" si="3198">AH1054</f>
        <v>0</v>
      </c>
      <c r="AI1055" s="410">
        <f t="shared" ref="AI1055" si="3199">AI1054</f>
        <v>0</v>
      </c>
      <c r="AJ1055" s="410">
        <f t="shared" ref="AJ1055" si="3200">AJ1054</f>
        <v>0</v>
      </c>
      <c r="AK1055" s="410">
        <f t="shared" ref="AK1055" si="3201">AK1054</f>
        <v>0</v>
      </c>
      <c r="AL1055" s="410">
        <f t="shared" ref="AL1055" si="3202">AL1054</f>
        <v>0</v>
      </c>
      <c r="AM1055" s="305"/>
    </row>
    <row r="1056" spans="1:39" ht="15" customHeight="1" outlineLevel="1">
      <c r="A1056" s="530"/>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customHeight="1" outlineLevel="1">
      <c r="A1057" s="530"/>
      <c r="B1057" s="287" t="s">
        <v>502</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customHeight="1" outlineLevel="1">
      <c r="A1058" s="530">
        <v>33</v>
      </c>
      <c r="B1058" s="427" t="s">
        <v>126</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customHeight="1" outlineLevel="1">
      <c r="A1059" s="530"/>
      <c r="B1059" s="293" t="s">
        <v>347</v>
      </c>
      <c r="C1059" s="290" t="s">
        <v>164</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3">Z1058</f>
        <v>0</v>
      </c>
      <c r="AA1059" s="410">
        <f t="shared" ref="AA1059" si="3204">AA1058</f>
        <v>0</v>
      </c>
      <c r="AB1059" s="410">
        <f t="shared" ref="AB1059" si="3205">AB1058</f>
        <v>0</v>
      </c>
      <c r="AC1059" s="410">
        <f t="shared" ref="AC1059" si="3206">AC1058</f>
        <v>0</v>
      </c>
      <c r="AD1059" s="410">
        <f t="shared" ref="AD1059" si="3207">AD1058</f>
        <v>0</v>
      </c>
      <c r="AE1059" s="410">
        <f t="shared" ref="AE1059" si="3208">AE1058</f>
        <v>0</v>
      </c>
      <c r="AF1059" s="410">
        <f t="shared" ref="AF1059" si="3209">AF1058</f>
        <v>0</v>
      </c>
      <c r="AG1059" s="410">
        <f t="shared" ref="AG1059" si="3210">AG1058</f>
        <v>0</v>
      </c>
      <c r="AH1059" s="410">
        <f t="shared" ref="AH1059" si="3211">AH1058</f>
        <v>0</v>
      </c>
      <c r="AI1059" s="410">
        <f t="shared" ref="AI1059" si="3212">AI1058</f>
        <v>0</v>
      </c>
      <c r="AJ1059" s="410">
        <f t="shared" ref="AJ1059" si="3213">AJ1058</f>
        <v>0</v>
      </c>
      <c r="AK1059" s="410">
        <f t="shared" ref="AK1059" si="3214">AK1058</f>
        <v>0</v>
      </c>
      <c r="AL1059" s="410">
        <f t="shared" ref="AL1059" si="3215">AL1058</f>
        <v>0</v>
      </c>
      <c r="AM1059" s="305"/>
    </row>
    <row r="1060" spans="1:39" ht="15" customHeight="1" outlineLevel="1">
      <c r="A1060" s="530"/>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customHeight="1" outlineLevel="1">
      <c r="A1061" s="530">
        <v>34</v>
      </c>
      <c r="B1061" s="427" t="s">
        <v>127</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customHeight="1" outlineLevel="1">
      <c r="A1062" s="530"/>
      <c r="B1062" s="293" t="s">
        <v>347</v>
      </c>
      <c r="C1062" s="290" t="s">
        <v>164</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6">Z1061</f>
        <v>0</v>
      </c>
      <c r="AA1062" s="410">
        <f t="shared" ref="AA1062" si="3217">AA1061</f>
        <v>0</v>
      </c>
      <c r="AB1062" s="410">
        <f t="shared" ref="AB1062" si="3218">AB1061</f>
        <v>0</v>
      </c>
      <c r="AC1062" s="410">
        <f t="shared" ref="AC1062" si="3219">AC1061</f>
        <v>0</v>
      </c>
      <c r="AD1062" s="410">
        <f t="shared" ref="AD1062" si="3220">AD1061</f>
        <v>0</v>
      </c>
      <c r="AE1062" s="410">
        <f t="shared" ref="AE1062" si="3221">AE1061</f>
        <v>0</v>
      </c>
      <c r="AF1062" s="410">
        <f t="shared" ref="AF1062" si="3222">AF1061</f>
        <v>0</v>
      </c>
      <c r="AG1062" s="410">
        <f t="shared" ref="AG1062" si="3223">AG1061</f>
        <v>0</v>
      </c>
      <c r="AH1062" s="410">
        <f t="shared" ref="AH1062" si="3224">AH1061</f>
        <v>0</v>
      </c>
      <c r="AI1062" s="410">
        <f t="shared" ref="AI1062" si="3225">AI1061</f>
        <v>0</v>
      </c>
      <c r="AJ1062" s="410">
        <f t="shared" ref="AJ1062" si="3226">AJ1061</f>
        <v>0</v>
      </c>
      <c r="AK1062" s="410">
        <f t="shared" ref="AK1062" si="3227">AK1061</f>
        <v>0</v>
      </c>
      <c r="AL1062" s="410">
        <f t="shared" ref="AL1062" si="3228">AL1061</f>
        <v>0</v>
      </c>
      <c r="AM1062" s="305"/>
    </row>
    <row r="1063" spans="1:39" ht="15" customHeight="1" outlineLevel="1">
      <c r="A1063" s="530"/>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customHeight="1" outlineLevel="1">
      <c r="A1064" s="530">
        <v>35</v>
      </c>
      <c r="B1064" s="427" t="s">
        <v>128</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customHeight="1" outlineLevel="1">
      <c r="A1065" s="530"/>
      <c r="B1065" s="293" t="s">
        <v>347</v>
      </c>
      <c r="C1065" s="290" t="s">
        <v>164</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29">Z1064</f>
        <v>0</v>
      </c>
      <c r="AA1065" s="410">
        <f t="shared" ref="AA1065" si="3230">AA1064</f>
        <v>0</v>
      </c>
      <c r="AB1065" s="410">
        <f t="shared" ref="AB1065" si="3231">AB1064</f>
        <v>0</v>
      </c>
      <c r="AC1065" s="410">
        <f t="shared" ref="AC1065" si="3232">AC1064</f>
        <v>0</v>
      </c>
      <c r="AD1065" s="410">
        <f t="shared" ref="AD1065" si="3233">AD1064</f>
        <v>0</v>
      </c>
      <c r="AE1065" s="410">
        <f t="shared" ref="AE1065" si="3234">AE1064</f>
        <v>0</v>
      </c>
      <c r="AF1065" s="410">
        <f t="shared" ref="AF1065" si="3235">AF1064</f>
        <v>0</v>
      </c>
      <c r="AG1065" s="410">
        <f t="shared" ref="AG1065" si="3236">AG1064</f>
        <v>0</v>
      </c>
      <c r="AH1065" s="410">
        <f t="shared" ref="AH1065" si="3237">AH1064</f>
        <v>0</v>
      </c>
      <c r="AI1065" s="410">
        <f t="shared" ref="AI1065" si="3238">AI1064</f>
        <v>0</v>
      </c>
      <c r="AJ1065" s="410">
        <f t="shared" ref="AJ1065" si="3239">AJ1064</f>
        <v>0</v>
      </c>
      <c r="AK1065" s="410">
        <f t="shared" ref="AK1065" si="3240">AK1064</f>
        <v>0</v>
      </c>
      <c r="AL1065" s="410">
        <f t="shared" ref="AL1065" si="3241">AL1064</f>
        <v>0</v>
      </c>
      <c r="AM1065" s="305"/>
    </row>
    <row r="1066" spans="1:39" ht="15" customHeight="1" outlineLevel="1">
      <c r="A1066" s="530"/>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customHeight="1" outlineLevel="1">
      <c r="A1067" s="530"/>
      <c r="B1067" s="287" t="s">
        <v>503</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customHeight="1" outlineLevel="1">
      <c r="A1068" s="530">
        <v>36</v>
      </c>
      <c r="B1068" s="427" t="s">
        <v>129</v>
      </c>
      <c r="C1068" s="290" t="s">
        <v>25</v>
      </c>
      <c r="D1068" s="294"/>
      <c r="E1068" s="294"/>
      <c r="F1068" s="294"/>
      <c r="G1068" s="294"/>
      <c r="H1068" s="294"/>
      <c r="I1068" s="294"/>
      <c r="J1068" s="294"/>
      <c r="K1068" s="294"/>
      <c r="L1068" s="294"/>
      <c r="M1068" s="294"/>
      <c r="N1068" s="294">
        <v>0</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customHeight="1" outlineLevel="1">
      <c r="A1069" s="530"/>
      <c r="B1069" s="293" t="s">
        <v>347</v>
      </c>
      <c r="C1069" s="290" t="s">
        <v>164</v>
      </c>
      <c r="D1069" s="294"/>
      <c r="E1069" s="294"/>
      <c r="F1069" s="294"/>
      <c r="G1069" s="294"/>
      <c r="H1069" s="294"/>
      <c r="I1069" s="294"/>
      <c r="J1069" s="294"/>
      <c r="K1069" s="294"/>
      <c r="L1069" s="294"/>
      <c r="M1069" s="294"/>
      <c r="N1069" s="294">
        <f>N1068</f>
        <v>0</v>
      </c>
      <c r="O1069" s="294"/>
      <c r="P1069" s="294"/>
      <c r="Q1069" s="294"/>
      <c r="R1069" s="294"/>
      <c r="S1069" s="294"/>
      <c r="T1069" s="294"/>
      <c r="U1069" s="294"/>
      <c r="V1069" s="294"/>
      <c r="W1069" s="294"/>
      <c r="X1069" s="294"/>
      <c r="Y1069" s="410">
        <f>Y1068</f>
        <v>0</v>
      </c>
      <c r="Z1069" s="410">
        <f t="shared" ref="Z1069" si="3242">Z1068</f>
        <v>0</v>
      </c>
      <c r="AA1069" s="410">
        <f t="shared" ref="AA1069" si="3243">AA1068</f>
        <v>0</v>
      </c>
      <c r="AB1069" s="410">
        <f t="shared" ref="AB1069" si="3244">AB1068</f>
        <v>0</v>
      </c>
      <c r="AC1069" s="410">
        <f t="shared" ref="AC1069" si="3245">AC1068</f>
        <v>0</v>
      </c>
      <c r="AD1069" s="410">
        <f t="shared" ref="AD1069" si="3246">AD1068</f>
        <v>0</v>
      </c>
      <c r="AE1069" s="410">
        <f t="shared" ref="AE1069" si="3247">AE1068</f>
        <v>0</v>
      </c>
      <c r="AF1069" s="410">
        <f t="shared" ref="AF1069" si="3248">AF1068</f>
        <v>0</v>
      </c>
      <c r="AG1069" s="410">
        <f t="shared" ref="AG1069" si="3249">AG1068</f>
        <v>0</v>
      </c>
      <c r="AH1069" s="410">
        <f t="shared" ref="AH1069" si="3250">AH1068</f>
        <v>0</v>
      </c>
      <c r="AI1069" s="410">
        <f t="shared" ref="AI1069" si="3251">AI1068</f>
        <v>0</v>
      </c>
      <c r="AJ1069" s="410">
        <f t="shared" ref="AJ1069" si="3252">AJ1068</f>
        <v>0</v>
      </c>
      <c r="AK1069" s="410">
        <f t="shared" ref="AK1069" si="3253">AK1068</f>
        <v>0</v>
      </c>
      <c r="AL1069" s="410">
        <f t="shared" ref="AL1069" si="3254">AL1068</f>
        <v>0</v>
      </c>
      <c r="AM1069" s="305"/>
    </row>
    <row r="1070" spans="1:39" ht="15" customHeight="1" outlineLevel="1">
      <c r="A1070" s="530"/>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customHeight="1" outlineLevel="1">
      <c r="A1071" s="530">
        <v>37</v>
      </c>
      <c r="B1071" s="427" t="s">
        <v>130</v>
      </c>
      <c r="C1071" s="290" t="s">
        <v>25</v>
      </c>
      <c r="D1071" s="294"/>
      <c r="E1071" s="294"/>
      <c r="F1071" s="294"/>
      <c r="G1071" s="294"/>
      <c r="H1071" s="294"/>
      <c r="I1071" s="294"/>
      <c r="J1071" s="294"/>
      <c r="K1071" s="294"/>
      <c r="L1071" s="294"/>
      <c r="M1071" s="294"/>
      <c r="N1071" s="294">
        <v>0</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customHeight="1" outlineLevel="1">
      <c r="A1072" s="530"/>
      <c r="B1072" s="293" t="s">
        <v>347</v>
      </c>
      <c r="C1072" s="290" t="s">
        <v>164</v>
      </c>
      <c r="D1072" s="294"/>
      <c r="E1072" s="294"/>
      <c r="F1072" s="294"/>
      <c r="G1072" s="294"/>
      <c r="H1072" s="294"/>
      <c r="I1072" s="294"/>
      <c r="J1072" s="294"/>
      <c r="K1072" s="294"/>
      <c r="L1072" s="294"/>
      <c r="M1072" s="294"/>
      <c r="N1072" s="294">
        <f>N1071</f>
        <v>0</v>
      </c>
      <c r="O1072" s="294"/>
      <c r="P1072" s="294"/>
      <c r="Q1072" s="294"/>
      <c r="R1072" s="294"/>
      <c r="S1072" s="294"/>
      <c r="T1072" s="294"/>
      <c r="U1072" s="294"/>
      <c r="V1072" s="294"/>
      <c r="W1072" s="294"/>
      <c r="X1072" s="294"/>
      <c r="Y1072" s="410">
        <f>Y1071</f>
        <v>0</v>
      </c>
      <c r="Z1072" s="410">
        <f t="shared" ref="Z1072" si="3255">Z1071</f>
        <v>0</v>
      </c>
      <c r="AA1072" s="410">
        <f t="shared" ref="AA1072" si="3256">AA1071</f>
        <v>0</v>
      </c>
      <c r="AB1072" s="410">
        <f t="shared" ref="AB1072" si="3257">AB1071</f>
        <v>0</v>
      </c>
      <c r="AC1072" s="410">
        <f t="shared" ref="AC1072" si="3258">AC1071</f>
        <v>0</v>
      </c>
      <c r="AD1072" s="410">
        <f t="shared" ref="AD1072" si="3259">AD1071</f>
        <v>0</v>
      </c>
      <c r="AE1072" s="410">
        <f t="shared" ref="AE1072" si="3260">AE1071</f>
        <v>0</v>
      </c>
      <c r="AF1072" s="410">
        <f t="shared" ref="AF1072" si="3261">AF1071</f>
        <v>0</v>
      </c>
      <c r="AG1072" s="410">
        <f t="shared" ref="AG1072" si="3262">AG1071</f>
        <v>0</v>
      </c>
      <c r="AH1072" s="410">
        <f t="shared" ref="AH1072" si="3263">AH1071</f>
        <v>0</v>
      </c>
      <c r="AI1072" s="410">
        <f t="shared" ref="AI1072" si="3264">AI1071</f>
        <v>0</v>
      </c>
      <c r="AJ1072" s="410">
        <f t="shared" ref="AJ1072" si="3265">AJ1071</f>
        <v>0</v>
      </c>
      <c r="AK1072" s="410">
        <f t="shared" ref="AK1072" si="3266">AK1071</f>
        <v>0</v>
      </c>
      <c r="AL1072" s="410">
        <f t="shared" ref="AL1072" si="3267">AL1071</f>
        <v>0</v>
      </c>
      <c r="AM1072" s="305"/>
    </row>
    <row r="1073" spans="1:39" ht="15" customHeight="1" outlineLevel="1">
      <c r="A1073" s="530"/>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customHeight="1" outlineLevel="1">
      <c r="A1074" s="530">
        <v>38</v>
      </c>
      <c r="B1074" s="427" t="s">
        <v>131</v>
      </c>
      <c r="C1074" s="290" t="s">
        <v>25</v>
      </c>
      <c r="D1074" s="294"/>
      <c r="E1074" s="294"/>
      <c r="F1074" s="294"/>
      <c r="G1074" s="294"/>
      <c r="H1074" s="294"/>
      <c r="I1074" s="294"/>
      <c r="J1074" s="294"/>
      <c r="K1074" s="294"/>
      <c r="L1074" s="294"/>
      <c r="M1074" s="294"/>
      <c r="N1074" s="294">
        <v>0</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customHeight="1" outlineLevel="1">
      <c r="A1075" s="530"/>
      <c r="B1075" s="293" t="s">
        <v>347</v>
      </c>
      <c r="C1075" s="290" t="s">
        <v>164</v>
      </c>
      <c r="D1075" s="294"/>
      <c r="E1075" s="294"/>
      <c r="F1075" s="294"/>
      <c r="G1075" s="294"/>
      <c r="H1075" s="294"/>
      <c r="I1075" s="294"/>
      <c r="J1075" s="294"/>
      <c r="K1075" s="294"/>
      <c r="L1075" s="294"/>
      <c r="M1075" s="294"/>
      <c r="N1075" s="294">
        <f>N1074</f>
        <v>0</v>
      </c>
      <c r="O1075" s="294"/>
      <c r="P1075" s="294"/>
      <c r="Q1075" s="294"/>
      <c r="R1075" s="294"/>
      <c r="S1075" s="294"/>
      <c r="T1075" s="294"/>
      <c r="U1075" s="294"/>
      <c r="V1075" s="294"/>
      <c r="W1075" s="294"/>
      <c r="X1075" s="294"/>
      <c r="Y1075" s="410">
        <f>Y1074</f>
        <v>0</v>
      </c>
      <c r="Z1075" s="410">
        <f t="shared" ref="Z1075" si="3268">Z1074</f>
        <v>0</v>
      </c>
      <c r="AA1075" s="410">
        <f t="shared" ref="AA1075" si="3269">AA1074</f>
        <v>0</v>
      </c>
      <c r="AB1075" s="410">
        <f t="shared" ref="AB1075" si="3270">AB1074</f>
        <v>0</v>
      </c>
      <c r="AC1075" s="410">
        <f t="shared" ref="AC1075" si="3271">AC1074</f>
        <v>0</v>
      </c>
      <c r="AD1075" s="410">
        <f t="shared" ref="AD1075" si="3272">AD1074</f>
        <v>0</v>
      </c>
      <c r="AE1075" s="410">
        <f t="shared" ref="AE1075" si="3273">AE1074</f>
        <v>0</v>
      </c>
      <c r="AF1075" s="410">
        <f t="shared" ref="AF1075" si="3274">AF1074</f>
        <v>0</v>
      </c>
      <c r="AG1075" s="410">
        <f t="shared" ref="AG1075" si="3275">AG1074</f>
        <v>0</v>
      </c>
      <c r="AH1075" s="410">
        <f t="shared" ref="AH1075" si="3276">AH1074</f>
        <v>0</v>
      </c>
      <c r="AI1075" s="410">
        <f t="shared" ref="AI1075" si="3277">AI1074</f>
        <v>0</v>
      </c>
      <c r="AJ1075" s="410">
        <f t="shared" ref="AJ1075" si="3278">AJ1074</f>
        <v>0</v>
      </c>
      <c r="AK1075" s="410">
        <f t="shared" ref="AK1075" si="3279">AK1074</f>
        <v>0</v>
      </c>
      <c r="AL1075" s="410">
        <f t="shared" ref="AL1075" si="3280">AL1074</f>
        <v>0</v>
      </c>
      <c r="AM1075" s="305"/>
    </row>
    <row r="1076" spans="1:39" ht="15" customHeight="1" outlineLevel="1">
      <c r="A1076" s="530"/>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customHeight="1" outlineLevel="1">
      <c r="A1077" s="530">
        <v>39</v>
      </c>
      <c r="B1077" s="427" t="s">
        <v>132</v>
      </c>
      <c r="C1077" s="290" t="s">
        <v>25</v>
      </c>
      <c r="D1077" s="294"/>
      <c r="E1077" s="294"/>
      <c r="F1077" s="294"/>
      <c r="G1077" s="294"/>
      <c r="H1077" s="294"/>
      <c r="I1077" s="294"/>
      <c r="J1077" s="294"/>
      <c r="K1077" s="294"/>
      <c r="L1077" s="294"/>
      <c r="M1077" s="294"/>
      <c r="N1077" s="294">
        <v>0</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customHeight="1" outlineLevel="1">
      <c r="A1078" s="530"/>
      <c r="B1078" s="293" t="s">
        <v>347</v>
      </c>
      <c r="C1078" s="290" t="s">
        <v>164</v>
      </c>
      <c r="D1078" s="294"/>
      <c r="E1078" s="294"/>
      <c r="F1078" s="294"/>
      <c r="G1078" s="294"/>
      <c r="H1078" s="294"/>
      <c r="I1078" s="294"/>
      <c r="J1078" s="294"/>
      <c r="K1078" s="294"/>
      <c r="L1078" s="294"/>
      <c r="M1078" s="294"/>
      <c r="N1078" s="294">
        <f>N1077</f>
        <v>0</v>
      </c>
      <c r="O1078" s="294"/>
      <c r="P1078" s="294"/>
      <c r="Q1078" s="294"/>
      <c r="R1078" s="294"/>
      <c r="S1078" s="294"/>
      <c r="T1078" s="294"/>
      <c r="U1078" s="294"/>
      <c r="V1078" s="294"/>
      <c r="W1078" s="294"/>
      <c r="X1078" s="294"/>
      <c r="Y1078" s="410">
        <f>Y1077</f>
        <v>0</v>
      </c>
      <c r="Z1078" s="410">
        <f t="shared" ref="Z1078" si="3281">Z1077</f>
        <v>0</v>
      </c>
      <c r="AA1078" s="410">
        <f t="shared" ref="AA1078" si="3282">AA1077</f>
        <v>0</v>
      </c>
      <c r="AB1078" s="410">
        <f t="shared" ref="AB1078" si="3283">AB1077</f>
        <v>0</v>
      </c>
      <c r="AC1078" s="410">
        <f t="shared" ref="AC1078" si="3284">AC1077</f>
        <v>0</v>
      </c>
      <c r="AD1078" s="410">
        <f t="shared" ref="AD1078" si="3285">AD1077</f>
        <v>0</v>
      </c>
      <c r="AE1078" s="410">
        <f t="shared" ref="AE1078" si="3286">AE1077</f>
        <v>0</v>
      </c>
      <c r="AF1078" s="410">
        <f t="shared" ref="AF1078" si="3287">AF1077</f>
        <v>0</v>
      </c>
      <c r="AG1078" s="410">
        <f t="shared" ref="AG1078" si="3288">AG1077</f>
        <v>0</v>
      </c>
      <c r="AH1078" s="410">
        <f t="shared" ref="AH1078" si="3289">AH1077</f>
        <v>0</v>
      </c>
      <c r="AI1078" s="410">
        <f t="shared" ref="AI1078" si="3290">AI1077</f>
        <v>0</v>
      </c>
      <c r="AJ1078" s="410">
        <f t="shared" ref="AJ1078" si="3291">AJ1077</f>
        <v>0</v>
      </c>
      <c r="AK1078" s="410">
        <f t="shared" ref="AK1078" si="3292">AK1077</f>
        <v>0</v>
      </c>
      <c r="AL1078" s="410">
        <f t="shared" ref="AL1078" si="3293">AL1077</f>
        <v>0</v>
      </c>
      <c r="AM1078" s="305"/>
    </row>
    <row r="1079" spans="1:39" ht="15" customHeight="1" outlineLevel="1">
      <c r="A1079" s="530"/>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customHeight="1" outlineLevel="1">
      <c r="A1080" s="530">
        <v>40</v>
      </c>
      <c r="B1080" s="427" t="s">
        <v>133</v>
      </c>
      <c r="C1080" s="290" t="s">
        <v>25</v>
      </c>
      <c r="D1080" s="294"/>
      <c r="E1080" s="294"/>
      <c r="F1080" s="294"/>
      <c r="G1080" s="294"/>
      <c r="H1080" s="294"/>
      <c r="I1080" s="294"/>
      <c r="J1080" s="294"/>
      <c r="K1080" s="294"/>
      <c r="L1080" s="294"/>
      <c r="M1080" s="294"/>
      <c r="N1080" s="294">
        <v>0</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customHeight="1" outlineLevel="1">
      <c r="A1081" s="530"/>
      <c r="B1081" s="293" t="s">
        <v>347</v>
      </c>
      <c r="C1081" s="290" t="s">
        <v>164</v>
      </c>
      <c r="D1081" s="294"/>
      <c r="E1081" s="294"/>
      <c r="F1081" s="294"/>
      <c r="G1081" s="294"/>
      <c r="H1081" s="294"/>
      <c r="I1081" s="294"/>
      <c r="J1081" s="294"/>
      <c r="K1081" s="294"/>
      <c r="L1081" s="294"/>
      <c r="M1081" s="294"/>
      <c r="N1081" s="294">
        <f>N1080</f>
        <v>0</v>
      </c>
      <c r="O1081" s="294"/>
      <c r="P1081" s="294"/>
      <c r="Q1081" s="294"/>
      <c r="R1081" s="294"/>
      <c r="S1081" s="294"/>
      <c r="T1081" s="294"/>
      <c r="U1081" s="294"/>
      <c r="V1081" s="294"/>
      <c r="W1081" s="294"/>
      <c r="X1081" s="294"/>
      <c r="Y1081" s="410">
        <f>Y1080</f>
        <v>0</v>
      </c>
      <c r="Z1081" s="410">
        <f t="shared" ref="Z1081" si="3294">Z1080</f>
        <v>0</v>
      </c>
      <c r="AA1081" s="410">
        <f t="shared" ref="AA1081" si="3295">AA1080</f>
        <v>0</v>
      </c>
      <c r="AB1081" s="410">
        <f t="shared" ref="AB1081" si="3296">AB1080</f>
        <v>0</v>
      </c>
      <c r="AC1081" s="410">
        <f t="shared" ref="AC1081" si="3297">AC1080</f>
        <v>0</v>
      </c>
      <c r="AD1081" s="410">
        <f t="shared" ref="AD1081" si="3298">AD1080</f>
        <v>0</v>
      </c>
      <c r="AE1081" s="410">
        <f t="shared" ref="AE1081" si="3299">AE1080</f>
        <v>0</v>
      </c>
      <c r="AF1081" s="410">
        <f t="shared" ref="AF1081" si="3300">AF1080</f>
        <v>0</v>
      </c>
      <c r="AG1081" s="410">
        <f t="shared" ref="AG1081" si="3301">AG1080</f>
        <v>0</v>
      </c>
      <c r="AH1081" s="410">
        <f t="shared" ref="AH1081" si="3302">AH1080</f>
        <v>0</v>
      </c>
      <c r="AI1081" s="410">
        <f t="shared" ref="AI1081" si="3303">AI1080</f>
        <v>0</v>
      </c>
      <c r="AJ1081" s="410">
        <f t="shared" ref="AJ1081" si="3304">AJ1080</f>
        <v>0</v>
      </c>
      <c r="AK1081" s="410">
        <f t="shared" ref="AK1081" si="3305">AK1080</f>
        <v>0</v>
      </c>
      <c r="AL1081" s="410">
        <f t="shared" ref="AL1081" si="3306">AL1080</f>
        <v>0</v>
      </c>
      <c r="AM1081" s="305"/>
    </row>
    <row r="1082" spans="1:39" ht="15" customHeight="1" outlineLevel="1">
      <c r="A1082" s="530"/>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customHeight="1" outlineLevel="1">
      <c r="A1083" s="530">
        <v>41</v>
      </c>
      <c r="B1083" s="427" t="s">
        <v>134</v>
      </c>
      <c r="C1083" s="290" t="s">
        <v>25</v>
      </c>
      <c r="D1083" s="294"/>
      <c r="E1083" s="294"/>
      <c r="F1083" s="294"/>
      <c r="G1083" s="294"/>
      <c r="H1083" s="294"/>
      <c r="I1083" s="294"/>
      <c r="J1083" s="294"/>
      <c r="K1083" s="294"/>
      <c r="L1083" s="294"/>
      <c r="M1083" s="294"/>
      <c r="N1083" s="294">
        <v>0</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customHeight="1" outlineLevel="1">
      <c r="A1084" s="530"/>
      <c r="B1084" s="293" t="s">
        <v>347</v>
      </c>
      <c r="C1084" s="290" t="s">
        <v>164</v>
      </c>
      <c r="D1084" s="294"/>
      <c r="E1084" s="294"/>
      <c r="F1084" s="294"/>
      <c r="G1084" s="294"/>
      <c r="H1084" s="294"/>
      <c r="I1084" s="294"/>
      <c r="J1084" s="294"/>
      <c r="K1084" s="294"/>
      <c r="L1084" s="294"/>
      <c r="M1084" s="294"/>
      <c r="N1084" s="294">
        <f>N1083</f>
        <v>0</v>
      </c>
      <c r="O1084" s="294"/>
      <c r="P1084" s="294"/>
      <c r="Q1084" s="294"/>
      <c r="R1084" s="294"/>
      <c r="S1084" s="294"/>
      <c r="T1084" s="294"/>
      <c r="U1084" s="294"/>
      <c r="V1084" s="294"/>
      <c r="W1084" s="294"/>
      <c r="X1084" s="294"/>
      <c r="Y1084" s="410">
        <f>Y1083</f>
        <v>0</v>
      </c>
      <c r="Z1084" s="410">
        <f t="shared" ref="Z1084" si="3307">Z1083</f>
        <v>0</v>
      </c>
      <c r="AA1084" s="410">
        <f t="shared" ref="AA1084" si="3308">AA1083</f>
        <v>0</v>
      </c>
      <c r="AB1084" s="410">
        <f t="shared" ref="AB1084" si="3309">AB1083</f>
        <v>0</v>
      </c>
      <c r="AC1084" s="410">
        <f t="shared" ref="AC1084" si="3310">AC1083</f>
        <v>0</v>
      </c>
      <c r="AD1084" s="410">
        <f t="shared" ref="AD1084" si="3311">AD1083</f>
        <v>0</v>
      </c>
      <c r="AE1084" s="410">
        <f t="shared" ref="AE1084" si="3312">AE1083</f>
        <v>0</v>
      </c>
      <c r="AF1084" s="410">
        <f t="shared" ref="AF1084" si="3313">AF1083</f>
        <v>0</v>
      </c>
      <c r="AG1084" s="410">
        <f t="shared" ref="AG1084" si="3314">AG1083</f>
        <v>0</v>
      </c>
      <c r="AH1084" s="410">
        <f t="shared" ref="AH1084" si="3315">AH1083</f>
        <v>0</v>
      </c>
      <c r="AI1084" s="410">
        <f t="shared" ref="AI1084" si="3316">AI1083</f>
        <v>0</v>
      </c>
      <c r="AJ1084" s="410">
        <f t="shared" ref="AJ1084" si="3317">AJ1083</f>
        <v>0</v>
      </c>
      <c r="AK1084" s="410">
        <f t="shared" ref="AK1084" si="3318">AK1083</f>
        <v>0</v>
      </c>
      <c r="AL1084" s="410">
        <f t="shared" ref="AL1084" si="3319">AL1083</f>
        <v>0</v>
      </c>
      <c r="AM1084" s="305"/>
    </row>
    <row r="1085" spans="1:39" ht="15" customHeight="1" outlineLevel="1">
      <c r="A1085" s="530"/>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customHeight="1" outlineLevel="1">
      <c r="A1086" s="530">
        <v>42</v>
      </c>
      <c r="B1086" s="427" t="s">
        <v>135</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customHeight="1" outlineLevel="1">
      <c r="A1087" s="530"/>
      <c r="B1087" s="293" t="s">
        <v>347</v>
      </c>
      <c r="C1087" s="290" t="s">
        <v>164</v>
      </c>
      <c r="D1087" s="294"/>
      <c r="E1087" s="294"/>
      <c r="F1087" s="294"/>
      <c r="G1087" s="294"/>
      <c r="H1087" s="294"/>
      <c r="I1087" s="294"/>
      <c r="J1087" s="294"/>
      <c r="K1087" s="294"/>
      <c r="L1087" s="294"/>
      <c r="M1087" s="294"/>
      <c r="N1087" s="466"/>
      <c r="O1087" s="294"/>
      <c r="P1087" s="294"/>
      <c r="Q1087" s="294"/>
      <c r="R1087" s="294"/>
      <c r="S1087" s="294"/>
      <c r="T1087" s="294"/>
      <c r="U1087" s="294"/>
      <c r="V1087" s="294"/>
      <c r="W1087" s="294"/>
      <c r="X1087" s="294"/>
      <c r="Y1087" s="410">
        <f>Y1086</f>
        <v>0</v>
      </c>
      <c r="Z1087" s="410">
        <f t="shared" ref="Z1087" si="3320">Z1086</f>
        <v>0</v>
      </c>
      <c r="AA1087" s="410">
        <f t="shared" ref="AA1087" si="3321">AA1086</f>
        <v>0</v>
      </c>
      <c r="AB1087" s="410">
        <f t="shared" ref="AB1087" si="3322">AB1086</f>
        <v>0</v>
      </c>
      <c r="AC1087" s="410">
        <f t="shared" ref="AC1087" si="3323">AC1086</f>
        <v>0</v>
      </c>
      <c r="AD1087" s="410">
        <f t="shared" ref="AD1087" si="3324">AD1086</f>
        <v>0</v>
      </c>
      <c r="AE1087" s="410">
        <f t="shared" ref="AE1087" si="3325">AE1086</f>
        <v>0</v>
      </c>
      <c r="AF1087" s="410">
        <f t="shared" ref="AF1087" si="3326">AF1086</f>
        <v>0</v>
      </c>
      <c r="AG1087" s="410">
        <f t="shared" ref="AG1087" si="3327">AG1086</f>
        <v>0</v>
      </c>
      <c r="AH1087" s="410">
        <f t="shared" ref="AH1087" si="3328">AH1086</f>
        <v>0</v>
      </c>
      <c r="AI1087" s="410">
        <f t="shared" ref="AI1087" si="3329">AI1086</f>
        <v>0</v>
      </c>
      <c r="AJ1087" s="410">
        <f t="shared" ref="AJ1087" si="3330">AJ1086</f>
        <v>0</v>
      </c>
      <c r="AK1087" s="410">
        <f t="shared" ref="AK1087" si="3331">AK1086</f>
        <v>0</v>
      </c>
      <c r="AL1087" s="410">
        <f t="shared" ref="AL1087" si="3332">AL1086</f>
        <v>0</v>
      </c>
      <c r="AM1087" s="305"/>
    </row>
    <row r="1088" spans="1:39" ht="15" customHeight="1" outlineLevel="1">
      <c r="A1088" s="530"/>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customHeight="1" outlineLevel="1">
      <c r="A1089" s="530">
        <v>43</v>
      </c>
      <c r="B1089" s="427" t="s">
        <v>136</v>
      </c>
      <c r="C1089" s="290" t="s">
        <v>25</v>
      </c>
      <c r="D1089" s="294"/>
      <c r="E1089" s="294"/>
      <c r="F1089" s="294"/>
      <c r="G1089" s="294"/>
      <c r="H1089" s="294"/>
      <c r="I1089" s="294"/>
      <c r="J1089" s="294"/>
      <c r="K1089" s="294"/>
      <c r="L1089" s="294"/>
      <c r="M1089" s="294"/>
      <c r="N1089" s="294">
        <v>0</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customHeight="1" outlineLevel="1">
      <c r="A1090" s="530"/>
      <c r="B1090" s="293" t="s">
        <v>347</v>
      </c>
      <c r="C1090" s="290" t="s">
        <v>164</v>
      </c>
      <c r="D1090" s="294"/>
      <c r="E1090" s="294"/>
      <c r="F1090" s="294"/>
      <c r="G1090" s="294"/>
      <c r="H1090" s="294"/>
      <c r="I1090" s="294"/>
      <c r="J1090" s="294"/>
      <c r="K1090" s="294"/>
      <c r="L1090" s="294"/>
      <c r="M1090" s="294"/>
      <c r="N1090" s="294">
        <f>N1089</f>
        <v>0</v>
      </c>
      <c r="O1090" s="294"/>
      <c r="P1090" s="294"/>
      <c r="Q1090" s="294"/>
      <c r="R1090" s="294"/>
      <c r="S1090" s="294"/>
      <c r="T1090" s="294"/>
      <c r="U1090" s="294"/>
      <c r="V1090" s="294"/>
      <c r="W1090" s="294"/>
      <c r="X1090" s="294"/>
      <c r="Y1090" s="410">
        <f>Y1089</f>
        <v>0</v>
      </c>
      <c r="Z1090" s="410">
        <f t="shared" ref="Z1090" si="3333">Z1089</f>
        <v>0</v>
      </c>
      <c r="AA1090" s="410">
        <f t="shared" ref="AA1090" si="3334">AA1089</f>
        <v>0</v>
      </c>
      <c r="AB1090" s="410">
        <f t="shared" ref="AB1090" si="3335">AB1089</f>
        <v>0</v>
      </c>
      <c r="AC1090" s="410">
        <f t="shared" ref="AC1090" si="3336">AC1089</f>
        <v>0</v>
      </c>
      <c r="AD1090" s="410">
        <f t="shared" ref="AD1090" si="3337">AD1089</f>
        <v>0</v>
      </c>
      <c r="AE1090" s="410">
        <f t="shared" ref="AE1090" si="3338">AE1089</f>
        <v>0</v>
      </c>
      <c r="AF1090" s="410">
        <f t="shared" ref="AF1090" si="3339">AF1089</f>
        <v>0</v>
      </c>
      <c r="AG1090" s="410">
        <f t="shared" ref="AG1090" si="3340">AG1089</f>
        <v>0</v>
      </c>
      <c r="AH1090" s="410">
        <f t="shared" ref="AH1090" si="3341">AH1089</f>
        <v>0</v>
      </c>
      <c r="AI1090" s="410">
        <f t="shared" ref="AI1090" si="3342">AI1089</f>
        <v>0</v>
      </c>
      <c r="AJ1090" s="410">
        <f t="shared" ref="AJ1090" si="3343">AJ1089</f>
        <v>0</v>
      </c>
      <c r="AK1090" s="410">
        <f t="shared" ref="AK1090" si="3344">AK1089</f>
        <v>0</v>
      </c>
      <c r="AL1090" s="410">
        <f t="shared" ref="AL1090" si="3345">AL1089</f>
        <v>0</v>
      </c>
      <c r="AM1090" s="305"/>
    </row>
    <row r="1091" spans="1:39" ht="15" customHeight="1" outlineLevel="1">
      <c r="A1091" s="530"/>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customHeight="1" outlineLevel="1">
      <c r="A1092" s="530">
        <v>44</v>
      </c>
      <c r="B1092" s="427" t="s">
        <v>137</v>
      </c>
      <c r="C1092" s="290" t="s">
        <v>25</v>
      </c>
      <c r="D1092" s="294"/>
      <c r="E1092" s="294"/>
      <c r="F1092" s="294"/>
      <c r="G1092" s="294"/>
      <c r="H1092" s="294"/>
      <c r="I1092" s="294"/>
      <c r="J1092" s="294"/>
      <c r="K1092" s="294"/>
      <c r="L1092" s="294"/>
      <c r="M1092" s="294"/>
      <c r="N1092" s="294">
        <v>0</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customHeight="1" outlineLevel="1">
      <c r="A1093" s="530"/>
      <c r="B1093" s="293" t="s">
        <v>347</v>
      </c>
      <c r="C1093" s="290" t="s">
        <v>164</v>
      </c>
      <c r="D1093" s="294"/>
      <c r="E1093" s="294"/>
      <c r="F1093" s="294"/>
      <c r="G1093" s="294"/>
      <c r="H1093" s="294"/>
      <c r="I1093" s="294"/>
      <c r="J1093" s="294"/>
      <c r="K1093" s="294"/>
      <c r="L1093" s="294"/>
      <c r="M1093" s="294"/>
      <c r="N1093" s="294">
        <f>N1092</f>
        <v>0</v>
      </c>
      <c r="O1093" s="294"/>
      <c r="P1093" s="294"/>
      <c r="Q1093" s="294"/>
      <c r="R1093" s="294"/>
      <c r="S1093" s="294"/>
      <c r="T1093" s="294"/>
      <c r="U1093" s="294"/>
      <c r="V1093" s="294"/>
      <c r="W1093" s="294"/>
      <c r="X1093" s="294"/>
      <c r="Y1093" s="410">
        <f>Y1092</f>
        <v>0</v>
      </c>
      <c r="Z1093" s="410">
        <f t="shared" ref="Z1093" si="3346">Z1092</f>
        <v>0</v>
      </c>
      <c r="AA1093" s="410">
        <f t="shared" ref="AA1093" si="3347">AA1092</f>
        <v>0</v>
      </c>
      <c r="AB1093" s="410">
        <f t="shared" ref="AB1093" si="3348">AB1092</f>
        <v>0</v>
      </c>
      <c r="AC1093" s="410">
        <f t="shared" ref="AC1093" si="3349">AC1092</f>
        <v>0</v>
      </c>
      <c r="AD1093" s="410">
        <f t="shared" ref="AD1093" si="3350">AD1092</f>
        <v>0</v>
      </c>
      <c r="AE1093" s="410">
        <f t="shared" ref="AE1093" si="3351">AE1092</f>
        <v>0</v>
      </c>
      <c r="AF1093" s="410">
        <f t="shared" ref="AF1093" si="3352">AF1092</f>
        <v>0</v>
      </c>
      <c r="AG1093" s="410">
        <f t="shared" ref="AG1093" si="3353">AG1092</f>
        <v>0</v>
      </c>
      <c r="AH1093" s="410">
        <f t="shared" ref="AH1093" si="3354">AH1092</f>
        <v>0</v>
      </c>
      <c r="AI1093" s="410">
        <f t="shared" ref="AI1093" si="3355">AI1092</f>
        <v>0</v>
      </c>
      <c r="AJ1093" s="410">
        <f t="shared" ref="AJ1093" si="3356">AJ1092</f>
        <v>0</v>
      </c>
      <c r="AK1093" s="410">
        <f t="shared" ref="AK1093" si="3357">AK1092</f>
        <v>0</v>
      </c>
      <c r="AL1093" s="410">
        <f t="shared" ref="AL1093" si="3358">AL1092</f>
        <v>0</v>
      </c>
      <c r="AM1093" s="305"/>
    </row>
    <row r="1094" spans="1:39" ht="15" customHeight="1" outlineLevel="1">
      <c r="A1094" s="530"/>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15" customHeight="1" outlineLevel="1">
      <c r="A1095" s="530">
        <v>45</v>
      </c>
      <c r="B1095" s="427" t="s">
        <v>138</v>
      </c>
      <c r="C1095" s="290" t="s">
        <v>25</v>
      </c>
      <c r="D1095" s="294"/>
      <c r="E1095" s="294"/>
      <c r="F1095" s="294"/>
      <c r="G1095" s="294"/>
      <c r="H1095" s="294"/>
      <c r="I1095" s="294"/>
      <c r="J1095" s="294"/>
      <c r="K1095" s="294"/>
      <c r="L1095" s="294"/>
      <c r="M1095" s="294"/>
      <c r="N1095" s="294">
        <v>0</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customHeight="1" outlineLevel="1">
      <c r="A1096" s="530"/>
      <c r="B1096" s="293" t="s">
        <v>347</v>
      </c>
      <c r="C1096" s="290" t="s">
        <v>164</v>
      </c>
      <c r="D1096" s="294"/>
      <c r="E1096" s="294"/>
      <c r="F1096" s="294"/>
      <c r="G1096" s="294"/>
      <c r="H1096" s="294"/>
      <c r="I1096" s="294"/>
      <c r="J1096" s="294"/>
      <c r="K1096" s="294"/>
      <c r="L1096" s="294"/>
      <c r="M1096" s="294"/>
      <c r="N1096" s="294">
        <f>N1095</f>
        <v>0</v>
      </c>
      <c r="O1096" s="294"/>
      <c r="P1096" s="294"/>
      <c r="Q1096" s="294"/>
      <c r="R1096" s="294"/>
      <c r="S1096" s="294"/>
      <c r="T1096" s="294"/>
      <c r="U1096" s="294"/>
      <c r="V1096" s="294"/>
      <c r="W1096" s="294"/>
      <c r="X1096" s="294"/>
      <c r="Y1096" s="410">
        <f>Y1095</f>
        <v>0</v>
      </c>
      <c r="Z1096" s="410">
        <f t="shared" ref="Z1096" si="3359">Z1095</f>
        <v>0</v>
      </c>
      <c r="AA1096" s="410">
        <f t="shared" ref="AA1096" si="3360">AA1095</f>
        <v>0</v>
      </c>
      <c r="AB1096" s="410">
        <f t="shared" ref="AB1096" si="3361">AB1095</f>
        <v>0</v>
      </c>
      <c r="AC1096" s="410">
        <f t="shared" ref="AC1096" si="3362">AC1095</f>
        <v>0</v>
      </c>
      <c r="AD1096" s="410">
        <f t="shared" ref="AD1096" si="3363">AD1095</f>
        <v>0</v>
      </c>
      <c r="AE1096" s="410">
        <f t="shared" ref="AE1096" si="3364">AE1095</f>
        <v>0</v>
      </c>
      <c r="AF1096" s="410">
        <f t="shared" ref="AF1096" si="3365">AF1095</f>
        <v>0</v>
      </c>
      <c r="AG1096" s="410">
        <f t="shared" ref="AG1096" si="3366">AG1095</f>
        <v>0</v>
      </c>
      <c r="AH1096" s="410">
        <f t="shared" ref="AH1096" si="3367">AH1095</f>
        <v>0</v>
      </c>
      <c r="AI1096" s="410">
        <f t="shared" ref="AI1096" si="3368">AI1095</f>
        <v>0</v>
      </c>
      <c r="AJ1096" s="410">
        <f t="shared" ref="AJ1096" si="3369">AJ1095</f>
        <v>0</v>
      </c>
      <c r="AK1096" s="410">
        <f t="shared" ref="AK1096" si="3370">AK1095</f>
        <v>0</v>
      </c>
      <c r="AL1096" s="410">
        <f t="shared" ref="AL1096" si="3371">AL1095</f>
        <v>0</v>
      </c>
      <c r="AM1096" s="305"/>
    </row>
    <row r="1097" spans="1:39" ht="15" customHeight="1" outlineLevel="1">
      <c r="A1097" s="530"/>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15" customHeight="1" outlineLevel="1">
      <c r="A1098" s="530">
        <v>46</v>
      </c>
      <c r="B1098" s="427" t="s">
        <v>139</v>
      </c>
      <c r="C1098" s="290" t="s">
        <v>25</v>
      </c>
      <c r="D1098" s="294"/>
      <c r="E1098" s="294"/>
      <c r="F1098" s="294"/>
      <c r="G1098" s="294"/>
      <c r="H1098" s="294"/>
      <c r="I1098" s="294"/>
      <c r="J1098" s="294"/>
      <c r="K1098" s="294"/>
      <c r="L1098" s="294"/>
      <c r="M1098" s="294"/>
      <c r="N1098" s="294">
        <v>0</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v>0.1</v>
      </c>
      <c r="AJ1098" s="414"/>
      <c r="AK1098" s="414"/>
      <c r="AL1098" s="414"/>
      <c r="AM1098" s="295">
        <f>SUM(Y1098:AL1098)</f>
        <v>0.1</v>
      </c>
    </row>
    <row r="1099" spans="1:39" ht="15" customHeight="1" outlineLevel="1">
      <c r="A1099" s="530"/>
      <c r="B1099" s="293" t="s">
        <v>347</v>
      </c>
      <c r="C1099" s="290" t="s">
        <v>164</v>
      </c>
      <c r="D1099" s="294"/>
      <c r="E1099" s="294"/>
      <c r="F1099" s="294"/>
      <c r="G1099" s="294"/>
      <c r="H1099" s="294"/>
      <c r="I1099" s="294"/>
      <c r="J1099" s="294"/>
      <c r="K1099" s="294"/>
      <c r="L1099" s="294"/>
      <c r="M1099" s="294"/>
      <c r="N1099" s="294">
        <f>N1098</f>
        <v>0</v>
      </c>
      <c r="O1099" s="294"/>
      <c r="P1099" s="294"/>
      <c r="Q1099" s="294"/>
      <c r="R1099" s="294"/>
      <c r="S1099" s="294"/>
      <c r="T1099" s="294"/>
      <c r="U1099" s="294"/>
      <c r="V1099" s="294"/>
      <c r="W1099" s="294"/>
      <c r="X1099" s="294"/>
      <c r="Y1099" s="410">
        <f>Y1098</f>
        <v>0</v>
      </c>
      <c r="Z1099" s="410">
        <f t="shared" ref="Z1099" si="3372">Z1098</f>
        <v>0</v>
      </c>
      <c r="AA1099" s="410">
        <f t="shared" ref="AA1099" si="3373">AA1098</f>
        <v>0</v>
      </c>
      <c r="AB1099" s="410">
        <f t="shared" ref="AB1099" si="3374">AB1098</f>
        <v>0</v>
      </c>
      <c r="AC1099" s="410">
        <f t="shared" ref="AC1099" si="3375">AC1098</f>
        <v>0</v>
      </c>
      <c r="AD1099" s="410">
        <f t="shared" ref="AD1099" si="3376">AD1098</f>
        <v>0</v>
      </c>
      <c r="AE1099" s="410">
        <f t="shared" ref="AE1099" si="3377">AE1098</f>
        <v>0</v>
      </c>
      <c r="AF1099" s="410">
        <f t="shared" ref="AF1099" si="3378">AF1098</f>
        <v>0</v>
      </c>
      <c r="AG1099" s="410">
        <f t="shared" ref="AG1099" si="3379">AG1098</f>
        <v>0</v>
      </c>
      <c r="AH1099" s="410">
        <f t="shared" ref="AH1099" si="3380">AH1098</f>
        <v>0</v>
      </c>
      <c r="AI1099" s="410">
        <f t="shared" ref="AI1099" si="3381">AI1098</f>
        <v>0.1</v>
      </c>
      <c r="AJ1099" s="410">
        <f t="shared" ref="AJ1099" si="3382">AJ1098</f>
        <v>0</v>
      </c>
      <c r="AK1099" s="410">
        <f t="shared" ref="AK1099" si="3383">AK1098</f>
        <v>0</v>
      </c>
      <c r="AL1099" s="410">
        <f t="shared" ref="AL1099" si="3384">AL1098</f>
        <v>0</v>
      </c>
      <c r="AM1099" s="305"/>
    </row>
    <row r="1100" spans="1:39" ht="15" customHeight="1" outlineLevel="1">
      <c r="A1100" s="530"/>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28.5" customHeight="1" outlineLevel="1">
      <c r="A1101" s="530">
        <v>47</v>
      </c>
      <c r="B1101" s="427" t="s">
        <v>140</v>
      </c>
      <c r="C1101" s="290" t="s">
        <v>25</v>
      </c>
      <c r="D1101" s="294"/>
      <c r="E1101" s="294"/>
      <c r="F1101" s="294"/>
      <c r="G1101" s="294"/>
      <c r="H1101" s="294"/>
      <c r="I1101" s="294"/>
      <c r="J1101" s="294"/>
      <c r="K1101" s="294"/>
      <c r="L1101" s="294"/>
      <c r="M1101" s="294"/>
      <c r="N1101" s="294">
        <v>0</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customHeight="1" outlineLevel="1">
      <c r="A1102" s="530"/>
      <c r="B1102" s="293" t="s">
        <v>347</v>
      </c>
      <c r="C1102" s="290" t="s">
        <v>164</v>
      </c>
      <c r="D1102" s="294"/>
      <c r="E1102" s="294"/>
      <c r="F1102" s="294"/>
      <c r="G1102" s="294"/>
      <c r="H1102" s="294"/>
      <c r="I1102" s="294"/>
      <c r="J1102" s="294"/>
      <c r="K1102" s="294"/>
      <c r="L1102" s="294"/>
      <c r="M1102" s="294"/>
      <c r="N1102" s="294">
        <f>N1101</f>
        <v>0</v>
      </c>
      <c r="O1102" s="294"/>
      <c r="P1102" s="294"/>
      <c r="Q1102" s="294"/>
      <c r="R1102" s="294"/>
      <c r="S1102" s="294"/>
      <c r="T1102" s="294"/>
      <c r="U1102" s="294"/>
      <c r="V1102" s="294"/>
      <c r="W1102" s="294"/>
      <c r="X1102" s="294"/>
      <c r="Y1102" s="410">
        <f>Y1101</f>
        <v>0</v>
      </c>
      <c r="Z1102" s="410">
        <f t="shared" ref="Z1102" si="3385">Z1101</f>
        <v>0</v>
      </c>
      <c r="AA1102" s="410">
        <f t="shared" ref="AA1102" si="3386">AA1101</f>
        <v>0</v>
      </c>
      <c r="AB1102" s="410">
        <f t="shared" ref="AB1102" si="3387">AB1101</f>
        <v>0</v>
      </c>
      <c r="AC1102" s="410">
        <f t="shared" ref="AC1102" si="3388">AC1101</f>
        <v>0</v>
      </c>
      <c r="AD1102" s="410">
        <f t="shared" ref="AD1102" si="3389">AD1101</f>
        <v>0</v>
      </c>
      <c r="AE1102" s="410">
        <f t="shared" ref="AE1102" si="3390">AE1101</f>
        <v>0</v>
      </c>
      <c r="AF1102" s="410">
        <f t="shared" ref="AF1102" si="3391">AF1101</f>
        <v>0</v>
      </c>
      <c r="AG1102" s="410">
        <f t="shared" ref="AG1102" si="3392">AG1101</f>
        <v>0</v>
      </c>
      <c r="AH1102" s="410">
        <f t="shared" ref="AH1102" si="3393">AH1101</f>
        <v>0</v>
      </c>
      <c r="AI1102" s="410">
        <f t="shared" ref="AI1102" si="3394">AI1101</f>
        <v>0</v>
      </c>
      <c r="AJ1102" s="410">
        <f t="shared" ref="AJ1102" si="3395">AJ1101</f>
        <v>0</v>
      </c>
      <c r="AK1102" s="410">
        <f t="shared" ref="AK1102" si="3396">AK1101</f>
        <v>0</v>
      </c>
      <c r="AL1102" s="410">
        <f t="shared" ref="AL1102" si="3397">AL1101</f>
        <v>0</v>
      </c>
      <c r="AM1102" s="305"/>
    </row>
    <row r="1103" spans="1:39" ht="15" customHeight="1" outlineLevel="1">
      <c r="A1103" s="530"/>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28.5" customHeight="1" outlineLevel="1">
      <c r="A1104" s="530">
        <v>48</v>
      </c>
      <c r="B1104" s="427" t="s">
        <v>141</v>
      </c>
      <c r="C1104" s="290" t="s">
        <v>25</v>
      </c>
      <c r="D1104" s="294"/>
      <c r="E1104" s="294"/>
      <c r="F1104" s="294"/>
      <c r="G1104" s="294"/>
      <c r="H1104" s="294"/>
      <c r="I1104" s="294"/>
      <c r="J1104" s="294"/>
      <c r="K1104" s="294"/>
      <c r="L1104" s="294"/>
      <c r="M1104" s="294"/>
      <c r="N1104" s="294">
        <v>0</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customHeight="1" outlineLevel="1">
      <c r="A1105" s="530"/>
      <c r="B1105" s="293" t="s">
        <v>347</v>
      </c>
      <c r="C1105" s="290" t="s">
        <v>164</v>
      </c>
      <c r="D1105" s="294"/>
      <c r="E1105" s="294"/>
      <c r="F1105" s="294"/>
      <c r="G1105" s="294"/>
      <c r="H1105" s="294"/>
      <c r="I1105" s="294"/>
      <c r="J1105" s="294"/>
      <c r="K1105" s="294"/>
      <c r="L1105" s="294"/>
      <c r="M1105" s="294"/>
      <c r="N1105" s="294">
        <f>N1104</f>
        <v>0</v>
      </c>
      <c r="O1105" s="294"/>
      <c r="P1105" s="294"/>
      <c r="Q1105" s="294"/>
      <c r="R1105" s="294"/>
      <c r="S1105" s="294"/>
      <c r="T1105" s="294"/>
      <c r="U1105" s="294"/>
      <c r="V1105" s="294"/>
      <c r="W1105" s="294"/>
      <c r="X1105" s="294"/>
      <c r="Y1105" s="410">
        <f>Y1104</f>
        <v>0</v>
      </c>
      <c r="Z1105" s="410">
        <f t="shared" ref="Z1105" si="3398">Z1104</f>
        <v>0</v>
      </c>
      <c r="AA1105" s="410">
        <f t="shared" ref="AA1105" si="3399">AA1104</f>
        <v>0</v>
      </c>
      <c r="AB1105" s="410">
        <f t="shared" ref="AB1105" si="3400">AB1104</f>
        <v>0</v>
      </c>
      <c r="AC1105" s="410">
        <f t="shared" ref="AC1105" si="3401">AC1104</f>
        <v>0</v>
      </c>
      <c r="AD1105" s="410">
        <f t="shared" ref="AD1105" si="3402">AD1104</f>
        <v>0</v>
      </c>
      <c r="AE1105" s="410">
        <f t="shared" ref="AE1105" si="3403">AE1104</f>
        <v>0</v>
      </c>
      <c r="AF1105" s="410">
        <f t="shared" ref="AF1105" si="3404">AF1104</f>
        <v>0</v>
      </c>
      <c r="AG1105" s="410">
        <f t="shared" ref="AG1105" si="3405">AG1104</f>
        <v>0</v>
      </c>
      <c r="AH1105" s="410">
        <f t="shared" ref="AH1105" si="3406">AH1104</f>
        <v>0</v>
      </c>
      <c r="AI1105" s="410">
        <f t="shared" ref="AI1105" si="3407">AI1104</f>
        <v>0</v>
      </c>
      <c r="AJ1105" s="410">
        <f t="shared" ref="AJ1105" si="3408">AJ1104</f>
        <v>0</v>
      </c>
      <c r="AK1105" s="410">
        <f t="shared" ref="AK1105" si="3409">AK1104</f>
        <v>0</v>
      </c>
      <c r="AL1105" s="410">
        <f t="shared" ref="AL1105" si="3410">AL1104</f>
        <v>0</v>
      </c>
      <c r="AM1105" s="305"/>
    </row>
    <row r="1106" spans="1:39" ht="15" customHeight="1" outlineLevel="1">
      <c r="A1106" s="530"/>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15" customHeight="1" outlineLevel="1">
      <c r="A1107" s="530">
        <v>49</v>
      </c>
      <c r="B1107" s="427" t="s">
        <v>142</v>
      </c>
      <c r="C1107" s="290" t="s">
        <v>25</v>
      </c>
      <c r="D1107" s="294"/>
      <c r="E1107" s="294"/>
      <c r="F1107" s="294"/>
      <c r="G1107" s="294"/>
      <c r="H1107" s="294"/>
      <c r="I1107" s="294"/>
      <c r="J1107" s="294"/>
      <c r="K1107" s="294"/>
      <c r="L1107" s="294"/>
      <c r="M1107" s="294"/>
      <c r="N1107" s="294">
        <v>0</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customHeight="1" outlineLevel="1">
      <c r="A1108" s="530"/>
      <c r="B1108" s="293" t="s">
        <v>347</v>
      </c>
      <c r="C1108" s="290" t="s">
        <v>164</v>
      </c>
      <c r="D1108" s="294"/>
      <c r="E1108" s="294"/>
      <c r="F1108" s="294"/>
      <c r="G1108" s="294"/>
      <c r="H1108" s="294"/>
      <c r="I1108" s="294"/>
      <c r="J1108" s="294"/>
      <c r="K1108" s="294"/>
      <c r="L1108" s="294"/>
      <c r="M1108" s="294"/>
      <c r="N1108" s="294">
        <f>N1107</f>
        <v>0</v>
      </c>
      <c r="O1108" s="294"/>
      <c r="P1108" s="294"/>
      <c r="Q1108" s="294"/>
      <c r="R1108" s="294"/>
      <c r="S1108" s="294"/>
      <c r="T1108" s="294"/>
      <c r="U1108" s="294"/>
      <c r="V1108" s="294"/>
      <c r="W1108" s="294"/>
      <c r="X1108" s="294"/>
      <c r="Y1108" s="410">
        <f>Y1107</f>
        <v>0</v>
      </c>
      <c r="Z1108" s="410">
        <f t="shared" ref="Z1108" si="3411">Z1107</f>
        <v>0</v>
      </c>
      <c r="AA1108" s="410">
        <f t="shared" ref="AA1108" si="3412">AA1107</f>
        <v>0</v>
      </c>
      <c r="AB1108" s="410">
        <f t="shared" ref="AB1108" si="3413">AB1107</f>
        <v>0</v>
      </c>
      <c r="AC1108" s="410">
        <f t="shared" ref="AC1108" si="3414">AC1107</f>
        <v>0</v>
      </c>
      <c r="AD1108" s="410">
        <f t="shared" ref="AD1108" si="3415">AD1107</f>
        <v>0</v>
      </c>
      <c r="AE1108" s="410">
        <f t="shared" ref="AE1108" si="3416">AE1107</f>
        <v>0</v>
      </c>
      <c r="AF1108" s="410">
        <f t="shared" ref="AF1108" si="3417">AF1107</f>
        <v>0</v>
      </c>
      <c r="AG1108" s="410">
        <f t="shared" ref="AG1108" si="3418">AG1107</f>
        <v>0</v>
      </c>
      <c r="AH1108" s="410">
        <f t="shared" ref="AH1108" si="3419">AH1107</f>
        <v>0</v>
      </c>
      <c r="AI1108" s="410">
        <f t="shared" ref="AI1108" si="3420">AI1107</f>
        <v>0</v>
      </c>
      <c r="AJ1108" s="410">
        <f t="shared" ref="AJ1108" si="3421">AJ1107</f>
        <v>0</v>
      </c>
      <c r="AK1108" s="410">
        <f t="shared" ref="AK1108" si="3422">AK1107</f>
        <v>0</v>
      </c>
      <c r="AL1108" s="410">
        <f t="shared" ref="AL1108" si="3423">AL1107</f>
        <v>0</v>
      </c>
      <c r="AM1108" s="305"/>
    </row>
    <row r="1109" spans="1:39" ht="15" customHeight="1" outlineLevel="1">
      <c r="A1109" s="530"/>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 r="B1110" s="326" t="s">
        <v>348</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349</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350</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354</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24">SUM(Y1114:AL1114)</f>
        <v>0</v>
      </c>
    </row>
    <row r="1115" spans="1:39">
      <c r="B1115" s="323" t="s">
        <v>355</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24"/>
        <v>0</v>
      </c>
    </row>
    <row r="1116" spans="1:39">
      <c r="B1116" s="323" t="s">
        <v>356</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24"/>
        <v>0</v>
      </c>
    </row>
    <row r="1117" spans="1:39">
      <c r="B1117" s="323" t="s">
        <v>357</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24"/>
        <v>0</v>
      </c>
    </row>
    <row r="1118" spans="1:39">
      <c r="B1118" s="323" t="s">
        <v>358</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5">Y212*Y1113</f>
        <v>0</v>
      </c>
      <c r="Z1118" s="377">
        <f t="shared" si="3425"/>
        <v>0</v>
      </c>
      <c r="AA1118" s="377">
        <f t="shared" si="3425"/>
        <v>0</v>
      </c>
      <c r="AB1118" s="377">
        <f t="shared" si="3425"/>
        <v>0</v>
      </c>
      <c r="AC1118" s="377">
        <f t="shared" si="3425"/>
        <v>0</v>
      </c>
      <c r="AD1118" s="377">
        <f t="shared" si="3425"/>
        <v>0</v>
      </c>
      <c r="AE1118" s="377">
        <f t="shared" si="3425"/>
        <v>0</v>
      </c>
      <c r="AF1118" s="377">
        <f t="shared" si="3425"/>
        <v>0</v>
      </c>
      <c r="AG1118" s="377">
        <f t="shared" si="3425"/>
        <v>0</v>
      </c>
      <c r="AH1118" s="377">
        <f t="shared" si="3425"/>
        <v>0</v>
      </c>
      <c r="AI1118" s="377">
        <f t="shared" si="3425"/>
        <v>0</v>
      </c>
      <c r="AJ1118" s="377">
        <f t="shared" si="3425"/>
        <v>0</v>
      </c>
      <c r="AK1118" s="377">
        <f t="shared" si="3425"/>
        <v>0</v>
      </c>
      <c r="AL1118" s="377">
        <f t="shared" si="3425"/>
        <v>0</v>
      </c>
      <c r="AM1118" s="627">
        <f t="shared" si="3424"/>
        <v>0</v>
      </c>
    </row>
    <row r="1119" spans="1:39">
      <c r="B1119" s="323" t="s">
        <v>359</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6">Y395*Y1113</f>
        <v>0</v>
      </c>
      <c r="Z1119" s="377">
        <f t="shared" si="3426"/>
        <v>0</v>
      </c>
      <c r="AA1119" s="377">
        <f t="shared" si="3426"/>
        <v>0</v>
      </c>
      <c r="AB1119" s="377">
        <f t="shared" si="3426"/>
        <v>0</v>
      </c>
      <c r="AC1119" s="377">
        <f t="shared" si="3426"/>
        <v>0</v>
      </c>
      <c r="AD1119" s="377">
        <f t="shared" si="3426"/>
        <v>0</v>
      </c>
      <c r="AE1119" s="377">
        <f t="shared" si="3426"/>
        <v>0</v>
      </c>
      <c r="AF1119" s="377">
        <f t="shared" si="3426"/>
        <v>0</v>
      </c>
      <c r="AG1119" s="377">
        <f t="shared" si="3426"/>
        <v>0</v>
      </c>
      <c r="AH1119" s="377">
        <f t="shared" si="3426"/>
        <v>0</v>
      </c>
      <c r="AI1119" s="377">
        <f t="shared" si="3426"/>
        <v>0</v>
      </c>
      <c r="AJ1119" s="377">
        <f t="shared" si="3426"/>
        <v>0</v>
      </c>
      <c r="AK1119" s="377">
        <f t="shared" si="3426"/>
        <v>0</v>
      </c>
      <c r="AL1119" s="377">
        <f t="shared" si="3426"/>
        <v>0</v>
      </c>
      <c r="AM1119" s="627">
        <f t="shared" si="3424"/>
        <v>0</v>
      </c>
    </row>
    <row r="1120" spans="1:39">
      <c r="B1120" s="323" t="s">
        <v>360</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27">Y578*Y1113</f>
        <v>0</v>
      </c>
      <c r="Z1120" s="377">
        <f t="shared" si="3427"/>
        <v>0</v>
      </c>
      <c r="AA1120" s="377">
        <f t="shared" si="3427"/>
        <v>0</v>
      </c>
      <c r="AB1120" s="377">
        <f t="shared" si="3427"/>
        <v>0</v>
      </c>
      <c r="AC1120" s="377">
        <f t="shared" si="3427"/>
        <v>0</v>
      </c>
      <c r="AD1120" s="377">
        <f t="shared" si="3427"/>
        <v>0</v>
      </c>
      <c r="AE1120" s="377">
        <f t="shared" si="3427"/>
        <v>0</v>
      </c>
      <c r="AF1120" s="377">
        <f t="shared" si="3427"/>
        <v>0</v>
      </c>
      <c r="AG1120" s="377">
        <f t="shared" si="3427"/>
        <v>0</v>
      </c>
      <c r="AH1120" s="377">
        <f t="shared" si="3427"/>
        <v>0</v>
      </c>
      <c r="AI1120" s="377">
        <f t="shared" si="3427"/>
        <v>0</v>
      </c>
      <c r="AJ1120" s="377">
        <f t="shared" si="3427"/>
        <v>0</v>
      </c>
      <c r="AK1120" s="377">
        <f t="shared" si="3427"/>
        <v>0</v>
      </c>
      <c r="AL1120" s="377">
        <f t="shared" si="3427"/>
        <v>0</v>
      </c>
      <c r="AM1120" s="627">
        <f t="shared" si="3424"/>
        <v>0</v>
      </c>
    </row>
    <row r="1121" spans="2:39">
      <c r="B1121" s="323" t="s">
        <v>361</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28">Y761*Y1113</f>
        <v>0</v>
      </c>
      <c r="Z1121" s="377">
        <f t="shared" si="3428"/>
        <v>0</v>
      </c>
      <c r="AA1121" s="377">
        <f t="shared" si="3428"/>
        <v>0</v>
      </c>
      <c r="AB1121" s="377">
        <f t="shared" si="3428"/>
        <v>0</v>
      </c>
      <c r="AC1121" s="377">
        <f t="shared" si="3428"/>
        <v>0</v>
      </c>
      <c r="AD1121" s="377">
        <f t="shared" si="3428"/>
        <v>0</v>
      </c>
      <c r="AE1121" s="377">
        <f t="shared" si="3428"/>
        <v>0</v>
      </c>
      <c r="AF1121" s="377">
        <f t="shared" si="3428"/>
        <v>0</v>
      </c>
      <c r="AG1121" s="377">
        <f t="shared" si="3428"/>
        <v>0</v>
      </c>
      <c r="AH1121" s="377">
        <f t="shared" si="3428"/>
        <v>0</v>
      </c>
      <c r="AI1121" s="377">
        <f t="shared" si="3428"/>
        <v>0</v>
      </c>
      <c r="AJ1121" s="377">
        <f t="shared" si="3428"/>
        <v>0</v>
      </c>
      <c r="AK1121" s="377">
        <f t="shared" si="3428"/>
        <v>0</v>
      </c>
      <c r="AL1121" s="377">
        <f t="shared" si="3428"/>
        <v>0</v>
      </c>
      <c r="AM1121" s="627">
        <f t="shared" si="3424"/>
        <v>0</v>
      </c>
    </row>
    <row r="1122" spans="2:39">
      <c r="B1122" s="323" t="s">
        <v>362</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29">Y944*Y1113</f>
        <v>0</v>
      </c>
      <c r="Z1122" s="377">
        <f t="shared" si="3429"/>
        <v>0</v>
      </c>
      <c r="AA1122" s="377">
        <f t="shared" si="3429"/>
        <v>0</v>
      </c>
      <c r="AB1122" s="377">
        <f t="shared" si="3429"/>
        <v>0</v>
      </c>
      <c r="AC1122" s="377">
        <f t="shared" si="3429"/>
        <v>0</v>
      </c>
      <c r="AD1122" s="377">
        <f t="shared" si="3429"/>
        <v>0</v>
      </c>
      <c r="AE1122" s="377">
        <f t="shared" si="3429"/>
        <v>0</v>
      </c>
      <c r="AF1122" s="377">
        <f t="shared" si="3429"/>
        <v>0</v>
      </c>
      <c r="AG1122" s="377">
        <f t="shared" si="3429"/>
        <v>0</v>
      </c>
      <c r="AH1122" s="377">
        <f t="shared" si="3429"/>
        <v>0</v>
      </c>
      <c r="AI1122" s="377">
        <f t="shared" si="3429"/>
        <v>0</v>
      </c>
      <c r="AJ1122" s="377">
        <f t="shared" si="3429"/>
        <v>0</v>
      </c>
      <c r="AK1122" s="377">
        <f t="shared" si="3429"/>
        <v>0</v>
      </c>
      <c r="AL1122" s="377">
        <f t="shared" si="3429"/>
        <v>0</v>
      </c>
      <c r="AM1122" s="627">
        <f t="shared" si="3424"/>
        <v>0</v>
      </c>
    </row>
    <row r="1123" spans="2:39">
      <c r="B1123" s="323" t="s">
        <v>363</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0">AA1110*AA1113</f>
        <v>0</v>
      </c>
      <c r="AB1123" s="377">
        <f t="shared" si="3430"/>
        <v>0</v>
      </c>
      <c r="AC1123" s="377">
        <f t="shared" si="3430"/>
        <v>0</v>
      </c>
      <c r="AD1123" s="377">
        <f t="shared" si="3430"/>
        <v>0</v>
      </c>
      <c r="AE1123" s="377">
        <f t="shared" si="3430"/>
        <v>0</v>
      </c>
      <c r="AF1123" s="377">
        <f t="shared" si="3430"/>
        <v>0</v>
      </c>
      <c r="AG1123" s="377">
        <f t="shared" si="3430"/>
        <v>0</v>
      </c>
      <c r="AH1123" s="377">
        <f t="shared" si="3430"/>
        <v>0</v>
      </c>
      <c r="AI1123" s="377">
        <f t="shared" si="3430"/>
        <v>0</v>
      </c>
      <c r="AJ1123" s="377">
        <f t="shared" si="3430"/>
        <v>0</v>
      </c>
      <c r="AK1123" s="377">
        <f t="shared" si="3430"/>
        <v>0</v>
      </c>
      <c r="AL1123" s="377">
        <f t="shared" si="3430"/>
        <v>0</v>
      </c>
      <c r="AM1123" s="627">
        <f t="shared" si="3424"/>
        <v>0</v>
      </c>
    </row>
    <row r="1124" spans="2:39" ht="15.75">
      <c r="B1124" s="348" t="s">
        <v>353</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1">SUM(Z1114:Z1123)</f>
        <v>0</v>
      </c>
      <c r="AA1124" s="345">
        <f t="shared" si="3431"/>
        <v>0</v>
      </c>
      <c r="AB1124" s="345">
        <f t="shared" si="3431"/>
        <v>0</v>
      </c>
      <c r="AC1124" s="345">
        <f t="shared" si="3431"/>
        <v>0</v>
      </c>
      <c r="AD1124" s="345">
        <f t="shared" si="3431"/>
        <v>0</v>
      </c>
      <c r="AE1124" s="345">
        <f t="shared" si="3431"/>
        <v>0</v>
      </c>
      <c r="AF1124" s="345">
        <f>SUM(AF1114:AF1123)</f>
        <v>0</v>
      </c>
      <c r="AG1124" s="345">
        <f t="shared" ref="AG1124:AL1124" si="3432">SUM(AG1114:AG1123)</f>
        <v>0</v>
      </c>
      <c r="AH1124" s="345">
        <f t="shared" si="3432"/>
        <v>0</v>
      </c>
      <c r="AI1124" s="345">
        <f t="shared" si="3432"/>
        <v>0</v>
      </c>
      <c r="AJ1124" s="345">
        <f t="shared" si="3432"/>
        <v>0</v>
      </c>
      <c r="AK1124" s="345">
        <f t="shared" si="3432"/>
        <v>0</v>
      </c>
      <c r="AL1124" s="345">
        <f t="shared" si="3432"/>
        <v>0</v>
      </c>
      <c r="AM1124" s="406">
        <f>SUM(AM1114:AM1123)</f>
        <v>0</v>
      </c>
    </row>
    <row r="1125" spans="2:39" ht="15.75">
      <c r="B1125" s="348" t="s">
        <v>352</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3">Z1111*Z1113</f>
        <v>0</v>
      </c>
      <c r="AA1125" s="346">
        <f>AA1111*AA1113</f>
        <v>0</v>
      </c>
      <c r="AB1125" s="346">
        <f t="shared" si="3433"/>
        <v>0</v>
      </c>
      <c r="AC1125" s="346">
        <f t="shared" si="3433"/>
        <v>0</v>
      </c>
      <c r="AD1125" s="346">
        <f t="shared" si="3433"/>
        <v>0</v>
      </c>
      <c r="AE1125" s="346">
        <f t="shared" si="3433"/>
        <v>0</v>
      </c>
      <c r="AF1125" s="346">
        <f t="shared" ref="AF1125:AL1125" si="3434">AF1111*AF1113</f>
        <v>0</v>
      </c>
      <c r="AG1125" s="346">
        <f t="shared" si="3434"/>
        <v>0</v>
      </c>
      <c r="AH1125" s="346">
        <f t="shared" si="3434"/>
        <v>0</v>
      </c>
      <c r="AI1125" s="346">
        <f t="shared" si="3434"/>
        <v>0</v>
      </c>
      <c r="AJ1125" s="346">
        <f t="shared" si="3434"/>
        <v>0</v>
      </c>
      <c r="AK1125" s="346">
        <f t="shared" si="3434"/>
        <v>0</v>
      </c>
      <c r="AL1125" s="346">
        <f t="shared" si="3434"/>
        <v>0</v>
      </c>
      <c r="AM1125" s="406">
        <f>SUM(Y1125:AL1125)</f>
        <v>0</v>
      </c>
    </row>
    <row r="1126" spans="2:39" ht="15.75">
      <c r="B1126" s="348" t="s">
        <v>351</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592</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8" t="s">
        <v>527</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9" zoomScale="90" zoomScaleNormal="90" workbookViewId="0">
      <selection activeCell="J32" sqref="J3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18" t="s">
        <v>172</v>
      </c>
      <c r="C4" s="125" t="s">
        <v>176</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9"/>
      <c r="C5" s="128" t="s">
        <v>173</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90"/>
      <c r="C6" s="608" t="s">
        <v>552</v>
      </c>
      <c r="D6" s="176"/>
      <c r="E6" s="176"/>
      <c r="F6" s="17"/>
      <c r="G6" s="176"/>
      <c r="H6" s="177"/>
      <c r="I6" s="178"/>
      <c r="J6" s="178"/>
      <c r="K6" s="178"/>
      <c r="L6" s="178"/>
      <c r="M6" s="178"/>
      <c r="N6" s="176"/>
      <c r="O6" s="176"/>
      <c r="P6" s="176"/>
      <c r="Q6" s="176"/>
      <c r="R6" s="176"/>
      <c r="S6" s="176"/>
      <c r="T6" s="176"/>
      <c r="U6" s="176"/>
      <c r="V6" s="176"/>
      <c r="W6" s="17"/>
    </row>
    <row r="7" spans="1:28" s="9" customFormat="1" ht="18.75" customHeight="1">
      <c r="B7" s="90"/>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506</v>
      </c>
      <c r="C8" s="820" t="s">
        <v>677</v>
      </c>
      <c r="D8" s="820"/>
      <c r="E8" s="820"/>
      <c r="F8" s="820"/>
      <c r="G8" s="820"/>
      <c r="H8" s="820"/>
      <c r="I8" s="820"/>
      <c r="J8" s="820"/>
      <c r="K8" s="820"/>
      <c r="L8" s="820"/>
      <c r="M8" s="820"/>
      <c r="N8" s="820"/>
      <c r="O8" s="820"/>
      <c r="P8" s="820"/>
      <c r="Q8" s="820"/>
      <c r="R8" s="820"/>
      <c r="S8" s="820"/>
      <c r="T8" s="106"/>
      <c r="U8" s="106"/>
      <c r="V8" s="106"/>
      <c r="W8" s="106"/>
    </row>
    <row r="9" spans="1:28" s="9" customFormat="1" ht="45" customHeight="1">
      <c r="B9" s="57"/>
      <c r="C9" s="820" t="s">
        <v>565</v>
      </c>
      <c r="D9" s="820"/>
      <c r="E9" s="820"/>
      <c r="F9" s="820"/>
      <c r="G9" s="820"/>
      <c r="H9" s="820"/>
      <c r="I9" s="820"/>
      <c r="J9" s="820"/>
      <c r="K9" s="820"/>
      <c r="L9" s="820"/>
      <c r="M9" s="820"/>
      <c r="N9" s="820"/>
      <c r="O9" s="820"/>
      <c r="P9" s="820"/>
      <c r="Q9" s="820"/>
      <c r="R9" s="820"/>
      <c r="S9" s="820"/>
      <c r="T9" s="106"/>
      <c r="U9" s="106"/>
      <c r="V9" s="106"/>
      <c r="W9" s="106"/>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9" t="s">
        <v>236</v>
      </c>
      <c r="C12" s="819"/>
      <c r="D12" s="180"/>
      <c r="E12" s="181" t="s">
        <v>237</v>
      </c>
      <c r="F12" s="52"/>
      <c r="G12" s="52"/>
      <c r="H12" s="45"/>
      <c r="I12" s="52"/>
      <c r="K12" s="590"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473</v>
      </c>
      <c r="D14" s="202"/>
      <c r="E14" s="203" t="s">
        <v>62</v>
      </c>
      <c r="F14" s="203" t="s">
        <v>495</v>
      </c>
      <c r="G14" s="203" t="s">
        <v>63</v>
      </c>
      <c r="H14" s="203" t="s">
        <v>64</v>
      </c>
      <c r="I14" s="203" t="str">
        <f>'1.  LRAMVA Summary'!D50</f>
        <v>Residential</v>
      </c>
      <c r="J14" s="203" t="str">
        <f>'1.  LRAMVA Summary'!E50</f>
        <v>General Service &lt; 50 kW</v>
      </c>
      <c r="K14" s="203" t="str">
        <f>'1.  LRAMVA Summary'!F50</f>
        <v>General Service 50 to 2999 kW</v>
      </c>
      <c r="L14" s="203" t="str">
        <f>'1.  LRAMVA Summary'!G50</f>
        <v>General Service 3000-4999 kW</v>
      </c>
      <c r="M14" s="203" t="str">
        <f>'1.  LRAMVA Summary'!H50</f>
        <v>Unmetered Scattered Load</v>
      </c>
      <c r="N14" s="203" t="str">
        <f>'1.  LRAMVA Summary'!I50</f>
        <v>Sentinel Lighting</v>
      </c>
      <c r="O14" s="203" t="str">
        <f>'1.  LRAMVA Summary'!J50</f>
        <v xml:space="preserve">Street Lighting </v>
      </c>
      <c r="P14" s="203" t="str">
        <f>'1.  LRAMVA Summary'!K50</f>
        <v/>
      </c>
      <c r="Q14" s="203" t="str">
        <f>'1.  LRAMVA Summary'!L50</f>
        <v/>
      </c>
      <c r="R14" s="203" t="str">
        <f>'1.  LRAMVA Summary'!M50</f>
        <v/>
      </c>
      <c r="S14" s="203" t="str">
        <f>'1.  LRAMVA Summary'!N50</f>
        <v/>
      </c>
      <c r="T14" s="203" t="str">
        <f>'1.  LRAMVA Summary'!O50</f>
        <v/>
      </c>
      <c r="U14" s="203" t="str">
        <f>'1.  LRAMVA Summary'!P50</f>
        <v/>
      </c>
      <c r="V14" s="203" t="str">
        <f>'1.  LRAMVA Summary'!Q50</f>
        <v/>
      </c>
      <c r="W14" s="203" t="str">
        <f>'1.  LRAMVA Summary'!R50</f>
        <v>Total</v>
      </c>
    </row>
    <row r="15" spans="1:28" s="9" customFormat="1">
      <c r="B15" s="204" t="s">
        <v>44</v>
      </c>
      <c r="C15" s="204">
        <v>1.47E-2</v>
      </c>
      <c r="D15" s="205"/>
      <c r="E15" s="206">
        <v>40544</v>
      </c>
      <c r="F15" s="207">
        <v>2011</v>
      </c>
      <c r="G15" s="208" t="s">
        <v>65</v>
      </c>
      <c r="H15" s="209">
        <f>C$15/12</f>
        <v>1.225E-3</v>
      </c>
      <c r="I15" s="210">
        <f>SUM('1.  LRAMVA Summary'!D$52:D$53)*(MONTH($E15)-1)/12*$H15</f>
        <v>0</v>
      </c>
      <c r="J15" s="210">
        <f>SUM('1.  LRAMVA Summary'!E$52:E$53)*(MONTH($E15)-1)/12*$H15</f>
        <v>0</v>
      </c>
      <c r="K15" s="210">
        <f>SUM('1.  LRAMVA Summary'!F$52:F$53)*(MONTH($E15)-1)/12*$H15</f>
        <v>0</v>
      </c>
      <c r="L15" s="210">
        <f>SUM('1.  LRAMVA Summary'!G$52:G$53)*(MONTH($E15)-1)/12*$H15</f>
        <v>0</v>
      </c>
      <c r="M15" s="210">
        <f>SUM('1.  LRAMVA Summary'!H$52:H$53)*(MONTH($E15)-1)/12*$H15</f>
        <v>0</v>
      </c>
      <c r="N15" s="210">
        <f>SUM('1.  LRAMVA Summary'!I$52:I$53)*(MONTH($E15)-1)/12*$H15</f>
        <v>0</v>
      </c>
      <c r="O15" s="210">
        <f>SUM('1.  LRAMVA Summary'!J$52:J$53)*(MONTH($E15)-1)/12*$H15</f>
        <v>0</v>
      </c>
      <c r="P15" s="210">
        <f>SUM('1.  LRAMVA Summary'!K$52:K$53)*(MONTH($E15)-1)/12*$H15</f>
        <v>0</v>
      </c>
      <c r="Q15" s="210">
        <f>SUM('1.  LRAMVA Summary'!L$52:L$53)*(MONTH($E15)-1)/12*$H15</f>
        <v>0</v>
      </c>
      <c r="R15" s="210">
        <f>SUM('1.  LRAMVA Summary'!M$52:M$53)*(MONTH($E15)-1)/12*$H15</f>
        <v>0</v>
      </c>
      <c r="S15" s="210">
        <f>SUM('1.  LRAMVA Summary'!N$52:N$53)*(MONTH($E15)-1)/12*$H15</f>
        <v>0</v>
      </c>
      <c r="T15" s="210">
        <f>SUM('1.  LRAMVA Summary'!O$52:O$53)*(MONTH($E15)-1)/12*$H15</f>
        <v>0</v>
      </c>
      <c r="U15" s="210">
        <f>SUM('1.  LRAMVA Summary'!P$52:P$53)*(MONTH($E15)-1)/12*$H15</f>
        <v>0</v>
      </c>
      <c r="V15" s="210">
        <f>SUM('1.  LRAMVA Summary'!Q$52:Q$53)*(MONTH($E15)-1)/12*$H15</f>
        <v>0</v>
      </c>
      <c r="W15" s="211">
        <f>SUM(I15:V15)</f>
        <v>0</v>
      </c>
    </row>
    <row r="16" spans="1:28" s="9" customFormat="1">
      <c r="B16" s="212" t="s">
        <v>45</v>
      </c>
      <c r="C16" s="212">
        <v>1.47E-2</v>
      </c>
      <c r="D16" s="205"/>
      <c r="E16" s="206">
        <v>40575</v>
      </c>
      <c r="F16" s="207">
        <v>2011</v>
      </c>
      <c r="G16" s="208" t="s">
        <v>65</v>
      </c>
      <c r="H16" s="209">
        <f>C$15/12</f>
        <v>1.225E-3</v>
      </c>
      <c r="I16" s="210">
        <f>SUM('1.  LRAMVA Summary'!D$52:D$53)*(MONTH($E16)-1)/12*$H16</f>
        <v>0</v>
      </c>
      <c r="J16" s="210">
        <f>SUM('1.  LRAMVA Summary'!E$52:E$53)*(MONTH($E16)-1)/12*$H16</f>
        <v>0</v>
      </c>
      <c r="K16" s="210">
        <f>SUM('1.  LRAMVA Summary'!F$52:F$53)*(MONTH($E16)-1)/12*$H16</f>
        <v>0</v>
      </c>
      <c r="L16" s="210">
        <f>SUM('1.  LRAMVA Summary'!G$52:G$53)*(MONTH($E16)-1)/12*$H16</f>
        <v>0</v>
      </c>
      <c r="M16" s="210">
        <f>SUM('1.  LRAMVA Summary'!H$52:H$53)*(MONTH($E16)-1)/12*$H16</f>
        <v>0</v>
      </c>
      <c r="N16" s="210">
        <f>SUM('1.  LRAMVA Summary'!I$52:I$53)*(MONTH($E16)-1)/12*$H16</f>
        <v>0</v>
      </c>
      <c r="O16" s="210">
        <f>SUM('1.  LRAMVA Summary'!J$52:J$53)*(MONTH($E16)-1)/12*$H16</f>
        <v>0</v>
      </c>
      <c r="P16" s="210">
        <f>SUM('1.  LRAMVA Summary'!K$52:K$53)*(MONTH($E16)-1)/12*$H16</f>
        <v>0</v>
      </c>
      <c r="Q16" s="210">
        <f>SUM('1.  LRAMVA Summary'!L$52:L$53)*(MONTH($E16)-1)/12*$H16</f>
        <v>0</v>
      </c>
      <c r="R16" s="210">
        <f>SUM('1.  LRAMVA Summary'!M$52:M$53)*(MONTH($E16)-1)/12*$H16</f>
        <v>0</v>
      </c>
      <c r="S16" s="210">
        <f>SUM('1.  LRAMVA Summary'!N$52:N$53)*(MONTH($E16)-1)/12*$H16</f>
        <v>0</v>
      </c>
      <c r="T16" s="210">
        <f>SUM('1.  LRAMVA Summary'!O$52:O$53)*(MONTH($E16)-1)/12*$H16</f>
        <v>0</v>
      </c>
      <c r="U16" s="210">
        <f>SUM('1.  LRAMVA Summary'!P$52:P$53)*(MONTH($E16)-1)/12*$H16</f>
        <v>0</v>
      </c>
      <c r="V16" s="210">
        <f>SUM('1.  LRAMVA Summary'!Q$52:Q$53)*(MONTH($E16)-1)/12*$H16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Summary'!D$52:D$53)*(MONTH($E17)-1)/12*$H17</f>
        <v>0</v>
      </c>
      <c r="J17" s="210">
        <f>SUM('1.  LRAMVA Summary'!E$52:E$53)*(MONTH($E17)-1)/12*$H17</f>
        <v>0</v>
      </c>
      <c r="K17" s="210">
        <f>SUM('1.  LRAMVA Summary'!F$52:F$53)*(MONTH($E17)-1)/12*$H17</f>
        <v>0</v>
      </c>
      <c r="L17" s="210">
        <f>SUM('1.  LRAMVA Summary'!G$52:G$53)*(MONTH($E17)-1)/12*$H17</f>
        <v>0</v>
      </c>
      <c r="M17" s="210">
        <f>SUM('1.  LRAMVA Summary'!H$52:H$53)*(MONTH($E17)-1)/12*$H17</f>
        <v>0</v>
      </c>
      <c r="N17" s="210">
        <f>SUM('1.  LRAMVA Summary'!I$52:I$53)*(MONTH($E17)-1)/12*$H17</f>
        <v>0</v>
      </c>
      <c r="O17" s="210">
        <f>SUM('1.  LRAMVA Summary'!J$52:J$53)*(MONTH($E17)-1)/12*$H17</f>
        <v>0</v>
      </c>
      <c r="P17" s="210">
        <f>SUM('1.  LRAMVA Summary'!K$52:K$53)*(MONTH($E17)-1)/12*$H17</f>
        <v>0</v>
      </c>
      <c r="Q17" s="210">
        <f>SUM('1.  LRAMVA Summary'!L$52:L$53)*(MONTH($E17)-1)/12*$H17</f>
        <v>0</v>
      </c>
      <c r="R17" s="210">
        <f>SUM('1.  LRAMVA Summary'!M$52:M$53)*(MONTH($E17)-1)/12*$H17</f>
        <v>0</v>
      </c>
      <c r="S17" s="210">
        <f>SUM('1.  LRAMVA Summary'!N$52:N$53)*(MONTH($E17)-1)/12*$H17</f>
        <v>0</v>
      </c>
      <c r="T17" s="210">
        <f>SUM('1.  LRAMVA Summary'!O$52:O$53)*(MONTH($E17)-1)/12*$H17</f>
        <v>0</v>
      </c>
      <c r="U17" s="210">
        <f>SUM('1.  LRAMVA Summary'!P$52:P$53)*(MONTH($E17)-1)/12*$H17</f>
        <v>0</v>
      </c>
      <c r="V17" s="210">
        <f>SUM('1.  LRAMVA Summary'!Q$52:Q$53)*(MONTH($E17)-1)/12*$H17</f>
        <v>0</v>
      </c>
      <c r="W17" s="211">
        <f>SUM(I17:V17)</f>
        <v>0</v>
      </c>
    </row>
    <row r="18" spans="2:23" s="9" customFormat="1">
      <c r="B18" s="212" t="s">
        <v>47</v>
      </c>
      <c r="C18" s="212">
        <v>1.47E-2</v>
      </c>
      <c r="D18" s="205"/>
      <c r="E18" s="213">
        <v>40634</v>
      </c>
      <c r="F18" s="207">
        <v>2011</v>
      </c>
      <c r="G18" s="214" t="s">
        <v>66</v>
      </c>
      <c r="H18" s="209">
        <f>C$16/12</f>
        <v>1.225E-3</v>
      </c>
      <c r="I18" s="210">
        <f>SUM('1.  LRAMVA Summary'!D$52:D$53)*(MONTH($E18)-1)/12*$H18</f>
        <v>0</v>
      </c>
      <c r="J18" s="210">
        <f>SUM('1.  LRAMVA Summary'!E$52:E$53)*(MONTH($E18)-1)/12*$H18</f>
        <v>0</v>
      </c>
      <c r="K18" s="210">
        <f>SUM('1.  LRAMVA Summary'!F$52:F$53)*(MONTH($E18)-1)/12*$H18</f>
        <v>0</v>
      </c>
      <c r="L18" s="210">
        <f>SUM('1.  LRAMVA Summary'!G$52:G$53)*(MONTH($E18)-1)/12*$H18</f>
        <v>0</v>
      </c>
      <c r="M18" s="210">
        <f>SUM('1.  LRAMVA Summary'!H$52:H$53)*(MONTH($E18)-1)/12*$H18</f>
        <v>0</v>
      </c>
      <c r="N18" s="210">
        <f>SUM('1.  LRAMVA Summary'!I$52:I$53)*(MONTH($E18)-1)/12*$H18</f>
        <v>0</v>
      </c>
      <c r="O18" s="210">
        <f>SUM('1.  LRAMVA Summary'!J$52:J$53)*(MONTH($E18)-1)/12*$H18</f>
        <v>0</v>
      </c>
      <c r="P18" s="210">
        <f>SUM('1.  LRAMVA Summary'!K$52:K$53)*(MONTH($E18)-1)/12*$H18</f>
        <v>0</v>
      </c>
      <c r="Q18" s="210">
        <f>SUM('1.  LRAMVA Summary'!L$52:L$53)*(MONTH($E18)-1)/12*$H18</f>
        <v>0</v>
      </c>
      <c r="R18" s="210">
        <f>SUM('1.  LRAMVA Summary'!M$52:M$53)*(MONTH($E18)-1)/12*$H18</f>
        <v>0</v>
      </c>
      <c r="S18" s="210">
        <f>SUM('1.  LRAMVA Summary'!N$52:N$53)*(MONTH($E18)-1)/12*$H18</f>
        <v>0</v>
      </c>
      <c r="T18" s="210">
        <f>SUM('1.  LRAMVA Summary'!O$52:O$53)*(MONTH($E18)-1)/12*$H18</f>
        <v>0</v>
      </c>
      <c r="U18" s="210">
        <f>SUM('1.  LRAMVA Summary'!P$52:P$53)*(MONTH($E18)-1)/12*$H18</f>
        <v>0</v>
      </c>
      <c r="V18" s="210">
        <f>SUM('1.  LRAMVA Summary'!Q$52:Q$53)*(MONTH($E18)-1)/12*$H18</f>
        <v>0</v>
      </c>
      <c r="W18" s="211">
        <f>SUM(I18:V18)</f>
        <v>0</v>
      </c>
    </row>
    <row r="19" spans="2:23" s="9" customFormat="1">
      <c r="B19" s="212" t="s">
        <v>48</v>
      </c>
      <c r="C19" s="212">
        <v>1.47E-2</v>
      </c>
      <c r="D19" s="205"/>
      <c r="E19" s="213">
        <v>40664</v>
      </c>
      <c r="F19" s="207">
        <v>2011</v>
      </c>
      <c r="G19" s="214" t="s">
        <v>66</v>
      </c>
      <c r="H19" s="209">
        <f>C$16/12</f>
        <v>1.225E-3</v>
      </c>
      <c r="I19" s="210">
        <f>SUM('1.  LRAMVA Summary'!D$52:D$53)*(MONTH($E19)-1)/12*$H19</f>
        <v>0</v>
      </c>
      <c r="J19" s="210">
        <f>SUM('1.  LRAMVA Summary'!E$52:E$53)*(MONTH($E19)-1)/12*$H19</f>
        <v>0</v>
      </c>
      <c r="K19" s="210">
        <f>SUM('1.  LRAMVA Summary'!F$52:F$53)*(MONTH($E19)-1)/12*$H19</f>
        <v>0</v>
      </c>
      <c r="L19" s="210">
        <f>SUM('1.  LRAMVA Summary'!G$52:G$53)*(MONTH($E19)-1)/12*$H19</f>
        <v>0</v>
      </c>
      <c r="M19" s="210">
        <f>SUM('1.  LRAMVA Summary'!H$52:H$53)*(MONTH($E19)-1)/12*$H19</f>
        <v>0</v>
      </c>
      <c r="N19" s="210">
        <f>SUM('1.  LRAMVA Summary'!I$52:I$53)*(MONTH($E19)-1)/12*$H19</f>
        <v>0</v>
      </c>
      <c r="O19" s="210">
        <f>SUM('1.  LRAMVA Summary'!J$52:J$53)*(MONTH($E19)-1)/12*$H19</f>
        <v>0</v>
      </c>
      <c r="P19" s="210">
        <f>SUM('1.  LRAMVA Summary'!K$52:K$53)*(MONTH($E19)-1)/12*$H19</f>
        <v>0</v>
      </c>
      <c r="Q19" s="210">
        <f>SUM('1.  LRAMVA Summary'!L$52:L$53)*(MONTH($E19)-1)/12*$H19</f>
        <v>0</v>
      </c>
      <c r="R19" s="210">
        <f>SUM('1.  LRAMVA Summary'!M$52:M$53)*(MONTH($E19)-1)/12*$H19</f>
        <v>0</v>
      </c>
      <c r="S19" s="210">
        <f>SUM('1.  LRAMVA Summary'!N$52:N$53)*(MONTH($E19)-1)/12*$H19</f>
        <v>0</v>
      </c>
      <c r="T19" s="210">
        <f>SUM('1.  LRAMVA Summary'!O$52:O$53)*(MONTH($E19)-1)/12*$H19</f>
        <v>0</v>
      </c>
      <c r="U19" s="210">
        <f>SUM('1.  LRAMVA Summary'!P$52:P$53)*(MONTH($E19)-1)/12*$H19</f>
        <v>0</v>
      </c>
      <c r="V19" s="210">
        <f>SUM('1.  LRAMVA Summary'!Q$52:Q$53)*(MONTH($E19)-1)/12*$H19</f>
        <v>0</v>
      </c>
      <c r="W19" s="211">
        <f t="shared" si="0"/>
        <v>0</v>
      </c>
    </row>
    <row r="20" spans="2:23" s="9" customFormat="1">
      <c r="B20" s="212" t="s">
        <v>49</v>
      </c>
      <c r="C20" s="212">
        <v>1.47E-2</v>
      </c>
      <c r="D20" s="205"/>
      <c r="E20" s="213">
        <v>40695</v>
      </c>
      <c r="F20" s="207">
        <v>2011</v>
      </c>
      <c r="G20" s="214" t="s">
        <v>66</v>
      </c>
      <c r="H20" s="209">
        <f>C$16/12</f>
        <v>1.225E-3</v>
      </c>
      <c r="I20" s="210">
        <f>SUM('1.  LRAMVA Summary'!D$52:D$53)*(MONTH($E20)-1)/12*$H20</f>
        <v>0</v>
      </c>
      <c r="J20" s="210">
        <f>SUM('1.  LRAMVA Summary'!E$52:E$53)*(MONTH($E20)-1)/12*$H20</f>
        <v>0</v>
      </c>
      <c r="K20" s="210">
        <f>SUM('1.  LRAMVA Summary'!F$52:F$53)*(MONTH($E20)-1)/12*$H20</f>
        <v>0</v>
      </c>
      <c r="L20" s="210">
        <f>SUM('1.  LRAMVA Summary'!G$52:G$53)*(MONTH($E20)-1)/12*$H20</f>
        <v>0</v>
      </c>
      <c r="M20" s="210">
        <f>SUM('1.  LRAMVA Summary'!H$52:H$53)*(MONTH($E20)-1)/12*$H20</f>
        <v>0</v>
      </c>
      <c r="N20" s="210">
        <f>SUM('1.  LRAMVA Summary'!I$52:I$53)*(MONTH($E20)-1)/12*$H20</f>
        <v>0</v>
      </c>
      <c r="O20" s="210">
        <f>SUM('1.  LRAMVA Summary'!J$52:J$53)*(MONTH($E20)-1)/12*$H20</f>
        <v>0</v>
      </c>
      <c r="P20" s="210">
        <f>SUM('1.  LRAMVA Summary'!K$52:K$53)*(MONTH($E20)-1)/12*$H20</f>
        <v>0</v>
      </c>
      <c r="Q20" s="210">
        <f>SUM('1.  LRAMVA Summary'!L$52:L$53)*(MONTH($E20)-1)/12*$H20</f>
        <v>0</v>
      </c>
      <c r="R20" s="210">
        <f>SUM('1.  LRAMVA Summary'!M$52:M$53)*(MONTH($E20)-1)/12*$H20</f>
        <v>0</v>
      </c>
      <c r="S20" s="210">
        <f>SUM('1.  LRAMVA Summary'!N$52:N$53)*(MONTH($E20)-1)/12*$H20</f>
        <v>0</v>
      </c>
      <c r="T20" s="210">
        <f>SUM('1.  LRAMVA Summary'!O$52:O$53)*(MONTH($E20)-1)/12*$H20</f>
        <v>0</v>
      </c>
      <c r="U20" s="210">
        <f>SUM('1.  LRAMVA Summary'!P$52:P$53)*(MONTH($E20)-1)/12*$H20</f>
        <v>0</v>
      </c>
      <c r="V20" s="210">
        <f>SUM('1.  LRAMVA Summary'!Q$52:Q$53)*(MONTH($E20)-1)/12*$H20</f>
        <v>0</v>
      </c>
      <c r="W20" s="211">
        <f t="shared" si="0"/>
        <v>0</v>
      </c>
    </row>
    <row r="21" spans="2:23" s="9" customFormat="1">
      <c r="B21" s="212" t="s">
        <v>50</v>
      </c>
      <c r="C21" s="212">
        <v>1.47E-2</v>
      </c>
      <c r="D21" s="205"/>
      <c r="E21" s="213">
        <v>40725</v>
      </c>
      <c r="F21" s="207">
        <v>2011</v>
      </c>
      <c r="G21" s="214" t="s">
        <v>68</v>
      </c>
      <c r="H21" s="209">
        <f>C$17/12</f>
        <v>1.225E-3</v>
      </c>
      <c r="I21" s="210">
        <f>SUM('1.  LRAMVA Summary'!D$52:D$53)*(MONTH($E21)-1)/12*$H21</f>
        <v>0</v>
      </c>
      <c r="J21" s="210">
        <f>SUM('1.  LRAMVA Summary'!E$52:E$53)*(MONTH($E21)-1)/12*$H21</f>
        <v>0</v>
      </c>
      <c r="K21" s="210">
        <f>SUM('1.  LRAMVA Summary'!F$52:F$53)*(MONTH($E21)-1)/12*$H21</f>
        <v>0</v>
      </c>
      <c r="L21" s="210">
        <f>SUM('1.  LRAMVA Summary'!G$52:G$53)*(MONTH($E21)-1)/12*$H21</f>
        <v>0</v>
      </c>
      <c r="M21" s="210">
        <f>SUM('1.  LRAMVA Summary'!H$52:H$53)*(MONTH($E21)-1)/12*$H21</f>
        <v>0</v>
      </c>
      <c r="N21" s="210">
        <f>SUM('1.  LRAMVA Summary'!I$52:I$53)*(MONTH($E21)-1)/12*$H21</f>
        <v>0</v>
      </c>
      <c r="O21" s="210">
        <f>SUM('1.  LRAMVA Summary'!J$52:J$53)*(MONTH($E21)-1)/12*$H21</f>
        <v>0</v>
      </c>
      <c r="P21" s="210">
        <f>SUM('1.  LRAMVA Summary'!K$52:K$53)*(MONTH($E21)-1)/12*$H21</f>
        <v>0</v>
      </c>
      <c r="Q21" s="210">
        <f>SUM('1.  LRAMVA Summary'!L$52:L$53)*(MONTH($E21)-1)/12*$H21</f>
        <v>0</v>
      </c>
      <c r="R21" s="210">
        <f>SUM('1.  LRAMVA Summary'!M$52:M$53)*(MONTH($E21)-1)/12*$H21</f>
        <v>0</v>
      </c>
      <c r="S21" s="210">
        <f>SUM('1.  LRAMVA Summary'!N$52:N$53)*(MONTH($E21)-1)/12*$H21</f>
        <v>0</v>
      </c>
      <c r="T21" s="210">
        <f>SUM('1.  LRAMVA Summary'!O$52:O$53)*(MONTH($E21)-1)/12*$H21</f>
        <v>0</v>
      </c>
      <c r="U21" s="210">
        <f>SUM('1.  LRAMVA Summary'!P$52:P$53)*(MONTH($E21)-1)/12*$H21</f>
        <v>0</v>
      </c>
      <c r="V21" s="210">
        <f>SUM('1.  LRAMVA Summary'!Q$52:Q$53)*(MONTH($E21)-1)/12*$H21</f>
        <v>0</v>
      </c>
      <c r="W21" s="211">
        <f t="shared" si="0"/>
        <v>0</v>
      </c>
    </row>
    <row r="22" spans="2:23" s="9" customFormat="1">
      <c r="B22" s="212" t="s">
        <v>51</v>
      </c>
      <c r="C22" s="212">
        <v>1.47E-2</v>
      </c>
      <c r="D22" s="205"/>
      <c r="E22" s="213">
        <v>40756</v>
      </c>
      <c r="F22" s="207">
        <v>2011</v>
      </c>
      <c r="G22" s="214" t="s">
        <v>68</v>
      </c>
      <c r="H22" s="209">
        <f>C$17/12</f>
        <v>1.225E-3</v>
      </c>
      <c r="I22" s="210">
        <f>SUM('1.  LRAMVA Summary'!D$52:D$53)*(MONTH($E22)-1)/12*$H22</f>
        <v>0</v>
      </c>
      <c r="J22" s="210">
        <f>SUM('1.  LRAMVA Summary'!E$52:E$53)*(MONTH($E22)-1)/12*$H22</f>
        <v>0</v>
      </c>
      <c r="K22" s="210">
        <f>SUM('1.  LRAMVA Summary'!F$52:F$53)*(MONTH($E22)-1)/12*$H22</f>
        <v>0</v>
      </c>
      <c r="L22" s="210">
        <f>SUM('1.  LRAMVA Summary'!G$52:G$53)*(MONTH($E22)-1)/12*$H22</f>
        <v>0</v>
      </c>
      <c r="M22" s="210">
        <f>SUM('1.  LRAMVA Summary'!H$52:H$53)*(MONTH($E22)-1)/12*$H22</f>
        <v>0</v>
      </c>
      <c r="N22" s="210">
        <f>SUM('1.  LRAMVA Summary'!I$52:I$53)*(MONTH($E22)-1)/12*$H22</f>
        <v>0</v>
      </c>
      <c r="O22" s="210">
        <f>SUM('1.  LRAMVA Summary'!J$52:J$53)*(MONTH($E22)-1)/12*$H22</f>
        <v>0</v>
      </c>
      <c r="P22" s="210">
        <f>SUM('1.  LRAMVA Summary'!K$52:K$53)*(MONTH($E22)-1)/12*$H22</f>
        <v>0</v>
      </c>
      <c r="Q22" s="210">
        <f>SUM('1.  LRAMVA Summary'!L$52:L$53)*(MONTH($E22)-1)/12*$H22</f>
        <v>0</v>
      </c>
      <c r="R22" s="210">
        <f>SUM('1.  LRAMVA Summary'!M$52:M$53)*(MONTH($E22)-1)/12*$H22</f>
        <v>0</v>
      </c>
      <c r="S22" s="210">
        <f>SUM('1.  LRAMVA Summary'!N$52:N$53)*(MONTH($E22)-1)/12*$H22</f>
        <v>0</v>
      </c>
      <c r="T22" s="210">
        <f>SUM('1.  LRAMVA Summary'!O$52:O$53)*(MONTH($E22)-1)/12*$H22</f>
        <v>0</v>
      </c>
      <c r="U22" s="210">
        <f>SUM('1.  LRAMVA Summary'!P$52:P$53)*(MONTH($E22)-1)/12*$H22</f>
        <v>0</v>
      </c>
      <c r="V22" s="210">
        <f>SUM('1.  LRAMVA Summary'!Q$52:Q$53)*(MONTH($E22)-1)/12*$H22</f>
        <v>0</v>
      </c>
      <c r="W22" s="211">
        <f t="shared" si="0"/>
        <v>0</v>
      </c>
    </row>
    <row r="23" spans="2:23" s="9" customFormat="1">
      <c r="B23" s="212" t="s">
        <v>52</v>
      </c>
      <c r="C23" s="212">
        <v>1.47E-2</v>
      </c>
      <c r="D23" s="205"/>
      <c r="E23" s="213">
        <v>40787</v>
      </c>
      <c r="F23" s="207">
        <v>2011</v>
      </c>
      <c r="G23" s="214" t="s">
        <v>68</v>
      </c>
      <c r="H23" s="209">
        <f>C$17/12</f>
        <v>1.225E-3</v>
      </c>
      <c r="I23" s="210">
        <f>SUM('1.  LRAMVA Summary'!D$52:D$53)*(MONTH($E23)-1)/12*$H23</f>
        <v>0</v>
      </c>
      <c r="J23" s="210">
        <f>SUM('1.  LRAMVA Summary'!E$52:E$53)*(MONTH($E23)-1)/12*$H23</f>
        <v>0</v>
      </c>
      <c r="K23" s="210">
        <f>SUM('1.  LRAMVA Summary'!F$52:F$53)*(MONTH($E23)-1)/12*$H23</f>
        <v>0</v>
      </c>
      <c r="L23" s="210">
        <f>SUM('1.  LRAMVA Summary'!G$52:G$53)*(MONTH($E23)-1)/12*$H23</f>
        <v>0</v>
      </c>
      <c r="M23" s="210">
        <f>SUM('1.  LRAMVA Summary'!H$52:H$53)*(MONTH($E23)-1)/12*$H23</f>
        <v>0</v>
      </c>
      <c r="N23" s="210">
        <f>SUM('1.  LRAMVA Summary'!I$52:I$53)*(MONTH($E23)-1)/12*$H23</f>
        <v>0</v>
      </c>
      <c r="O23" s="210">
        <f>SUM('1.  LRAMVA Summary'!J$52:J$53)*(MONTH($E23)-1)/12*$H23</f>
        <v>0</v>
      </c>
      <c r="P23" s="210">
        <f>SUM('1.  LRAMVA Summary'!K$52:K$53)*(MONTH($E23)-1)/12*$H23</f>
        <v>0</v>
      </c>
      <c r="Q23" s="210">
        <f>SUM('1.  LRAMVA Summary'!L$52:L$53)*(MONTH($E23)-1)/12*$H23</f>
        <v>0</v>
      </c>
      <c r="R23" s="210">
        <f>SUM('1.  LRAMVA Summary'!M$52:M$53)*(MONTH($E23)-1)/12*$H23</f>
        <v>0</v>
      </c>
      <c r="S23" s="210">
        <f>SUM('1.  LRAMVA Summary'!N$52:N$53)*(MONTH($E23)-1)/12*$H23</f>
        <v>0</v>
      </c>
      <c r="T23" s="210">
        <f>SUM('1.  LRAMVA Summary'!O$52:O$53)*(MONTH($E23)-1)/12*$H23</f>
        <v>0</v>
      </c>
      <c r="U23" s="210">
        <f>SUM('1.  LRAMVA Summary'!P$52:P$53)*(MONTH($E23)-1)/12*$H23</f>
        <v>0</v>
      </c>
      <c r="V23" s="210">
        <f>SUM('1.  LRAMVA Summary'!Q$52:Q$53)*(MONTH($E23)-1)/12*$H23</f>
        <v>0</v>
      </c>
      <c r="W23" s="211">
        <f t="shared" si="0"/>
        <v>0</v>
      </c>
    </row>
    <row r="24" spans="2:23" s="9" customFormat="1">
      <c r="B24" s="212" t="s">
        <v>53</v>
      </c>
      <c r="C24" s="212">
        <v>1.47E-2</v>
      </c>
      <c r="D24" s="205"/>
      <c r="E24" s="213">
        <v>40817</v>
      </c>
      <c r="F24" s="207">
        <v>2011</v>
      </c>
      <c r="G24" s="214" t="s">
        <v>69</v>
      </c>
      <c r="H24" s="209">
        <f>C$18/12</f>
        <v>1.225E-3</v>
      </c>
      <c r="I24" s="210">
        <f>SUM('1.  LRAMVA Summary'!D$52:D$53)*(MONTH($E24)-1)/12*$H24</f>
        <v>0</v>
      </c>
      <c r="J24" s="210">
        <f>SUM('1.  LRAMVA Summary'!E$52:E$53)*(MONTH($E24)-1)/12*$H24</f>
        <v>0</v>
      </c>
      <c r="K24" s="210">
        <f>SUM('1.  LRAMVA Summary'!F$52:F$53)*(MONTH($E24)-1)/12*$H24</f>
        <v>0</v>
      </c>
      <c r="L24" s="210">
        <f>SUM('1.  LRAMVA Summary'!G$52:G$53)*(MONTH($E24)-1)/12*$H24</f>
        <v>0</v>
      </c>
      <c r="M24" s="210">
        <f>SUM('1.  LRAMVA Summary'!H$52:H$53)*(MONTH($E24)-1)/12*$H24</f>
        <v>0</v>
      </c>
      <c r="N24" s="210">
        <f>SUM('1.  LRAMVA Summary'!I$52:I$53)*(MONTH($E24)-1)/12*$H24</f>
        <v>0</v>
      </c>
      <c r="O24" s="210">
        <f>SUM('1.  LRAMVA Summary'!J$52:J$53)*(MONTH($E24)-1)/12*$H24</f>
        <v>0</v>
      </c>
      <c r="P24" s="210">
        <f>SUM('1.  LRAMVA Summary'!K$52:K$53)*(MONTH($E24)-1)/12*$H24</f>
        <v>0</v>
      </c>
      <c r="Q24" s="210">
        <f>SUM('1.  LRAMVA Summary'!L$52:L$53)*(MONTH($E24)-1)/12*$H24</f>
        <v>0</v>
      </c>
      <c r="R24" s="210">
        <f>SUM('1.  LRAMVA Summary'!M$52:M$53)*(MONTH($E24)-1)/12*$H24</f>
        <v>0</v>
      </c>
      <c r="S24" s="210">
        <f>SUM('1.  LRAMVA Summary'!N$52:N$53)*(MONTH($E24)-1)/12*$H24</f>
        <v>0</v>
      </c>
      <c r="T24" s="210">
        <f>SUM('1.  LRAMVA Summary'!O$52:O$53)*(MONTH($E24)-1)/12*$H24</f>
        <v>0</v>
      </c>
      <c r="U24" s="210">
        <f>SUM('1.  LRAMVA Summary'!P$52:P$53)*(MONTH($E24)-1)/12*$H24</f>
        <v>0</v>
      </c>
      <c r="V24" s="210">
        <f>SUM('1.  LRAMVA Summary'!Q$52:Q$53)*(MONTH($E24)-1)/12*$H24</f>
        <v>0</v>
      </c>
      <c r="W24" s="211">
        <f t="shared" si="0"/>
        <v>0</v>
      </c>
    </row>
    <row r="25" spans="2:23" s="9" customFormat="1">
      <c r="B25" s="212" t="s">
        <v>54</v>
      </c>
      <c r="C25" s="212">
        <v>1.47E-2</v>
      </c>
      <c r="D25" s="205"/>
      <c r="E25" s="213">
        <v>40848</v>
      </c>
      <c r="F25" s="207">
        <v>2011</v>
      </c>
      <c r="G25" s="214" t="s">
        <v>69</v>
      </c>
      <c r="H25" s="209">
        <f>C$18/12</f>
        <v>1.225E-3</v>
      </c>
      <c r="I25" s="210">
        <f>SUM('1.  LRAMVA Summary'!D$52:D$53)*(MONTH($E25)-1)/12*$H25</f>
        <v>0</v>
      </c>
      <c r="J25" s="210">
        <f>SUM('1.  LRAMVA Summary'!E$52:E$53)*(MONTH($E25)-1)/12*$H25</f>
        <v>0</v>
      </c>
      <c r="K25" s="210">
        <f>SUM('1.  LRAMVA Summary'!F$52:F$53)*(MONTH($E25)-1)/12*$H25</f>
        <v>0</v>
      </c>
      <c r="L25" s="210">
        <f>SUM('1.  LRAMVA Summary'!G$52:G$53)*(MONTH($E25)-1)/12*$H25</f>
        <v>0</v>
      </c>
      <c r="M25" s="210">
        <f>SUM('1.  LRAMVA Summary'!H$52:H$53)*(MONTH($E25)-1)/12*$H25</f>
        <v>0</v>
      </c>
      <c r="N25" s="210">
        <f>SUM('1.  LRAMVA Summary'!I$52:I$53)*(MONTH($E25)-1)/12*$H25</f>
        <v>0</v>
      </c>
      <c r="O25" s="210">
        <f>SUM('1.  LRAMVA Summary'!J$52:J$53)*(MONTH($E25)-1)/12*$H25</f>
        <v>0</v>
      </c>
      <c r="P25" s="210">
        <f>SUM('1.  LRAMVA Summary'!K$52:K$53)*(MONTH($E25)-1)/12*$H25</f>
        <v>0</v>
      </c>
      <c r="Q25" s="210">
        <f>SUM('1.  LRAMVA Summary'!L$52:L$53)*(MONTH($E25)-1)/12*$H25</f>
        <v>0</v>
      </c>
      <c r="R25" s="210">
        <f>SUM('1.  LRAMVA Summary'!M$52:M$53)*(MONTH($E25)-1)/12*$H25</f>
        <v>0</v>
      </c>
      <c r="S25" s="210">
        <f>SUM('1.  LRAMVA Summary'!N$52:N$53)*(MONTH($E25)-1)/12*$H25</f>
        <v>0</v>
      </c>
      <c r="T25" s="210">
        <f>SUM('1.  LRAMVA Summary'!O$52:O$53)*(MONTH($E25)-1)/12*$H25</f>
        <v>0</v>
      </c>
      <c r="U25" s="210">
        <f>SUM('1.  LRAMVA Summary'!P$52:P$53)*(MONTH($E25)-1)/12*$H25</f>
        <v>0</v>
      </c>
      <c r="V25" s="210">
        <f>SUM('1.  LRAMVA Summary'!Q$52:Q$53)*(MONTH($E25)-1)/12*$H25</f>
        <v>0</v>
      </c>
      <c r="W25" s="211">
        <f t="shared" si="0"/>
        <v>0</v>
      </c>
    </row>
    <row r="26" spans="2:23" s="9" customFormat="1">
      <c r="B26" s="212" t="s">
        <v>55</v>
      </c>
      <c r="C26" s="212">
        <v>1.47E-2</v>
      </c>
      <c r="D26" s="205"/>
      <c r="E26" s="213">
        <v>40878</v>
      </c>
      <c r="F26" s="207">
        <v>2011</v>
      </c>
      <c r="G26" s="214" t="s">
        <v>69</v>
      </c>
      <c r="H26" s="209">
        <f>C$18/12</f>
        <v>1.225E-3</v>
      </c>
      <c r="I26" s="210">
        <f>SUM('1.  LRAMVA Summary'!D$52:D$53)*(MONTH($E26)-1)/12*$H26</f>
        <v>0</v>
      </c>
      <c r="J26" s="210">
        <f>SUM('1.  LRAMVA Summary'!E$52:E$53)*(MONTH($E26)-1)/12*$H26</f>
        <v>0</v>
      </c>
      <c r="K26" s="210">
        <f>SUM('1.  LRAMVA Summary'!F$52:F$53)*(MONTH($E26)-1)/12*$H26</f>
        <v>0</v>
      </c>
      <c r="L26" s="210">
        <f>SUM('1.  LRAMVA Summary'!G$52:G$53)*(MONTH($E26)-1)/12*$H26</f>
        <v>0</v>
      </c>
      <c r="M26" s="210">
        <f>SUM('1.  LRAMVA Summary'!H$52:H$53)*(MONTH($E26)-1)/12*$H26</f>
        <v>0</v>
      </c>
      <c r="N26" s="210">
        <f>SUM('1.  LRAMVA Summary'!I$52:I$53)*(MONTH($E26)-1)/12*$H26</f>
        <v>0</v>
      </c>
      <c r="O26" s="210">
        <f>SUM('1.  LRAMVA Summary'!J$52:J$53)*(MONTH($E26)-1)/12*$H26</f>
        <v>0</v>
      </c>
      <c r="P26" s="210">
        <f>SUM('1.  LRAMVA Summary'!K$52:K$53)*(MONTH($E26)-1)/12*$H26</f>
        <v>0</v>
      </c>
      <c r="Q26" s="210">
        <f>SUM('1.  LRAMVA Summary'!L$52:L$53)*(MONTH($E26)-1)/12*$H26</f>
        <v>0</v>
      </c>
      <c r="R26" s="210">
        <f>SUM('1.  LRAMVA Summary'!M$52:M$53)*(MONTH($E26)-1)/12*$H26</f>
        <v>0</v>
      </c>
      <c r="S26" s="210">
        <f>SUM('1.  LRAMVA Summary'!N$52:N$53)*(MONTH($E26)-1)/12*$H26</f>
        <v>0</v>
      </c>
      <c r="T26" s="210">
        <f>SUM('1.  LRAMVA Summary'!O$52:O$53)*(MONTH($E26)-1)/12*$H26</f>
        <v>0</v>
      </c>
      <c r="U26" s="210">
        <f>SUM('1.  LRAMVA Summary'!P$52:P$53)*(MONTH($E26)-1)/12*$H26</f>
        <v>0</v>
      </c>
      <c r="V26" s="210">
        <f>SUM('1.  LRAMVA Summary'!Q$52:Q$53)*(MONTH($E26)-1)/12*$H26</f>
        <v>0</v>
      </c>
      <c r="W26" s="211">
        <f>SUM(I26:V26)</f>
        <v>0</v>
      </c>
    </row>
    <row r="27" spans="2:23" s="9" customFormat="1" ht="15.75" thickBot="1">
      <c r="B27" s="212" t="s">
        <v>56</v>
      </c>
      <c r="C27" s="212">
        <v>1.47E-2</v>
      </c>
      <c r="D27" s="205"/>
      <c r="E27" s="215" t="s">
        <v>462</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426</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179</v>
      </c>
      <c r="G30" s="214" t="s">
        <v>65</v>
      </c>
      <c r="H30" s="228">
        <f>C$19/12</f>
        <v>1.225E-3</v>
      </c>
      <c r="I30" s="229">
        <f>(SUM('1.  LRAMVA Summary'!D$52:D$54)+SUM('1.  LRAMVA Summary'!D$55:D$56)*(MONTH($E30)-1)/12)*$H30</f>
        <v>0</v>
      </c>
      <c r="J30" s="229">
        <f>(SUM('1.  LRAMVA Summary'!E$52:E$54)+SUM('1.  LRAMVA Summary'!E$55:E$56)*(MONTH($E30)-1)/12)*$H30</f>
        <v>0</v>
      </c>
      <c r="K30" s="229">
        <f>(SUM('1.  LRAMVA Summary'!F$52:F$54)+SUM('1.  LRAMVA Summary'!F$55:F$56)*(MONTH($E30)-1)/12)*$H30</f>
        <v>0</v>
      </c>
      <c r="L30" s="229">
        <f>(SUM('1.  LRAMVA Summary'!G$52:G$54)+SUM('1.  LRAMVA Summary'!G$55:G$56)*(MONTH($E30)-1)/12)*$H30</f>
        <v>0</v>
      </c>
      <c r="M30" s="229">
        <f>(SUM('1.  LRAMVA Summary'!H$52:H$54)+SUM('1.  LRAMVA Summary'!H$55:H$56)*(MONTH($E30)-1)/12)*$H30</f>
        <v>0</v>
      </c>
      <c r="N30" s="229">
        <f>(SUM('1.  LRAMVA Summary'!I$52:I$54)+SUM('1.  LRAMVA Summary'!I$55:I$56)*(MONTH($E30)-1)/12)*$H30</f>
        <v>0</v>
      </c>
      <c r="O30" s="229">
        <f>(SUM('1.  LRAMVA Summary'!J$52:J$54)+SUM('1.  LRAMVA Summary'!J$55:J$56)*(MONTH($E30)-1)/12)*$H30</f>
        <v>0</v>
      </c>
      <c r="P30" s="229">
        <f>(SUM('1.  LRAMVA Summary'!K$52:K$54)+SUM('1.  LRAMVA Summary'!K$55:K$56)*(MONTH($E30)-1)/12)*$H30</f>
        <v>0</v>
      </c>
      <c r="Q30" s="229">
        <f>(SUM('1.  LRAMVA Summary'!L$52:L$54)+SUM('1.  LRAMVA Summary'!L$55:L$56)*(MONTH($E30)-1)/12)*$H30</f>
        <v>0</v>
      </c>
      <c r="R30" s="229">
        <f>(SUM('1.  LRAMVA Summary'!M$52:M$54)+SUM('1.  LRAMVA Summary'!M$55:M$56)*(MONTH($E30)-1)/12)*$H30</f>
        <v>0</v>
      </c>
      <c r="S30" s="229">
        <f>(SUM('1.  LRAMVA Summary'!N$52:N$54)+SUM('1.  LRAMVA Summary'!N$55:N$56)*(MONTH($E30)-1)/12)*$H30</f>
        <v>0</v>
      </c>
      <c r="T30" s="229">
        <f>(SUM('1.  LRAMVA Summary'!O$52:O$54)+SUM('1.  LRAMVA Summary'!O$55:O$56)*(MONTH($E30)-1)/12)*$H30</f>
        <v>0</v>
      </c>
      <c r="U30" s="229">
        <f>(SUM('1.  LRAMVA Summary'!P$52:P$54)+SUM('1.  LRAMVA Summary'!P$55:P$56)*(MONTH($E30)-1)/12)*$H30</f>
        <v>0</v>
      </c>
      <c r="V30" s="229">
        <f>(SUM('1.  LRAMVA Summary'!Q$52:Q$54)+SUM('1.  LRAMVA Summary'!Q$55:Q$56)*(MONTH($E30)-1)/12)*$H30</f>
        <v>0</v>
      </c>
      <c r="W30" s="230">
        <f>SUM(I30:V30)</f>
        <v>0</v>
      </c>
    </row>
    <row r="31" spans="2:23" s="9" customFormat="1">
      <c r="B31" s="212" t="s">
        <v>60</v>
      </c>
      <c r="C31" s="212">
        <v>1.47E-2</v>
      </c>
      <c r="D31" s="205"/>
      <c r="E31" s="213">
        <v>40940</v>
      </c>
      <c r="F31" s="213" t="s">
        <v>179</v>
      </c>
      <c r="G31" s="214" t="s">
        <v>65</v>
      </c>
      <c r="H31" s="228">
        <f>C$19/12</f>
        <v>1.225E-3</v>
      </c>
      <c r="I31" s="229">
        <f>(SUM('1.  LRAMVA Summary'!D$52:D$54)+SUM('1.  LRAMVA Summary'!D$55:D$56)*(MONTH($E31)-1)/12)*$H31</f>
        <v>0</v>
      </c>
      <c r="J31" s="229">
        <f>(SUM('1.  LRAMVA Summary'!E$52:E$54)+SUM('1.  LRAMVA Summary'!E$55:E$56)*(MONTH($E31)-1)/12)*$H31</f>
        <v>0</v>
      </c>
      <c r="K31" s="229">
        <f>(SUM('1.  LRAMVA Summary'!F$52:F$54)+SUM('1.  LRAMVA Summary'!F$55:F$56)*(MONTH($E31)-1)/12)*$H31</f>
        <v>0</v>
      </c>
      <c r="L31" s="229">
        <f>(SUM('1.  LRAMVA Summary'!G$52:G$54)+SUM('1.  LRAMVA Summary'!G$55:G$56)*(MONTH($E31)-1)/12)*$H31</f>
        <v>0</v>
      </c>
      <c r="M31" s="229">
        <f>(SUM('1.  LRAMVA Summary'!H$52:H$54)+SUM('1.  LRAMVA Summary'!H$55:H$56)*(MONTH($E31)-1)/12)*$H31</f>
        <v>0</v>
      </c>
      <c r="N31" s="229">
        <f>(SUM('1.  LRAMVA Summary'!I$52:I$54)+SUM('1.  LRAMVA Summary'!I$55:I$56)*(MONTH($E31)-1)/12)*$H31</f>
        <v>0</v>
      </c>
      <c r="O31" s="229">
        <f>(SUM('1.  LRAMVA Summary'!J$52:J$54)+SUM('1.  LRAMVA Summary'!J$55:J$56)*(MONTH($E31)-1)/12)*$H31</f>
        <v>0</v>
      </c>
      <c r="P31" s="229">
        <f>(SUM('1.  LRAMVA Summary'!K$52:K$54)+SUM('1.  LRAMVA Summary'!K$55:K$56)*(MONTH($E31)-1)/12)*$H31</f>
        <v>0</v>
      </c>
      <c r="Q31" s="229">
        <f>(SUM('1.  LRAMVA Summary'!L$52:L$54)+SUM('1.  LRAMVA Summary'!L$55:L$56)*(MONTH($E31)-1)/12)*$H31</f>
        <v>0</v>
      </c>
      <c r="R31" s="229">
        <f>(SUM('1.  LRAMVA Summary'!M$52:M$54)+SUM('1.  LRAMVA Summary'!M$55:M$56)*(MONTH($E31)-1)/12)*$H31</f>
        <v>0</v>
      </c>
      <c r="S31" s="229">
        <f>(SUM('1.  LRAMVA Summary'!N$52:N$54)+SUM('1.  LRAMVA Summary'!N$55:N$56)*(MONTH($E31)-1)/12)*$H31</f>
        <v>0</v>
      </c>
      <c r="T31" s="229">
        <f>(SUM('1.  LRAMVA Summary'!O$52:O$54)+SUM('1.  LRAMVA Summary'!O$55:O$56)*(MONTH($E31)-1)/12)*$H31</f>
        <v>0</v>
      </c>
      <c r="U31" s="229">
        <f>(SUM('1.  LRAMVA Summary'!P$52:P$54)+SUM('1.  LRAMVA Summary'!P$55:P$56)*(MONTH($E31)-1)/12)*$H31</f>
        <v>0</v>
      </c>
      <c r="V31" s="229">
        <f>(SUM('1.  LRAMVA Summary'!Q$52:Q$54)+SUM('1.  LRAMVA Summary'!Q$55:Q$56)*(MONTH($E31)-1)/12)*$H31</f>
        <v>0</v>
      </c>
      <c r="W31" s="230">
        <f t="shared" ref="W31:W40" si="5">SUM(I31:V31)</f>
        <v>0</v>
      </c>
    </row>
    <row r="32" spans="2:23" s="9" customFormat="1">
      <c r="B32" s="212" t="s">
        <v>61</v>
      </c>
      <c r="C32" s="212">
        <v>1.0999999999999999E-2</v>
      </c>
      <c r="D32" s="205"/>
      <c r="E32" s="213">
        <v>40969</v>
      </c>
      <c r="F32" s="213" t="s">
        <v>179</v>
      </c>
      <c r="G32" s="214" t="s">
        <v>65</v>
      </c>
      <c r="H32" s="228">
        <f>C$19/12</f>
        <v>1.225E-3</v>
      </c>
      <c r="I32" s="229">
        <f>(SUM('1.  LRAMVA Summary'!D$52:D$54)+SUM('1.  LRAMVA Summary'!D$55:D$56)*(MONTH($E32)-1)/12)*$H32</f>
        <v>0</v>
      </c>
      <c r="J32" s="229">
        <f>(SUM('1.  LRAMVA Summary'!E$52:E$54)+SUM('1.  LRAMVA Summary'!E$55:E$56)*(MONTH($E32)-1)/12)*$H32</f>
        <v>0</v>
      </c>
      <c r="K32" s="229">
        <f>(SUM('1.  LRAMVA Summary'!F$52:F$54)+SUM('1.  LRAMVA Summary'!F$55:F$56)*(MONTH($E32)-1)/12)*$H32</f>
        <v>0</v>
      </c>
      <c r="L32" s="229">
        <f>(SUM('1.  LRAMVA Summary'!G$52:G$54)+SUM('1.  LRAMVA Summary'!G$55:G$56)*(MONTH($E32)-1)/12)*$H32</f>
        <v>0</v>
      </c>
      <c r="M32" s="229">
        <f>(SUM('1.  LRAMVA Summary'!H$52:H$54)+SUM('1.  LRAMVA Summary'!H$55:H$56)*(MONTH($E32)-1)/12)*$H32</f>
        <v>0</v>
      </c>
      <c r="N32" s="229">
        <f>(SUM('1.  LRAMVA Summary'!I$52:I$54)+SUM('1.  LRAMVA Summary'!I$55:I$56)*(MONTH($E32)-1)/12)*$H32</f>
        <v>0</v>
      </c>
      <c r="O32" s="229">
        <f>(SUM('1.  LRAMVA Summary'!J$52:J$54)+SUM('1.  LRAMVA Summary'!J$55:J$56)*(MONTH($E32)-1)/12)*$H32</f>
        <v>0</v>
      </c>
      <c r="P32" s="229">
        <f>(SUM('1.  LRAMVA Summary'!K$52:K$54)+SUM('1.  LRAMVA Summary'!K$55:K$56)*(MONTH($E32)-1)/12)*$H32</f>
        <v>0</v>
      </c>
      <c r="Q32" s="229">
        <f>(SUM('1.  LRAMVA Summary'!L$52:L$54)+SUM('1.  LRAMVA Summary'!L$55:L$56)*(MONTH($E32)-1)/12)*$H32</f>
        <v>0</v>
      </c>
      <c r="R32" s="229">
        <f>(SUM('1.  LRAMVA Summary'!M$52:M$54)+SUM('1.  LRAMVA Summary'!M$55:M$56)*(MONTH($E32)-1)/12)*$H32</f>
        <v>0</v>
      </c>
      <c r="S32" s="229">
        <f>(SUM('1.  LRAMVA Summary'!N$52:N$54)+SUM('1.  LRAMVA Summary'!N$55:N$56)*(MONTH($E32)-1)/12)*$H32</f>
        <v>0</v>
      </c>
      <c r="T32" s="229">
        <f>(SUM('1.  LRAMVA Summary'!O$52:O$54)+SUM('1.  LRAMVA Summary'!O$55:O$56)*(MONTH($E32)-1)/12)*$H32</f>
        <v>0</v>
      </c>
      <c r="U32" s="229">
        <f>(SUM('1.  LRAMVA Summary'!P$52:P$54)+SUM('1.  LRAMVA Summary'!P$55:P$56)*(MONTH($E32)-1)/12)*$H32</f>
        <v>0</v>
      </c>
      <c r="V32" s="229">
        <f>(SUM('1.  LRAMVA Summary'!Q$52:Q$54)+SUM('1.  LRAMVA Summary'!Q$55:Q$56)*(MONTH($E32)-1)/12)*$H32</f>
        <v>0</v>
      </c>
      <c r="W32" s="230">
        <f t="shared" si="5"/>
        <v>0</v>
      </c>
    </row>
    <row r="33" spans="2:23" s="9" customFormat="1">
      <c r="B33" s="212" t="s">
        <v>177</v>
      </c>
      <c r="C33" s="212">
        <v>1.0999999999999999E-2</v>
      </c>
      <c r="D33" s="205"/>
      <c r="E33" s="213">
        <v>41000</v>
      </c>
      <c r="F33" s="213" t="s">
        <v>179</v>
      </c>
      <c r="G33" s="214" t="s">
        <v>66</v>
      </c>
      <c r="H33" s="231">
        <f>C$20/12</f>
        <v>1.225E-3</v>
      </c>
      <c r="I33" s="229">
        <f>(SUM('1.  LRAMVA Summary'!D$52:D$54)+SUM('1.  LRAMVA Summary'!D$55:D$56)*(MONTH($E33)-1)/12)*$H33</f>
        <v>0</v>
      </c>
      <c r="J33" s="229">
        <f>(SUM('1.  LRAMVA Summary'!E$52:E$54)+SUM('1.  LRAMVA Summary'!E$55:E$56)*(MONTH($E33)-1)/12)*$H33</f>
        <v>0</v>
      </c>
      <c r="K33" s="229">
        <f>(SUM('1.  LRAMVA Summary'!F$52:F$54)+SUM('1.  LRAMVA Summary'!F$55:F$56)*(MONTH($E33)-1)/12)*$H33</f>
        <v>0</v>
      </c>
      <c r="L33" s="229">
        <f>(SUM('1.  LRAMVA Summary'!G$52:G$54)+SUM('1.  LRAMVA Summary'!G$55:G$56)*(MONTH($E33)-1)/12)*$H33</f>
        <v>0</v>
      </c>
      <c r="M33" s="229">
        <f>(SUM('1.  LRAMVA Summary'!H$52:H$54)+SUM('1.  LRAMVA Summary'!H$55:H$56)*(MONTH($E33)-1)/12)*$H33</f>
        <v>0</v>
      </c>
      <c r="N33" s="229">
        <f>(SUM('1.  LRAMVA Summary'!I$52:I$54)+SUM('1.  LRAMVA Summary'!I$55:I$56)*(MONTH($E33)-1)/12)*$H33</f>
        <v>0</v>
      </c>
      <c r="O33" s="229">
        <f>(SUM('1.  LRAMVA Summary'!J$52:J$54)+SUM('1.  LRAMVA Summary'!J$55:J$56)*(MONTH($E33)-1)/12)*$H33</f>
        <v>0</v>
      </c>
      <c r="P33" s="229">
        <f>(SUM('1.  LRAMVA Summary'!K$52:K$54)+SUM('1.  LRAMVA Summary'!K$55:K$56)*(MONTH($E33)-1)/12)*$H33</f>
        <v>0</v>
      </c>
      <c r="Q33" s="229">
        <f>(SUM('1.  LRAMVA Summary'!L$52:L$54)+SUM('1.  LRAMVA Summary'!L$55:L$56)*(MONTH($E33)-1)/12)*$H33</f>
        <v>0</v>
      </c>
      <c r="R33" s="229">
        <f>(SUM('1.  LRAMVA Summary'!M$52:M$54)+SUM('1.  LRAMVA Summary'!M$55:M$56)*(MONTH($E33)-1)/12)*$H33</f>
        <v>0</v>
      </c>
      <c r="S33" s="229">
        <f>(SUM('1.  LRAMVA Summary'!N$52:N$54)+SUM('1.  LRAMVA Summary'!N$55:N$56)*(MONTH($E33)-1)/12)*$H33</f>
        <v>0</v>
      </c>
      <c r="T33" s="229">
        <f>(SUM('1.  LRAMVA Summary'!O$52:O$54)+SUM('1.  LRAMVA Summary'!O$55:O$56)*(MONTH($E33)-1)/12)*$H33</f>
        <v>0</v>
      </c>
      <c r="U33" s="229">
        <f>(SUM('1.  LRAMVA Summary'!P$52:P$54)+SUM('1.  LRAMVA Summary'!P$55:P$56)*(MONTH($E33)-1)/12)*$H33</f>
        <v>0</v>
      </c>
      <c r="V33" s="229">
        <f>(SUM('1.  LRAMVA Summary'!Q$52:Q$54)+SUM('1.  LRAMVA Summary'!Q$55:Q$56)*(MONTH($E33)-1)/12)*$H33</f>
        <v>0</v>
      </c>
      <c r="W33" s="230">
        <f t="shared" si="5"/>
        <v>0</v>
      </c>
    </row>
    <row r="34" spans="2:23" s="9" customFormat="1">
      <c r="B34" s="212" t="s">
        <v>178</v>
      </c>
      <c r="C34" s="212">
        <v>1.0999999999999999E-2</v>
      </c>
      <c r="D34" s="205"/>
      <c r="E34" s="213">
        <v>41030</v>
      </c>
      <c r="F34" s="213" t="s">
        <v>179</v>
      </c>
      <c r="G34" s="214" t="s">
        <v>66</v>
      </c>
      <c r="H34" s="228">
        <f>C$20/12</f>
        <v>1.225E-3</v>
      </c>
      <c r="I34" s="229">
        <f>(SUM('1.  LRAMVA Summary'!D$52:D$54)+SUM('1.  LRAMVA Summary'!D$55:D$56)*(MONTH($E34)-1)/12)*$H34</f>
        <v>0</v>
      </c>
      <c r="J34" s="229">
        <f>(SUM('1.  LRAMVA Summary'!E$52:E$54)+SUM('1.  LRAMVA Summary'!E$55:E$56)*(MONTH($E34)-1)/12)*$H34</f>
        <v>0</v>
      </c>
      <c r="K34" s="229">
        <f>(SUM('1.  LRAMVA Summary'!F$52:F$54)+SUM('1.  LRAMVA Summary'!F$55:F$56)*(MONTH($E34)-1)/12)*$H34</f>
        <v>0</v>
      </c>
      <c r="L34" s="229">
        <f>(SUM('1.  LRAMVA Summary'!G$52:G$54)+SUM('1.  LRAMVA Summary'!G$55:G$56)*(MONTH($E34)-1)/12)*$H34</f>
        <v>0</v>
      </c>
      <c r="M34" s="229">
        <f>(SUM('1.  LRAMVA Summary'!H$52:H$54)+SUM('1.  LRAMVA Summary'!H$55:H$56)*(MONTH($E34)-1)/12)*$H34</f>
        <v>0</v>
      </c>
      <c r="N34" s="229">
        <f>(SUM('1.  LRAMVA Summary'!I$52:I$54)+SUM('1.  LRAMVA Summary'!I$55:I$56)*(MONTH($E34)-1)/12)*$H34</f>
        <v>0</v>
      </c>
      <c r="O34" s="229">
        <f>(SUM('1.  LRAMVA Summary'!J$52:J$54)+SUM('1.  LRAMVA Summary'!J$55:J$56)*(MONTH($E34)-1)/12)*$H34</f>
        <v>0</v>
      </c>
      <c r="P34" s="229">
        <f>(SUM('1.  LRAMVA Summary'!K$52:K$54)+SUM('1.  LRAMVA Summary'!K$55:K$56)*(MONTH($E34)-1)/12)*$H34</f>
        <v>0</v>
      </c>
      <c r="Q34" s="229">
        <f>(SUM('1.  LRAMVA Summary'!L$52:L$54)+SUM('1.  LRAMVA Summary'!L$55:L$56)*(MONTH($E34)-1)/12)*$H34</f>
        <v>0</v>
      </c>
      <c r="R34" s="229">
        <f>(SUM('1.  LRAMVA Summary'!M$52:M$54)+SUM('1.  LRAMVA Summary'!M$55:M$56)*(MONTH($E34)-1)/12)*$H34</f>
        <v>0</v>
      </c>
      <c r="S34" s="229">
        <f>(SUM('1.  LRAMVA Summary'!N$52:N$54)+SUM('1.  LRAMVA Summary'!N$55:N$56)*(MONTH($E34)-1)/12)*$H34</f>
        <v>0</v>
      </c>
      <c r="T34" s="229">
        <f>(SUM('1.  LRAMVA Summary'!O$52:O$54)+SUM('1.  LRAMVA Summary'!O$55:O$56)*(MONTH($E34)-1)/12)*$H34</f>
        <v>0</v>
      </c>
      <c r="U34" s="229">
        <f>(SUM('1.  LRAMVA Summary'!P$52:P$54)+SUM('1.  LRAMVA Summary'!P$55:P$56)*(MONTH($E34)-1)/12)*$H34</f>
        <v>0</v>
      </c>
      <c r="V34" s="229">
        <f>(SUM('1.  LRAMVA Summary'!Q$52:Q$54)+SUM('1.  LRAMVA Summary'!Q$55:Q$56)*(MONTH($E34)-1)/12)*$H34</f>
        <v>0</v>
      </c>
      <c r="W34" s="230">
        <f t="shared" si="5"/>
        <v>0</v>
      </c>
    </row>
    <row r="35" spans="2:23" s="9" customFormat="1">
      <c r="B35" s="212" t="s">
        <v>73</v>
      </c>
      <c r="C35" s="212">
        <v>1.0999999999999999E-2</v>
      </c>
      <c r="D35" s="205"/>
      <c r="E35" s="213">
        <v>41061</v>
      </c>
      <c r="F35" s="213" t="s">
        <v>179</v>
      </c>
      <c r="G35" s="214" t="s">
        <v>66</v>
      </c>
      <c r="H35" s="228">
        <f>C$20/12</f>
        <v>1.225E-3</v>
      </c>
      <c r="I35" s="229">
        <f>(SUM('1.  LRAMVA Summary'!D$52:D$54)+SUM('1.  LRAMVA Summary'!D$55:D$56)*(MONTH($E35)-1)/12)*$H35</f>
        <v>0</v>
      </c>
      <c r="J35" s="229">
        <f>(SUM('1.  LRAMVA Summary'!E$52:E$54)+SUM('1.  LRAMVA Summary'!E$55:E$56)*(MONTH($E35)-1)/12)*$H35</f>
        <v>0</v>
      </c>
      <c r="K35" s="229">
        <f>(SUM('1.  LRAMVA Summary'!F$52:F$54)+SUM('1.  LRAMVA Summary'!F$55:F$56)*(MONTH($E35)-1)/12)*$H35</f>
        <v>0</v>
      </c>
      <c r="L35" s="229">
        <f>(SUM('1.  LRAMVA Summary'!G$52:G$54)+SUM('1.  LRAMVA Summary'!G$55:G$56)*(MONTH($E35)-1)/12)*$H35</f>
        <v>0</v>
      </c>
      <c r="M35" s="229">
        <f>(SUM('1.  LRAMVA Summary'!H$52:H$54)+SUM('1.  LRAMVA Summary'!H$55:H$56)*(MONTH($E35)-1)/12)*$H35</f>
        <v>0</v>
      </c>
      <c r="N35" s="229">
        <f>(SUM('1.  LRAMVA Summary'!I$52:I$54)+SUM('1.  LRAMVA Summary'!I$55:I$56)*(MONTH($E35)-1)/12)*$H35</f>
        <v>0</v>
      </c>
      <c r="O35" s="229">
        <f>(SUM('1.  LRAMVA Summary'!J$52:J$54)+SUM('1.  LRAMVA Summary'!J$55:J$56)*(MONTH($E35)-1)/12)*$H35</f>
        <v>0</v>
      </c>
      <c r="P35" s="229">
        <f>(SUM('1.  LRAMVA Summary'!K$52:K$54)+SUM('1.  LRAMVA Summary'!K$55:K$56)*(MONTH($E35)-1)/12)*$H35</f>
        <v>0</v>
      </c>
      <c r="Q35" s="229">
        <f>(SUM('1.  LRAMVA Summary'!L$52:L$54)+SUM('1.  LRAMVA Summary'!L$55:L$56)*(MONTH($E35)-1)/12)*$H35</f>
        <v>0</v>
      </c>
      <c r="R35" s="229">
        <f>(SUM('1.  LRAMVA Summary'!M$52:M$54)+SUM('1.  LRAMVA Summary'!M$55:M$56)*(MONTH($E35)-1)/12)*$H35</f>
        <v>0</v>
      </c>
      <c r="S35" s="229">
        <f>(SUM('1.  LRAMVA Summary'!N$52:N$54)+SUM('1.  LRAMVA Summary'!N$55:N$56)*(MONTH($E35)-1)/12)*$H35</f>
        <v>0</v>
      </c>
      <c r="T35" s="229">
        <f>(SUM('1.  LRAMVA Summary'!O$52:O$54)+SUM('1.  LRAMVA Summary'!O$55:O$56)*(MONTH($E35)-1)/12)*$H35</f>
        <v>0</v>
      </c>
      <c r="U35" s="229">
        <f>(SUM('1.  LRAMVA Summary'!P$52:P$54)+SUM('1.  LRAMVA Summary'!P$55:P$56)*(MONTH($E35)-1)/12)*$H35</f>
        <v>0</v>
      </c>
      <c r="V35" s="229">
        <f>(SUM('1.  LRAMVA Summary'!Q$52:Q$54)+SUM('1.  LRAMVA Summary'!Q$55:Q$56)*(MONTH($E35)-1)/12)*$H35</f>
        <v>0</v>
      </c>
      <c r="W35" s="230">
        <f t="shared" si="5"/>
        <v>0</v>
      </c>
    </row>
    <row r="36" spans="2:23" s="9" customFormat="1">
      <c r="B36" s="212" t="s">
        <v>74</v>
      </c>
      <c r="C36" s="212">
        <v>1.0999999999999999E-2</v>
      </c>
      <c r="D36" s="205"/>
      <c r="E36" s="213">
        <v>41091</v>
      </c>
      <c r="F36" s="213" t="s">
        <v>179</v>
      </c>
      <c r="G36" s="214" t="s">
        <v>68</v>
      </c>
      <c r="H36" s="231">
        <f>C$21/12</f>
        <v>1.225E-3</v>
      </c>
      <c r="I36" s="229">
        <f>(SUM('1.  LRAMVA Summary'!D$52:D$54)+SUM('1.  LRAMVA Summary'!D$55:D$56)*(MONTH($E36)-1)/12)*$H36</f>
        <v>0</v>
      </c>
      <c r="J36" s="229">
        <f>(SUM('1.  LRAMVA Summary'!E$52:E$54)+SUM('1.  LRAMVA Summary'!E$55:E$56)*(MONTH($E36)-1)/12)*$H36</f>
        <v>0</v>
      </c>
      <c r="K36" s="229">
        <f>(SUM('1.  LRAMVA Summary'!F$52:F$54)+SUM('1.  LRAMVA Summary'!F$55:F$56)*(MONTH($E36)-1)/12)*$H36</f>
        <v>0</v>
      </c>
      <c r="L36" s="229">
        <f>(SUM('1.  LRAMVA Summary'!G$52:G$54)+SUM('1.  LRAMVA Summary'!G$55:G$56)*(MONTH($E36)-1)/12)*$H36</f>
        <v>0</v>
      </c>
      <c r="M36" s="229">
        <f>(SUM('1.  LRAMVA Summary'!H$52:H$54)+SUM('1.  LRAMVA Summary'!H$55:H$56)*(MONTH($E36)-1)/12)*$H36</f>
        <v>0</v>
      </c>
      <c r="N36" s="229">
        <f>(SUM('1.  LRAMVA Summary'!I$52:I$54)+SUM('1.  LRAMVA Summary'!I$55:I$56)*(MONTH($E36)-1)/12)*$H36</f>
        <v>0</v>
      </c>
      <c r="O36" s="229">
        <f>(SUM('1.  LRAMVA Summary'!J$52:J$54)+SUM('1.  LRAMVA Summary'!J$55:J$56)*(MONTH($E36)-1)/12)*$H36</f>
        <v>0</v>
      </c>
      <c r="P36" s="229">
        <f>(SUM('1.  LRAMVA Summary'!K$52:K$54)+SUM('1.  LRAMVA Summary'!K$55:K$56)*(MONTH($E36)-1)/12)*$H36</f>
        <v>0</v>
      </c>
      <c r="Q36" s="229">
        <f>(SUM('1.  LRAMVA Summary'!L$52:L$54)+SUM('1.  LRAMVA Summary'!L$55:L$56)*(MONTH($E36)-1)/12)*$H36</f>
        <v>0</v>
      </c>
      <c r="R36" s="229">
        <f>(SUM('1.  LRAMVA Summary'!M$52:M$54)+SUM('1.  LRAMVA Summary'!M$55:M$56)*(MONTH($E36)-1)/12)*$H36</f>
        <v>0</v>
      </c>
      <c r="S36" s="229">
        <f>(SUM('1.  LRAMVA Summary'!N$52:N$54)+SUM('1.  LRAMVA Summary'!N$55:N$56)*(MONTH($E36)-1)/12)*$H36</f>
        <v>0</v>
      </c>
      <c r="T36" s="229">
        <f>(SUM('1.  LRAMVA Summary'!O$52:O$54)+SUM('1.  LRAMVA Summary'!O$55:O$56)*(MONTH($E36)-1)/12)*$H36</f>
        <v>0</v>
      </c>
      <c r="U36" s="229">
        <f>(SUM('1.  LRAMVA Summary'!P$52:P$54)+SUM('1.  LRAMVA Summary'!P$55:P$56)*(MONTH($E36)-1)/12)*$H36</f>
        <v>0</v>
      </c>
      <c r="V36" s="229">
        <f>(SUM('1.  LRAMVA Summary'!Q$52:Q$54)+SUM('1.  LRAMVA Summary'!Q$55:Q$56)*(MONTH($E36)-1)/12)*$H36</f>
        <v>0</v>
      </c>
      <c r="W36" s="230">
        <f t="shared" si="5"/>
        <v>0</v>
      </c>
    </row>
    <row r="37" spans="2:23" s="9" customFormat="1">
      <c r="B37" s="212" t="s">
        <v>75</v>
      </c>
      <c r="C37" s="212">
        <v>1.0999999999999999E-2</v>
      </c>
      <c r="D37" s="205"/>
      <c r="E37" s="213">
        <v>41122</v>
      </c>
      <c r="F37" s="213" t="s">
        <v>179</v>
      </c>
      <c r="G37" s="214" t="s">
        <v>68</v>
      </c>
      <c r="H37" s="228">
        <f>C$21/12</f>
        <v>1.225E-3</v>
      </c>
      <c r="I37" s="229">
        <f>(SUM('1.  LRAMVA Summary'!D$52:D$54)+SUM('1.  LRAMVA Summary'!D$55:D$56)*(MONTH($E37)-1)/12)*$H37</f>
        <v>0</v>
      </c>
      <c r="J37" s="229">
        <f>(SUM('1.  LRAMVA Summary'!E$52:E$54)+SUM('1.  LRAMVA Summary'!E$55:E$56)*(MONTH($E37)-1)/12)*$H37</f>
        <v>0</v>
      </c>
      <c r="K37" s="229">
        <f>(SUM('1.  LRAMVA Summary'!F$52:F$54)+SUM('1.  LRAMVA Summary'!F$55:F$56)*(MONTH($E37)-1)/12)*$H37</f>
        <v>0</v>
      </c>
      <c r="L37" s="229">
        <f>(SUM('1.  LRAMVA Summary'!G$52:G$54)+SUM('1.  LRAMVA Summary'!G$55:G$56)*(MONTH($E37)-1)/12)*$H37</f>
        <v>0</v>
      </c>
      <c r="M37" s="229">
        <f>(SUM('1.  LRAMVA Summary'!H$52:H$54)+SUM('1.  LRAMVA Summary'!H$55:H$56)*(MONTH($E37)-1)/12)*$H37</f>
        <v>0</v>
      </c>
      <c r="N37" s="229">
        <f>(SUM('1.  LRAMVA Summary'!I$52:I$54)+SUM('1.  LRAMVA Summary'!I$55:I$56)*(MONTH($E37)-1)/12)*$H37</f>
        <v>0</v>
      </c>
      <c r="O37" s="229">
        <f>(SUM('1.  LRAMVA Summary'!J$52:J$54)+SUM('1.  LRAMVA Summary'!J$55:J$56)*(MONTH($E37)-1)/12)*$H37</f>
        <v>0</v>
      </c>
      <c r="P37" s="229">
        <f>(SUM('1.  LRAMVA Summary'!K$52:K$54)+SUM('1.  LRAMVA Summary'!K$55:K$56)*(MONTH($E37)-1)/12)*$H37</f>
        <v>0</v>
      </c>
      <c r="Q37" s="229">
        <f>(SUM('1.  LRAMVA Summary'!L$52:L$54)+SUM('1.  LRAMVA Summary'!L$55:L$56)*(MONTH($E37)-1)/12)*$H37</f>
        <v>0</v>
      </c>
      <c r="R37" s="229">
        <f>(SUM('1.  LRAMVA Summary'!M$52:M$54)+SUM('1.  LRAMVA Summary'!M$55:M$56)*(MONTH($E37)-1)/12)*$H37</f>
        <v>0</v>
      </c>
      <c r="S37" s="229">
        <f>(SUM('1.  LRAMVA Summary'!N$52:N$54)+SUM('1.  LRAMVA Summary'!N$55:N$56)*(MONTH($E37)-1)/12)*$H37</f>
        <v>0</v>
      </c>
      <c r="T37" s="229">
        <f>(SUM('1.  LRAMVA Summary'!O$52:O$54)+SUM('1.  LRAMVA Summary'!O$55:O$56)*(MONTH($E37)-1)/12)*$H37</f>
        <v>0</v>
      </c>
      <c r="U37" s="229">
        <f>(SUM('1.  LRAMVA Summary'!P$52:P$54)+SUM('1.  LRAMVA Summary'!P$55:P$56)*(MONTH($E37)-1)/12)*$H37</f>
        <v>0</v>
      </c>
      <c r="V37" s="229">
        <f>(SUM('1.  LRAMVA Summary'!Q$52:Q$54)+SUM('1.  LRAMVA Summary'!Q$55:Q$56)*(MONTH($E37)-1)/12)*$H37</f>
        <v>0</v>
      </c>
      <c r="W37" s="230">
        <f t="shared" si="5"/>
        <v>0</v>
      </c>
    </row>
    <row r="38" spans="2:23" s="9" customFormat="1">
      <c r="B38" s="212" t="s">
        <v>76</v>
      </c>
      <c r="C38" s="212">
        <v>1.0999999999999999E-2</v>
      </c>
      <c r="D38" s="205"/>
      <c r="E38" s="213">
        <v>41153</v>
      </c>
      <c r="F38" s="213" t="s">
        <v>179</v>
      </c>
      <c r="G38" s="214" t="s">
        <v>68</v>
      </c>
      <c r="H38" s="228">
        <f>C$21/12</f>
        <v>1.225E-3</v>
      </c>
      <c r="I38" s="229">
        <f>(SUM('1.  LRAMVA Summary'!D$52:D$54)+SUM('1.  LRAMVA Summary'!D$55:D$56)*(MONTH($E38)-1)/12)*$H38</f>
        <v>0</v>
      </c>
      <c r="J38" s="229">
        <f>(SUM('1.  LRAMVA Summary'!E$52:E$54)+SUM('1.  LRAMVA Summary'!E$55:E$56)*(MONTH($E38)-1)/12)*$H38</f>
        <v>0</v>
      </c>
      <c r="K38" s="229">
        <f>(SUM('1.  LRAMVA Summary'!F$52:F$54)+SUM('1.  LRAMVA Summary'!F$55:F$56)*(MONTH($E38)-1)/12)*$H38</f>
        <v>0</v>
      </c>
      <c r="L38" s="229">
        <f>(SUM('1.  LRAMVA Summary'!G$52:G$54)+SUM('1.  LRAMVA Summary'!G$55:G$56)*(MONTH($E38)-1)/12)*$H38</f>
        <v>0</v>
      </c>
      <c r="M38" s="229">
        <f>(SUM('1.  LRAMVA Summary'!H$52:H$54)+SUM('1.  LRAMVA Summary'!H$55:H$56)*(MONTH($E38)-1)/12)*$H38</f>
        <v>0</v>
      </c>
      <c r="N38" s="229">
        <f>(SUM('1.  LRAMVA Summary'!I$52:I$54)+SUM('1.  LRAMVA Summary'!I$55:I$56)*(MONTH($E38)-1)/12)*$H38</f>
        <v>0</v>
      </c>
      <c r="O38" s="229">
        <f>(SUM('1.  LRAMVA Summary'!J$52:J$54)+SUM('1.  LRAMVA Summary'!J$55:J$56)*(MONTH($E38)-1)/12)*$H38</f>
        <v>0</v>
      </c>
      <c r="P38" s="229">
        <f>(SUM('1.  LRAMVA Summary'!K$52:K$54)+SUM('1.  LRAMVA Summary'!K$55:K$56)*(MONTH($E38)-1)/12)*$H38</f>
        <v>0</v>
      </c>
      <c r="Q38" s="229">
        <f>(SUM('1.  LRAMVA Summary'!L$52:L$54)+SUM('1.  LRAMVA Summary'!L$55:L$56)*(MONTH($E38)-1)/12)*$H38</f>
        <v>0</v>
      </c>
      <c r="R38" s="229">
        <f>(SUM('1.  LRAMVA Summary'!M$52:M$54)+SUM('1.  LRAMVA Summary'!M$55:M$56)*(MONTH($E38)-1)/12)*$H38</f>
        <v>0</v>
      </c>
      <c r="S38" s="229">
        <f>(SUM('1.  LRAMVA Summary'!N$52:N$54)+SUM('1.  LRAMVA Summary'!N$55:N$56)*(MONTH($E38)-1)/12)*$H38</f>
        <v>0</v>
      </c>
      <c r="T38" s="229">
        <f>(SUM('1.  LRAMVA Summary'!O$52:O$54)+SUM('1.  LRAMVA Summary'!O$55:O$56)*(MONTH($E38)-1)/12)*$H38</f>
        <v>0</v>
      </c>
      <c r="U38" s="229">
        <f>(SUM('1.  LRAMVA Summary'!P$52:P$54)+SUM('1.  LRAMVA Summary'!P$55:P$56)*(MONTH($E38)-1)/12)*$H38</f>
        <v>0</v>
      </c>
      <c r="V38" s="229">
        <f>(SUM('1.  LRAMVA Summary'!Q$52:Q$54)+SUM('1.  LRAMVA Summary'!Q$55:Q$56)*(MONTH($E38)-1)/12)*$H38</f>
        <v>0</v>
      </c>
      <c r="W38" s="230">
        <f t="shared" si="5"/>
        <v>0</v>
      </c>
    </row>
    <row r="39" spans="2:23" s="9" customFormat="1">
      <c r="B39" s="212" t="s">
        <v>77</v>
      </c>
      <c r="C39" s="212">
        <v>1.0999999999999999E-2</v>
      </c>
      <c r="D39" s="205"/>
      <c r="E39" s="213">
        <v>41183</v>
      </c>
      <c r="F39" s="213" t="s">
        <v>179</v>
      </c>
      <c r="G39" s="214" t="s">
        <v>69</v>
      </c>
      <c r="H39" s="231">
        <f>C$22/12</f>
        <v>1.225E-3</v>
      </c>
      <c r="I39" s="229">
        <f>(SUM('1.  LRAMVA Summary'!D$52:D$54)+SUM('1.  LRAMVA Summary'!D$55:D$56)*(MONTH($E39)-1)/12)*$H39</f>
        <v>0</v>
      </c>
      <c r="J39" s="229">
        <f>(SUM('1.  LRAMVA Summary'!E$52:E$54)+SUM('1.  LRAMVA Summary'!E$55:E$56)*(MONTH($E39)-1)/12)*$H39</f>
        <v>0</v>
      </c>
      <c r="K39" s="229">
        <f>(SUM('1.  LRAMVA Summary'!F$52:F$54)+SUM('1.  LRAMVA Summary'!F$55:F$56)*(MONTH($E39)-1)/12)*$H39</f>
        <v>0</v>
      </c>
      <c r="L39" s="229">
        <f>(SUM('1.  LRAMVA Summary'!G$52:G$54)+SUM('1.  LRAMVA Summary'!G$55:G$56)*(MONTH($E39)-1)/12)*$H39</f>
        <v>0</v>
      </c>
      <c r="M39" s="229">
        <f>(SUM('1.  LRAMVA Summary'!H$52:H$54)+SUM('1.  LRAMVA Summary'!H$55:H$56)*(MONTH($E39)-1)/12)*$H39</f>
        <v>0</v>
      </c>
      <c r="N39" s="229">
        <f>(SUM('1.  LRAMVA Summary'!I$52:I$54)+SUM('1.  LRAMVA Summary'!I$55:I$56)*(MONTH($E39)-1)/12)*$H39</f>
        <v>0</v>
      </c>
      <c r="O39" s="229">
        <f>(SUM('1.  LRAMVA Summary'!J$52:J$54)+SUM('1.  LRAMVA Summary'!J$55:J$56)*(MONTH($E39)-1)/12)*$H39</f>
        <v>0</v>
      </c>
      <c r="P39" s="229">
        <f>(SUM('1.  LRAMVA Summary'!K$52:K$54)+SUM('1.  LRAMVA Summary'!K$55:K$56)*(MONTH($E39)-1)/12)*$H39</f>
        <v>0</v>
      </c>
      <c r="Q39" s="229">
        <f>(SUM('1.  LRAMVA Summary'!L$52:L$54)+SUM('1.  LRAMVA Summary'!L$55:L$56)*(MONTH($E39)-1)/12)*$H39</f>
        <v>0</v>
      </c>
      <c r="R39" s="229">
        <f>(SUM('1.  LRAMVA Summary'!M$52:M$54)+SUM('1.  LRAMVA Summary'!M$55:M$56)*(MONTH($E39)-1)/12)*$H39</f>
        <v>0</v>
      </c>
      <c r="S39" s="229">
        <f>(SUM('1.  LRAMVA Summary'!N$52:N$54)+SUM('1.  LRAMVA Summary'!N$55:N$56)*(MONTH($E39)-1)/12)*$H39</f>
        <v>0</v>
      </c>
      <c r="T39" s="229">
        <f>(SUM('1.  LRAMVA Summary'!O$52:O$54)+SUM('1.  LRAMVA Summary'!O$55:O$56)*(MONTH($E39)-1)/12)*$H39</f>
        <v>0</v>
      </c>
      <c r="U39" s="229">
        <f>(SUM('1.  LRAMVA Summary'!P$52:P$54)+SUM('1.  LRAMVA Summary'!P$55:P$56)*(MONTH($E39)-1)/12)*$H39</f>
        <v>0</v>
      </c>
      <c r="V39" s="229">
        <f>(SUM('1.  LRAMVA Summary'!Q$52:Q$54)+SUM('1.  LRAMVA Summary'!Q$55:Q$56)*(MONTH($E39)-1)/12)*$H39</f>
        <v>0</v>
      </c>
      <c r="W39" s="230">
        <f t="shared" si="5"/>
        <v>0</v>
      </c>
    </row>
    <row r="40" spans="2:23" s="9" customFormat="1">
      <c r="B40" s="212" t="s">
        <v>78</v>
      </c>
      <c r="C40" s="212">
        <v>1.0999999999999999E-2</v>
      </c>
      <c r="D40" s="205"/>
      <c r="E40" s="213">
        <v>41214</v>
      </c>
      <c r="F40" s="213" t="s">
        <v>179</v>
      </c>
      <c r="G40" s="214" t="s">
        <v>69</v>
      </c>
      <c r="H40" s="228">
        <f>C$22/12</f>
        <v>1.225E-3</v>
      </c>
      <c r="I40" s="229">
        <f>(SUM('1.  LRAMVA Summary'!D$52:D$54)+SUM('1.  LRAMVA Summary'!D$55:D$56)*(MONTH($E40)-1)/12)*$H40</f>
        <v>0</v>
      </c>
      <c r="J40" s="229">
        <f>(SUM('1.  LRAMVA Summary'!E$52:E$54)+SUM('1.  LRAMVA Summary'!E$55:E$56)*(MONTH($E40)-1)/12)*$H40</f>
        <v>0</v>
      </c>
      <c r="K40" s="229">
        <f>(SUM('1.  LRAMVA Summary'!F$52:F$54)+SUM('1.  LRAMVA Summary'!F$55:F$56)*(MONTH($E40)-1)/12)*$H40</f>
        <v>0</v>
      </c>
      <c r="L40" s="229">
        <f>(SUM('1.  LRAMVA Summary'!G$52:G$54)+SUM('1.  LRAMVA Summary'!G$55:G$56)*(MONTH($E40)-1)/12)*$H40</f>
        <v>0</v>
      </c>
      <c r="M40" s="229">
        <f>(SUM('1.  LRAMVA Summary'!H$52:H$54)+SUM('1.  LRAMVA Summary'!H$55:H$56)*(MONTH($E40)-1)/12)*$H40</f>
        <v>0</v>
      </c>
      <c r="N40" s="229">
        <f>(SUM('1.  LRAMVA Summary'!I$52:I$54)+SUM('1.  LRAMVA Summary'!I$55:I$56)*(MONTH($E40)-1)/12)*$H40</f>
        <v>0</v>
      </c>
      <c r="O40" s="229">
        <f>(SUM('1.  LRAMVA Summary'!J$52:J$54)+SUM('1.  LRAMVA Summary'!J$55:J$56)*(MONTH($E40)-1)/12)*$H40</f>
        <v>0</v>
      </c>
      <c r="P40" s="229">
        <f>(SUM('1.  LRAMVA Summary'!K$52:K$54)+SUM('1.  LRAMVA Summary'!K$55:K$56)*(MONTH($E40)-1)/12)*$H40</f>
        <v>0</v>
      </c>
      <c r="Q40" s="229">
        <f>(SUM('1.  LRAMVA Summary'!L$52:L$54)+SUM('1.  LRAMVA Summary'!L$55:L$56)*(MONTH($E40)-1)/12)*$H40</f>
        <v>0</v>
      </c>
      <c r="R40" s="229">
        <f>(SUM('1.  LRAMVA Summary'!M$52:M$54)+SUM('1.  LRAMVA Summary'!M$55:M$56)*(MONTH($E40)-1)/12)*$H40</f>
        <v>0</v>
      </c>
      <c r="S40" s="229">
        <f>(SUM('1.  LRAMVA Summary'!N$52:N$54)+SUM('1.  LRAMVA Summary'!N$55:N$56)*(MONTH($E40)-1)/12)*$H40</f>
        <v>0</v>
      </c>
      <c r="T40" s="229">
        <f>(SUM('1.  LRAMVA Summary'!O$52:O$54)+SUM('1.  LRAMVA Summary'!O$55:O$56)*(MONTH($E40)-1)/12)*$H40</f>
        <v>0</v>
      </c>
      <c r="U40" s="229">
        <f>(SUM('1.  LRAMVA Summary'!P$52:P$54)+SUM('1.  LRAMVA Summary'!P$55:P$56)*(MONTH($E40)-1)/12)*$H40</f>
        <v>0</v>
      </c>
      <c r="V40" s="229">
        <f>(SUM('1.  LRAMVA Summary'!Q$52:Q$54)+SUM('1.  LRAMVA Summary'!Q$55:Q$56)*(MONTH($E40)-1)/12)*$H40</f>
        <v>0</v>
      </c>
      <c r="W40" s="230">
        <f t="shared" si="5"/>
        <v>0</v>
      </c>
    </row>
    <row r="41" spans="2:23" s="9" customFormat="1">
      <c r="B41" s="212" t="s">
        <v>79</v>
      </c>
      <c r="C41" s="232">
        <v>1.0999999999999999E-2</v>
      </c>
      <c r="D41" s="205"/>
      <c r="E41" s="213">
        <v>41244</v>
      </c>
      <c r="F41" s="213" t="s">
        <v>179</v>
      </c>
      <c r="G41" s="214" t="s">
        <v>69</v>
      </c>
      <c r="H41" s="228">
        <f>C$22/12</f>
        <v>1.225E-3</v>
      </c>
      <c r="I41" s="229">
        <f>(SUM('1.  LRAMVA Summary'!D$52:D$54)+SUM('1.  LRAMVA Summary'!D$55:D$56)*(MONTH($E41)-1)/12)*$H41</f>
        <v>0</v>
      </c>
      <c r="J41" s="229">
        <f>(SUM('1.  LRAMVA Summary'!E$52:E$54)+SUM('1.  LRAMVA Summary'!E$55:E$56)*(MONTH($E41)-1)/12)*$H41</f>
        <v>0</v>
      </c>
      <c r="K41" s="229">
        <f>(SUM('1.  LRAMVA Summary'!F$52:F$54)+SUM('1.  LRAMVA Summary'!F$55:F$56)*(MONTH($E41)-1)/12)*$H41</f>
        <v>0</v>
      </c>
      <c r="L41" s="229">
        <f>(SUM('1.  LRAMVA Summary'!G$52:G$54)+SUM('1.  LRAMVA Summary'!G$55:G$56)*(MONTH($E41)-1)/12)*$H41</f>
        <v>0</v>
      </c>
      <c r="M41" s="229">
        <f>(SUM('1.  LRAMVA Summary'!H$52:H$54)+SUM('1.  LRAMVA Summary'!H$55:H$56)*(MONTH($E41)-1)/12)*$H41</f>
        <v>0</v>
      </c>
      <c r="N41" s="229">
        <f>(SUM('1.  LRAMVA Summary'!I$52:I$54)+SUM('1.  LRAMVA Summary'!I$55:I$56)*(MONTH($E41)-1)/12)*$H41</f>
        <v>0</v>
      </c>
      <c r="O41" s="229">
        <f>(SUM('1.  LRAMVA Summary'!J$52:J$54)+SUM('1.  LRAMVA Summary'!J$55:J$56)*(MONTH($E41)-1)/12)*$H41</f>
        <v>0</v>
      </c>
      <c r="P41" s="229">
        <f>(SUM('1.  LRAMVA Summary'!K$52:K$54)+SUM('1.  LRAMVA Summary'!K$55:K$56)*(MONTH($E41)-1)/12)*$H41</f>
        <v>0</v>
      </c>
      <c r="Q41" s="229">
        <f>(SUM('1.  LRAMVA Summary'!L$52:L$54)+SUM('1.  LRAMVA Summary'!L$55:L$56)*(MONTH($E41)-1)/12)*$H41</f>
        <v>0</v>
      </c>
      <c r="R41" s="229">
        <f>(SUM('1.  LRAMVA Summary'!M$52:M$54)+SUM('1.  LRAMVA Summary'!M$55:M$56)*(MONTH($E41)-1)/12)*$H41</f>
        <v>0</v>
      </c>
      <c r="S41" s="229">
        <f>(SUM('1.  LRAMVA Summary'!N$52:N$54)+SUM('1.  LRAMVA Summary'!N$55:N$56)*(MONTH($E41)-1)/12)*$H41</f>
        <v>0</v>
      </c>
      <c r="T41" s="229">
        <f>(SUM('1.  LRAMVA Summary'!O$52:O$54)+SUM('1.  LRAMVA Summary'!O$55:O$56)*(MONTH($E41)-1)/12)*$H41</f>
        <v>0</v>
      </c>
      <c r="U41" s="229">
        <f>(SUM('1.  LRAMVA Summary'!P$52:P$54)+SUM('1.  LRAMVA Summary'!P$55:P$56)*(MONTH($E41)-1)/12)*$H41</f>
        <v>0</v>
      </c>
      <c r="V41" s="229">
        <f>(SUM('1.  LRAMVA Summary'!Q$52:Q$54)+SUM('1.  LRAMVA Summary'!Q$55:Q$56)*(MONTH($E41)-1)/12)*$H41</f>
        <v>0</v>
      </c>
      <c r="W41" s="230">
        <f>SUM(I41:V41)</f>
        <v>0</v>
      </c>
    </row>
    <row r="42" spans="2:23" s="9" customFormat="1" ht="15.75" thickBot="1">
      <c r="B42" s="212" t="s">
        <v>80</v>
      </c>
      <c r="C42" s="232">
        <v>1.0999999999999999E-2</v>
      </c>
      <c r="D42" s="205"/>
      <c r="E42" s="215" t="s">
        <v>463</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232">
        <v>1.0999999999999999E-2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232">
        <v>1.0999999999999999E-2</v>
      </c>
      <c r="D44" s="205"/>
      <c r="E44" s="224" t="s">
        <v>427</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232">
        <v>1.0999999999999999E-2</v>
      </c>
      <c r="D45" s="205"/>
      <c r="E45" s="213">
        <v>41275</v>
      </c>
      <c r="F45" s="213" t="s">
        <v>180</v>
      </c>
      <c r="G45" s="214" t="s">
        <v>65</v>
      </c>
      <c r="H45" s="231">
        <f>C$23/12</f>
        <v>1.225E-3</v>
      </c>
      <c r="I45" s="229">
        <f>(SUM('1.  LRAMVA Summary'!D$52:D$57)+SUM('1.  LRAMVA Summary'!D$58:D$59)*(MONTH($E45)-1)/12)*$H45</f>
        <v>0</v>
      </c>
      <c r="J45" s="229">
        <f>(SUM('1.  LRAMVA Summary'!E$52:E$57)+SUM('1.  LRAMVA Summary'!E$58:E$59)*(MONTH($E45)-1)/12)*$H45</f>
        <v>0</v>
      </c>
      <c r="K45" s="229">
        <f>(SUM('1.  LRAMVA Summary'!F$52:F$57)+SUM('1.  LRAMVA Summary'!F$58:F$59)*(MONTH($E45)-1)/12)*$H45</f>
        <v>0</v>
      </c>
      <c r="L45" s="229">
        <f>(SUM('1.  LRAMVA Summary'!G$52:G$57)+SUM('1.  LRAMVA Summary'!G$58:G$59)*(MONTH($E45)-1)/12)*$H45</f>
        <v>0</v>
      </c>
      <c r="M45" s="229">
        <f>(SUM('1.  LRAMVA Summary'!H$52:H$57)+SUM('1.  LRAMVA Summary'!H$58:H$59)*(MONTH($E45)-1)/12)*$H45</f>
        <v>0</v>
      </c>
      <c r="N45" s="229">
        <f>(SUM('1.  LRAMVA Summary'!I$52:I$57)+SUM('1.  LRAMVA Summary'!I$58:I$59)*(MONTH($E45)-1)/12)*$H45</f>
        <v>0</v>
      </c>
      <c r="O45" s="229">
        <f>(SUM('1.  LRAMVA Summary'!J$52:J$57)+SUM('1.  LRAMVA Summary'!J$58:J$59)*(MONTH($E45)-1)/12)*$H45</f>
        <v>0</v>
      </c>
      <c r="P45" s="229">
        <f>(SUM('1.  LRAMVA Summary'!K$52:K$57)+SUM('1.  LRAMVA Summary'!K$58:K$59)*(MONTH($E45)-1)/12)*$H45</f>
        <v>0</v>
      </c>
      <c r="Q45" s="229">
        <f>(SUM('1.  LRAMVA Summary'!L$52:L$57)+SUM('1.  LRAMVA Summary'!L$58:L$59)*(MONTH($E45)-1)/12)*$H45</f>
        <v>0</v>
      </c>
      <c r="R45" s="229">
        <f>(SUM('1.  LRAMVA Summary'!M$52:M$57)+SUM('1.  LRAMVA Summary'!M$58:M$59)*(MONTH($E45)-1)/12)*$H45</f>
        <v>0</v>
      </c>
      <c r="S45" s="229">
        <f>(SUM('1.  LRAMVA Summary'!N$52:N$57)+SUM('1.  LRAMVA Summary'!N$58:N$59)*(MONTH($E45)-1)/12)*$H45</f>
        <v>0</v>
      </c>
      <c r="T45" s="229">
        <f>(SUM('1.  LRAMVA Summary'!O$52:O$57)+SUM('1.  LRAMVA Summary'!O$58:O$59)*(MONTH($E45)-1)/12)*$H45</f>
        <v>0</v>
      </c>
      <c r="U45" s="229">
        <f>(SUM('1.  LRAMVA Summary'!P$52:P$57)+SUM('1.  LRAMVA Summary'!P$58:P$59)*(MONTH($E45)-1)/12)*$H45</f>
        <v>0</v>
      </c>
      <c r="V45" s="229">
        <f>(SUM('1.  LRAMVA Summary'!Q$52:Q$57)+SUM('1.  LRAMVA Summary'!Q$58:Q$59)*(MONTH($E45)-1)/12)*$H45</f>
        <v>0</v>
      </c>
      <c r="W45" s="230">
        <f>SUM(I45:V45)</f>
        <v>0</v>
      </c>
    </row>
    <row r="46" spans="2:23" s="9" customFormat="1">
      <c r="B46" s="212" t="s">
        <v>84</v>
      </c>
      <c r="C46" s="232"/>
      <c r="D46" s="205"/>
      <c r="E46" s="213">
        <v>41306</v>
      </c>
      <c r="F46" s="213" t="s">
        <v>180</v>
      </c>
      <c r="G46" s="214" t="s">
        <v>65</v>
      </c>
      <c r="H46" s="228">
        <f>C$23/12</f>
        <v>1.225E-3</v>
      </c>
      <c r="I46" s="229">
        <f>(SUM('1.  LRAMVA Summary'!D$52:D$57)+SUM('1.  LRAMVA Summary'!D$58:D$59)*(MONTH($E46)-1)/12)*$H46</f>
        <v>0</v>
      </c>
      <c r="J46" s="229">
        <f>(SUM('1.  LRAMVA Summary'!E$52:E$57)+SUM('1.  LRAMVA Summary'!E$58:E$59)*(MONTH($E46)-1)/12)*$H46</f>
        <v>0</v>
      </c>
      <c r="K46" s="229">
        <f>(SUM('1.  LRAMVA Summary'!F$52:F$57)+SUM('1.  LRAMVA Summary'!F$58:F$59)*(MONTH($E46)-1)/12)*$H46</f>
        <v>0</v>
      </c>
      <c r="L46" s="229">
        <f>(SUM('1.  LRAMVA Summary'!G$52:G$57)+SUM('1.  LRAMVA Summary'!G$58:G$59)*(MONTH($E46)-1)/12)*$H46</f>
        <v>0</v>
      </c>
      <c r="M46" s="229">
        <f>(SUM('1.  LRAMVA Summary'!H$52:H$57)+SUM('1.  LRAMVA Summary'!H$58:H$59)*(MONTH($E46)-1)/12)*$H46</f>
        <v>0</v>
      </c>
      <c r="N46" s="229">
        <f>(SUM('1.  LRAMVA Summary'!I$52:I$57)+SUM('1.  LRAMVA Summary'!I$58:I$59)*(MONTH($E46)-1)/12)*$H46</f>
        <v>0</v>
      </c>
      <c r="O46" s="229">
        <f>(SUM('1.  LRAMVA Summary'!J$52:J$57)+SUM('1.  LRAMVA Summary'!J$58:J$59)*(MONTH($E46)-1)/12)*$H46</f>
        <v>0</v>
      </c>
      <c r="P46" s="229">
        <f>(SUM('1.  LRAMVA Summary'!K$52:K$57)+SUM('1.  LRAMVA Summary'!K$58:K$59)*(MONTH($E46)-1)/12)*$H46</f>
        <v>0</v>
      </c>
      <c r="Q46" s="229">
        <f>(SUM('1.  LRAMVA Summary'!L$52:L$57)+SUM('1.  LRAMVA Summary'!L$58:L$59)*(MONTH($E46)-1)/12)*$H46</f>
        <v>0</v>
      </c>
      <c r="R46" s="229">
        <f>(SUM('1.  LRAMVA Summary'!M$52:M$57)+SUM('1.  LRAMVA Summary'!M$58:M$59)*(MONTH($E46)-1)/12)*$H46</f>
        <v>0</v>
      </c>
      <c r="S46" s="229">
        <f>(SUM('1.  LRAMVA Summary'!N$52:N$57)+SUM('1.  LRAMVA Summary'!N$58:N$59)*(MONTH($E46)-1)/12)*$H46</f>
        <v>0</v>
      </c>
      <c r="T46" s="229">
        <f>(SUM('1.  LRAMVA Summary'!O$52:O$57)+SUM('1.  LRAMVA Summary'!O$58:O$59)*(MONTH($E46)-1)/12)*$H46</f>
        <v>0</v>
      </c>
      <c r="U46" s="229">
        <f>(SUM('1.  LRAMVA Summary'!P$52:P$57)+SUM('1.  LRAMVA Summary'!P$58:P$59)*(MONTH($E46)-1)/12)*$H46</f>
        <v>0</v>
      </c>
      <c r="V46" s="229">
        <f>(SUM('1.  LRAMVA Summary'!Q$52:Q$57)+SUM('1.  LRAMVA Summary'!Q$58:Q$59)*(MONTH($E46)-1)/12)*$H46</f>
        <v>0</v>
      </c>
      <c r="W46" s="230">
        <f t="shared" ref="W46:W56" si="10">SUM(I46:V46)</f>
        <v>0</v>
      </c>
    </row>
    <row r="47" spans="2:23" s="9" customFormat="1">
      <c r="B47" s="212" t="s">
        <v>85</v>
      </c>
      <c r="C47" s="232"/>
      <c r="D47" s="205"/>
      <c r="E47" s="213">
        <v>41334</v>
      </c>
      <c r="F47" s="213" t="s">
        <v>180</v>
      </c>
      <c r="G47" s="214" t="s">
        <v>65</v>
      </c>
      <c r="H47" s="228">
        <f>C$23/12</f>
        <v>1.225E-3</v>
      </c>
      <c r="I47" s="229">
        <f>(SUM('1.  LRAMVA Summary'!D$52:D$57)+SUM('1.  LRAMVA Summary'!D$58:D$59)*(MONTH($E47)-1)/12)*$H47</f>
        <v>0</v>
      </c>
      <c r="J47" s="229">
        <f>(SUM('1.  LRAMVA Summary'!E$52:E$57)+SUM('1.  LRAMVA Summary'!E$58:E$59)*(MONTH($E47)-1)/12)*$H47</f>
        <v>0</v>
      </c>
      <c r="K47" s="229">
        <f>(SUM('1.  LRAMVA Summary'!F$52:F$57)+SUM('1.  LRAMVA Summary'!F$58:F$59)*(MONTH($E47)-1)/12)*$H47</f>
        <v>0</v>
      </c>
      <c r="L47" s="229">
        <f>(SUM('1.  LRAMVA Summary'!G$52:G$57)+SUM('1.  LRAMVA Summary'!G$58:G$59)*(MONTH($E47)-1)/12)*$H47</f>
        <v>0</v>
      </c>
      <c r="M47" s="229">
        <f>(SUM('1.  LRAMVA Summary'!H$52:H$57)+SUM('1.  LRAMVA Summary'!H$58:H$59)*(MONTH($E47)-1)/12)*$H47</f>
        <v>0</v>
      </c>
      <c r="N47" s="229">
        <f>(SUM('1.  LRAMVA Summary'!I$52:I$57)+SUM('1.  LRAMVA Summary'!I$58:I$59)*(MONTH($E47)-1)/12)*$H47</f>
        <v>0</v>
      </c>
      <c r="O47" s="229">
        <f>(SUM('1.  LRAMVA Summary'!J$52:J$57)+SUM('1.  LRAMVA Summary'!J$58:J$59)*(MONTH($E47)-1)/12)*$H47</f>
        <v>0</v>
      </c>
      <c r="P47" s="229">
        <f>(SUM('1.  LRAMVA Summary'!K$52:K$57)+SUM('1.  LRAMVA Summary'!K$58:K$59)*(MONTH($E47)-1)/12)*$H47</f>
        <v>0</v>
      </c>
      <c r="Q47" s="229">
        <f>(SUM('1.  LRAMVA Summary'!L$52:L$57)+SUM('1.  LRAMVA Summary'!L$58:L$59)*(MONTH($E47)-1)/12)*$H47</f>
        <v>0</v>
      </c>
      <c r="R47" s="229">
        <f>(SUM('1.  LRAMVA Summary'!M$52:M$57)+SUM('1.  LRAMVA Summary'!M$58:M$59)*(MONTH($E47)-1)/12)*$H47</f>
        <v>0</v>
      </c>
      <c r="S47" s="229">
        <f>(SUM('1.  LRAMVA Summary'!N$52:N$57)+SUM('1.  LRAMVA Summary'!N$58:N$59)*(MONTH($E47)-1)/12)*$H47</f>
        <v>0</v>
      </c>
      <c r="T47" s="229">
        <f>(SUM('1.  LRAMVA Summary'!O$52:O$57)+SUM('1.  LRAMVA Summary'!O$58:O$59)*(MONTH($E47)-1)/12)*$H47</f>
        <v>0</v>
      </c>
      <c r="U47" s="229">
        <f>(SUM('1.  LRAMVA Summary'!P$52:P$57)+SUM('1.  LRAMVA Summary'!P$58:P$59)*(MONTH($E47)-1)/12)*$H47</f>
        <v>0</v>
      </c>
      <c r="V47" s="229">
        <f>(SUM('1.  LRAMVA Summary'!Q$52:Q$57)+SUM('1.  LRAMVA Summary'!Q$58:Q$59)*(MONTH($E47)-1)/12)*$H47</f>
        <v>0</v>
      </c>
      <c r="W47" s="230">
        <f t="shared" si="10"/>
        <v>0</v>
      </c>
    </row>
    <row r="48" spans="2:23" s="9" customFormat="1">
      <c r="B48" s="212" t="s">
        <v>86</v>
      </c>
      <c r="C48" s="232"/>
      <c r="D48" s="205"/>
      <c r="E48" s="213">
        <v>41365</v>
      </c>
      <c r="F48" s="213" t="s">
        <v>180</v>
      </c>
      <c r="G48" s="214" t="s">
        <v>66</v>
      </c>
      <c r="H48" s="231">
        <f>C$24/12</f>
        <v>1.225E-3</v>
      </c>
      <c r="I48" s="229">
        <f>(SUM('1.  LRAMVA Summary'!D$52:D$57)+SUM('1.  LRAMVA Summary'!D$58:D$59)*(MONTH($E48)-1)/12)*$H48</f>
        <v>0</v>
      </c>
      <c r="J48" s="229">
        <f>(SUM('1.  LRAMVA Summary'!E$52:E$57)+SUM('1.  LRAMVA Summary'!E$58:E$59)*(MONTH($E48)-1)/12)*$H48</f>
        <v>0</v>
      </c>
      <c r="K48" s="229">
        <f>(SUM('1.  LRAMVA Summary'!F$52:F$57)+SUM('1.  LRAMVA Summary'!F$58:F$59)*(MONTH($E48)-1)/12)*$H48</f>
        <v>0</v>
      </c>
      <c r="L48" s="229">
        <f>(SUM('1.  LRAMVA Summary'!G$52:G$57)+SUM('1.  LRAMVA Summary'!G$58:G$59)*(MONTH($E48)-1)/12)*$H48</f>
        <v>0</v>
      </c>
      <c r="M48" s="229">
        <f>(SUM('1.  LRAMVA Summary'!H$52:H$57)+SUM('1.  LRAMVA Summary'!H$58:H$59)*(MONTH($E48)-1)/12)*$H48</f>
        <v>0</v>
      </c>
      <c r="N48" s="229">
        <f>(SUM('1.  LRAMVA Summary'!I$52:I$57)+SUM('1.  LRAMVA Summary'!I$58:I$59)*(MONTH($E48)-1)/12)*$H48</f>
        <v>0</v>
      </c>
      <c r="O48" s="229">
        <f>(SUM('1.  LRAMVA Summary'!J$52:J$57)+SUM('1.  LRAMVA Summary'!J$58:J$59)*(MONTH($E48)-1)/12)*$H48</f>
        <v>0</v>
      </c>
      <c r="P48" s="229">
        <f>(SUM('1.  LRAMVA Summary'!K$52:K$57)+SUM('1.  LRAMVA Summary'!K$58:K$59)*(MONTH($E48)-1)/12)*$H48</f>
        <v>0</v>
      </c>
      <c r="Q48" s="229">
        <f>(SUM('1.  LRAMVA Summary'!L$52:L$57)+SUM('1.  LRAMVA Summary'!L$58:L$59)*(MONTH($E48)-1)/12)*$H48</f>
        <v>0</v>
      </c>
      <c r="R48" s="229">
        <f>(SUM('1.  LRAMVA Summary'!M$52:M$57)+SUM('1.  LRAMVA Summary'!M$58:M$59)*(MONTH($E48)-1)/12)*$H48</f>
        <v>0</v>
      </c>
      <c r="S48" s="229">
        <f>(SUM('1.  LRAMVA Summary'!N$52:N$57)+SUM('1.  LRAMVA Summary'!N$58:N$59)*(MONTH($E48)-1)/12)*$H48</f>
        <v>0</v>
      </c>
      <c r="T48" s="229">
        <f>(SUM('1.  LRAMVA Summary'!O$52:O$57)+SUM('1.  LRAMVA Summary'!O$58:O$59)*(MONTH($E48)-1)/12)*$H48</f>
        <v>0</v>
      </c>
      <c r="U48" s="229">
        <f>(SUM('1.  LRAMVA Summary'!P$52:P$57)+SUM('1.  LRAMVA Summary'!P$58:P$59)*(MONTH($E48)-1)/12)*$H48</f>
        <v>0</v>
      </c>
      <c r="V48" s="229">
        <f>(SUM('1.  LRAMVA Summary'!Q$52:Q$57)+SUM('1.  LRAMVA Summary'!Q$58:Q$59)*(MONTH($E48)-1)/12)*$H48</f>
        <v>0</v>
      </c>
      <c r="W48" s="230">
        <f t="shared" si="10"/>
        <v>0</v>
      </c>
    </row>
    <row r="49" spans="1:23" s="9" customFormat="1">
      <c r="B49" s="212" t="s">
        <v>87</v>
      </c>
      <c r="C49" s="232"/>
      <c r="D49" s="205"/>
      <c r="E49" s="213">
        <v>41395</v>
      </c>
      <c r="F49" s="213" t="s">
        <v>180</v>
      </c>
      <c r="G49" s="214" t="s">
        <v>66</v>
      </c>
      <c r="H49" s="228">
        <f>C$24/12</f>
        <v>1.225E-3</v>
      </c>
      <c r="I49" s="229">
        <f>(SUM('1.  LRAMVA Summary'!D$52:D$57)+SUM('1.  LRAMVA Summary'!D$58:D$59)*(MONTH($E49)-1)/12)*$H49</f>
        <v>0</v>
      </c>
      <c r="J49" s="229">
        <f>(SUM('1.  LRAMVA Summary'!E$52:E$57)+SUM('1.  LRAMVA Summary'!E$58:E$59)*(MONTH($E49)-1)/12)*$H49</f>
        <v>0</v>
      </c>
      <c r="K49" s="229">
        <f>(SUM('1.  LRAMVA Summary'!F$52:F$57)+SUM('1.  LRAMVA Summary'!F$58:F$59)*(MONTH($E49)-1)/12)*$H49</f>
        <v>0</v>
      </c>
      <c r="L49" s="229">
        <f>(SUM('1.  LRAMVA Summary'!G$52:G$57)+SUM('1.  LRAMVA Summary'!G$58:G$59)*(MONTH($E49)-1)/12)*$H49</f>
        <v>0</v>
      </c>
      <c r="M49" s="229">
        <f>(SUM('1.  LRAMVA Summary'!H$52:H$57)+SUM('1.  LRAMVA Summary'!H$58:H$59)*(MONTH($E49)-1)/12)*$H49</f>
        <v>0</v>
      </c>
      <c r="N49" s="229">
        <f>(SUM('1.  LRAMVA Summary'!I$52:I$57)+SUM('1.  LRAMVA Summary'!I$58:I$59)*(MONTH($E49)-1)/12)*$H49</f>
        <v>0</v>
      </c>
      <c r="O49" s="229">
        <f>(SUM('1.  LRAMVA Summary'!J$52:J$57)+SUM('1.  LRAMVA Summary'!J$58:J$59)*(MONTH($E49)-1)/12)*$H49</f>
        <v>0</v>
      </c>
      <c r="P49" s="229">
        <f>(SUM('1.  LRAMVA Summary'!K$52:K$57)+SUM('1.  LRAMVA Summary'!K$58:K$59)*(MONTH($E49)-1)/12)*$H49</f>
        <v>0</v>
      </c>
      <c r="Q49" s="229">
        <f>(SUM('1.  LRAMVA Summary'!L$52:L$57)+SUM('1.  LRAMVA Summary'!L$58:L$59)*(MONTH($E49)-1)/12)*$H49</f>
        <v>0</v>
      </c>
      <c r="R49" s="229">
        <f>(SUM('1.  LRAMVA Summary'!M$52:M$57)+SUM('1.  LRAMVA Summary'!M$58:M$59)*(MONTH($E49)-1)/12)*$H49</f>
        <v>0</v>
      </c>
      <c r="S49" s="229">
        <f>(SUM('1.  LRAMVA Summary'!N$52:N$57)+SUM('1.  LRAMVA Summary'!N$58:N$59)*(MONTH($E49)-1)/12)*$H49</f>
        <v>0</v>
      </c>
      <c r="T49" s="229">
        <f>(SUM('1.  LRAMVA Summary'!O$52:O$57)+SUM('1.  LRAMVA Summary'!O$58:O$59)*(MONTH($E49)-1)/12)*$H49</f>
        <v>0</v>
      </c>
      <c r="U49" s="229">
        <f>(SUM('1.  LRAMVA Summary'!P$52:P$57)+SUM('1.  LRAMVA Summary'!P$58:P$59)*(MONTH($E49)-1)/12)*$H49</f>
        <v>0</v>
      </c>
      <c r="V49" s="229">
        <f>(SUM('1.  LRAMVA Summary'!Q$52:Q$57)+SUM('1.  LRAMVA Summary'!Q$58:Q$59)*(MONTH($E49)-1)/12)*$H49</f>
        <v>0</v>
      </c>
      <c r="W49" s="230">
        <f t="shared" si="10"/>
        <v>0</v>
      </c>
    </row>
    <row r="50" spans="1:23" s="9" customFormat="1">
      <c r="B50" s="212" t="s">
        <v>88</v>
      </c>
      <c r="C50" s="232"/>
      <c r="D50" s="205"/>
      <c r="E50" s="213">
        <v>41426</v>
      </c>
      <c r="F50" s="213" t="s">
        <v>180</v>
      </c>
      <c r="G50" s="214" t="s">
        <v>66</v>
      </c>
      <c r="H50" s="228">
        <f>C$24/12</f>
        <v>1.225E-3</v>
      </c>
      <c r="I50" s="229">
        <f>(SUM('1.  LRAMVA Summary'!D$52:D$57)+SUM('1.  LRAMVA Summary'!D$58:D$59)*(MONTH($E50)-1)/12)*$H50</f>
        <v>0</v>
      </c>
      <c r="J50" s="229">
        <f>(SUM('1.  LRAMVA Summary'!E$52:E$57)+SUM('1.  LRAMVA Summary'!E$58:E$59)*(MONTH($E50)-1)/12)*$H50</f>
        <v>0</v>
      </c>
      <c r="K50" s="229">
        <f>(SUM('1.  LRAMVA Summary'!F$52:F$57)+SUM('1.  LRAMVA Summary'!F$58:F$59)*(MONTH($E50)-1)/12)*$H50</f>
        <v>0</v>
      </c>
      <c r="L50" s="229">
        <f>(SUM('1.  LRAMVA Summary'!G$52:G$57)+SUM('1.  LRAMVA Summary'!G$58:G$59)*(MONTH($E50)-1)/12)*$H50</f>
        <v>0</v>
      </c>
      <c r="M50" s="229">
        <f>(SUM('1.  LRAMVA Summary'!H$52:H$57)+SUM('1.  LRAMVA Summary'!H$58:H$59)*(MONTH($E50)-1)/12)*$H50</f>
        <v>0</v>
      </c>
      <c r="N50" s="229">
        <f>(SUM('1.  LRAMVA Summary'!I$52:I$57)+SUM('1.  LRAMVA Summary'!I$58:I$59)*(MONTH($E50)-1)/12)*$H50</f>
        <v>0</v>
      </c>
      <c r="O50" s="229">
        <f>(SUM('1.  LRAMVA Summary'!J$52:J$57)+SUM('1.  LRAMVA Summary'!J$58:J$59)*(MONTH($E50)-1)/12)*$H50</f>
        <v>0</v>
      </c>
      <c r="P50" s="229">
        <f>(SUM('1.  LRAMVA Summary'!K$52:K$57)+SUM('1.  LRAMVA Summary'!K$58:K$59)*(MONTH($E50)-1)/12)*$H50</f>
        <v>0</v>
      </c>
      <c r="Q50" s="229">
        <f>(SUM('1.  LRAMVA Summary'!L$52:L$57)+SUM('1.  LRAMVA Summary'!L$58:L$59)*(MONTH($E50)-1)/12)*$H50</f>
        <v>0</v>
      </c>
      <c r="R50" s="229">
        <f>(SUM('1.  LRAMVA Summary'!M$52:M$57)+SUM('1.  LRAMVA Summary'!M$58:M$59)*(MONTH($E50)-1)/12)*$H50</f>
        <v>0</v>
      </c>
      <c r="S50" s="229">
        <f>(SUM('1.  LRAMVA Summary'!N$52:N$57)+SUM('1.  LRAMVA Summary'!N$58:N$59)*(MONTH($E50)-1)/12)*$H50</f>
        <v>0</v>
      </c>
      <c r="T50" s="229">
        <f>(SUM('1.  LRAMVA Summary'!O$52:O$57)+SUM('1.  LRAMVA Summary'!O$58:O$59)*(MONTH($E50)-1)/12)*$H50</f>
        <v>0</v>
      </c>
      <c r="U50" s="229">
        <f>(SUM('1.  LRAMVA Summary'!P$52:P$57)+SUM('1.  LRAMVA Summary'!P$58:P$59)*(MONTH($E50)-1)/12)*$H50</f>
        <v>0</v>
      </c>
      <c r="V50" s="229">
        <f>(SUM('1.  LRAMVA Summary'!Q$52:Q$57)+SUM('1.  LRAMVA Summary'!Q$58:Q$59)*(MONTH($E50)-1)/12)*$H50</f>
        <v>0</v>
      </c>
      <c r="W50" s="230">
        <f t="shared" si="10"/>
        <v>0</v>
      </c>
    </row>
    <row r="51" spans="1:23" s="9" customFormat="1">
      <c r="B51" s="212" t="s">
        <v>89</v>
      </c>
      <c r="C51" s="232"/>
      <c r="D51" s="205"/>
      <c r="E51" s="213">
        <v>41456</v>
      </c>
      <c r="F51" s="213" t="s">
        <v>180</v>
      </c>
      <c r="G51" s="214" t="s">
        <v>68</v>
      </c>
      <c r="H51" s="231">
        <f>C$25/12</f>
        <v>1.225E-3</v>
      </c>
      <c r="I51" s="229">
        <f>(SUM('1.  LRAMVA Summary'!D$52:D$57)+SUM('1.  LRAMVA Summary'!D$58:D$59)*(MONTH($E51)-1)/12)*$H51</f>
        <v>0</v>
      </c>
      <c r="J51" s="229">
        <f>(SUM('1.  LRAMVA Summary'!E$52:E$57)+SUM('1.  LRAMVA Summary'!E$58:E$59)*(MONTH($E51)-1)/12)*$H51</f>
        <v>0</v>
      </c>
      <c r="K51" s="229">
        <f>(SUM('1.  LRAMVA Summary'!F$52:F$57)+SUM('1.  LRAMVA Summary'!F$58:F$59)*(MONTH($E51)-1)/12)*$H51</f>
        <v>0</v>
      </c>
      <c r="L51" s="229">
        <f>(SUM('1.  LRAMVA Summary'!G$52:G$57)+SUM('1.  LRAMVA Summary'!G$58:G$59)*(MONTH($E51)-1)/12)*$H51</f>
        <v>0</v>
      </c>
      <c r="M51" s="229">
        <f>(SUM('1.  LRAMVA Summary'!H$52:H$57)+SUM('1.  LRAMVA Summary'!H$58:H$59)*(MONTH($E51)-1)/12)*$H51</f>
        <v>0</v>
      </c>
      <c r="N51" s="229">
        <f>(SUM('1.  LRAMVA Summary'!I$52:I$57)+SUM('1.  LRAMVA Summary'!I$58:I$59)*(MONTH($E51)-1)/12)*$H51</f>
        <v>0</v>
      </c>
      <c r="O51" s="229">
        <f>(SUM('1.  LRAMVA Summary'!J$52:J$57)+SUM('1.  LRAMVA Summary'!J$58:J$59)*(MONTH($E51)-1)/12)*$H51</f>
        <v>0</v>
      </c>
      <c r="P51" s="229">
        <f>(SUM('1.  LRAMVA Summary'!K$52:K$57)+SUM('1.  LRAMVA Summary'!K$58:K$59)*(MONTH($E51)-1)/12)*$H51</f>
        <v>0</v>
      </c>
      <c r="Q51" s="229">
        <f>(SUM('1.  LRAMVA Summary'!L$52:L$57)+SUM('1.  LRAMVA Summary'!L$58:L$59)*(MONTH($E51)-1)/12)*$H51</f>
        <v>0</v>
      </c>
      <c r="R51" s="229">
        <f>(SUM('1.  LRAMVA Summary'!M$52:M$57)+SUM('1.  LRAMVA Summary'!M$58:M$59)*(MONTH($E51)-1)/12)*$H51</f>
        <v>0</v>
      </c>
      <c r="S51" s="229">
        <f>(SUM('1.  LRAMVA Summary'!N$52:N$57)+SUM('1.  LRAMVA Summary'!N$58:N$59)*(MONTH($E51)-1)/12)*$H51</f>
        <v>0</v>
      </c>
      <c r="T51" s="229">
        <f>(SUM('1.  LRAMVA Summary'!O$52:O$57)+SUM('1.  LRAMVA Summary'!O$58:O$59)*(MONTH($E51)-1)/12)*$H51</f>
        <v>0</v>
      </c>
      <c r="U51" s="229">
        <f>(SUM('1.  LRAMVA Summary'!P$52:P$57)+SUM('1.  LRAMVA Summary'!P$58:P$59)*(MONTH($E51)-1)/12)*$H51</f>
        <v>0</v>
      </c>
      <c r="V51" s="229">
        <f>(SUM('1.  LRAMVA Summary'!Q$52:Q$57)+SUM('1.  LRAMVA Summary'!Q$58:Q$59)*(MONTH($E51)-1)/12)*$H51</f>
        <v>0</v>
      </c>
      <c r="W51" s="230">
        <f t="shared" si="10"/>
        <v>0</v>
      </c>
    </row>
    <row r="52" spans="1:23" s="9" customFormat="1">
      <c r="B52" s="212" t="s">
        <v>91</v>
      </c>
      <c r="C52" s="232"/>
      <c r="D52" s="205"/>
      <c r="E52" s="213">
        <v>41487</v>
      </c>
      <c r="F52" s="213" t="s">
        <v>180</v>
      </c>
      <c r="G52" s="214" t="s">
        <v>68</v>
      </c>
      <c r="H52" s="228">
        <f>C$25/12</f>
        <v>1.225E-3</v>
      </c>
      <c r="I52" s="229">
        <f>(SUM('1.  LRAMVA Summary'!D$52:D$57)+SUM('1.  LRAMVA Summary'!D$58:D$59)*(MONTH($E52)-1)/12)*$H52</f>
        <v>0</v>
      </c>
      <c r="J52" s="229">
        <f>(SUM('1.  LRAMVA Summary'!E$52:E$57)+SUM('1.  LRAMVA Summary'!E$58:E$59)*(MONTH($E52)-1)/12)*$H52</f>
        <v>0</v>
      </c>
      <c r="K52" s="229">
        <f>(SUM('1.  LRAMVA Summary'!F$52:F$57)+SUM('1.  LRAMVA Summary'!F$58:F$59)*(MONTH($E52)-1)/12)*$H52</f>
        <v>0</v>
      </c>
      <c r="L52" s="229">
        <f>(SUM('1.  LRAMVA Summary'!G$52:G$57)+SUM('1.  LRAMVA Summary'!G$58:G$59)*(MONTH($E52)-1)/12)*$H52</f>
        <v>0</v>
      </c>
      <c r="M52" s="229">
        <f>(SUM('1.  LRAMVA Summary'!H$52:H$57)+SUM('1.  LRAMVA Summary'!H$58:H$59)*(MONTH($E52)-1)/12)*$H52</f>
        <v>0</v>
      </c>
      <c r="N52" s="229">
        <f>(SUM('1.  LRAMVA Summary'!I$52:I$57)+SUM('1.  LRAMVA Summary'!I$58:I$59)*(MONTH($E52)-1)/12)*$H52</f>
        <v>0</v>
      </c>
      <c r="O52" s="229">
        <f>(SUM('1.  LRAMVA Summary'!J$52:J$57)+SUM('1.  LRAMVA Summary'!J$58:J$59)*(MONTH($E52)-1)/12)*$H52</f>
        <v>0</v>
      </c>
      <c r="P52" s="229">
        <f>(SUM('1.  LRAMVA Summary'!K$52:K$57)+SUM('1.  LRAMVA Summary'!K$58:K$59)*(MONTH($E52)-1)/12)*$H52</f>
        <v>0</v>
      </c>
      <c r="Q52" s="229">
        <f>(SUM('1.  LRAMVA Summary'!L$52:L$57)+SUM('1.  LRAMVA Summary'!L$58:L$59)*(MONTH($E52)-1)/12)*$H52</f>
        <v>0</v>
      </c>
      <c r="R52" s="229">
        <f>(SUM('1.  LRAMVA Summary'!M$52:M$57)+SUM('1.  LRAMVA Summary'!M$58:M$59)*(MONTH($E52)-1)/12)*$H52</f>
        <v>0</v>
      </c>
      <c r="S52" s="229">
        <f>(SUM('1.  LRAMVA Summary'!N$52:N$57)+SUM('1.  LRAMVA Summary'!N$58:N$59)*(MONTH($E52)-1)/12)*$H52</f>
        <v>0</v>
      </c>
      <c r="T52" s="229">
        <f>(SUM('1.  LRAMVA Summary'!O$52:O$57)+SUM('1.  LRAMVA Summary'!O$58:O$59)*(MONTH($E52)-1)/12)*$H52</f>
        <v>0</v>
      </c>
      <c r="U52" s="229">
        <f>(SUM('1.  LRAMVA Summary'!P$52:P$57)+SUM('1.  LRAMVA Summary'!P$58:P$59)*(MONTH($E52)-1)/12)*$H52</f>
        <v>0</v>
      </c>
      <c r="V52" s="229">
        <f>(SUM('1.  LRAMVA Summary'!Q$52:Q$57)+SUM('1.  LRAMVA Summary'!Q$58:Q$59)*(MONTH($E52)-1)/12)*$H52</f>
        <v>0</v>
      </c>
      <c r="W52" s="230">
        <f t="shared" si="10"/>
        <v>0</v>
      </c>
    </row>
    <row r="53" spans="1:23" s="9" customFormat="1">
      <c r="B53" s="212" t="s">
        <v>90</v>
      </c>
      <c r="C53" s="232"/>
      <c r="D53" s="205"/>
      <c r="E53" s="213">
        <v>41518</v>
      </c>
      <c r="F53" s="213" t="s">
        <v>180</v>
      </c>
      <c r="G53" s="214" t="s">
        <v>68</v>
      </c>
      <c r="H53" s="228">
        <f>C$25/12</f>
        <v>1.225E-3</v>
      </c>
      <c r="I53" s="229">
        <f>(SUM('1.  LRAMVA Summary'!D$52:D$57)+SUM('1.  LRAMVA Summary'!D$58:D$59)*(MONTH($E53)-1)/12)*$H53</f>
        <v>0</v>
      </c>
      <c r="J53" s="229">
        <f>(SUM('1.  LRAMVA Summary'!E$52:E$57)+SUM('1.  LRAMVA Summary'!E$58:E$59)*(MONTH($E53)-1)/12)*$H53</f>
        <v>0</v>
      </c>
      <c r="K53" s="229">
        <f>(SUM('1.  LRAMVA Summary'!F$52:F$57)+SUM('1.  LRAMVA Summary'!F$58:F$59)*(MONTH($E53)-1)/12)*$H53</f>
        <v>0</v>
      </c>
      <c r="L53" s="229">
        <f>(SUM('1.  LRAMVA Summary'!G$52:G$57)+SUM('1.  LRAMVA Summary'!G$58:G$59)*(MONTH($E53)-1)/12)*$H53</f>
        <v>0</v>
      </c>
      <c r="M53" s="229">
        <f>(SUM('1.  LRAMVA Summary'!H$52:H$57)+SUM('1.  LRAMVA Summary'!H$58:H$59)*(MONTH($E53)-1)/12)*$H53</f>
        <v>0</v>
      </c>
      <c r="N53" s="229">
        <f>(SUM('1.  LRAMVA Summary'!I$52:I$57)+SUM('1.  LRAMVA Summary'!I$58:I$59)*(MONTH($E53)-1)/12)*$H53</f>
        <v>0</v>
      </c>
      <c r="O53" s="229">
        <f>(SUM('1.  LRAMVA Summary'!J$52:J$57)+SUM('1.  LRAMVA Summary'!J$58:J$59)*(MONTH($E53)-1)/12)*$H53</f>
        <v>0</v>
      </c>
      <c r="P53" s="229">
        <f>(SUM('1.  LRAMVA Summary'!K$52:K$57)+SUM('1.  LRAMVA Summary'!K$58:K$59)*(MONTH($E53)-1)/12)*$H53</f>
        <v>0</v>
      </c>
      <c r="Q53" s="229">
        <f>(SUM('1.  LRAMVA Summary'!L$52:L$57)+SUM('1.  LRAMVA Summary'!L$58:L$59)*(MONTH($E53)-1)/12)*$H53</f>
        <v>0</v>
      </c>
      <c r="R53" s="229">
        <f>(SUM('1.  LRAMVA Summary'!M$52:M$57)+SUM('1.  LRAMVA Summary'!M$58:M$59)*(MONTH($E53)-1)/12)*$H53</f>
        <v>0</v>
      </c>
      <c r="S53" s="229">
        <f>(SUM('1.  LRAMVA Summary'!N$52:N$57)+SUM('1.  LRAMVA Summary'!N$58:N$59)*(MONTH($E53)-1)/12)*$H53</f>
        <v>0</v>
      </c>
      <c r="T53" s="229">
        <f>(SUM('1.  LRAMVA Summary'!O$52:O$57)+SUM('1.  LRAMVA Summary'!O$58:O$59)*(MONTH($E53)-1)/12)*$H53</f>
        <v>0</v>
      </c>
      <c r="U53" s="229">
        <f>(SUM('1.  LRAMVA Summary'!P$52:P$57)+SUM('1.  LRAMVA Summary'!P$58:P$59)*(MONTH($E53)-1)/12)*$H53</f>
        <v>0</v>
      </c>
      <c r="V53" s="229">
        <f>(SUM('1.  LRAMVA Summary'!Q$52:Q$57)+SUM('1.  LRAMVA Summary'!Q$58:Q$59)*(MONTH($E53)-1)/12)*$H53</f>
        <v>0</v>
      </c>
      <c r="W53" s="230">
        <f t="shared" si="10"/>
        <v>0</v>
      </c>
    </row>
    <row r="54" spans="1:23" s="9" customFormat="1">
      <c r="B54" s="234" t="s">
        <v>92</v>
      </c>
      <c r="C54" s="235"/>
      <c r="D54" s="205"/>
      <c r="E54" s="213">
        <v>41548</v>
      </c>
      <c r="F54" s="213" t="s">
        <v>180</v>
      </c>
      <c r="G54" s="214" t="s">
        <v>69</v>
      </c>
      <c r="H54" s="231">
        <f>C$26/12</f>
        <v>1.225E-3</v>
      </c>
      <c r="I54" s="229">
        <f>(SUM('1.  LRAMVA Summary'!D$52:D$57)+SUM('1.  LRAMVA Summary'!D$58:D$59)*(MONTH($E54)-1)/12)*$H54</f>
        <v>0</v>
      </c>
      <c r="J54" s="229">
        <f>(SUM('1.  LRAMVA Summary'!E$52:E$57)+SUM('1.  LRAMVA Summary'!E$58:E$59)*(MONTH($E54)-1)/12)*$H54</f>
        <v>0</v>
      </c>
      <c r="K54" s="229">
        <f>(SUM('1.  LRAMVA Summary'!F$52:F$57)+SUM('1.  LRAMVA Summary'!F$58:F$59)*(MONTH($E54)-1)/12)*$H54</f>
        <v>0</v>
      </c>
      <c r="L54" s="229">
        <f>(SUM('1.  LRAMVA Summary'!G$52:G$57)+SUM('1.  LRAMVA Summary'!G$58:G$59)*(MONTH($E54)-1)/12)*$H54</f>
        <v>0</v>
      </c>
      <c r="M54" s="229">
        <f>(SUM('1.  LRAMVA Summary'!H$52:H$57)+SUM('1.  LRAMVA Summary'!H$58:H$59)*(MONTH($E54)-1)/12)*$H54</f>
        <v>0</v>
      </c>
      <c r="N54" s="229">
        <f>(SUM('1.  LRAMVA Summary'!I$52:I$57)+SUM('1.  LRAMVA Summary'!I$58:I$59)*(MONTH($E54)-1)/12)*$H54</f>
        <v>0</v>
      </c>
      <c r="O54" s="229">
        <f>(SUM('1.  LRAMVA Summary'!J$52:J$57)+SUM('1.  LRAMVA Summary'!J$58:J$59)*(MONTH($E54)-1)/12)*$H54</f>
        <v>0</v>
      </c>
      <c r="P54" s="229">
        <f>(SUM('1.  LRAMVA Summary'!K$52:K$57)+SUM('1.  LRAMVA Summary'!K$58:K$59)*(MONTH($E54)-1)/12)*$H54</f>
        <v>0</v>
      </c>
      <c r="Q54" s="229">
        <f>(SUM('1.  LRAMVA Summary'!L$52:L$57)+SUM('1.  LRAMVA Summary'!L$58:L$59)*(MONTH($E54)-1)/12)*$H54</f>
        <v>0</v>
      </c>
      <c r="R54" s="229">
        <f>(SUM('1.  LRAMVA Summary'!M$52:M$57)+SUM('1.  LRAMVA Summary'!M$58:M$59)*(MONTH($E54)-1)/12)*$H54</f>
        <v>0</v>
      </c>
      <c r="S54" s="229">
        <f>(SUM('1.  LRAMVA Summary'!N$52:N$57)+SUM('1.  LRAMVA Summary'!N$58:N$59)*(MONTH($E54)-1)/12)*$H54</f>
        <v>0</v>
      </c>
      <c r="T54" s="229">
        <f>(SUM('1.  LRAMVA Summary'!O$52:O$57)+SUM('1.  LRAMVA Summary'!O$58:O$59)*(MONTH($E54)-1)/12)*$H54</f>
        <v>0</v>
      </c>
      <c r="U54" s="229">
        <f>(SUM('1.  LRAMVA Summary'!P$52:P$57)+SUM('1.  LRAMVA Summary'!P$58:P$59)*(MONTH($E54)-1)/12)*$H54</f>
        <v>0</v>
      </c>
      <c r="V54" s="229">
        <f>(SUM('1.  LRAMVA Summary'!Q$52:Q$57)+SUM('1.  LRAMVA Summary'!Q$58:Q$59)*(MONTH($E54)-1)/12)*$H54</f>
        <v>0</v>
      </c>
      <c r="W54" s="230">
        <f t="shared" si="10"/>
        <v>0</v>
      </c>
    </row>
    <row r="55" spans="1:23" s="9" customFormat="1">
      <c r="D55" s="205"/>
      <c r="E55" s="213">
        <v>41579</v>
      </c>
      <c r="F55" s="213" t="s">
        <v>180</v>
      </c>
      <c r="G55" s="214" t="s">
        <v>69</v>
      </c>
      <c r="H55" s="228">
        <f>C$26/12</f>
        <v>1.225E-3</v>
      </c>
      <c r="I55" s="229">
        <f>(SUM('1.  LRAMVA Summary'!D$52:D$57)+SUM('1.  LRAMVA Summary'!D$58:D$59)*(MONTH($E55)-1)/12)*$H55</f>
        <v>0</v>
      </c>
      <c r="J55" s="229">
        <f>(SUM('1.  LRAMVA Summary'!E$52:E$57)+SUM('1.  LRAMVA Summary'!E$58:E$59)*(MONTH($E55)-1)/12)*$H55</f>
        <v>0</v>
      </c>
      <c r="K55" s="229">
        <f>(SUM('1.  LRAMVA Summary'!F$52:F$57)+SUM('1.  LRAMVA Summary'!F$58:F$59)*(MONTH($E55)-1)/12)*$H55</f>
        <v>0</v>
      </c>
      <c r="L55" s="229">
        <f>(SUM('1.  LRAMVA Summary'!G$52:G$57)+SUM('1.  LRAMVA Summary'!G$58:G$59)*(MONTH($E55)-1)/12)*$H55</f>
        <v>0</v>
      </c>
      <c r="M55" s="229">
        <f>(SUM('1.  LRAMVA Summary'!H$52:H$57)+SUM('1.  LRAMVA Summary'!H$58:H$59)*(MONTH($E55)-1)/12)*$H55</f>
        <v>0</v>
      </c>
      <c r="N55" s="229">
        <f>(SUM('1.  LRAMVA Summary'!I$52:I$57)+SUM('1.  LRAMVA Summary'!I$58:I$59)*(MONTH($E55)-1)/12)*$H55</f>
        <v>0</v>
      </c>
      <c r="O55" s="229">
        <f>(SUM('1.  LRAMVA Summary'!J$52:J$57)+SUM('1.  LRAMVA Summary'!J$58:J$59)*(MONTH($E55)-1)/12)*$H55</f>
        <v>0</v>
      </c>
      <c r="P55" s="229">
        <f>(SUM('1.  LRAMVA Summary'!K$52:K$57)+SUM('1.  LRAMVA Summary'!K$58:K$59)*(MONTH($E55)-1)/12)*$H55</f>
        <v>0</v>
      </c>
      <c r="Q55" s="229">
        <f>(SUM('1.  LRAMVA Summary'!L$52:L$57)+SUM('1.  LRAMVA Summary'!L$58:L$59)*(MONTH($E55)-1)/12)*$H55</f>
        <v>0</v>
      </c>
      <c r="R55" s="229">
        <f>(SUM('1.  LRAMVA Summary'!M$52:M$57)+SUM('1.  LRAMVA Summary'!M$58:M$59)*(MONTH($E55)-1)/12)*$H55</f>
        <v>0</v>
      </c>
      <c r="S55" s="229">
        <f>(SUM('1.  LRAMVA Summary'!N$52:N$57)+SUM('1.  LRAMVA Summary'!N$58:N$59)*(MONTH($E55)-1)/12)*$H55</f>
        <v>0</v>
      </c>
      <c r="T55" s="229">
        <f>(SUM('1.  LRAMVA Summary'!O$52:O$57)+SUM('1.  LRAMVA Summary'!O$58:O$59)*(MONTH($E55)-1)/12)*$H55</f>
        <v>0</v>
      </c>
      <c r="U55" s="229">
        <f>(SUM('1.  LRAMVA Summary'!P$52:P$57)+SUM('1.  LRAMVA Summary'!P$58:P$59)*(MONTH($E55)-1)/12)*$H55</f>
        <v>0</v>
      </c>
      <c r="V55" s="229">
        <f>(SUM('1.  LRAMVA Summary'!Q$52:Q$57)+SUM('1.  LRAMVA Summary'!Q$58:Q$59)*(MONTH($E55)-1)/12)*$H55</f>
        <v>0</v>
      </c>
      <c r="W55" s="230">
        <f t="shared" si="10"/>
        <v>0</v>
      </c>
    </row>
    <row r="56" spans="1:23" s="9" customFormat="1" ht="15.75">
      <c r="B56" s="182" t="s">
        <v>183</v>
      </c>
      <c r="C56" s="27"/>
      <c r="D56" s="205"/>
      <c r="E56" s="213">
        <v>41609</v>
      </c>
      <c r="F56" s="213" t="s">
        <v>180</v>
      </c>
      <c r="G56" s="214" t="s">
        <v>69</v>
      </c>
      <c r="H56" s="228">
        <f>C$26/12</f>
        <v>1.225E-3</v>
      </c>
      <c r="I56" s="229">
        <f>(SUM('1.  LRAMVA Summary'!D$52:D$57)+SUM('1.  LRAMVA Summary'!D$58:D$59)*(MONTH($E56)-1)/12)*$H56</f>
        <v>0</v>
      </c>
      <c r="J56" s="229">
        <f>(SUM('1.  LRAMVA Summary'!E$52:E$57)+SUM('1.  LRAMVA Summary'!E$58:E$59)*(MONTH($E56)-1)/12)*$H56</f>
        <v>0</v>
      </c>
      <c r="K56" s="229">
        <f>(SUM('1.  LRAMVA Summary'!F$52:F$57)+SUM('1.  LRAMVA Summary'!F$58:F$59)*(MONTH($E56)-1)/12)*$H56</f>
        <v>0</v>
      </c>
      <c r="L56" s="229">
        <f>(SUM('1.  LRAMVA Summary'!G$52:G$57)+SUM('1.  LRAMVA Summary'!G$58:G$59)*(MONTH($E56)-1)/12)*$H56</f>
        <v>0</v>
      </c>
      <c r="M56" s="229">
        <f>(SUM('1.  LRAMVA Summary'!H$52:H$57)+SUM('1.  LRAMVA Summary'!H$58:H$59)*(MONTH($E56)-1)/12)*$H56</f>
        <v>0</v>
      </c>
      <c r="N56" s="229">
        <f>(SUM('1.  LRAMVA Summary'!I$52:I$57)+SUM('1.  LRAMVA Summary'!I$58:I$59)*(MONTH($E56)-1)/12)*$H56</f>
        <v>0</v>
      </c>
      <c r="O56" s="229">
        <f>(SUM('1.  LRAMVA Summary'!J$52:J$57)+SUM('1.  LRAMVA Summary'!J$58:J$59)*(MONTH($E56)-1)/12)*$H56</f>
        <v>0</v>
      </c>
      <c r="P56" s="229">
        <f>(SUM('1.  LRAMVA Summary'!K$52:K$57)+SUM('1.  LRAMVA Summary'!K$58:K$59)*(MONTH($E56)-1)/12)*$H56</f>
        <v>0</v>
      </c>
      <c r="Q56" s="229">
        <f>(SUM('1.  LRAMVA Summary'!L$52:L$57)+SUM('1.  LRAMVA Summary'!L$58:L$59)*(MONTH($E56)-1)/12)*$H56</f>
        <v>0</v>
      </c>
      <c r="R56" s="229">
        <f>(SUM('1.  LRAMVA Summary'!M$52:M$57)+SUM('1.  LRAMVA Summary'!M$58:M$59)*(MONTH($E56)-1)/12)*$H56</f>
        <v>0</v>
      </c>
      <c r="S56" s="229">
        <f>(SUM('1.  LRAMVA Summary'!N$52:N$57)+SUM('1.  LRAMVA Summary'!N$58:N$59)*(MONTH($E56)-1)/12)*$H56</f>
        <v>0</v>
      </c>
      <c r="T56" s="229">
        <f>(SUM('1.  LRAMVA Summary'!O$52:O$57)+SUM('1.  LRAMVA Summary'!O$58:O$59)*(MONTH($E56)-1)/12)*$H56</f>
        <v>0</v>
      </c>
      <c r="U56" s="229">
        <f>(SUM('1.  LRAMVA Summary'!P$52:P$57)+SUM('1.  LRAMVA Summary'!P$58:P$59)*(MONTH($E56)-1)/12)*$H56</f>
        <v>0</v>
      </c>
      <c r="V56" s="229">
        <f>(SUM('1.  LRAMVA Summary'!Q$52:Q$57)+SUM('1.  LRAMVA Summary'!Q$58:Q$59)*(MONTH($E56)-1)/12)*$H56</f>
        <v>0</v>
      </c>
      <c r="W56" s="230">
        <f t="shared" si="10"/>
        <v>0</v>
      </c>
    </row>
    <row r="57" spans="1:23" s="9" customFormat="1" ht="15.75" thickBot="1">
      <c r="B57" s="27"/>
      <c r="C57" s="27"/>
      <c r="D57" s="205"/>
      <c r="E57" s="215" t="s">
        <v>464</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428</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D60" s="205"/>
      <c r="E60" s="213">
        <v>41640</v>
      </c>
      <c r="F60" s="213" t="s">
        <v>181</v>
      </c>
      <c r="G60" s="214" t="s">
        <v>65</v>
      </c>
      <c r="H60" s="231">
        <f>C$27/12</f>
        <v>1.225E-3</v>
      </c>
      <c r="I60" s="229">
        <f>(SUM('1.  LRAMVA Summary'!D$52:D$60)+SUM('1.  LRAMVA Summary'!D$61:D$62)*(MONTH($E60)-1)/12)*$H60</f>
        <v>0</v>
      </c>
      <c r="J60" s="229">
        <f>(SUM('1.  LRAMVA Summary'!E$52:E$60)+SUM('1.  LRAMVA Summary'!E$61:E$62)*(MONTH($E60)-1)/12)*$H60</f>
        <v>0</v>
      </c>
      <c r="K60" s="229">
        <f>(SUM('1.  LRAMVA Summary'!F$52:F$60)+SUM('1.  LRAMVA Summary'!F$61:F$62)*(MONTH($E60)-1)/12)*$H60</f>
        <v>0</v>
      </c>
      <c r="L60" s="229">
        <f>(SUM('1.  LRAMVA Summary'!G$52:G$60)+SUM('1.  LRAMVA Summary'!G$61:G$62)*(MONTH($E60)-1)/12)*$H60</f>
        <v>0</v>
      </c>
      <c r="M60" s="229">
        <f>(SUM('1.  LRAMVA Summary'!H$52:H$60)+SUM('1.  LRAMVA Summary'!H$61:H$62)*(MONTH($E60)-1)/12)*$H60</f>
        <v>0</v>
      </c>
      <c r="N60" s="229">
        <f>(SUM('1.  LRAMVA Summary'!I$52:I$60)+SUM('1.  LRAMVA Summary'!I$61:I$62)*(MONTH($E60)-1)/12)*$H60</f>
        <v>0</v>
      </c>
      <c r="O60" s="229">
        <f>(SUM('1.  LRAMVA Summary'!J$52:J$60)+SUM('1.  LRAMVA Summary'!J$61:J$62)*(MONTH($E60)-1)/12)*$H60</f>
        <v>0</v>
      </c>
      <c r="P60" s="229">
        <f>(SUM('1.  LRAMVA Summary'!K$52:K$60)+SUM('1.  LRAMVA Summary'!K$61:K$62)*(MONTH($E60)-1)/12)*$H60</f>
        <v>0</v>
      </c>
      <c r="Q60" s="229">
        <f>(SUM('1.  LRAMVA Summary'!L$52:L$60)+SUM('1.  LRAMVA Summary'!L$61:L$62)*(MONTH($E60)-1)/12)*$H60</f>
        <v>0</v>
      </c>
      <c r="R60" s="229">
        <f>(SUM('1.  LRAMVA Summary'!M$52:M$60)+SUM('1.  LRAMVA Summary'!M$61:M$62)*(MONTH($E60)-1)/12)*$H60</f>
        <v>0</v>
      </c>
      <c r="S60" s="229">
        <f>(SUM('1.  LRAMVA Summary'!N$52:N$60)+SUM('1.  LRAMVA Summary'!N$61:N$62)*(MONTH($E60)-1)/12)*$H60</f>
        <v>0</v>
      </c>
      <c r="T60" s="229">
        <f>(SUM('1.  LRAMVA Summary'!O$52:O$60)+SUM('1.  LRAMVA Summary'!O$61:O$62)*(MONTH($E60)-1)/12)*$H60</f>
        <v>0</v>
      </c>
      <c r="U60" s="229">
        <f>(SUM('1.  LRAMVA Summary'!P$52:P$60)+SUM('1.  LRAMVA Summary'!P$61:P$62)*(MONTH($E60)-1)/12)*$H60</f>
        <v>0</v>
      </c>
      <c r="V60" s="229">
        <f>(SUM('1.  LRAMVA Summary'!Q$52:Q$60)+SUM('1.  LRAMVA Summary'!Q$61:Q$62)*(MONTH($E60)-1)/12)*$H60</f>
        <v>0</v>
      </c>
      <c r="W60" s="230">
        <f>SUM(I60:V60)</f>
        <v>0</v>
      </c>
    </row>
    <row r="61" spans="1:23" s="9" customFormat="1">
      <c r="A61" s="28"/>
      <c r="E61" s="213">
        <v>41671</v>
      </c>
      <c r="F61" s="213" t="s">
        <v>181</v>
      </c>
      <c r="G61" s="214" t="s">
        <v>65</v>
      </c>
      <c r="H61" s="228">
        <f>C$27/12</f>
        <v>1.225E-3</v>
      </c>
      <c r="I61" s="229">
        <f>(SUM('1.  LRAMVA Summary'!D$52:D$60)+SUM('1.  LRAMVA Summary'!D$61:D$62)*(MONTH($E61)-1)/12)*$H61</f>
        <v>0</v>
      </c>
      <c r="J61" s="229">
        <f>(SUM('1.  LRAMVA Summary'!E$52:E$60)+SUM('1.  LRAMVA Summary'!E$61:E$62)*(MONTH($E61)-1)/12)*$H61</f>
        <v>0</v>
      </c>
      <c r="K61" s="229">
        <f>(SUM('1.  LRAMVA Summary'!F$52:F$60)+SUM('1.  LRAMVA Summary'!F$61:F$62)*(MONTH($E61)-1)/12)*$H61</f>
        <v>0</v>
      </c>
      <c r="L61" s="229">
        <f>(SUM('1.  LRAMVA Summary'!G$52:G$60)+SUM('1.  LRAMVA Summary'!G$61:G$62)*(MONTH($E61)-1)/12)*$H61</f>
        <v>0</v>
      </c>
      <c r="M61" s="229">
        <f>(SUM('1.  LRAMVA Summary'!H$52:H$60)+SUM('1.  LRAMVA Summary'!H$61:H$62)*(MONTH($E61)-1)/12)*$H61</f>
        <v>0</v>
      </c>
      <c r="N61" s="229">
        <f>(SUM('1.  LRAMVA Summary'!I$52:I$60)+SUM('1.  LRAMVA Summary'!I$61:I$62)*(MONTH($E61)-1)/12)*$H61</f>
        <v>0</v>
      </c>
      <c r="O61" s="229">
        <f>(SUM('1.  LRAMVA Summary'!J$52:J$60)+SUM('1.  LRAMVA Summary'!J$61:J$62)*(MONTH($E61)-1)/12)*$H61</f>
        <v>0</v>
      </c>
      <c r="P61" s="229">
        <f>(SUM('1.  LRAMVA Summary'!K$52:K$60)+SUM('1.  LRAMVA Summary'!K$61:K$62)*(MONTH($E61)-1)/12)*$H61</f>
        <v>0</v>
      </c>
      <c r="Q61" s="229">
        <f>(SUM('1.  LRAMVA Summary'!L$52:L$60)+SUM('1.  LRAMVA Summary'!L$61:L$62)*(MONTH($E61)-1)/12)*$H61</f>
        <v>0</v>
      </c>
      <c r="R61" s="229">
        <f>(SUM('1.  LRAMVA Summary'!M$52:M$60)+SUM('1.  LRAMVA Summary'!M$61:M$62)*(MONTH($E61)-1)/12)*$H61</f>
        <v>0</v>
      </c>
      <c r="S61" s="229">
        <f>(SUM('1.  LRAMVA Summary'!N$52:N$60)+SUM('1.  LRAMVA Summary'!N$61:N$62)*(MONTH($E61)-1)/12)*$H61</f>
        <v>0</v>
      </c>
      <c r="T61" s="229">
        <f>(SUM('1.  LRAMVA Summary'!O$52:O$60)+SUM('1.  LRAMVA Summary'!O$61:O$62)*(MONTH($E61)-1)/12)*$H61</f>
        <v>0</v>
      </c>
      <c r="U61" s="229">
        <f>(SUM('1.  LRAMVA Summary'!P$52:P$60)+SUM('1.  LRAMVA Summary'!P$61:P$62)*(MONTH($E61)-1)/12)*$H61</f>
        <v>0</v>
      </c>
      <c r="V61" s="229">
        <f>(SUM('1.  LRAMVA Summary'!Q$52:Q$60)+SUM('1.  LRAMVA Summary'!Q$61:Q$62)*(MONTH($E61)-1)/12)*$H61</f>
        <v>0</v>
      </c>
      <c r="W61" s="230">
        <f t="shared" ref="W61:W71" si="15">SUM(I61:V61)</f>
        <v>0</v>
      </c>
    </row>
    <row r="62" spans="1:23" s="9" customFormat="1">
      <c r="B62" s="68"/>
      <c r="E62" s="213">
        <v>41699</v>
      </c>
      <c r="F62" s="213" t="s">
        <v>181</v>
      </c>
      <c r="G62" s="214" t="s">
        <v>65</v>
      </c>
      <c r="H62" s="228">
        <f>C$27/12</f>
        <v>1.225E-3</v>
      </c>
      <c r="I62" s="229">
        <f>(SUM('1.  LRAMVA Summary'!D$52:D$60)+SUM('1.  LRAMVA Summary'!D$61:D$62)*(MONTH($E62)-1)/12)*$H62</f>
        <v>0</v>
      </c>
      <c r="J62" s="229">
        <f>(SUM('1.  LRAMVA Summary'!E$52:E$60)+SUM('1.  LRAMVA Summary'!E$61:E$62)*(MONTH($E62)-1)/12)*$H62</f>
        <v>0</v>
      </c>
      <c r="K62" s="229">
        <f>(SUM('1.  LRAMVA Summary'!F$52:F$60)+SUM('1.  LRAMVA Summary'!F$61:F$62)*(MONTH($E62)-1)/12)*$H62</f>
        <v>0</v>
      </c>
      <c r="L62" s="229">
        <f>(SUM('1.  LRAMVA Summary'!G$52:G$60)+SUM('1.  LRAMVA Summary'!G$61:G$62)*(MONTH($E62)-1)/12)*$H62</f>
        <v>0</v>
      </c>
      <c r="M62" s="229">
        <f>(SUM('1.  LRAMVA Summary'!H$52:H$60)+SUM('1.  LRAMVA Summary'!H$61:H$62)*(MONTH($E62)-1)/12)*$H62</f>
        <v>0</v>
      </c>
      <c r="N62" s="229">
        <f>(SUM('1.  LRAMVA Summary'!I$52:I$60)+SUM('1.  LRAMVA Summary'!I$61:I$62)*(MONTH($E62)-1)/12)*$H62</f>
        <v>0</v>
      </c>
      <c r="O62" s="229">
        <f>(SUM('1.  LRAMVA Summary'!J$52:J$60)+SUM('1.  LRAMVA Summary'!J$61:J$62)*(MONTH($E62)-1)/12)*$H62</f>
        <v>0</v>
      </c>
      <c r="P62" s="229">
        <f>(SUM('1.  LRAMVA Summary'!K$52:K$60)+SUM('1.  LRAMVA Summary'!K$61:K$62)*(MONTH($E62)-1)/12)*$H62</f>
        <v>0</v>
      </c>
      <c r="Q62" s="229">
        <f>(SUM('1.  LRAMVA Summary'!L$52:L$60)+SUM('1.  LRAMVA Summary'!L$61:L$62)*(MONTH($E62)-1)/12)*$H62</f>
        <v>0</v>
      </c>
      <c r="R62" s="229">
        <f>(SUM('1.  LRAMVA Summary'!M$52:M$60)+SUM('1.  LRAMVA Summary'!M$61:M$62)*(MONTH($E62)-1)/12)*$H62</f>
        <v>0</v>
      </c>
      <c r="S62" s="229">
        <f>(SUM('1.  LRAMVA Summary'!N$52:N$60)+SUM('1.  LRAMVA Summary'!N$61:N$62)*(MONTH($E62)-1)/12)*$H62</f>
        <v>0</v>
      </c>
      <c r="T62" s="229">
        <f>(SUM('1.  LRAMVA Summary'!O$52:O$60)+SUM('1.  LRAMVA Summary'!O$61:O$62)*(MONTH($E62)-1)/12)*$H62</f>
        <v>0</v>
      </c>
      <c r="U62" s="229">
        <f>(SUM('1.  LRAMVA Summary'!P$52:P$60)+SUM('1.  LRAMVA Summary'!P$61:P$62)*(MONTH($E62)-1)/12)*$H62</f>
        <v>0</v>
      </c>
      <c r="V62" s="229">
        <f>(SUM('1.  LRAMVA Summary'!Q$52:Q$60)+SUM('1.  LRAMVA Summary'!Q$61:Q$62)*(MONTH($E62)-1)/12)*$H62</f>
        <v>0</v>
      </c>
      <c r="W62" s="230">
        <f t="shared" si="15"/>
        <v>0</v>
      </c>
    </row>
    <row r="63" spans="1:23" s="9" customFormat="1">
      <c r="B63" s="68"/>
      <c r="E63" s="213">
        <v>41730</v>
      </c>
      <c r="F63" s="213" t="s">
        <v>181</v>
      </c>
      <c r="G63" s="214" t="s">
        <v>66</v>
      </c>
      <c r="H63" s="231">
        <f>C$28/12</f>
        <v>1.225E-3</v>
      </c>
      <c r="I63" s="229">
        <f>(SUM('1.  LRAMVA Summary'!D$52:D$60)+SUM('1.  LRAMVA Summary'!D$61:D$62)*(MONTH($E63)-1)/12)*$H63</f>
        <v>0</v>
      </c>
      <c r="J63" s="229">
        <f>(SUM('1.  LRAMVA Summary'!E$52:E$60)+SUM('1.  LRAMVA Summary'!E$61:E$62)*(MONTH($E63)-1)/12)*$H63</f>
        <v>0</v>
      </c>
      <c r="K63" s="229">
        <f>(SUM('1.  LRAMVA Summary'!F$52:F$60)+SUM('1.  LRAMVA Summary'!F$61:F$62)*(MONTH($E63)-1)/12)*$H63</f>
        <v>0</v>
      </c>
      <c r="L63" s="229">
        <f>(SUM('1.  LRAMVA Summary'!G$52:G$60)+SUM('1.  LRAMVA Summary'!G$61:G$62)*(MONTH($E63)-1)/12)*$H63</f>
        <v>0</v>
      </c>
      <c r="M63" s="229">
        <f>(SUM('1.  LRAMVA Summary'!H$52:H$60)+SUM('1.  LRAMVA Summary'!H$61:H$62)*(MONTH($E63)-1)/12)*$H63</f>
        <v>0</v>
      </c>
      <c r="N63" s="229">
        <f>(SUM('1.  LRAMVA Summary'!I$52:I$60)+SUM('1.  LRAMVA Summary'!I$61:I$62)*(MONTH($E63)-1)/12)*$H63</f>
        <v>0</v>
      </c>
      <c r="O63" s="229">
        <f>(SUM('1.  LRAMVA Summary'!J$52:J$60)+SUM('1.  LRAMVA Summary'!J$61:J$62)*(MONTH($E63)-1)/12)*$H63</f>
        <v>0</v>
      </c>
      <c r="P63" s="229">
        <f>(SUM('1.  LRAMVA Summary'!K$52:K$60)+SUM('1.  LRAMVA Summary'!K$61:K$62)*(MONTH($E63)-1)/12)*$H63</f>
        <v>0</v>
      </c>
      <c r="Q63" s="229">
        <f>(SUM('1.  LRAMVA Summary'!L$52:L$60)+SUM('1.  LRAMVA Summary'!L$61:L$62)*(MONTH($E63)-1)/12)*$H63</f>
        <v>0</v>
      </c>
      <c r="R63" s="229">
        <f>(SUM('1.  LRAMVA Summary'!M$52:M$60)+SUM('1.  LRAMVA Summary'!M$61:M$62)*(MONTH($E63)-1)/12)*$H63</f>
        <v>0</v>
      </c>
      <c r="S63" s="229">
        <f>(SUM('1.  LRAMVA Summary'!N$52:N$60)+SUM('1.  LRAMVA Summary'!N$61:N$62)*(MONTH($E63)-1)/12)*$H63</f>
        <v>0</v>
      </c>
      <c r="T63" s="229">
        <f>(SUM('1.  LRAMVA Summary'!O$52:O$60)+SUM('1.  LRAMVA Summary'!O$61:O$62)*(MONTH($E63)-1)/12)*$H63</f>
        <v>0</v>
      </c>
      <c r="U63" s="229">
        <f>(SUM('1.  LRAMVA Summary'!P$52:P$60)+SUM('1.  LRAMVA Summary'!P$61:P$62)*(MONTH($E63)-1)/12)*$H63</f>
        <v>0</v>
      </c>
      <c r="V63" s="229">
        <f>(SUM('1.  LRAMVA Summary'!Q$52:Q$60)+SUM('1.  LRAMVA Summary'!Q$61:Q$62)*(MONTH($E63)-1)/12)*$H63</f>
        <v>0</v>
      </c>
      <c r="W63" s="230">
        <f t="shared" si="15"/>
        <v>0</v>
      </c>
    </row>
    <row r="64" spans="1:23" s="9" customFormat="1">
      <c r="B64" s="68"/>
      <c r="E64" s="213">
        <v>41760</v>
      </c>
      <c r="F64" s="213" t="s">
        <v>181</v>
      </c>
      <c r="G64" s="214" t="s">
        <v>66</v>
      </c>
      <c r="H64" s="228">
        <f>C$28/12</f>
        <v>1.225E-3</v>
      </c>
      <c r="I64" s="229">
        <f>(SUM('1.  LRAMVA Summary'!D$52:D$60)+SUM('1.  LRAMVA Summary'!D$61:D$62)*(MONTH($E64)-1)/12)*$H64</f>
        <v>0</v>
      </c>
      <c r="J64" s="229">
        <f>(SUM('1.  LRAMVA Summary'!E$52:E$60)+SUM('1.  LRAMVA Summary'!E$61:E$62)*(MONTH($E64)-1)/12)*$H64</f>
        <v>0</v>
      </c>
      <c r="K64" s="229">
        <f>(SUM('1.  LRAMVA Summary'!F$52:F$60)+SUM('1.  LRAMVA Summary'!F$61:F$62)*(MONTH($E64)-1)/12)*$H64</f>
        <v>0</v>
      </c>
      <c r="L64" s="229">
        <f>(SUM('1.  LRAMVA Summary'!G$52:G$60)+SUM('1.  LRAMVA Summary'!G$61:G$62)*(MONTH($E64)-1)/12)*$H64</f>
        <v>0</v>
      </c>
      <c r="M64" s="229">
        <f>(SUM('1.  LRAMVA Summary'!H$52:H$60)+SUM('1.  LRAMVA Summary'!H$61:H$62)*(MONTH($E64)-1)/12)*$H64</f>
        <v>0</v>
      </c>
      <c r="N64" s="229">
        <f>(SUM('1.  LRAMVA Summary'!I$52:I$60)+SUM('1.  LRAMVA Summary'!I$61:I$62)*(MONTH($E64)-1)/12)*$H64</f>
        <v>0</v>
      </c>
      <c r="O64" s="229">
        <f>(SUM('1.  LRAMVA Summary'!J$52:J$60)+SUM('1.  LRAMVA Summary'!J$61:J$62)*(MONTH($E64)-1)/12)*$H64</f>
        <v>0</v>
      </c>
      <c r="P64" s="229">
        <f>(SUM('1.  LRAMVA Summary'!K$52:K$60)+SUM('1.  LRAMVA Summary'!K$61:K$62)*(MONTH($E64)-1)/12)*$H64</f>
        <v>0</v>
      </c>
      <c r="Q64" s="229">
        <f>(SUM('1.  LRAMVA Summary'!L$52:L$60)+SUM('1.  LRAMVA Summary'!L$61:L$62)*(MONTH($E64)-1)/12)*$H64</f>
        <v>0</v>
      </c>
      <c r="R64" s="229">
        <f>(SUM('1.  LRAMVA Summary'!M$52:M$60)+SUM('1.  LRAMVA Summary'!M$61:M$62)*(MONTH($E64)-1)/12)*$H64</f>
        <v>0</v>
      </c>
      <c r="S64" s="229">
        <f>(SUM('1.  LRAMVA Summary'!N$52:N$60)+SUM('1.  LRAMVA Summary'!N$61:N$62)*(MONTH($E64)-1)/12)*$H64</f>
        <v>0</v>
      </c>
      <c r="T64" s="229">
        <f>(SUM('1.  LRAMVA Summary'!O$52:O$60)+SUM('1.  LRAMVA Summary'!O$61:O$62)*(MONTH($E64)-1)/12)*$H64</f>
        <v>0</v>
      </c>
      <c r="U64" s="229">
        <f>(SUM('1.  LRAMVA Summary'!P$52:P$60)+SUM('1.  LRAMVA Summary'!P$61:P$62)*(MONTH($E64)-1)/12)*$H64</f>
        <v>0</v>
      </c>
      <c r="V64" s="229">
        <f>(SUM('1.  LRAMVA Summary'!Q$52:Q$60)+SUM('1.  LRAMVA Summary'!Q$61:Q$62)*(MONTH($E64)-1)/12)*$H64</f>
        <v>0</v>
      </c>
      <c r="W64" s="230">
        <f t="shared" si="15"/>
        <v>0</v>
      </c>
    </row>
    <row r="65" spans="2:23" s="9" customFormat="1">
      <c r="B65" s="68"/>
      <c r="E65" s="213">
        <v>41791</v>
      </c>
      <c r="F65" s="213" t="s">
        <v>181</v>
      </c>
      <c r="G65" s="214" t="s">
        <v>66</v>
      </c>
      <c r="H65" s="228">
        <f>C$28/12</f>
        <v>1.225E-3</v>
      </c>
      <c r="I65" s="229">
        <f>(SUM('1.  LRAMVA Summary'!D$52:D$60)+SUM('1.  LRAMVA Summary'!D$61:D$62)*(MONTH($E65)-1)/12)*$H65</f>
        <v>0</v>
      </c>
      <c r="J65" s="229">
        <f>(SUM('1.  LRAMVA Summary'!E$52:E$60)+SUM('1.  LRAMVA Summary'!E$61:E$62)*(MONTH($E65)-1)/12)*$H65</f>
        <v>0</v>
      </c>
      <c r="K65" s="229">
        <f>(SUM('1.  LRAMVA Summary'!F$52:F$60)+SUM('1.  LRAMVA Summary'!F$61:F$62)*(MONTH($E65)-1)/12)*$H65</f>
        <v>0</v>
      </c>
      <c r="L65" s="229">
        <f>(SUM('1.  LRAMVA Summary'!G$52:G$60)+SUM('1.  LRAMVA Summary'!G$61:G$62)*(MONTH($E65)-1)/12)*$H65</f>
        <v>0</v>
      </c>
      <c r="M65" s="229">
        <f>(SUM('1.  LRAMVA Summary'!H$52:H$60)+SUM('1.  LRAMVA Summary'!H$61:H$62)*(MONTH($E65)-1)/12)*$H65</f>
        <v>0</v>
      </c>
      <c r="N65" s="229">
        <f>(SUM('1.  LRAMVA Summary'!I$52:I$60)+SUM('1.  LRAMVA Summary'!I$61:I$62)*(MONTH($E65)-1)/12)*$H65</f>
        <v>0</v>
      </c>
      <c r="O65" s="229">
        <f>(SUM('1.  LRAMVA Summary'!J$52:J$60)+SUM('1.  LRAMVA Summary'!J$61:J$62)*(MONTH($E65)-1)/12)*$H65</f>
        <v>0</v>
      </c>
      <c r="P65" s="229">
        <f>(SUM('1.  LRAMVA Summary'!K$52:K$60)+SUM('1.  LRAMVA Summary'!K$61:K$62)*(MONTH($E65)-1)/12)*$H65</f>
        <v>0</v>
      </c>
      <c r="Q65" s="229">
        <f>(SUM('1.  LRAMVA Summary'!L$52:L$60)+SUM('1.  LRAMVA Summary'!L$61:L$62)*(MONTH($E65)-1)/12)*$H65</f>
        <v>0</v>
      </c>
      <c r="R65" s="229">
        <f>(SUM('1.  LRAMVA Summary'!M$52:M$60)+SUM('1.  LRAMVA Summary'!M$61:M$62)*(MONTH($E65)-1)/12)*$H65</f>
        <v>0</v>
      </c>
      <c r="S65" s="229">
        <f>(SUM('1.  LRAMVA Summary'!N$52:N$60)+SUM('1.  LRAMVA Summary'!N$61:N$62)*(MONTH($E65)-1)/12)*$H65</f>
        <v>0</v>
      </c>
      <c r="T65" s="229">
        <f>(SUM('1.  LRAMVA Summary'!O$52:O$60)+SUM('1.  LRAMVA Summary'!O$61:O$62)*(MONTH($E65)-1)/12)*$H65</f>
        <v>0</v>
      </c>
      <c r="U65" s="229">
        <f>(SUM('1.  LRAMVA Summary'!P$52:P$60)+SUM('1.  LRAMVA Summary'!P$61:P$62)*(MONTH($E65)-1)/12)*$H65</f>
        <v>0</v>
      </c>
      <c r="V65" s="229">
        <f>(SUM('1.  LRAMVA Summary'!Q$52:Q$60)+SUM('1.  LRAMVA Summary'!Q$61:Q$62)*(MONTH($E65)-1)/12)*$H65</f>
        <v>0</v>
      </c>
      <c r="W65" s="230">
        <f t="shared" si="15"/>
        <v>0</v>
      </c>
    </row>
    <row r="66" spans="2:23" s="9" customFormat="1">
      <c r="B66" s="68"/>
      <c r="E66" s="213">
        <v>41821</v>
      </c>
      <c r="F66" s="213" t="s">
        <v>181</v>
      </c>
      <c r="G66" s="214" t="s">
        <v>68</v>
      </c>
      <c r="H66" s="231">
        <f>C$29/12</f>
        <v>1.225E-3</v>
      </c>
      <c r="I66" s="229">
        <f>(SUM('1.  LRAMVA Summary'!D$52:D$60)+SUM('1.  LRAMVA Summary'!D$61:D$62)*(MONTH($E66)-1)/12)*$H66</f>
        <v>0</v>
      </c>
      <c r="J66" s="229">
        <f>(SUM('1.  LRAMVA Summary'!E$52:E$60)+SUM('1.  LRAMVA Summary'!E$61:E$62)*(MONTH($E66)-1)/12)*$H66</f>
        <v>0</v>
      </c>
      <c r="K66" s="229">
        <f>(SUM('1.  LRAMVA Summary'!F$52:F$60)+SUM('1.  LRAMVA Summary'!F$61:F$62)*(MONTH($E66)-1)/12)*$H66</f>
        <v>0</v>
      </c>
      <c r="L66" s="229">
        <f>(SUM('1.  LRAMVA Summary'!G$52:G$60)+SUM('1.  LRAMVA Summary'!G$61:G$62)*(MONTH($E66)-1)/12)*$H66</f>
        <v>0</v>
      </c>
      <c r="M66" s="229">
        <f>(SUM('1.  LRAMVA Summary'!H$52:H$60)+SUM('1.  LRAMVA Summary'!H$61:H$62)*(MONTH($E66)-1)/12)*$H66</f>
        <v>0</v>
      </c>
      <c r="N66" s="229">
        <f>(SUM('1.  LRAMVA Summary'!I$52:I$60)+SUM('1.  LRAMVA Summary'!I$61:I$62)*(MONTH($E66)-1)/12)*$H66</f>
        <v>0</v>
      </c>
      <c r="O66" s="229">
        <f>(SUM('1.  LRAMVA Summary'!J$52:J$60)+SUM('1.  LRAMVA Summary'!J$61:J$62)*(MONTH($E66)-1)/12)*$H66</f>
        <v>0</v>
      </c>
      <c r="P66" s="229">
        <f>(SUM('1.  LRAMVA Summary'!K$52:K$60)+SUM('1.  LRAMVA Summary'!K$61:K$62)*(MONTH($E66)-1)/12)*$H66</f>
        <v>0</v>
      </c>
      <c r="Q66" s="229">
        <f>(SUM('1.  LRAMVA Summary'!L$52:L$60)+SUM('1.  LRAMVA Summary'!L$61:L$62)*(MONTH($E66)-1)/12)*$H66</f>
        <v>0</v>
      </c>
      <c r="R66" s="229">
        <f>(SUM('1.  LRAMVA Summary'!M$52:M$60)+SUM('1.  LRAMVA Summary'!M$61:M$62)*(MONTH($E66)-1)/12)*$H66</f>
        <v>0</v>
      </c>
      <c r="S66" s="229">
        <f>(SUM('1.  LRAMVA Summary'!N$52:N$60)+SUM('1.  LRAMVA Summary'!N$61:N$62)*(MONTH($E66)-1)/12)*$H66</f>
        <v>0</v>
      </c>
      <c r="T66" s="229">
        <f>(SUM('1.  LRAMVA Summary'!O$52:O$60)+SUM('1.  LRAMVA Summary'!O$61:O$62)*(MONTH($E66)-1)/12)*$H66</f>
        <v>0</v>
      </c>
      <c r="U66" s="229">
        <f>(SUM('1.  LRAMVA Summary'!P$52:P$60)+SUM('1.  LRAMVA Summary'!P$61:P$62)*(MONTH($E66)-1)/12)*$H66</f>
        <v>0</v>
      </c>
      <c r="V66" s="229">
        <f>(SUM('1.  LRAMVA Summary'!Q$52:Q$60)+SUM('1.  LRAMVA Summary'!Q$61:Q$62)*(MONTH($E66)-1)/12)*$H66</f>
        <v>0</v>
      </c>
      <c r="W66" s="230">
        <f t="shared" si="15"/>
        <v>0</v>
      </c>
    </row>
    <row r="67" spans="2:23" s="9" customFormat="1">
      <c r="B67" s="68"/>
      <c r="E67" s="213">
        <v>41852</v>
      </c>
      <c r="F67" s="213" t="s">
        <v>181</v>
      </c>
      <c r="G67" s="214" t="s">
        <v>68</v>
      </c>
      <c r="H67" s="228">
        <f>C$29/12</f>
        <v>1.225E-3</v>
      </c>
      <c r="I67" s="229">
        <f>(SUM('1.  LRAMVA Summary'!D$52:D$60)+SUM('1.  LRAMVA Summary'!D$61:D$62)*(MONTH($E67)-1)/12)*$H67</f>
        <v>0</v>
      </c>
      <c r="J67" s="229">
        <f>(SUM('1.  LRAMVA Summary'!E$52:E$60)+SUM('1.  LRAMVA Summary'!E$61:E$62)*(MONTH($E67)-1)/12)*$H67</f>
        <v>0</v>
      </c>
      <c r="K67" s="229">
        <f>(SUM('1.  LRAMVA Summary'!F$52:F$60)+SUM('1.  LRAMVA Summary'!F$61:F$62)*(MONTH($E67)-1)/12)*$H67</f>
        <v>0</v>
      </c>
      <c r="L67" s="229">
        <f>(SUM('1.  LRAMVA Summary'!G$52:G$60)+SUM('1.  LRAMVA Summary'!G$61:G$62)*(MONTH($E67)-1)/12)*$H67</f>
        <v>0</v>
      </c>
      <c r="M67" s="229">
        <f>(SUM('1.  LRAMVA Summary'!H$52:H$60)+SUM('1.  LRAMVA Summary'!H$61:H$62)*(MONTH($E67)-1)/12)*$H67</f>
        <v>0</v>
      </c>
      <c r="N67" s="229">
        <f>(SUM('1.  LRAMVA Summary'!I$52:I$60)+SUM('1.  LRAMVA Summary'!I$61:I$62)*(MONTH($E67)-1)/12)*$H67</f>
        <v>0</v>
      </c>
      <c r="O67" s="229">
        <f>(SUM('1.  LRAMVA Summary'!J$52:J$60)+SUM('1.  LRAMVA Summary'!J$61:J$62)*(MONTH($E67)-1)/12)*$H67</f>
        <v>0</v>
      </c>
      <c r="P67" s="229">
        <f>(SUM('1.  LRAMVA Summary'!K$52:K$60)+SUM('1.  LRAMVA Summary'!K$61:K$62)*(MONTH($E67)-1)/12)*$H67</f>
        <v>0</v>
      </c>
      <c r="Q67" s="229">
        <f>(SUM('1.  LRAMVA Summary'!L$52:L$60)+SUM('1.  LRAMVA Summary'!L$61:L$62)*(MONTH($E67)-1)/12)*$H67</f>
        <v>0</v>
      </c>
      <c r="R67" s="229">
        <f>(SUM('1.  LRAMVA Summary'!M$52:M$60)+SUM('1.  LRAMVA Summary'!M$61:M$62)*(MONTH($E67)-1)/12)*$H67</f>
        <v>0</v>
      </c>
      <c r="S67" s="229">
        <f>(SUM('1.  LRAMVA Summary'!N$52:N$60)+SUM('1.  LRAMVA Summary'!N$61:N$62)*(MONTH($E67)-1)/12)*$H67</f>
        <v>0</v>
      </c>
      <c r="T67" s="229">
        <f>(SUM('1.  LRAMVA Summary'!O$52:O$60)+SUM('1.  LRAMVA Summary'!O$61:O$62)*(MONTH($E67)-1)/12)*$H67</f>
        <v>0</v>
      </c>
      <c r="U67" s="229">
        <f>(SUM('1.  LRAMVA Summary'!P$52:P$60)+SUM('1.  LRAMVA Summary'!P$61:P$62)*(MONTH($E67)-1)/12)*$H67</f>
        <v>0</v>
      </c>
      <c r="V67" s="229">
        <f>(SUM('1.  LRAMVA Summary'!Q$52:Q$60)+SUM('1.  LRAMVA Summary'!Q$61:Q$62)*(MONTH($E67)-1)/12)*$H67</f>
        <v>0</v>
      </c>
      <c r="W67" s="230">
        <f t="shared" si="15"/>
        <v>0</v>
      </c>
    </row>
    <row r="68" spans="2:23" s="9" customFormat="1">
      <c r="B68" s="68"/>
      <c r="E68" s="213">
        <v>41883</v>
      </c>
      <c r="F68" s="213" t="s">
        <v>181</v>
      </c>
      <c r="G68" s="214" t="s">
        <v>68</v>
      </c>
      <c r="H68" s="228">
        <f>C$29/12</f>
        <v>1.225E-3</v>
      </c>
      <c r="I68" s="229">
        <f>(SUM('1.  LRAMVA Summary'!D$52:D$60)+SUM('1.  LRAMVA Summary'!D$61:D$62)*(MONTH($E68)-1)/12)*$H68</f>
        <v>0</v>
      </c>
      <c r="J68" s="229">
        <f>(SUM('1.  LRAMVA Summary'!E$52:E$60)+SUM('1.  LRAMVA Summary'!E$61:E$62)*(MONTH($E68)-1)/12)*$H68</f>
        <v>0</v>
      </c>
      <c r="K68" s="229">
        <f>(SUM('1.  LRAMVA Summary'!F$52:F$60)+SUM('1.  LRAMVA Summary'!F$61:F$62)*(MONTH($E68)-1)/12)*$H68</f>
        <v>0</v>
      </c>
      <c r="L68" s="229">
        <f>(SUM('1.  LRAMVA Summary'!G$52:G$60)+SUM('1.  LRAMVA Summary'!G$61:G$62)*(MONTH($E68)-1)/12)*$H68</f>
        <v>0</v>
      </c>
      <c r="M68" s="229">
        <f>(SUM('1.  LRAMVA Summary'!H$52:H$60)+SUM('1.  LRAMVA Summary'!H$61:H$62)*(MONTH($E68)-1)/12)*$H68</f>
        <v>0</v>
      </c>
      <c r="N68" s="229">
        <f>(SUM('1.  LRAMVA Summary'!I$52:I$60)+SUM('1.  LRAMVA Summary'!I$61:I$62)*(MONTH($E68)-1)/12)*$H68</f>
        <v>0</v>
      </c>
      <c r="O68" s="229">
        <f>(SUM('1.  LRAMVA Summary'!J$52:J$60)+SUM('1.  LRAMVA Summary'!J$61:J$62)*(MONTH($E68)-1)/12)*$H68</f>
        <v>0</v>
      </c>
      <c r="P68" s="229">
        <f>(SUM('1.  LRAMVA Summary'!K$52:K$60)+SUM('1.  LRAMVA Summary'!K$61:K$62)*(MONTH($E68)-1)/12)*$H68</f>
        <v>0</v>
      </c>
      <c r="Q68" s="229">
        <f>(SUM('1.  LRAMVA Summary'!L$52:L$60)+SUM('1.  LRAMVA Summary'!L$61:L$62)*(MONTH($E68)-1)/12)*$H68</f>
        <v>0</v>
      </c>
      <c r="R68" s="229">
        <f>(SUM('1.  LRAMVA Summary'!M$52:M$60)+SUM('1.  LRAMVA Summary'!M$61:M$62)*(MONTH($E68)-1)/12)*$H68</f>
        <v>0</v>
      </c>
      <c r="S68" s="229">
        <f>(SUM('1.  LRAMVA Summary'!N$52:N$60)+SUM('1.  LRAMVA Summary'!N$61:N$62)*(MONTH($E68)-1)/12)*$H68</f>
        <v>0</v>
      </c>
      <c r="T68" s="229">
        <f>(SUM('1.  LRAMVA Summary'!O$52:O$60)+SUM('1.  LRAMVA Summary'!O$61:O$62)*(MONTH($E68)-1)/12)*$H68</f>
        <v>0</v>
      </c>
      <c r="U68" s="229">
        <f>(SUM('1.  LRAMVA Summary'!P$52:P$60)+SUM('1.  LRAMVA Summary'!P$61:P$62)*(MONTH($E68)-1)/12)*$H68</f>
        <v>0</v>
      </c>
      <c r="V68" s="229">
        <f>(SUM('1.  LRAMVA Summary'!Q$52:Q$60)+SUM('1.  LRAMVA Summary'!Q$61:Q$62)*(MONTH($E68)-1)/12)*$H68</f>
        <v>0</v>
      </c>
      <c r="W68" s="230">
        <f t="shared" si="15"/>
        <v>0</v>
      </c>
    </row>
    <row r="69" spans="2:23" s="9" customFormat="1">
      <c r="B69" s="68"/>
      <c r="E69" s="213">
        <v>41913</v>
      </c>
      <c r="F69" s="213" t="s">
        <v>181</v>
      </c>
      <c r="G69" s="214" t="s">
        <v>69</v>
      </c>
      <c r="H69" s="231">
        <f>C$30/12</f>
        <v>1.225E-3</v>
      </c>
      <c r="I69" s="229">
        <f>(SUM('1.  LRAMVA Summary'!D$52:D$60)+SUM('1.  LRAMVA Summary'!D$61:D$62)*(MONTH($E69)-1)/12)*$H69</f>
        <v>0</v>
      </c>
      <c r="J69" s="229">
        <f>(SUM('1.  LRAMVA Summary'!E$52:E$60)+SUM('1.  LRAMVA Summary'!E$61:E$62)*(MONTH($E69)-1)/12)*$H69</f>
        <v>0</v>
      </c>
      <c r="K69" s="229">
        <f>(SUM('1.  LRAMVA Summary'!F$52:F$60)+SUM('1.  LRAMVA Summary'!F$61:F$62)*(MONTH($E69)-1)/12)*$H69</f>
        <v>0</v>
      </c>
      <c r="L69" s="229">
        <f>(SUM('1.  LRAMVA Summary'!G$52:G$60)+SUM('1.  LRAMVA Summary'!G$61:G$62)*(MONTH($E69)-1)/12)*$H69</f>
        <v>0</v>
      </c>
      <c r="M69" s="229">
        <f>(SUM('1.  LRAMVA Summary'!H$52:H$60)+SUM('1.  LRAMVA Summary'!H$61:H$62)*(MONTH($E69)-1)/12)*$H69</f>
        <v>0</v>
      </c>
      <c r="N69" s="229">
        <f>(SUM('1.  LRAMVA Summary'!I$52:I$60)+SUM('1.  LRAMVA Summary'!I$61:I$62)*(MONTH($E69)-1)/12)*$H69</f>
        <v>0</v>
      </c>
      <c r="O69" s="229">
        <f>(SUM('1.  LRAMVA Summary'!J$52:J$60)+SUM('1.  LRAMVA Summary'!J$61:J$62)*(MONTH($E69)-1)/12)*$H69</f>
        <v>0</v>
      </c>
      <c r="P69" s="229">
        <f>(SUM('1.  LRAMVA Summary'!K$52:K$60)+SUM('1.  LRAMVA Summary'!K$61:K$62)*(MONTH($E69)-1)/12)*$H69</f>
        <v>0</v>
      </c>
      <c r="Q69" s="229">
        <f>(SUM('1.  LRAMVA Summary'!L$52:L$60)+SUM('1.  LRAMVA Summary'!L$61:L$62)*(MONTH($E69)-1)/12)*$H69</f>
        <v>0</v>
      </c>
      <c r="R69" s="229">
        <f>(SUM('1.  LRAMVA Summary'!M$52:M$60)+SUM('1.  LRAMVA Summary'!M$61:M$62)*(MONTH($E69)-1)/12)*$H69</f>
        <v>0</v>
      </c>
      <c r="S69" s="229">
        <f>(SUM('1.  LRAMVA Summary'!N$52:N$60)+SUM('1.  LRAMVA Summary'!N$61:N$62)*(MONTH($E69)-1)/12)*$H69</f>
        <v>0</v>
      </c>
      <c r="T69" s="229">
        <f>(SUM('1.  LRAMVA Summary'!O$52:O$60)+SUM('1.  LRAMVA Summary'!O$61:O$62)*(MONTH($E69)-1)/12)*$H69</f>
        <v>0</v>
      </c>
      <c r="U69" s="229">
        <f>(SUM('1.  LRAMVA Summary'!P$52:P$60)+SUM('1.  LRAMVA Summary'!P$61:P$62)*(MONTH($E69)-1)/12)*$H69</f>
        <v>0</v>
      </c>
      <c r="V69" s="229">
        <f>(SUM('1.  LRAMVA Summary'!Q$52:Q$60)+SUM('1.  LRAMVA Summary'!Q$61:Q$62)*(MONTH($E69)-1)/12)*$H69</f>
        <v>0</v>
      </c>
      <c r="W69" s="230">
        <f t="shared" si="15"/>
        <v>0</v>
      </c>
    </row>
    <row r="70" spans="2:23" s="9" customFormat="1">
      <c r="B70" s="68"/>
      <c r="E70" s="213">
        <v>41944</v>
      </c>
      <c r="F70" s="213" t="s">
        <v>181</v>
      </c>
      <c r="G70" s="214" t="s">
        <v>69</v>
      </c>
      <c r="H70" s="228">
        <f>C$30/12</f>
        <v>1.225E-3</v>
      </c>
      <c r="I70" s="229">
        <f>(SUM('1.  LRAMVA Summary'!D$52:D$60)+SUM('1.  LRAMVA Summary'!D$61:D$62)*(MONTH($E70)-1)/12)*$H70</f>
        <v>0</v>
      </c>
      <c r="J70" s="229">
        <f>(SUM('1.  LRAMVA Summary'!E$52:E$60)+SUM('1.  LRAMVA Summary'!E$61:E$62)*(MONTH($E70)-1)/12)*$H70</f>
        <v>0</v>
      </c>
      <c r="K70" s="229">
        <f>(SUM('1.  LRAMVA Summary'!F$52:F$60)+SUM('1.  LRAMVA Summary'!F$61:F$62)*(MONTH($E70)-1)/12)*$H70</f>
        <v>0</v>
      </c>
      <c r="L70" s="229">
        <f>(SUM('1.  LRAMVA Summary'!G$52:G$60)+SUM('1.  LRAMVA Summary'!G$61:G$62)*(MONTH($E70)-1)/12)*$H70</f>
        <v>0</v>
      </c>
      <c r="M70" s="229">
        <f>(SUM('1.  LRAMVA Summary'!H$52:H$60)+SUM('1.  LRAMVA Summary'!H$61:H$62)*(MONTH($E70)-1)/12)*$H70</f>
        <v>0</v>
      </c>
      <c r="N70" s="229">
        <f>(SUM('1.  LRAMVA Summary'!I$52:I$60)+SUM('1.  LRAMVA Summary'!I$61:I$62)*(MONTH($E70)-1)/12)*$H70</f>
        <v>0</v>
      </c>
      <c r="O70" s="229">
        <f>(SUM('1.  LRAMVA Summary'!J$52:J$60)+SUM('1.  LRAMVA Summary'!J$61:J$62)*(MONTH($E70)-1)/12)*$H70</f>
        <v>0</v>
      </c>
      <c r="P70" s="229">
        <f>(SUM('1.  LRAMVA Summary'!K$52:K$60)+SUM('1.  LRAMVA Summary'!K$61:K$62)*(MONTH($E70)-1)/12)*$H70</f>
        <v>0</v>
      </c>
      <c r="Q70" s="229">
        <f>(SUM('1.  LRAMVA Summary'!L$52:L$60)+SUM('1.  LRAMVA Summary'!L$61:L$62)*(MONTH($E70)-1)/12)*$H70</f>
        <v>0</v>
      </c>
      <c r="R70" s="229">
        <f>(SUM('1.  LRAMVA Summary'!M$52:M$60)+SUM('1.  LRAMVA Summary'!M$61:M$62)*(MONTH($E70)-1)/12)*$H70</f>
        <v>0</v>
      </c>
      <c r="S70" s="229">
        <f>(SUM('1.  LRAMVA Summary'!N$52:N$60)+SUM('1.  LRAMVA Summary'!N$61:N$62)*(MONTH($E70)-1)/12)*$H70</f>
        <v>0</v>
      </c>
      <c r="T70" s="229">
        <f>(SUM('1.  LRAMVA Summary'!O$52:O$60)+SUM('1.  LRAMVA Summary'!O$61:O$62)*(MONTH($E70)-1)/12)*$H70</f>
        <v>0</v>
      </c>
      <c r="U70" s="229">
        <f>(SUM('1.  LRAMVA Summary'!P$52:P$60)+SUM('1.  LRAMVA Summary'!P$61:P$62)*(MONTH($E70)-1)/12)*$H70</f>
        <v>0</v>
      </c>
      <c r="V70" s="229">
        <f>(SUM('1.  LRAMVA Summary'!Q$52:Q$60)+SUM('1.  LRAMVA Summary'!Q$61:Q$62)*(MONTH($E70)-1)/12)*$H70</f>
        <v>0</v>
      </c>
      <c r="W70" s="230">
        <f t="shared" si="15"/>
        <v>0</v>
      </c>
    </row>
    <row r="71" spans="2:23" s="9" customFormat="1">
      <c r="B71" s="68"/>
      <c r="E71" s="213">
        <v>41974</v>
      </c>
      <c r="F71" s="213" t="s">
        <v>181</v>
      </c>
      <c r="G71" s="214" t="s">
        <v>69</v>
      </c>
      <c r="H71" s="228">
        <f>C$30/12</f>
        <v>1.225E-3</v>
      </c>
      <c r="I71" s="229">
        <f>(SUM('1.  LRAMVA Summary'!D$52:D$60)+SUM('1.  LRAMVA Summary'!D$61:D$62)*(MONTH($E71)-1)/12)*$H71</f>
        <v>0</v>
      </c>
      <c r="J71" s="229">
        <f>(SUM('1.  LRAMVA Summary'!E$52:E$60)+SUM('1.  LRAMVA Summary'!E$61:E$62)*(MONTH($E71)-1)/12)*$H71</f>
        <v>0</v>
      </c>
      <c r="K71" s="229">
        <f>(SUM('1.  LRAMVA Summary'!F$52:F$60)+SUM('1.  LRAMVA Summary'!F$61:F$62)*(MONTH($E71)-1)/12)*$H71</f>
        <v>0</v>
      </c>
      <c r="L71" s="229">
        <f>(SUM('1.  LRAMVA Summary'!G$52:G$60)+SUM('1.  LRAMVA Summary'!G$61:G$62)*(MONTH($E71)-1)/12)*$H71</f>
        <v>0</v>
      </c>
      <c r="M71" s="229">
        <f>(SUM('1.  LRAMVA Summary'!H$52:H$60)+SUM('1.  LRAMVA Summary'!H$61:H$62)*(MONTH($E71)-1)/12)*$H71</f>
        <v>0</v>
      </c>
      <c r="N71" s="229">
        <f>(SUM('1.  LRAMVA Summary'!I$52:I$60)+SUM('1.  LRAMVA Summary'!I$61:I$62)*(MONTH($E71)-1)/12)*$H71</f>
        <v>0</v>
      </c>
      <c r="O71" s="229">
        <f>(SUM('1.  LRAMVA Summary'!J$52:J$60)+SUM('1.  LRAMVA Summary'!J$61:J$62)*(MONTH($E71)-1)/12)*$H71</f>
        <v>0</v>
      </c>
      <c r="P71" s="229">
        <f>(SUM('1.  LRAMVA Summary'!K$52:K$60)+SUM('1.  LRAMVA Summary'!K$61:K$62)*(MONTH($E71)-1)/12)*$H71</f>
        <v>0</v>
      </c>
      <c r="Q71" s="229">
        <f>(SUM('1.  LRAMVA Summary'!L$52:L$60)+SUM('1.  LRAMVA Summary'!L$61:L$62)*(MONTH($E71)-1)/12)*$H71</f>
        <v>0</v>
      </c>
      <c r="R71" s="229">
        <f>(SUM('1.  LRAMVA Summary'!M$52:M$60)+SUM('1.  LRAMVA Summary'!M$61:M$62)*(MONTH($E71)-1)/12)*$H71</f>
        <v>0</v>
      </c>
      <c r="S71" s="229">
        <f>(SUM('1.  LRAMVA Summary'!N$52:N$60)+SUM('1.  LRAMVA Summary'!N$61:N$62)*(MONTH($E71)-1)/12)*$H71</f>
        <v>0</v>
      </c>
      <c r="T71" s="229">
        <f>(SUM('1.  LRAMVA Summary'!O$52:O$60)+SUM('1.  LRAMVA Summary'!O$61:O$62)*(MONTH($E71)-1)/12)*$H71</f>
        <v>0</v>
      </c>
      <c r="U71" s="229">
        <f>(SUM('1.  LRAMVA Summary'!P$52:P$60)+SUM('1.  LRAMVA Summary'!P$61:P$62)*(MONTH($E71)-1)/12)*$H71</f>
        <v>0</v>
      </c>
      <c r="V71" s="229">
        <f>(SUM('1.  LRAMVA Summary'!Q$52:Q$60)+SUM('1.  LRAMVA Summary'!Q$61:Q$62)*(MONTH($E71)-1)/12)*$H71</f>
        <v>0</v>
      </c>
      <c r="W71" s="230">
        <f t="shared" si="15"/>
        <v>0</v>
      </c>
    </row>
    <row r="72" spans="2:23" s="9" customFormat="1" ht="15.75" thickBot="1">
      <c r="B72" s="68"/>
      <c r="E72" s="215" t="s">
        <v>465</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68"/>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8"/>
      <c r="E74" s="224" t="s">
        <v>429</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8"/>
      <c r="E75" s="213">
        <v>42005</v>
      </c>
      <c r="F75" s="213" t="s">
        <v>182</v>
      </c>
      <c r="G75" s="214" t="s">
        <v>65</v>
      </c>
      <c r="H75" s="228">
        <f>C$31/12</f>
        <v>1.225E-3</v>
      </c>
      <c r="I75" s="229">
        <f>(SUM('1.  LRAMVA Summary'!D$52:D$63)+SUM('1.  LRAMVA Summary'!D$64:D$65)*(MONTH($E75)-1)/12)*$H75</f>
        <v>0</v>
      </c>
      <c r="J75" s="229">
        <f>(SUM('1.  LRAMVA Summary'!E$52:E$63)+SUM('1.  LRAMVA Summary'!E$64:E$65)*(MONTH($E75)-1)/12)*$H75</f>
        <v>0</v>
      </c>
      <c r="K75" s="229">
        <f>(SUM('1.  LRAMVA Summary'!F$52:F$63)+SUM('1.  LRAMVA Summary'!F$64:F$65)*(MONTH($E75)-1)/12)*$H75</f>
        <v>0</v>
      </c>
      <c r="L75" s="229">
        <f>(SUM('1.  LRAMVA Summary'!G$52:G$63)+SUM('1.  LRAMVA Summary'!G$64:G$65)*(MONTH($E75)-1)/12)*$H75</f>
        <v>0</v>
      </c>
      <c r="M75" s="229">
        <f>(SUM('1.  LRAMVA Summary'!H$52:H$63)+SUM('1.  LRAMVA Summary'!H$64:H$65)*(MONTH($E75)-1)/12)*$H75</f>
        <v>0</v>
      </c>
      <c r="N75" s="229">
        <f>(SUM('1.  LRAMVA Summary'!I$52:I$63)+SUM('1.  LRAMVA Summary'!I$64:I$65)*(MONTH($E75)-1)/12)*$H75</f>
        <v>0</v>
      </c>
      <c r="O75" s="229">
        <f>(SUM('1.  LRAMVA Summary'!J$52:J$63)+SUM('1.  LRAMVA Summary'!J$64:J$65)*(MONTH($E75)-1)/12)*$H75</f>
        <v>0</v>
      </c>
      <c r="P75" s="229">
        <f>(SUM('1.  LRAMVA Summary'!K$52:K$63)+SUM('1.  LRAMVA Summary'!K$64:K$65)*(MONTH($E75)-1)/12)*$H75</f>
        <v>0</v>
      </c>
      <c r="Q75" s="229">
        <f>(SUM('1.  LRAMVA Summary'!L$52:L$63)+SUM('1.  LRAMVA Summary'!L$64:L$65)*(MONTH($E75)-1)/12)*$H75</f>
        <v>0</v>
      </c>
      <c r="R75" s="229">
        <f>(SUM('1.  LRAMVA Summary'!M$52:M$63)+SUM('1.  LRAMVA Summary'!M$64:M$65)*(MONTH($E75)-1)/12)*$H75</f>
        <v>0</v>
      </c>
      <c r="S75" s="229">
        <f>(SUM('1.  LRAMVA Summary'!N$52:N$63)+SUM('1.  LRAMVA Summary'!N$64:N$65)*(MONTH($E75)-1)/12)*$H75</f>
        <v>0</v>
      </c>
      <c r="T75" s="229">
        <f>(SUM('1.  LRAMVA Summary'!O$52:O$63)+SUM('1.  LRAMVA Summary'!O$64:O$65)*(MONTH($E75)-1)/12)*$H75</f>
        <v>0</v>
      </c>
      <c r="U75" s="229">
        <f>(SUM('1.  LRAMVA Summary'!P$52:P$63)+SUM('1.  LRAMVA Summary'!P$64:P$65)*(MONTH($E75)-1)/12)*$H75</f>
        <v>0</v>
      </c>
      <c r="V75" s="229">
        <f>(SUM('1.  LRAMVA Summary'!Q$52:Q$63)+SUM('1.  LRAMVA Summary'!Q$64:Q$65)*(MONTH($E75)-1)/12)*$H75</f>
        <v>0</v>
      </c>
      <c r="W75" s="230">
        <f>SUM(I75:V75)</f>
        <v>0</v>
      </c>
    </row>
    <row r="76" spans="2:23" s="237" customFormat="1">
      <c r="B76" s="236"/>
      <c r="E76" s="213">
        <v>42036</v>
      </c>
      <c r="F76" s="213" t="s">
        <v>182</v>
      </c>
      <c r="G76" s="214" t="s">
        <v>65</v>
      </c>
      <c r="H76" s="228">
        <f t="shared" ref="H76:H77" si="19">C$31/12</f>
        <v>1.225E-3</v>
      </c>
      <c r="I76" s="229">
        <f>(SUM('1.  LRAMVA Summary'!D$52:D$63)+SUM('1.  LRAMVA Summary'!D$64:D$65)*(MONTH($E76)-1)/12)*$H76</f>
        <v>0.32949632009669949</v>
      </c>
      <c r="J76" s="229">
        <f>(SUM('1.  LRAMVA Summary'!E$52:E$63)+SUM('1.  LRAMVA Summary'!E$64:E$65)*(MONTH($E76)-1)/12)*$H76</f>
        <v>4.3754852170489276</v>
      </c>
      <c r="K76" s="229">
        <f>(SUM('1.  LRAMVA Summary'!F$52:F$63)+SUM('1.  LRAMVA Summary'!F$64:F$65)*(MONTH($E76)-1)/12)*$H76</f>
        <v>0.35787012137553942</v>
      </c>
      <c r="L76" s="229">
        <f>(SUM('1.  LRAMVA Summary'!G$52:G$63)+SUM('1.  LRAMVA Summary'!G$64:G$65)*(MONTH($E76)-1)/12)*$H76</f>
        <v>-0.16815600703070294</v>
      </c>
      <c r="M76" s="229">
        <f>(SUM('1.  LRAMVA Summary'!H$52:H$63)+SUM('1.  LRAMVA Summary'!H$64:H$65)*(MONTH($E76)-1)/12)*$H76</f>
        <v>-1.0137654406250002E-2</v>
      </c>
      <c r="N76" s="229">
        <f>(SUM('1.  LRAMVA Summary'!I$52:I$63)+SUM('1.  LRAMVA Summary'!I$64:I$65)*(MONTH($E76)-1)/12)*$H76</f>
        <v>-2.0057020958333333E-3</v>
      </c>
      <c r="O76" s="229">
        <f>(SUM('1.  LRAMVA Summary'!J$52:J$63)+SUM('1.  LRAMVA Summary'!J$64:J$65)*(MONTH($E76)-1)/12)*$H76</f>
        <v>1.3821990986708337</v>
      </c>
      <c r="P76" s="229">
        <f>(SUM('1.  LRAMVA Summary'!K$52:K$63)+SUM('1.  LRAMVA Summary'!K$64:K$65)*(MONTH($E76)-1)/12)*$H76</f>
        <v>0</v>
      </c>
      <c r="Q76" s="229">
        <f>(SUM('1.  LRAMVA Summary'!L$52:L$63)+SUM('1.  LRAMVA Summary'!L$64:L$65)*(MONTH($E76)-1)/12)*$H76</f>
        <v>0</v>
      </c>
      <c r="R76" s="229">
        <f>(SUM('1.  LRAMVA Summary'!M$52:M$63)+SUM('1.  LRAMVA Summary'!M$64:M$65)*(MONTH($E76)-1)/12)*$H76</f>
        <v>0</v>
      </c>
      <c r="S76" s="229">
        <f>(SUM('1.  LRAMVA Summary'!N$52:N$63)+SUM('1.  LRAMVA Summary'!N$64:N$65)*(MONTH($E76)-1)/12)*$H76</f>
        <v>0</v>
      </c>
      <c r="T76" s="229">
        <f>(SUM('1.  LRAMVA Summary'!O$52:O$63)+SUM('1.  LRAMVA Summary'!O$64:O$65)*(MONTH($E76)-1)/12)*$H76</f>
        <v>0</v>
      </c>
      <c r="U76" s="229">
        <f>(SUM('1.  LRAMVA Summary'!P$52:P$63)+SUM('1.  LRAMVA Summary'!P$64:P$65)*(MONTH($E76)-1)/12)*$H76</f>
        <v>0</v>
      </c>
      <c r="V76" s="229">
        <f>(SUM('1.  LRAMVA Summary'!Q$52:Q$63)+SUM('1.  LRAMVA Summary'!Q$64:Q$65)*(MONTH($E76)-1)/12)*$H76</f>
        <v>0</v>
      </c>
      <c r="W76" s="230">
        <f>SUM(I76:V76)</f>
        <v>6.2647513936592123</v>
      </c>
    </row>
    <row r="77" spans="2:23" s="9" customFormat="1">
      <c r="B77" s="68"/>
      <c r="E77" s="213">
        <v>42064</v>
      </c>
      <c r="F77" s="213" t="s">
        <v>182</v>
      </c>
      <c r="G77" s="214" t="s">
        <v>65</v>
      </c>
      <c r="H77" s="228">
        <f t="shared" si="19"/>
        <v>1.225E-3</v>
      </c>
      <c r="I77" s="229">
        <f>(SUM('1.  LRAMVA Summary'!D$52:D$63)+SUM('1.  LRAMVA Summary'!D$64:D$65)*(MONTH($E77)-1)/12)*$H77</f>
        <v>0.65899264019339898</v>
      </c>
      <c r="J77" s="229">
        <f>(SUM('1.  LRAMVA Summary'!E$52:E$63)+SUM('1.  LRAMVA Summary'!E$64:E$65)*(MONTH($E77)-1)/12)*$H77</f>
        <v>8.7509704340978551</v>
      </c>
      <c r="K77" s="229">
        <f>(SUM('1.  LRAMVA Summary'!F$52:F$63)+SUM('1.  LRAMVA Summary'!F$64:F$65)*(MONTH($E77)-1)/12)*$H77</f>
        <v>0.71574024275107884</v>
      </c>
      <c r="L77" s="229">
        <f>(SUM('1.  LRAMVA Summary'!G$52:G$63)+SUM('1.  LRAMVA Summary'!G$64:G$65)*(MONTH($E77)-1)/12)*$H77</f>
        <v>-0.33631201406140587</v>
      </c>
      <c r="M77" s="229">
        <f>(SUM('1.  LRAMVA Summary'!H$52:H$63)+SUM('1.  LRAMVA Summary'!H$64:H$65)*(MONTH($E77)-1)/12)*$H77</f>
        <v>-2.0275308812500004E-2</v>
      </c>
      <c r="N77" s="229">
        <f>(SUM('1.  LRAMVA Summary'!I$52:I$63)+SUM('1.  LRAMVA Summary'!I$64:I$65)*(MONTH($E77)-1)/12)*$H77</f>
        <v>-4.0114041916666666E-3</v>
      </c>
      <c r="O77" s="229">
        <f>(SUM('1.  LRAMVA Summary'!J$52:J$63)+SUM('1.  LRAMVA Summary'!J$64:J$65)*(MONTH($E77)-1)/12)*$H77</f>
        <v>2.7643981973416674</v>
      </c>
      <c r="P77" s="229">
        <f>(SUM('1.  LRAMVA Summary'!K$52:K$63)+SUM('1.  LRAMVA Summary'!K$64:K$65)*(MONTH($E77)-1)/12)*$H77</f>
        <v>0</v>
      </c>
      <c r="Q77" s="229">
        <f>(SUM('1.  LRAMVA Summary'!L$52:L$63)+SUM('1.  LRAMVA Summary'!L$64:L$65)*(MONTH($E77)-1)/12)*$H77</f>
        <v>0</v>
      </c>
      <c r="R77" s="229">
        <f>(SUM('1.  LRAMVA Summary'!M$52:M$63)+SUM('1.  LRAMVA Summary'!M$64:M$65)*(MONTH($E77)-1)/12)*$H77</f>
        <v>0</v>
      </c>
      <c r="S77" s="229">
        <f>(SUM('1.  LRAMVA Summary'!N$52:N$63)+SUM('1.  LRAMVA Summary'!N$64:N$65)*(MONTH($E77)-1)/12)*$H77</f>
        <v>0</v>
      </c>
      <c r="T77" s="229">
        <f>(SUM('1.  LRAMVA Summary'!O$52:O$63)+SUM('1.  LRAMVA Summary'!O$64:O$65)*(MONTH($E77)-1)/12)*$H77</f>
        <v>0</v>
      </c>
      <c r="U77" s="229">
        <f>(SUM('1.  LRAMVA Summary'!P$52:P$63)+SUM('1.  LRAMVA Summary'!P$64:P$65)*(MONTH($E77)-1)/12)*$H77</f>
        <v>0</v>
      </c>
      <c r="V77" s="229">
        <f>(SUM('1.  LRAMVA Summary'!Q$52:Q$63)+SUM('1.  LRAMVA Summary'!Q$64:Q$65)*(MONTH($E77)-1)/12)*$H77</f>
        <v>0</v>
      </c>
      <c r="W77" s="230">
        <f>SUM(I77:V77)</f>
        <v>12.529502787318425</v>
      </c>
    </row>
    <row r="78" spans="2:23" s="9" customFormat="1">
      <c r="B78" s="68"/>
      <c r="E78" s="213">
        <v>42095</v>
      </c>
      <c r="F78" s="213" t="s">
        <v>182</v>
      </c>
      <c r="G78" s="214" t="s">
        <v>66</v>
      </c>
      <c r="H78" s="228">
        <f>C$32/12</f>
        <v>9.1666666666666665E-4</v>
      </c>
      <c r="I78" s="229">
        <f>(SUM('1.  LRAMVA Summary'!D$52:D$63)+SUM('1.  LRAMVA Summary'!D$64:D$65)*(MONTH($E78)-1)/12)*$H78</f>
        <v>0.73968561654361109</v>
      </c>
      <c r="J78" s="229">
        <f>(SUM('1.  LRAMVA Summary'!E$52:E$63)+SUM('1.  LRAMVA Summary'!E$64:E$65)*(MONTH($E78)-1)/12)*$H78</f>
        <v>9.8225178341914692</v>
      </c>
      <c r="K78" s="229">
        <f>(SUM('1.  LRAMVA Summary'!F$52:F$63)+SUM('1.  LRAMVA Summary'!F$64:F$65)*(MONTH($E78)-1)/12)*$H78</f>
        <v>0.80338190512876206</v>
      </c>
      <c r="L78" s="229">
        <f>(SUM('1.  LRAMVA Summary'!G$52:G$63)+SUM('1.  LRAMVA Summary'!G$64:G$65)*(MONTH($E78)-1)/12)*$H78</f>
        <v>-0.37749307700770052</v>
      </c>
      <c r="M78" s="229">
        <f>(SUM('1.  LRAMVA Summary'!H$52:H$63)+SUM('1.  LRAMVA Summary'!H$64:H$65)*(MONTH($E78)-1)/12)*$H78</f>
        <v>-2.2757999687500002E-2</v>
      </c>
      <c r="N78" s="229">
        <f>(SUM('1.  LRAMVA Summary'!I$52:I$63)+SUM('1.  LRAMVA Summary'!I$64:I$65)*(MONTH($E78)-1)/12)*$H78</f>
        <v>-4.5025965416666666E-3</v>
      </c>
      <c r="O78" s="229">
        <f>(SUM('1.  LRAMVA Summary'!J$52:J$63)+SUM('1.  LRAMVA Summary'!J$64:J$65)*(MONTH($E78)-1)/12)*$H78</f>
        <v>3.102895935791667</v>
      </c>
      <c r="P78" s="229">
        <f>(SUM('1.  LRAMVA Summary'!K$52:K$63)+SUM('1.  LRAMVA Summary'!K$64:K$65)*(MONTH($E78)-1)/12)*$H78</f>
        <v>0</v>
      </c>
      <c r="Q78" s="229">
        <f>(SUM('1.  LRAMVA Summary'!L$52:L$63)+SUM('1.  LRAMVA Summary'!L$64:L$65)*(MONTH($E78)-1)/12)*$H78</f>
        <v>0</v>
      </c>
      <c r="R78" s="229">
        <f>(SUM('1.  LRAMVA Summary'!M$52:M$63)+SUM('1.  LRAMVA Summary'!M$64:M$65)*(MONTH($E78)-1)/12)*$H78</f>
        <v>0</v>
      </c>
      <c r="S78" s="229">
        <f>(SUM('1.  LRAMVA Summary'!N$52:N$63)+SUM('1.  LRAMVA Summary'!N$64:N$65)*(MONTH($E78)-1)/12)*$H78</f>
        <v>0</v>
      </c>
      <c r="T78" s="229">
        <f>(SUM('1.  LRAMVA Summary'!O$52:O$63)+SUM('1.  LRAMVA Summary'!O$64:O$65)*(MONTH($E78)-1)/12)*$H78</f>
        <v>0</v>
      </c>
      <c r="U78" s="229">
        <f>(SUM('1.  LRAMVA Summary'!P$52:P$63)+SUM('1.  LRAMVA Summary'!P$64:P$65)*(MONTH($E78)-1)/12)*$H78</f>
        <v>0</v>
      </c>
      <c r="V78" s="229">
        <f>(SUM('1.  LRAMVA Summary'!Q$52:Q$63)+SUM('1.  LRAMVA Summary'!Q$64:Q$65)*(MONTH($E78)-1)/12)*$H78</f>
        <v>0</v>
      </c>
      <c r="W78" s="230">
        <f t="shared" ref="W78:W86" si="20">SUM(I78:V78)</f>
        <v>14.063727618418643</v>
      </c>
    </row>
    <row r="79" spans="2:23" s="9" customFormat="1">
      <c r="B79" s="68"/>
      <c r="E79" s="213">
        <v>42125</v>
      </c>
      <c r="F79" s="213" t="s">
        <v>182</v>
      </c>
      <c r="G79" s="214" t="s">
        <v>66</v>
      </c>
      <c r="H79" s="228">
        <f t="shared" ref="H79:H80" si="21">C$32/12</f>
        <v>9.1666666666666665E-4</v>
      </c>
      <c r="I79" s="229">
        <f>(SUM('1.  LRAMVA Summary'!D$52:D$63)+SUM('1.  LRAMVA Summary'!D$64:D$65)*(MONTH($E79)-1)/12)*$H79</f>
        <v>0.98624748872481482</v>
      </c>
      <c r="J79" s="229">
        <f>(SUM('1.  LRAMVA Summary'!E$52:E$63)+SUM('1.  LRAMVA Summary'!E$64:E$65)*(MONTH($E79)-1)/12)*$H79</f>
        <v>13.096690445588626</v>
      </c>
      <c r="K79" s="229">
        <f>(SUM('1.  LRAMVA Summary'!F$52:F$63)+SUM('1.  LRAMVA Summary'!F$64:F$65)*(MONTH($E79)-1)/12)*$H79</f>
        <v>1.0711758735050161</v>
      </c>
      <c r="L79" s="229">
        <f>(SUM('1.  LRAMVA Summary'!G$52:G$63)+SUM('1.  LRAMVA Summary'!G$64:G$65)*(MONTH($E79)-1)/12)*$H79</f>
        <v>-0.50332410267693395</v>
      </c>
      <c r="M79" s="229">
        <f>(SUM('1.  LRAMVA Summary'!H$52:H$63)+SUM('1.  LRAMVA Summary'!H$64:H$65)*(MONTH($E79)-1)/12)*$H79</f>
        <v>-3.034399958333334E-2</v>
      </c>
      <c r="N79" s="229">
        <f>(SUM('1.  LRAMVA Summary'!I$52:I$63)+SUM('1.  LRAMVA Summary'!I$64:I$65)*(MONTH($E79)-1)/12)*$H79</f>
        <v>-6.003462055555556E-3</v>
      </c>
      <c r="O79" s="229">
        <f>(SUM('1.  LRAMVA Summary'!J$52:J$63)+SUM('1.  LRAMVA Summary'!J$64:J$65)*(MONTH($E79)-1)/12)*$H79</f>
        <v>4.1371945810555566</v>
      </c>
      <c r="P79" s="229">
        <f>(SUM('1.  LRAMVA Summary'!K$52:K$63)+SUM('1.  LRAMVA Summary'!K$64:K$65)*(MONTH($E79)-1)/12)*$H79</f>
        <v>0</v>
      </c>
      <c r="Q79" s="229">
        <f>(SUM('1.  LRAMVA Summary'!L$52:L$63)+SUM('1.  LRAMVA Summary'!L$64:L$65)*(MONTH($E79)-1)/12)*$H79</f>
        <v>0</v>
      </c>
      <c r="R79" s="229">
        <f>(SUM('1.  LRAMVA Summary'!M$52:M$63)+SUM('1.  LRAMVA Summary'!M$64:M$65)*(MONTH($E79)-1)/12)*$H79</f>
        <v>0</v>
      </c>
      <c r="S79" s="229">
        <f>(SUM('1.  LRAMVA Summary'!N$52:N$63)+SUM('1.  LRAMVA Summary'!N$64:N$65)*(MONTH($E79)-1)/12)*$H79</f>
        <v>0</v>
      </c>
      <c r="T79" s="229">
        <f>(SUM('1.  LRAMVA Summary'!O$52:O$63)+SUM('1.  LRAMVA Summary'!O$64:O$65)*(MONTH($E79)-1)/12)*$H79</f>
        <v>0</v>
      </c>
      <c r="U79" s="229">
        <f>(SUM('1.  LRAMVA Summary'!P$52:P$63)+SUM('1.  LRAMVA Summary'!P$64:P$65)*(MONTH($E79)-1)/12)*$H79</f>
        <v>0</v>
      </c>
      <c r="V79" s="229">
        <f>(SUM('1.  LRAMVA Summary'!Q$52:Q$63)+SUM('1.  LRAMVA Summary'!Q$64:Q$65)*(MONTH($E79)-1)/12)*$H79</f>
        <v>0</v>
      </c>
      <c r="W79" s="230">
        <f t="shared" si="20"/>
        <v>18.75163682455819</v>
      </c>
    </row>
    <row r="80" spans="2:23" s="9" customFormat="1">
      <c r="B80" s="68"/>
      <c r="E80" s="213">
        <v>42156</v>
      </c>
      <c r="F80" s="213" t="s">
        <v>182</v>
      </c>
      <c r="G80" s="214" t="s">
        <v>66</v>
      </c>
      <c r="H80" s="228">
        <f t="shared" si="21"/>
        <v>9.1666666666666665E-4</v>
      </c>
      <c r="I80" s="229">
        <f>(SUM('1.  LRAMVA Summary'!D$52:D$63)+SUM('1.  LRAMVA Summary'!D$64:D$65)*(MONTH($E80)-1)/12)*$H80</f>
        <v>1.2328093609060184</v>
      </c>
      <c r="J80" s="229">
        <f>(SUM('1.  LRAMVA Summary'!E$52:E$63)+SUM('1.  LRAMVA Summary'!E$64:E$65)*(MONTH($E80)-1)/12)*$H80</f>
        <v>16.370863056985783</v>
      </c>
      <c r="K80" s="229">
        <f>(SUM('1.  LRAMVA Summary'!F$52:F$63)+SUM('1.  LRAMVA Summary'!F$64:F$65)*(MONTH($E80)-1)/12)*$H80</f>
        <v>1.3389698418812701</v>
      </c>
      <c r="L80" s="229">
        <f>(SUM('1.  LRAMVA Summary'!G$52:G$63)+SUM('1.  LRAMVA Summary'!G$64:G$65)*(MONTH($E80)-1)/12)*$H80</f>
        <v>-0.62915512834616749</v>
      </c>
      <c r="M80" s="229">
        <f>(SUM('1.  LRAMVA Summary'!H$52:H$63)+SUM('1.  LRAMVA Summary'!H$64:H$65)*(MONTH($E80)-1)/12)*$H80</f>
        <v>-3.7929999479166671E-2</v>
      </c>
      <c r="N80" s="229">
        <f>(SUM('1.  LRAMVA Summary'!I$52:I$63)+SUM('1.  LRAMVA Summary'!I$64:I$65)*(MONTH($E80)-1)/12)*$H80</f>
        <v>-7.5043275694444455E-3</v>
      </c>
      <c r="O80" s="229">
        <f>(SUM('1.  LRAMVA Summary'!J$52:J$63)+SUM('1.  LRAMVA Summary'!J$64:J$65)*(MONTH($E80)-1)/12)*$H80</f>
        <v>5.1714932263194466</v>
      </c>
      <c r="P80" s="229">
        <f>(SUM('1.  LRAMVA Summary'!K$52:K$63)+SUM('1.  LRAMVA Summary'!K$64:K$65)*(MONTH($E80)-1)/12)*$H80</f>
        <v>0</v>
      </c>
      <c r="Q80" s="229">
        <f>(SUM('1.  LRAMVA Summary'!L$52:L$63)+SUM('1.  LRAMVA Summary'!L$64:L$65)*(MONTH($E80)-1)/12)*$H80</f>
        <v>0</v>
      </c>
      <c r="R80" s="229">
        <f>(SUM('1.  LRAMVA Summary'!M$52:M$63)+SUM('1.  LRAMVA Summary'!M$64:M$65)*(MONTH($E80)-1)/12)*$H80</f>
        <v>0</v>
      </c>
      <c r="S80" s="229">
        <f>(SUM('1.  LRAMVA Summary'!N$52:N$63)+SUM('1.  LRAMVA Summary'!N$64:N$65)*(MONTH($E80)-1)/12)*$H80</f>
        <v>0</v>
      </c>
      <c r="T80" s="229">
        <f>(SUM('1.  LRAMVA Summary'!O$52:O$63)+SUM('1.  LRAMVA Summary'!O$64:O$65)*(MONTH($E80)-1)/12)*$H80</f>
        <v>0</v>
      </c>
      <c r="U80" s="229">
        <f>(SUM('1.  LRAMVA Summary'!P$52:P$63)+SUM('1.  LRAMVA Summary'!P$64:P$65)*(MONTH($E80)-1)/12)*$H80</f>
        <v>0</v>
      </c>
      <c r="V80" s="229">
        <f>(SUM('1.  LRAMVA Summary'!Q$52:Q$63)+SUM('1.  LRAMVA Summary'!Q$64:Q$65)*(MONTH($E80)-1)/12)*$H80</f>
        <v>0</v>
      </c>
      <c r="W80" s="230">
        <f t="shared" si="20"/>
        <v>23.439546030697734</v>
      </c>
    </row>
    <row r="81" spans="2:23" s="9" customFormat="1">
      <c r="B81" s="68"/>
      <c r="E81" s="213">
        <v>42186</v>
      </c>
      <c r="F81" s="213" t="s">
        <v>182</v>
      </c>
      <c r="G81" s="214" t="s">
        <v>68</v>
      </c>
      <c r="H81" s="228">
        <f>C$33/12</f>
        <v>9.1666666666666665E-4</v>
      </c>
      <c r="I81" s="229">
        <f>(SUM('1.  LRAMVA Summary'!D$52:D$63)+SUM('1.  LRAMVA Summary'!D$64:D$65)*(MONTH($E81)-1)/12)*$H81</f>
        <v>1.4793712330872222</v>
      </c>
      <c r="J81" s="229">
        <f>(SUM('1.  LRAMVA Summary'!E$52:E$63)+SUM('1.  LRAMVA Summary'!E$64:E$65)*(MONTH($E81)-1)/12)*$H81</f>
        <v>19.645035668382938</v>
      </c>
      <c r="K81" s="229">
        <f>(SUM('1.  LRAMVA Summary'!F$52:F$63)+SUM('1.  LRAMVA Summary'!F$64:F$65)*(MONTH($E81)-1)/12)*$H81</f>
        <v>1.6067638102575241</v>
      </c>
      <c r="L81" s="229">
        <f>(SUM('1.  LRAMVA Summary'!G$52:G$63)+SUM('1.  LRAMVA Summary'!G$64:G$65)*(MONTH($E81)-1)/12)*$H81</f>
        <v>-0.75498615401540103</v>
      </c>
      <c r="M81" s="229">
        <f>(SUM('1.  LRAMVA Summary'!H$52:H$63)+SUM('1.  LRAMVA Summary'!H$64:H$65)*(MONTH($E81)-1)/12)*$H81</f>
        <v>-4.5515999375000005E-2</v>
      </c>
      <c r="N81" s="229">
        <f>(SUM('1.  LRAMVA Summary'!I$52:I$63)+SUM('1.  LRAMVA Summary'!I$64:I$65)*(MONTH($E81)-1)/12)*$H81</f>
        <v>-9.0051930833333332E-3</v>
      </c>
      <c r="O81" s="229">
        <f>(SUM('1.  LRAMVA Summary'!J$52:J$63)+SUM('1.  LRAMVA Summary'!J$64:J$65)*(MONTH($E81)-1)/12)*$H81</f>
        <v>6.205791871583334</v>
      </c>
      <c r="P81" s="229">
        <f>(SUM('1.  LRAMVA Summary'!K$52:K$63)+SUM('1.  LRAMVA Summary'!K$64:K$65)*(MONTH($E81)-1)/12)*$H81</f>
        <v>0</v>
      </c>
      <c r="Q81" s="229">
        <f>(SUM('1.  LRAMVA Summary'!L$52:L$63)+SUM('1.  LRAMVA Summary'!L$64:L$65)*(MONTH($E81)-1)/12)*$H81</f>
        <v>0</v>
      </c>
      <c r="R81" s="229">
        <f>(SUM('1.  LRAMVA Summary'!M$52:M$63)+SUM('1.  LRAMVA Summary'!M$64:M$65)*(MONTH($E81)-1)/12)*$H81</f>
        <v>0</v>
      </c>
      <c r="S81" s="229">
        <f>(SUM('1.  LRAMVA Summary'!N$52:N$63)+SUM('1.  LRAMVA Summary'!N$64:N$65)*(MONTH($E81)-1)/12)*$H81</f>
        <v>0</v>
      </c>
      <c r="T81" s="229">
        <f>(SUM('1.  LRAMVA Summary'!O$52:O$63)+SUM('1.  LRAMVA Summary'!O$64:O$65)*(MONTH($E81)-1)/12)*$H81</f>
        <v>0</v>
      </c>
      <c r="U81" s="229">
        <f>(SUM('1.  LRAMVA Summary'!P$52:P$63)+SUM('1.  LRAMVA Summary'!P$64:P$65)*(MONTH($E81)-1)/12)*$H81</f>
        <v>0</v>
      </c>
      <c r="V81" s="229">
        <f>(SUM('1.  LRAMVA Summary'!Q$52:Q$63)+SUM('1.  LRAMVA Summary'!Q$64:Q$65)*(MONTH($E81)-1)/12)*$H81</f>
        <v>0</v>
      </c>
      <c r="W81" s="230">
        <f t="shared" si="20"/>
        <v>28.127455236837285</v>
      </c>
    </row>
    <row r="82" spans="2:23" s="9" customFormat="1">
      <c r="B82" s="68"/>
      <c r="E82" s="213">
        <v>42217</v>
      </c>
      <c r="F82" s="213" t="s">
        <v>182</v>
      </c>
      <c r="G82" s="214" t="s">
        <v>68</v>
      </c>
      <c r="H82" s="228">
        <f t="shared" ref="H82:H83" si="22">C$33/12</f>
        <v>9.1666666666666665E-4</v>
      </c>
      <c r="I82" s="229">
        <f>(SUM('1.  LRAMVA Summary'!D$52:D$63)+SUM('1.  LRAMVA Summary'!D$64:D$65)*(MONTH($E82)-1)/12)*$H82</f>
        <v>1.7259331052684259</v>
      </c>
      <c r="J82" s="229">
        <f>(SUM('1.  LRAMVA Summary'!E$52:E$63)+SUM('1.  LRAMVA Summary'!E$64:E$65)*(MONTH($E82)-1)/12)*$H82</f>
        <v>22.919208279780097</v>
      </c>
      <c r="K82" s="229">
        <f>(SUM('1.  LRAMVA Summary'!F$52:F$63)+SUM('1.  LRAMVA Summary'!F$64:F$65)*(MONTH($E82)-1)/12)*$H82</f>
        <v>1.8745577786337779</v>
      </c>
      <c r="L82" s="229">
        <f>(SUM('1.  LRAMVA Summary'!G$52:G$63)+SUM('1.  LRAMVA Summary'!G$64:G$65)*(MONTH($E82)-1)/12)*$H82</f>
        <v>-0.88081717968463447</v>
      </c>
      <c r="M82" s="229">
        <f>(SUM('1.  LRAMVA Summary'!H$52:H$63)+SUM('1.  LRAMVA Summary'!H$64:H$65)*(MONTH($E82)-1)/12)*$H82</f>
        <v>-5.3101999270833346E-2</v>
      </c>
      <c r="N82" s="229">
        <f>(SUM('1.  LRAMVA Summary'!I$52:I$63)+SUM('1.  LRAMVA Summary'!I$64:I$65)*(MONTH($E82)-1)/12)*$H82</f>
        <v>-1.0506058597222222E-2</v>
      </c>
      <c r="O82" s="229">
        <f>(SUM('1.  LRAMVA Summary'!J$52:J$63)+SUM('1.  LRAMVA Summary'!J$64:J$65)*(MONTH($E82)-1)/12)*$H82</f>
        <v>7.2400905168472232</v>
      </c>
      <c r="P82" s="229">
        <f>(SUM('1.  LRAMVA Summary'!K$52:K$63)+SUM('1.  LRAMVA Summary'!K$64:K$65)*(MONTH($E82)-1)/12)*$H82</f>
        <v>0</v>
      </c>
      <c r="Q82" s="229">
        <f>(SUM('1.  LRAMVA Summary'!L$52:L$63)+SUM('1.  LRAMVA Summary'!L$64:L$65)*(MONTH($E82)-1)/12)*$H82</f>
        <v>0</v>
      </c>
      <c r="R82" s="229">
        <f>(SUM('1.  LRAMVA Summary'!M$52:M$63)+SUM('1.  LRAMVA Summary'!M$64:M$65)*(MONTH($E82)-1)/12)*$H82</f>
        <v>0</v>
      </c>
      <c r="S82" s="229">
        <f>(SUM('1.  LRAMVA Summary'!N$52:N$63)+SUM('1.  LRAMVA Summary'!N$64:N$65)*(MONTH($E82)-1)/12)*$H82</f>
        <v>0</v>
      </c>
      <c r="T82" s="229">
        <f>(SUM('1.  LRAMVA Summary'!O$52:O$63)+SUM('1.  LRAMVA Summary'!O$64:O$65)*(MONTH($E82)-1)/12)*$H82</f>
        <v>0</v>
      </c>
      <c r="U82" s="229">
        <f>(SUM('1.  LRAMVA Summary'!P$52:P$63)+SUM('1.  LRAMVA Summary'!P$64:P$65)*(MONTH($E82)-1)/12)*$H82</f>
        <v>0</v>
      </c>
      <c r="V82" s="229">
        <f>(SUM('1.  LRAMVA Summary'!Q$52:Q$63)+SUM('1.  LRAMVA Summary'!Q$64:Q$65)*(MONTH($E82)-1)/12)*$H82</f>
        <v>0</v>
      </c>
      <c r="W82" s="230">
        <f t="shared" si="20"/>
        <v>32.815364442976836</v>
      </c>
    </row>
    <row r="83" spans="2:23" s="9" customFormat="1">
      <c r="B83" s="68"/>
      <c r="E83" s="213">
        <v>42248</v>
      </c>
      <c r="F83" s="213" t="s">
        <v>182</v>
      </c>
      <c r="G83" s="214" t="s">
        <v>68</v>
      </c>
      <c r="H83" s="228">
        <f t="shared" si="22"/>
        <v>9.1666666666666665E-4</v>
      </c>
      <c r="I83" s="229">
        <f>(SUM('1.  LRAMVA Summary'!D$52:D$63)+SUM('1.  LRAMVA Summary'!D$64:D$65)*(MONTH($E83)-1)/12)*$H83</f>
        <v>1.9724949774496296</v>
      </c>
      <c r="J83" s="229">
        <f>(SUM('1.  LRAMVA Summary'!E$52:E$63)+SUM('1.  LRAMVA Summary'!E$64:E$65)*(MONTH($E83)-1)/12)*$H83</f>
        <v>26.193380891177252</v>
      </c>
      <c r="K83" s="229">
        <f>(SUM('1.  LRAMVA Summary'!F$52:F$63)+SUM('1.  LRAMVA Summary'!F$64:F$65)*(MONTH($E83)-1)/12)*$H83</f>
        <v>2.1423517470100322</v>
      </c>
      <c r="L83" s="229">
        <f>(SUM('1.  LRAMVA Summary'!G$52:G$63)+SUM('1.  LRAMVA Summary'!G$64:G$65)*(MONTH($E83)-1)/12)*$H83</f>
        <v>-1.0066482053538679</v>
      </c>
      <c r="M83" s="229">
        <f>(SUM('1.  LRAMVA Summary'!H$52:H$63)+SUM('1.  LRAMVA Summary'!H$64:H$65)*(MONTH($E83)-1)/12)*$H83</f>
        <v>-6.068799916666668E-2</v>
      </c>
      <c r="N83" s="229">
        <f>(SUM('1.  LRAMVA Summary'!I$52:I$63)+SUM('1.  LRAMVA Summary'!I$64:I$65)*(MONTH($E83)-1)/12)*$H83</f>
        <v>-1.2006924111111112E-2</v>
      </c>
      <c r="O83" s="229">
        <f>(SUM('1.  LRAMVA Summary'!J$52:J$63)+SUM('1.  LRAMVA Summary'!J$64:J$65)*(MONTH($E83)-1)/12)*$H83</f>
        <v>8.2743891621111132</v>
      </c>
      <c r="P83" s="229">
        <f>(SUM('1.  LRAMVA Summary'!K$52:K$63)+SUM('1.  LRAMVA Summary'!K$64:K$65)*(MONTH($E83)-1)/12)*$H83</f>
        <v>0</v>
      </c>
      <c r="Q83" s="229">
        <f>(SUM('1.  LRAMVA Summary'!L$52:L$63)+SUM('1.  LRAMVA Summary'!L$64:L$65)*(MONTH($E83)-1)/12)*$H83</f>
        <v>0</v>
      </c>
      <c r="R83" s="229">
        <f>(SUM('1.  LRAMVA Summary'!M$52:M$63)+SUM('1.  LRAMVA Summary'!M$64:M$65)*(MONTH($E83)-1)/12)*$H83</f>
        <v>0</v>
      </c>
      <c r="S83" s="229">
        <f>(SUM('1.  LRAMVA Summary'!N$52:N$63)+SUM('1.  LRAMVA Summary'!N$64:N$65)*(MONTH($E83)-1)/12)*$H83</f>
        <v>0</v>
      </c>
      <c r="T83" s="229">
        <f>(SUM('1.  LRAMVA Summary'!O$52:O$63)+SUM('1.  LRAMVA Summary'!O$64:O$65)*(MONTH($E83)-1)/12)*$H83</f>
        <v>0</v>
      </c>
      <c r="U83" s="229">
        <f>(SUM('1.  LRAMVA Summary'!P$52:P$63)+SUM('1.  LRAMVA Summary'!P$64:P$65)*(MONTH($E83)-1)/12)*$H83</f>
        <v>0</v>
      </c>
      <c r="V83" s="229">
        <f>(SUM('1.  LRAMVA Summary'!Q$52:Q$63)+SUM('1.  LRAMVA Summary'!Q$64:Q$65)*(MONTH($E83)-1)/12)*$H83</f>
        <v>0</v>
      </c>
      <c r="W83" s="230">
        <f t="shared" si="20"/>
        <v>37.50327364911638</v>
      </c>
    </row>
    <row r="84" spans="2:23" s="9" customFormat="1">
      <c r="B84" s="68"/>
      <c r="E84" s="213">
        <v>42278</v>
      </c>
      <c r="F84" s="213" t="s">
        <v>182</v>
      </c>
      <c r="G84" s="214" t="s">
        <v>69</v>
      </c>
      <c r="H84" s="228">
        <f>C$34/12</f>
        <v>9.1666666666666665E-4</v>
      </c>
      <c r="I84" s="229">
        <f>(SUM('1.  LRAMVA Summary'!D$52:D$63)+SUM('1.  LRAMVA Summary'!D$64:D$65)*(MONTH($E84)-1)/12)*$H84</f>
        <v>2.2190568496308334</v>
      </c>
      <c r="J84" s="229">
        <f>(SUM('1.  LRAMVA Summary'!E$52:E$63)+SUM('1.  LRAMVA Summary'!E$64:E$65)*(MONTH($E84)-1)/12)*$H84</f>
        <v>29.467553502574404</v>
      </c>
      <c r="K84" s="229">
        <f>(SUM('1.  LRAMVA Summary'!F$52:F$63)+SUM('1.  LRAMVA Summary'!F$64:F$65)*(MONTH($E84)-1)/12)*$H84</f>
        <v>2.4101457153862862</v>
      </c>
      <c r="L84" s="229">
        <f>(SUM('1.  LRAMVA Summary'!G$52:G$63)+SUM('1.  LRAMVA Summary'!G$64:G$65)*(MONTH($E84)-1)/12)*$H84</f>
        <v>-1.1324792310231013</v>
      </c>
      <c r="M84" s="229">
        <f>(SUM('1.  LRAMVA Summary'!H$52:H$63)+SUM('1.  LRAMVA Summary'!H$64:H$65)*(MONTH($E84)-1)/12)*$H84</f>
        <v>-6.8273999062500021E-2</v>
      </c>
      <c r="N84" s="229">
        <f>(SUM('1.  LRAMVA Summary'!I$52:I$63)+SUM('1.  LRAMVA Summary'!I$64:I$65)*(MONTH($E84)-1)/12)*$H84</f>
        <v>-1.3507789625000001E-2</v>
      </c>
      <c r="O84" s="229">
        <f>(SUM('1.  LRAMVA Summary'!J$52:J$63)+SUM('1.  LRAMVA Summary'!J$64:J$65)*(MONTH($E84)-1)/12)*$H84</f>
        <v>9.3086878073750032</v>
      </c>
      <c r="P84" s="229">
        <f>(SUM('1.  LRAMVA Summary'!K$52:K$63)+SUM('1.  LRAMVA Summary'!K$64:K$65)*(MONTH($E84)-1)/12)*$H84</f>
        <v>0</v>
      </c>
      <c r="Q84" s="229">
        <f>(SUM('1.  LRAMVA Summary'!L$52:L$63)+SUM('1.  LRAMVA Summary'!L$64:L$65)*(MONTH($E84)-1)/12)*$H84</f>
        <v>0</v>
      </c>
      <c r="R84" s="229">
        <f>(SUM('1.  LRAMVA Summary'!M$52:M$63)+SUM('1.  LRAMVA Summary'!M$64:M$65)*(MONTH($E84)-1)/12)*$H84</f>
        <v>0</v>
      </c>
      <c r="S84" s="229">
        <f>(SUM('1.  LRAMVA Summary'!N$52:N$63)+SUM('1.  LRAMVA Summary'!N$64:N$65)*(MONTH($E84)-1)/12)*$H84</f>
        <v>0</v>
      </c>
      <c r="T84" s="229">
        <f>(SUM('1.  LRAMVA Summary'!O$52:O$63)+SUM('1.  LRAMVA Summary'!O$64:O$65)*(MONTH($E84)-1)/12)*$H84</f>
        <v>0</v>
      </c>
      <c r="U84" s="229">
        <f>(SUM('1.  LRAMVA Summary'!P$52:P$63)+SUM('1.  LRAMVA Summary'!P$64:P$65)*(MONTH($E84)-1)/12)*$H84</f>
        <v>0</v>
      </c>
      <c r="V84" s="229">
        <f>(SUM('1.  LRAMVA Summary'!Q$52:Q$63)+SUM('1.  LRAMVA Summary'!Q$64:Q$65)*(MONTH($E84)-1)/12)*$H84</f>
        <v>0</v>
      </c>
      <c r="W84" s="230">
        <f t="shared" si="20"/>
        <v>42.191182855255917</v>
      </c>
    </row>
    <row r="85" spans="2:23" s="9" customFormat="1">
      <c r="B85" s="68"/>
      <c r="E85" s="213">
        <v>42309</v>
      </c>
      <c r="F85" s="213" t="s">
        <v>182</v>
      </c>
      <c r="G85" s="214" t="s">
        <v>69</v>
      </c>
      <c r="H85" s="228">
        <f t="shared" ref="H85:H86" si="23">C$34/12</f>
        <v>9.1666666666666665E-4</v>
      </c>
      <c r="I85" s="229">
        <f>(SUM('1.  LRAMVA Summary'!D$52:D$63)+SUM('1.  LRAMVA Summary'!D$64:D$65)*(MONTH($E85)-1)/12)*$H85</f>
        <v>2.4656187218120369</v>
      </c>
      <c r="J85" s="229">
        <f>(SUM('1.  LRAMVA Summary'!E$52:E$63)+SUM('1.  LRAMVA Summary'!E$64:E$65)*(MONTH($E85)-1)/12)*$H85</f>
        <v>32.741726113971566</v>
      </c>
      <c r="K85" s="229">
        <f>(SUM('1.  LRAMVA Summary'!F$52:F$63)+SUM('1.  LRAMVA Summary'!F$64:F$65)*(MONTH($E85)-1)/12)*$H85</f>
        <v>2.6779396837625402</v>
      </c>
      <c r="L85" s="229">
        <f>(SUM('1.  LRAMVA Summary'!G$52:G$63)+SUM('1.  LRAMVA Summary'!G$64:G$65)*(MONTH($E85)-1)/12)*$H85</f>
        <v>-1.258310256692335</v>
      </c>
      <c r="M85" s="229">
        <f>(SUM('1.  LRAMVA Summary'!H$52:H$63)+SUM('1.  LRAMVA Summary'!H$64:H$65)*(MONTH($E85)-1)/12)*$H85</f>
        <v>-7.5859998958333341E-2</v>
      </c>
      <c r="N85" s="229">
        <f>(SUM('1.  LRAMVA Summary'!I$52:I$63)+SUM('1.  LRAMVA Summary'!I$64:I$65)*(MONTH($E85)-1)/12)*$H85</f>
        <v>-1.5008655138888891E-2</v>
      </c>
      <c r="O85" s="229">
        <f>(SUM('1.  LRAMVA Summary'!J$52:J$63)+SUM('1.  LRAMVA Summary'!J$64:J$65)*(MONTH($E85)-1)/12)*$H85</f>
        <v>10.342986452638893</v>
      </c>
      <c r="P85" s="229">
        <f>(SUM('1.  LRAMVA Summary'!K$52:K$63)+SUM('1.  LRAMVA Summary'!K$64:K$65)*(MONTH($E85)-1)/12)*$H85</f>
        <v>0</v>
      </c>
      <c r="Q85" s="229">
        <f>(SUM('1.  LRAMVA Summary'!L$52:L$63)+SUM('1.  LRAMVA Summary'!L$64:L$65)*(MONTH($E85)-1)/12)*$H85</f>
        <v>0</v>
      </c>
      <c r="R85" s="229">
        <f>(SUM('1.  LRAMVA Summary'!M$52:M$63)+SUM('1.  LRAMVA Summary'!M$64:M$65)*(MONTH($E85)-1)/12)*$H85</f>
        <v>0</v>
      </c>
      <c r="S85" s="229">
        <f>(SUM('1.  LRAMVA Summary'!N$52:N$63)+SUM('1.  LRAMVA Summary'!N$64:N$65)*(MONTH($E85)-1)/12)*$H85</f>
        <v>0</v>
      </c>
      <c r="T85" s="229">
        <f>(SUM('1.  LRAMVA Summary'!O$52:O$63)+SUM('1.  LRAMVA Summary'!O$64:O$65)*(MONTH($E85)-1)/12)*$H85</f>
        <v>0</v>
      </c>
      <c r="U85" s="229">
        <f>(SUM('1.  LRAMVA Summary'!P$52:P$63)+SUM('1.  LRAMVA Summary'!P$64:P$65)*(MONTH($E85)-1)/12)*$H85</f>
        <v>0</v>
      </c>
      <c r="V85" s="229">
        <f>(SUM('1.  LRAMVA Summary'!Q$52:Q$63)+SUM('1.  LRAMVA Summary'!Q$64:Q$65)*(MONTH($E85)-1)/12)*$H85</f>
        <v>0</v>
      </c>
      <c r="W85" s="230">
        <f t="shared" si="20"/>
        <v>46.879092061395468</v>
      </c>
    </row>
    <row r="86" spans="2:23" s="9" customFormat="1">
      <c r="B86" s="68"/>
      <c r="E86" s="213">
        <v>42339</v>
      </c>
      <c r="F86" s="213" t="s">
        <v>182</v>
      </c>
      <c r="G86" s="214" t="s">
        <v>69</v>
      </c>
      <c r="H86" s="228">
        <f t="shared" si="23"/>
        <v>9.1666666666666665E-4</v>
      </c>
      <c r="I86" s="229">
        <f>(SUM('1.  LRAMVA Summary'!D$52:D$63)+SUM('1.  LRAMVA Summary'!D$64:D$65)*(MONTH($E86)-1)/12)*$H86</f>
        <v>2.7121805939932409</v>
      </c>
      <c r="J86" s="229">
        <f>(SUM('1.  LRAMVA Summary'!E$52:E$63)+SUM('1.  LRAMVA Summary'!E$64:E$65)*(MONTH($E86)-1)/12)*$H86</f>
        <v>36.015898725368729</v>
      </c>
      <c r="K86" s="229">
        <f>(SUM('1.  LRAMVA Summary'!F$52:F$63)+SUM('1.  LRAMVA Summary'!F$64:F$65)*(MONTH($E86)-1)/12)*$H86</f>
        <v>2.9457336521387938</v>
      </c>
      <c r="L86" s="229">
        <f>(SUM('1.  LRAMVA Summary'!G$52:G$63)+SUM('1.  LRAMVA Summary'!G$64:G$65)*(MONTH($E86)-1)/12)*$H86</f>
        <v>-1.3841412823615684</v>
      </c>
      <c r="M86" s="229">
        <f>(SUM('1.  LRAMVA Summary'!H$52:H$63)+SUM('1.  LRAMVA Summary'!H$64:H$65)*(MONTH($E86)-1)/12)*$H86</f>
        <v>-8.3445998854166675E-2</v>
      </c>
      <c r="N86" s="229">
        <f>(SUM('1.  LRAMVA Summary'!I$52:I$63)+SUM('1.  LRAMVA Summary'!I$64:I$65)*(MONTH($E86)-1)/12)*$H86</f>
        <v>-1.6509520652777776E-2</v>
      </c>
      <c r="O86" s="229">
        <f>(SUM('1.  LRAMVA Summary'!J$52:J$63)+SUM('1.  LRAMVA Summary'!J$64:J$65)*(MONTH($E86)-1)/12)*$H86</f>
        <v>11.377285097902782</v>
      </c>
      <c r="P86" s="229">
        <f>(SUM('1.  LRAMVA Summary'!K$52:K$63)+SUM('1.  LRAMVA Summary'!K$64:K$65)*(MONTH($E86)-1)/12)*$H86</f>
        <v>0</v>
      </c>
      <c r="Q86" s="229">
        <f>(SUM('1.  LRAMVA Summary'!L$52:L$63)+SUM('1.  LRAMVA Summary'!L$64:L$65)*(MONTH($E86)-1)/12)*$H86</f>
        <v>0</v>
      </c>
      <c r="R86" s="229">
        <f>(SUM('1.  LRAMVA Summary'!M$52:M$63)+SUM('1.  LRAMVA Summary'!M$64:M$65)*(MONTH($E86)-1)/12)*$H86</f>
        <v>0</v>
      </c>
      <c r="S86" s="229">
        <f>(SUM('1.  LRAMVA Summary'!N$52:N$63)+SUM('1.  LRAMVA Summary'!N$64:N$65)*(MONTH($E86)-1)/12)*$H86</f>
        <v>0</v>
      </c>
      <c r="T86" s="229">
        <f>(SUM('1.  LRAMVA Summary'!O$52:O$63)+SUM('1.  LRAMVA Summary'!O$64:O$65)*(MONTH($E86)-1)/12)*$H86</f>
        <v>0</v>
      </c>
      <c r="U86" s="229">
        <f>(SUM('1.  LRAMVA Summary'!P$52:P$63)+SUM('1.  LRAMVA Summary'!P$64:P$65)*(MONTH($E86)-1)/12)*$H86</f>
        <v>0</v>
      </c>
      <c r="V86" s="229">
        <f>(SUM('1.  LRAMVA Summary'!Q$52:Q$63)+SUM('1.  LRAMVA Summary'!Q$64:Q$65)*(MONTH($E86)-1)/12)*$H86</f>
        <v>0</v>
      </c>
      <c r="W86" s="230">
        <f t="shared" si="20"/>
        <v>51.567001267535034</v>
      </c>
    </row>
    <row r="87" spans="2:23" s="9" customFormat="1" ht="15.75" thickBot="1">
      <c r="B87" s="68"/>
      <c r="E87" s="215" t="s">
        <v>466</v>
      </c>
      <c r="F87" s="215"/>
      <c r="G87" s="216"/>
      <c r="H87" s="217"/>
      <c r="I87" s="218">
        <f>SUM(I74:I86)</f>
        <v>16.521886907705934</v>
      </c>
      <c r="J87" s="218">
        <f>SUM(J74:J86)</f>
        <v>219.39933016916763</v>
      </c>
      <c r="K87" s="218">
        <f t="shared" ref="K87:O87" si="24">SUM(K74:K86)</f>
        <v>17.94463037183062</v>
      </c>
      <c r="L87" s="218">
        <f t="shared" si="24"/>
        <v>-8.4318226382538182</v>
      </c>
      <c r="M87" s="218">
        <f t="shared" si="24"/>
        <v>-0.50833095665625005</v>
      </c>
      <c r="N87" s="218">
        <f t="shared" si="24"/>
        <v>-0.10057163366250001</v>
      </c>
      <c r="O87" s="218">
        <f t="shared" si="24"/>
        <v>69.307411947637519</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314.13253416776911</v>
      </c>
    </row>
    <row r="88" spans="2:23" s="9" customFormat="1" ht="15.75" thickTop="1">
      <c r="B88" s="68"/>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8"/>
      <c r="E89" s="224" t="s">
        <v>430</v>
      </c>
      <c r="F89" s="224"/>
      <c r="G89" s="225"/>
      <c r="H89" s="226"/>
      <c r="I89" s="227">
        <f>I87+I88</f>
        <v>16.521886907705934</v>
      </c>
      <c r="J89" s="227">
        <f t="shared" ref="J89" si="26">J87+J88</f>
        <v>219.39933016916763</v>
      </c>
      <c r="K89" s="227">
        <f t="shared" ref="K89" si="27">K87+K88</f>
        <v>17.94463037183062</v>
      </c>
      <c r="L89" s="227">
        <f t="shared" ref="L89" si="28">L87+L88</f>
        <v>-8.4318226382538182</v>
      </c>
      <c r="M89" s="227">
        <f t="shared" ref="M89" si="29">M87+M88</f>
        <v>-0.50833095665625005</v>
      </c>
      <c r="N89" s="227">
        <f t="shared" ref="N89" si="30">N87+N88</f>
        <v>-0.10057163366250001</v>
      </c>
      <c r="O89" s="227">
        <f t="shared" ref="O89:U89" si="31">O87+O88</f>
        <v>69.307411947637519</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314.13253416776911</v>
      </c>
    </row>
    <row r="90" spans="2:23" s="9" customFormat="1">
      <c r="B90" s="68"/>
      <c r="E90" s="213">
        <v>42370</v>
      </c>
      <c r="F90" s="213" t="s">
        <v>184</v>
      </c>
      <c r="G90" s="214" t="s">
        <v>65</v>
      </c>
      <c r="H90" s="228">
        <f>$C$35/12</f>
        <v>9.1666666666666665E-4</v>
      </c>
      <c r="I90" s="229">
        <f>(SUM('1.  LRAMVA Summary'!D$52:D$66)+SUM('1.  LRAMVA Summary'!D$67:D$68)*(MONTH($E90)-1)/12)*$H90</f>
        <v>2.9587424661744444</v>
      </c>
      <c r="J90" s="229">
        <f>(SUM('1.  LRAMVA Summary'!E$52:E$66)+SUM('1.  LRAMVA Summary'!E$67:E$68)*(MONTH($E90)-1)/12)*$H90</f>
        <v>39.290071336765877</v>
      </c>
      <c r="K90" s="229">
        <f>(SUM('1.  LRAMVA Summary'!F$52:F$66)+SUM('1.  LRAMVA Summary'!F$67:F$68)*(MONTH($E90)-1)/12)*$H90</f>
        <v>3.2135276205150483</v>
      </c>
      <c r="L90" s="229">
        <f>(SUM('1.  LRAMVA Summary'!G$52:G$66)+SUM('1.  LRAMVA Summary'!G$67:G$68)*(MONTH($E90)-1)/12)*$H90</f>
        <v>-1.5099723080308021</v>
      </c>
      <c r="M90" s="229">
        <f>(SUM('1.  LRAMVA Summary'!H$52:H$66)+SUM('1.  LRAMVA Summary'!H$67:H$68)*(MONTH($E90)-1)/12)*$H90</f>
        <v>-9.1031998750000009E-2</v>
      </c>
      <c r="N90" s="229">
        <f>(SUM('1.  LRAMVA Summary'!I$52:I$66)+SUM('1.  LRAMVA Summary'!I$67:I$68)*(MONTH($E90)-1)/12)*$H90</f>
        <v>-1.8010386166666666E-2</v>
      </c>
      <c r="O90" s="229">
        <f>(SUM('1.  LRAMVA Summary'!J$52:J$66)+SUM('1.  LRAMVA Summary'!J$67:J$68)*(MONTH($E90)-1)/12)*$H90</f>
        <v>12.41158374316667</v>
      </c>
      <c r="P90" s="229">
        <f>(SUM('1.  LRAMVA Summary'!K$52:K$66)+SUM('1.  LRAMVA Summary'!K$67:K$68)*(MONTH($E90)-1)/12)*$H90</f>
        <v>0</v>
      </c>
      <c r="Q90" s="229">
        <f>(SUM('1.  LRAMVA Summary'!L$52:L$66)+SUM('1.  LRAMVA Summary'!L$67:L$68)*(MONTH($E90)-1)/12)*$H90</f>
        <v>0</v>
      </c>
      <c r="R90" s="229">
        <f>(SUM('1.  LRAMVA Summary'!M$52:M$66)+SUM('1.  LRAMVA Summary'!M$67:M$68)*(MONTH($E90)-1)/12)*$H90</f>
        <v>0</v>
      </c>
      <c r="S90" s="229">
        <f>(SUM('1.  LRAMVA Summary'!N$52:N$66)+SUM('1.  LRAMVA Summary'!N$67:N$68)*(MONTH($E90)-1)/12)*$H90</f>
        <v>0</v>
      </c>
      <c r="T90" s="229">
        <f>(SUM('1.  LRAMVA Summary'!O$52:O$66)+SUM('1.  LRAMVA Summary'!O$67:O$68)*(MONTH($E90)-1)/12)*$H90</f>
        <v>0</v>
      </c>
      <c r="U90" s="229">
        <f>(SUM('1.  LRAMVA Summary'!P$52:P$66)+SUM('1.  LRAMVA Summary'!P$67:P$68)*(MONTH($E90)-1)/12)*$H90</f>
        <v>0</v>
      </c>
      <c r="V90" s="229">
        <f>(SUM('1.  LRAMVA Summary'!Q$52:Q$66)+SUM('1.  LRAMVA Summary'!Q$67:Q$68)*(MONTH($E90)-1)/12)*$H90</f>
        <v>0</v>
      </c>
      <c r="W90" s="230">
        <f>SUM(I90:V90)</f>
        <v>56.25491047367457</v>
      </c>
    </row>
    <row r="91" spans="2:23" s="9" customFormat="1">
      <c r="B91" s="68"/>
      <c r="E91" s="213">
        <v>42401</v>
      </c>
      <c r="F91" s="213" t="s">
        <v>184</v>
      </c>
      <c r="G91" s="214" t="s">
        <v>65</v>
      </c>
      <c r="H91" s="228">
        <f t="shared" ref="H91:H92" si="34">$C$35/12</f>
        <v>9.1666666666666665E-4</v>
      </c>
      <c r="I91" s="229">
        <f>(SUM('1.  LRAMVA Summary'!D$52:D$66)+SUM('1.  LRAMVA Summary'!D$67:D$68)*(MONTH($E91)-1)/12)*$H91</f>
        <v>3.6355230946069756</v>
      </c>
      <c r="J91" s="229">
        <f>(SUM('1.  LRAMVA Summary'!E$52:E$66)+SUM('1.  LRAMVA Summary'!E$67:E$68)*(MONTH($E91)-1)/12)*$H91</f>
        <v>42.556350580394799</v>
      </c>
      <c r="K91" s="229">
        <f>(SUM('1.  LRAMVA Summary'!F$52:F$66)+SUM('1.  LRAMVA Summary'!F$67:F$68)*(MONTH($E91)-1)/12)*$H91</f>
        <v>3.4823698466307853</v>
      </c>
      <c r="L91" s="229">
        <f>(SUM('1.  LRAMVA Summary'!G$52:G$66)+SUM('1.  LRAMVA Summary'!G$67:G$68)*(MONTH($E91)-1)/12)*$H91</f>
        <v>-1.637861453367714</v>
      </c>
      <c r="M91" s="229">
        <f>(SUM('1.  LRAMVA Summary'!H$52:H$66)+SUM('1.  LRAMVA Summary'!H$67:H$68)*(MONTH($E91)-1)/12)*$H91</f>
        <v>-9.8690246263888906E-2</v>
      </c>
      <c r="N91" s="229">
        <f>(SUM('1.  LRAMVA Summary'!I$52:I$66)+SUM('1.  LRAMVA Summary'!I$67:I$68)*(MONTH($E91)-1)/12)*$H91</f>
        <v>-1.9535793368055557E-2</v>
      </c>
      <c r="O91" s="229">
        <f>(SUM('1.  LRAMVA Summary'!J$52:J$66)+SUM('1.  LRAMVA Summary'!J$67:J$68)*(MONTH($E91)-1)/12)*$H91</f>
        <v>12.794697797215282</v>
      </c>
      <c r="P91" s="229">
        <f>(SUM('1.  LRAMVA Summary'!K$52:K$66)+SUM('1.  LRAMVA Summary'!K$67:K$68)*(MONTH($E91)-1)/12)*$H91</f>
        <v>0</v>
      </c>
      <c r="Q91" s="229">
        <f>(SUM('1.  LRAMVA Summary'!L$52:L$66)+SUM('1.  LRAMVA Summary'!L$67:L$68)*(MONTH($E91)-1)/12)*$H91</f>
        <v>0</v>
      </c>
      <c r="R91" s="229">
        <f>(SUM('1.  LRAMVA Summary'!M$52:M$66)+SUM('1.  LRAMVA Summary'!M$67:M$68)*(MONTH($E91)-1)/12)*$H91</f>
        <v>0</v>
      </c>
      <c r="S91" s="229">
        <f>(SUM('1.  LRAMVA Summary'!N$52:N$66)+SUM('1.  LRAMVA Summary'!N$67:N$68)*(MONTH($E91)-1)/12)*$H91</f>
        <v>0</v>
      </c>
      <c r="T91" s="229">
        <f>(SUM('1.  LRAMVA Summary'!O$52:O$66)+SUM('1.  LRAMVA Summary'!O$67:O$68)*(MONTH($E91)-1)/12)*$H91</f>
        <v>0</v>
      </c>
      <c r="U91" s="229">
        <f>(SUM('1.  LRAMVA Summary'!P$52:P$66)+SUM('1.  LRAMVA Summary'!P$67:P$68)*(MONTH($E91)-1)/12)*$H91</f>
        <v>0</v>
      </c>
      <c r="V91" s="229">
        <f>(SUM('1.  LRAMVA Summary'!Q$52:Q$66)+SUM('1.  LRAMVA Summary'!Q$67:Q$68)*(MONTH($E91)-1)/12)*$H91</f>
        <v>0</v>
      </c>
      <c r="W91" s="230">
        <f t="shared" ref="W91:W101" si="35">SUM(I91:V91)</f>
        <v>60.712853825848185</v>
      </c>
    </row>
    <row r="92" spans="2:23" s="9" customFormat="1" ht="14.25" customHeight="1">
      <c r="B92" s="68"/>
      <c r="E92" s="213">
        <v>42430</v>
      </c>
      <c r="F92" s="213" t="s">
        <v>184</v>
      </c>
      <c r="G92" s="214" t="s">
        <v>65</v>
      </c>
      <c r="H92" s="228">
        <f t="shared" si="34"/>
        <v>9.1666666666666665E-4</v>
      </c>
      <c r="I92" s="229">
        <f>(SUM('1.  LRAMVA Summary'!D$52:D$66)+SUM('1.  LRAMVA Summary'!D$67:D$68)*(MONTH($E92)-1)/12)*$H92</f>
        <v>4.3123037230395065</v>
      </c>
      <c r="J92" s="229">
        <f>(SUM('1.  LRAMVA Summary'!E$52:E$66)+SUM('1.  LRAMVA Summary'!E$67:E$68)*(MONTH($E92)-1)/12)*$H92</f>
        <v>45.822629824023728</v>
      </c>
      <c r="K92" s="229">
        <f>(SUM('1.  LRAMVA Summary'!F$52:F$66)+SUM('1.  LRAMVA Summary'!F$67:F$68)*(MONTH($E92)-1)/12)*$H92</f>
        <v>3.7512120727465228</v>
      </c>
      <c r="L92" s="229">
        <f>(SUM('1.  LRAMVA Summary'!G$52:G$66)+SUM('1.  LRAMVA Summary'!G$67:G$68)*(MONTH($E92)-1)/12)*$H92</f>
        <v>-1.7657505987046258</v>
      </c>
      <c r="M92" s="229">
        <f>(SUM('1.  LRAMVA Summary'!H$52:H$66)+SUM('1.  LRAMVA Summary'!H$67:H$68)*(MONTH($E92)-1)/12)*$H92</f>
        <v>-0.1063484937777778</v>
      </c>
      <c r="N92" s="229">
        <f>(SUM('1.  LRAMVA Summary'!I$52:I$66)+SUM('1.  LRAMVA Summary'!I$67:I$68)*(MONTH($E92)-1)/12)*$H92</f>
        <v>-2.1061200569444445E-2</v>
      </c>
      <c r="O92" s="229">
        <f>(SUM('1.  LRAMVA Summary'!J$52:J$66)+SUM('1.  LRAMVA Summary'!J$67:J$68)*(MONTH($E92)-1)/12)*$H92</f>
        <v>13.177811851263892</v>
      </c>
      <c r="P92" s="229">
        <f>(SUM('1.  LRAMVA Summary'!K$52:K$66)+SUM('1.  LRAMVA Summary'!K$67:K$68)*(MONTH($E92)-1)/12)*$H92</f>
        <v>0</v>
      </c>
      <c r="Q92" s="229">
        <f>(SUM('1.  LRAMVA Summary'!L$52:L$66)+SUM('1.  LRAMVA Summary'!L$67:L$68)*(MONTH($E92)-1)/12)*$H92</f>
        <v>0</v>
      </c>
      <c r="R92" s="229">
        <f>(SUM('1.  LRAMVA Summary'!M$52:M$66)+SUM('1.  LRAMVA Summary'!M$67:M$68)*(MONTH($E92)-1)/12)*$H92</f>
        <v>0</v>
      </c>
      <c r="S92" s="229">
        <f>(SUM('1.  LRAMVA Summary'!N$52:N$66)+SUM('1.  LRAMVA Summary'!N$67:N$68)*(MONTH($E92)-1)/12)*$H92</f>
        <v>0</v>
      </c>
      <c r="T92" s="229">
        <f>(SUM('1.  LRAMVA Summary'!O$52:O$66)+SUM('1.  LRAMVA Summary'!O$67:O$68)*(MONTH($E92)-1)/12)*$H92</f>
        <v>0</v>
      </c>
      <c r="U92" s="229">
        <f>(SUM('1.  LRAMVA Summary'!P$52:P$66)+SUM('1.  LRAMVA Summary'!P$67:P$68)*(MONTH($E92)-1)/12)*$H92</f>
        <v>0</v>
      </c>
      <c r="V92" s="229">
        <f>(SUM('1.  LRAMVA Summary'!Q$52:Q$66)+SUM('1.  LRAMVA Summary'!Q$67:Q$68)*(MONTH($E92)-1)/12)*$H92</f>
        <v>0</v>
      </c>
      <c r="W92" s="230">
        <f t="shared" si="35"/>
        <v>65.1707971780218</v>
      </c>
    </row>
    <row r="93" spans="2:23" s="8" customFormat="1">
      <c r="B93" s="238"/>
      <c r="D93" s="9"/>
      <c r="E93" s="213">
        <v>42461</v>
      </c>
      <c r="F93" s="213" t="s">
        <v>184</v>
      </c>
      <c r="G93" s="214" t="s">
        <v>66</v>
      </c>
      <c r="H93" s="228">
        <f>$C$36/12</f>
        <v>9.1666666666666665E-4</v>
      </c>
      <c r="I93" s="229">
        <f>(SUM('1.  LRAMVA Summary'!D$52:D$66)+SUM('1.  LRAMVA Summary'!D$67:D$68)*(MONTH($E93)-1)/12)*$H93</f>
        <v>4.9890843514720382</v>
      </c>
      <c r="J93" s="229">
        <f>(SUM('1.  LRAMVA Summary'!E$52:E$66)+SUM('1.  LRAMVA Summary'!E$67:E$68)*(MONTH($E93)-1)/12)*$H93</f>
        <v>49.088909067652644</v>
      </c>
      <c r="K93" s="229">
        <f>(SUM('1.  LRAMVA Summary'!F$52:F$66)+SUM('1.  LRAMVA Summary'!F$67:F$68)*(MONTH($E93)-1)/12)*$H93</f>
        <v>4.0200542988622603</v>
      </c>
      <c r="L93" s="229">
        <f>(SUM('1.  LRAMVA Summary'!G$52:G$66)+SUM('1.  LRAMVA Summary'!G$67:G$68)*(MONTH($E93)-1)/12)*$H93</f>
        <v>-1.8936397440415378</v>
      </c>
      <c r="M93" s="229">
        <f>(SUM('1.  LRAMVA Summary'!H$52:H$66)+SUM('1.  LRAMVA Summary'!H$67:H$68)*(MONTH($E93)-1)/12)*$H93</f>
        <v>-0.11400674129166669</v>
      </c>
      <c r="N93" s="229">
        <f>(SUM('1.  LRAMVA Summary'!I$52:I$66)+SUM('1.  LRAMVA Summary'!I$67:I$68)*(MONTH($E93)-1)/12)*$H93</f>
        <v>-2.2586607770833333E-2</v>
      </c>
      <c r="O93" s="229">
        <f>(SUM('1.  LRAMVA Summary'!J$52:J$66)+SUM('1.  LRAMVA Summary'!J$67:J$68)*(MONTH($E93)-1)/12)*$H93</f>
        <v>13.560925905312503</v>
      </c>
      <c r="P93" s="229">
        <f>(SUM('1.  LRAMVA Summary'!K$52:K$66)+SUM('1.  LRAMVA Summary'!K$67:K$68)*(MONTH($E93)-1)/12)*$H93</f>
        <v>0</v>
      </c>
      <c r="Q93" s="229">
        <f>(SUM('1.  LRAMVA Summary'!L$52:L$66)+SUM('1.  LRAMVA Summary'!L$67:L$68)*(MONTH($E93)-1)/12)*$H93</f>
        <v>0</v>
      </c>
      <c r="R93" s="229">
        <f>(SUM('1.  LRAMVA Summary'!M$52:M$66)+SUM('1.  LRAMVA Summary'!M$67:M$68)*(MONTH($E93)-1)/12)*$H93</f>
        <v>0</v>
      </c>
      <c r="S93" s="229">
        <f>(SUM('1.  LRAMVA Summary'!N$52:N$66)+SUM('1.  LRAMVA Summary'!N$67:N$68)*(MONTH($E93)-1)/12)*$H93</f>
        <v>0</v>
      </c>
      <c r="T93" s="229">
        <f>(SUM('1.  LRAMVA Summary'!O$52:O$66)+SUM('1.  LRAMVA Summary'!O$67:O$68)*(MONTH($E93)-1)/12)*$H93</f>
        <v>0</v>
      </c>
      <c r="U93" s="229">
        <f>(SUM('1.  LRAMVA Summary'!P$52:P$66)+SUM('1.  LRAMVA Summary'!P$67:P$68)*(MONTH($E93)-1)/12)*$H93</f>
        <v>0</v>
      </c>
      <c r="V93" s="229">
        <f>(SUM('1.  LRAMVA Summary'!Q$52:Q$66)+SUM('1.  LRAMVA Summary'!Q$67:Q$68)*(MONTH($E93)-1)/12)*$H93</f>
        <v>0</v>
      </c>
      <c r="W93" s="230">
        <f t="shared" si="35"/>
        <v>69.628740530195415</v>
      </c>
    </row>
    <row r="94" spans="2:23" s="9" customFormat="1">
      <c r="B94" s="68"/>
      <c r="E94" s="213">
        <v>42491</v>
      </c>
      <c r="F94" s="213" t="s">
        <v>184</v>
      </c>
      <c r="G94" s="214" t="s">
        <v>66</v>
      </c>
      <c r="H94" s="228">
        <f t="shared" ref="H94:H95" si="36">$C$36/12</f>
        <v>9.1666666666666665E-4</v>
      </c>
      <c r="I94" s="229">
        <f>(SUM('1.  LRAMVA Summary'!D$52:D$66)+SUM('1.  LRAMVA Summary'!D$67:D$68)*(MONTH($E94)-1)/12)*$H94</f>
        <v>5.6658649799045691</v>
      </c>
      <c r="J94" s="229">
        <f>(SUM('1.  LRAMVA Summary'!E$52:E$66)+SUM('1.  LRAMVA Summary'!E$67:E$68)*(MONTH($E94)-1)/12)*$H94</f>
        <v>52.355188311281566</v>
      </c>
      <c r="K94" s="229">
        <f>(SUM('1.  LRAMVA Summary'!F$52:F$66)+SUM('1.  LRAMVA Summary'!F$67:F$68)*(MONTH($E94)-1)/12)*$H94</f>
        <v>4.2888965249779973</v>
      </c>
      <c r="L94" s="229">
        <f>(SUM('1.  LRAMVA Summary'!G$52:G$66)+SUM('1.  LRAMVA Summary'!G$67:G$68)*(MONTH($E94)-1)/12)*$H94</f>
        <v>-2.0215288893784495</v>
      </c>
      <c r="M94" s="229">
        <f>(SUM('1.  LRAMVA Summary'!H$52:H$66)+SUM('1.  LRAMVA Summary'!H$67:H$68)*(MONTH($E94)-1)/12)*$H94</f>
        <v>-0.12166498880555557</v>
      </c>
      <c r="N94" s="229">
        <f>(SUM('1.  LRAMVA Summary'!I$52:I$66)+SUM('1.  LRAMVA Summary'!I$67:I$68)*(MONTH($E94)-1)/12)*$H94</f>
        <v>-2.411201497222222E-2</v>
      </c>
      <c r="O94" s="229">
        <f>(SUM('1.  LRAMVA Summary'!J$52:J$66)+SUM('1.  LRAMVA Summary'!J$67:J$68)*(MONTH($E94)-1)/12)*$H94</f>
        <v>13.944039959361113</v>
      </c>
      <c r="P94" s="229">
        <f>(SUM('1.  LRAMVA Summary'!K$52:K$66)+SUM('1.  LRAMVA Summary'!K$67:K$68)*(MONTH($E94)-1)/12)*$H94</f>
        <v>0</v>
      </c>
      <c r="Q94" s="229">
        <f>(SUM('1.  LRAMVA Summary'!L$52:L$66)+SUM('1.  LRAMVA Summary'!L$67:L$68)*(MONTH($E94)-1)/12)*$H94</f>
        <v>0</v>
      </c>
      <c r="R94" s="229">
        <f>(SUM('1.  LRAMVA Summary'!M$52:M$66)+SUM('1.  LRAMVA Summary'!M$67:M$68)*(MONTH($E94)-1)/12)*$H94</f>
        <v>0</v>
      </c>
      <c r="S94" s="229">
        <f>(SUM('1.  LRAMVA Summary'!N$52:N$66)+SUM('1.  LRAMVA Summary'!N$67:N$68)*(MONTH($E94)-1)/12)*$H94</f>
        <v>0</v>
      </c>
      <c r="T94" s="229">
        <f>(SUM('1.  LRAMVA Summary'!O$52:O$66)+SUM('1.  LRAMVA Summary'!O$67:O$68)*(MONTH($E94)-1)/12)*$H94</f>
        <v>0</v>
      </c>
      <c r="U94" s="229">
        <f>(SUM('1.  LRAMVA Summary'!P$52:P$66)+SUM('1.  LRAMVA Summary'!P$67:P$68)*(MONTH($E94)-1)/12)*$H94</f>
        <v>0</v>
      </c>
      <c r="V94" s="229">
        <f>(SUM('1.  LRAMVA Summary'!Q$52:Q$66)+SUM('1.  LRAMVA Summary'!Q$67:Q$68)*(MONTH($E94)-1)/12)*$H94</f>
        <v>0</v>
      </c>
      <c r="W94" s="230">
        <f t="shared" si="35"/>
        <v>74.086683882369016</v>
      </c>
    </row>
    <row r="95" spans="2:23" s="237" customFormat="1">
      <c r="B95" s="236"/>
      <c r="D95" s="9"/>
      <c r="E95" s="213">
        <v>42522</v>
      </c>
      <c r="F95" s="213" t="s">
        <v>184</v>
      </c>
      <c r="G95" s="214" t="s">
        <v>66</v>
      </c>
      <c r="H95" s="228">
        <f t="shared" si="36"/>
        <v>9.1666666666666665E-4</v>
      </c>
      <c r="I95" s="229">
        <f>(SUM('1.  LRAMVA Summary'!D$52:D$66)+SUM('1.  LRAMVA Summary'!D$67:D$68)*(MONTH($E95)-1)/12)*$H95</f>
        <v>6.3426456083371008</v>
      </c>
      <c r="J95" s="229">
        <f>(SUM('1.  LRAMVA Summary'!E$52:E$66)+SUM('1.  LRAMVA Summary'!E$67:E$68)*(MONTH($E95)-1)/12)*$H95</f>
        <v>55.621467554910495</v>
      </c>
      <c r="K95" s="229">
        <f>(SUM('1.  LRAMVA Summary'!F$52:F$66)+SUM('1.  LRAMVA Summary'!F$67:F$68)*(MONTH($E95)-1)/12)*$H95</f>
        <v>4.5577387510937344</v>
      </c>
      <c r="L95" s="229">
        <f>(SUM('1.  LRAMVA Summary'!G$52:G$66)+SUM('1.  LRAMVA Summary'!G$67:G$68)*(MONTH($E95)-1)/12)*$H95</f>
        <v>-2.1494180347153615</v>
      </c>
      <c r="M95" s="229">
        <f>(SUM('1.  LRAMVA Summary'!H$52:H$66)+SUM('1.  LRAMVA Summary'!H$67:H$68)*(MONTH($E95)-1)/12)*$H95</f>
        <v>-0.12932323631944445</v>
      </c>
      <c r="N95" s="229">
        <f>(SUM('1.  LRAMVA Summary'!I$52:I$66)+SUM('1.  LRAMVA Summary'!I$67:I$68)*(MONTH($E95)-1)/12)*$H95</f>
        <v>-2.5637422173611112E-2</v>
      </c>
      <c r="O95" s="229">
        <f>(SUM('1.  LRAMVA Summary'!J$52:J$66)+SUM('1.  LRAMVA Summary'!J$67:J$68)*(MONTH($E95)-1)/12)*$H95</f>
        <v>14.327154013409725</v>
      </c>
      <c r="P95" s="229">
        <f>(SUM('1.  LRAMVA Summary'!K$52:K$66)+SUM('1.  LRAMVA Summary'!K$67:K$68)*(MONTH($E95)-1)/12)*$H95</f>
        <v>0</v>
      </c>
      <c r="Q95" s="229">
        <f>(SUM('1.  LRAMVA Summary'!L$52:L$66)+SUM('1.  LRAMVA Summary'!L$67:L$68)*(MONTH($E95)-1)/12)*$H95</f>
        <v>0</v>
      </c>
      <c r="R95" s="229">
        <f>(SUM('1.  LRAMVA Summary'!M$52:M$66)+SUM('1.  LRAMVA Summary'!M$67:M$68)*(MONTH($E95)-1)/12)*$H95</f>
        <v>0</v>
      </c>
      <c r="S95" s="229">
        <f>(SUM('1.  LRAMVA Summary'!N$52:N$66)+SUM('1.  LRAMVA Summary'!N$67:N$68)*(MONTH($E95)-1)/12)*$H95</f>
        <v>0</v>
      </c>
      <c r="T95" s="229">
        <f>(SUM('1.  LRAMVA Summary'!O$52:O$66)+SUM('1.  LRAMVA Summary'!O$67:O$68)*(MONTH($E95)-1)/12)*$H95</f>
        <v>0</v>
      </c>
      <c r="U95" s="229">
        <f>(SUM('1.  LRAMVA Summary'!P$52:P$66)+SUM('1.  LRAMVA Summary'!P$67:P$68)*(MONTH($E95)-1)/12)*$H95</f>
        <v>0</v>
      </c>
      <c r="V95" s="229">
        <f>(SUM('1.  LRAMVA Summary'!Q$52:Q$66)+SUM('1.  LRAMVA Summary'!Q$67:Q$68)*(MONTH($E95)-1)/12)*$H95</f>
        <v>0</v>
      </c>
      <c r="W95" s="230">
        <f t="shared" si="35"/>
        <v>78.544627234542617</v>
      </c>
    </row>
    <row r="96" spans="2:23" s="9" customFormat="1">
      <c r="B96" s="68"/>
      <c r="E96" s="213">
        <v>42552</v>
      </c>
      <c r="F96" s="213" t="s">
        <v>184</v>
      </c>
      <c r="G96" s="214" t="s">
        <v>68</v>
      </c>
      <c r="H96" s="228">
        <f>$C$37/12</f>
        <v>9.1666666666666665E-4</v>
      </c>
      <c r="I96" s="229">
        <f>(SUM('1.  LRAMVA Summary'!D$52:D$66)+SUM('1.  LRAMVA Summary'!D$67:D$68)*(MONTH($E96)-1)/12)*$H96</f>
        <v>7.0194262367696316</v>
      </c>
      <c r="J96" s="229">
        <f>(SUM('1.  LRAMVA Summary'!E$52:E$66)+SUM('1.  LRAMVA Summary'!E$67:E$68)*(MONTH($E96)-1)/12)*$H96</f>
        <v>58.887746798539418</v>
      </c>
      <c r="K96" s="229">
        <f>(SUM('1.  LRAMVA Summary'!F$52:F$66)+SUM('1.  LRAMVA Summary'!F$67:F$68)*(MONTH($E96)-1)/12)*$H96</f>
        <v>4.8265809772094714</v>
      </c>
      <c r="L96" s="229">
        <f>(SUM('1.  LRAMVA Summary'!G$52:G$66)+SUM('1.  LRAMVA Summary'!G$67:G$68)*(MONTH($E96)-1)/12)*$H96</f>
        <v>-2.2773071800522731</v>
      </c>
      <c r="M96" s="229">
        <f>(SUM('1.  LRAMVA Summary'!H$52:H$66)+SUM('1.  LRAMVA Summary'!H$67:H$68)*(MONTH($E96)-1)/12)*$H96</f>
        <v>-0.13698148383333336</v>
      </c>
      <c r="N96" s="229">
        <f>(SUM('1.  LRAMVA Summary'!I$52:I$66)+SUM('1.  LRAMVA Summary'!I$67:I$68)*(MONTH($E96)-1)/12)*$H96</f>
        <v>-2.7162829374999999E-2</v>
      </c>
      <c r="O96" s="229">
        <f>(SUM('1.  LRAMVA Summary'!J$52:J$66)+SUM('1.  LRAMVA Summary'!J$67:J$68)*(MONTH($E96)-1)/12)*$H96</f>
        <v>14.710268067458337</v>
      </c>
      <c r="P96" s="229">
        <f>(SUM('1.  LRAMVA Summary'!K$52:K$66)+SUM('1.  LRAMVA Summary'!K$67:K$68)*(MONTH($E96)-1)/12)*$H96</f>
        <v>0</v>
      </c>
      <c r="Q96" s="229">
        <f>(SUM('1.  LRAMVA Summary'!L$52:L$66)+SUM('1.  LRAMVA Summary'!L$67:L$68)*(MONTH($E96)-1)/12)*$H96</f>
        <v>0</v>
      </c>
      <c r="R96" s="229">
        <f>(SUM('1.  LRAMVA Summary'!M$52:M$66)+SUM('1.  LRAMVA Summary'!M$67:M$68)*(MONTH($E96)-1)/12)*$H96</f>
        <v>0</v>
      </c>
      <c r="S96" s="229">
        <f>(SUM('1.  LRAMVA Summary'!N$52:N$66)+SUM('1.  LRAMVA Summary'!N$67:N$68)*(MONTH($E96)-1)/12)*$H96</f>
        <v>0</v>
      </c>
      <c r="T96" s="229">
        <f>(SUM('1.  LRAMVA Summary'!O$52:O$66)+SUM('1.  LRAMVA Summary'!O$67:O$68)*(MONTH($E96)-1)/12)*$H96</f>
        <v>0</v>
      </c>
      <c r="U96" s="229">
        <f>(SUM('1.  LRAMVA Summary'!P$52:P$66)+SUM('1.  LRAMVA Summary'!P$67:P$68)*(MONTH($E96)-1)/12)*$H96</f>
        <v>0</v>
      </c>
      <c r="V96" s="229">
        <f>(SUM('1.  LRAMVA Summary'!Q$52:Q$66)+SUM('1.  LRAMVA Summary'!Q$67:Q$68)*(MONTH($E96)-1)/12)*$H96</f>
        <v>0</v>
      </c>
      <c r="W96" s="230">
        <f t="shared" si="35"/>
        <v>83.002570586716246</v>
      </c>
    </row>
    <row r="97" spans="2:23" s="9" customFormat="1">
      <c r="B97" s="68"/>
      <c r="E97" s="213">
        <v>42583</v>
      </c>
      <c r="F97" s="213" t="s">
        <v>184</v>
      </c>
      <c r="G97" s="214" t="s">
        <v>68</v>
      </c>
      <c r="H97" s="228">
        <f t="shared" ref="H97:H98" si="37">$C$37/12</f>
        <v>9.1666666666666665E-4</v>
      </c>
      <c r="I97" s="229">
        <f>(SUM('1.  LRAMVA Summary'!D$52:D$66)+SUM('1.  LRAMVA Summary'!D$67:D$68)*(MONTH($E97)-1)/12)*$H97</f>
        <v>7.6962068652021633</v>
      </c>
      <c r="J97" s="229">
        <f>(SUM('1.  LRAMVA Summary'!E$52:E$66)+SUM('1.  LRAMVA Summary'!E$67:E$68)*(MONTH($E97)-1)/12)*$H97</f>
        <v>62.15402604216834</v>
      </c>
      <c r="K97" s="229">
        <f>(SUM('1.  LRAMVA Summary'!F$52:F$66)+SUM('1.  LRAMVA Summary'!F$67:F$68)*(MONTH($E97)-1)/12)*$H97</f>
        <v>5.0954232033252094</v>
      </c>
      <c r="L97" s="229">
        <f>(SUM('1.  LRAMVA Summary'!G$52:G$66)+SUM('1.  LRAMVA Summary'!G$67:G$68)*(MONTH($E97)-1)/12)*$H97</f>
        <v>-2.4051963253891855</v>
      </c>
      <c r="M97" s="229">
        <f>(SUM('1.  LRAMVA Summary'!H$52:H$66)+SUM('1.  LRAMVA Summary'!H$67:H$68)*(MONTH($E97)-1)/12)*$H97</f>
        <v>-0.14463973134722227</v>
      </c>
      <c r="N97" s="229">
        <f>(SUM('1.  LRAMVA Summary'!I$52:I$66)+SUM('1.  LRAMVA Summary'!I$67:I$68)*(MONTH($E97)-1)/12)*$H97</f>
        <v>-2.868823657638889E-2</v>
      </c>
      <c r="O97" s="229">
        <f>(SUM('1.  LRAMVA Summary'!J$52:J$66)+SUM('1.  LRAMVA Summary'!J$67:J$68)*(MONTH($E97)-1)/12)*$H97</f>
        <v>15.093382121506949</v>
      </c>
      <c r="P97" s="229">
        <f>(SUM('1.  LRAMVA Summary'!K$52:K$66)+SUM('1.  LRAMVA Summary'!K$67:K$68)*(MONTH($E97)-1)/12)*$H97</f>
        <v>0</v>
      </c>
      <c r="Q97" s="229">
        <f>(SUM('1.  LRAMVA Summary'!L$52:L$66)+SUM('1.  LRAMVA Summary'!L$67:L$68)*(MONTH($E97)-1)/12)*$H97</f>
        <v>0</v>
      </c>
      <c r="R97" s="229">
        <f>(SUM('1.  LRAMVA Summary'!M$52:M$66)+SUM('1.  LRAMVA Summary'!M$67:M$68)*(MONTH($E97)-1)/12)*$H97</f>
        <v>0</v>
      </c>
      <c r="S97" s="229">
        <f>(SUM('1.  LRAMVA Summary'!N$52:N$66)+SUM('1.  LRAMVA Summary'!N$67:N$68)*(MONTH($E97)-1)/12)*$H97</f>
        <v>0</v>
      </c>
      <c r="T97" s="229">
        <f>(SUM('1.  LRAMVA Summary'!O$52:O$66)+SUM('1.  LRAMVA Summary'!O$67:O$68)*(MONTH($E97)-1)/12)*$H97</f>
        <v>0</v>
      </c>
      <c r="U97" s="229">
        <f>(SUM('1.  LRAMVA Summary'!P$52:P$66)+SUM('1.  LRAMVA Summary'!P$67:P$68)*(MONTH($E97)-1)/12)*$H97</f>
        <v>0</v>
      </c>
      <c r="V97" s="229">
        <f>(SUM('1.  LRAMVA Summary'!Q$52:Q$66)+SUM('1.  LRAMVA Summary'!Q$67:Q$68)*(MONTH($E97)-1)/12)*$H97</f>
        <v>0</v>
      </c>
      <c r="W97" s="230">
        <f t="shared" si="35"/>
        <v>87.460513938889861</v>
      </c>
    </row>
    <row r="98" spans="2:23" s="9" customFormat="1">
      <c r="B98" s="68"/>
      <c r="E98" s="213">
        <v>42614</v>
      </c>
      <c r="F98" s="213" t="s">
        <v>184</v>
      </c>
      <c r="G98" s="214" t="s">
        <v>68</v>
      </c>
      <c r="H98" s="228">
        <f t="shared" si="37"/>
        <v>9.1666666666666665E-4</v>
      </c>
      <c r="I98" s="229">
        <f>(SUM('1.  LRAMVA Summary'!D$52:D$66)+SUM('1.  LRAMVA Summary'!D$67:D$68)*(MONTH($E98)-1)/12)*$H98</f>
        <v>8.3729874936346942</v>
      </c>
      <c r="J98" s="229">
        <f>(SUM('1.  LRAMVA Summary'!E$52:E$66)+SUM('1.  LRAMVA Summary'!E$67:E$68)*(MONTH($E98)-1)/12)*$H98</f>
        <v>65.420305285797255</v>
      </c>
      <c r="K98" s="229">
        <f>(SUM('1.  LRAMVA Summary'!F$52:F$66)+SUM('1.  LRAMVA Summary'!F$67:F$68)*(MONTH($E98)-1)/12)*$H98</f>
        <v>5.3642654294409464</v>
      </c>
      <c r="L98" s="229">
        <f>(SUM('1.  LRAMVA Summary'!G$52:G$66)+SUM('1.  LRAMVA Summary'!G$67:G$68)*(MONTH($E98)-1)/12)*$H98</f>
        <v>-2.533085470726097</v>
      </c>
      <c r="M98" s="229">
        <f>(SUM('1.  LRAMVA Summary'!H$52:H$66)+SUM('1.  LRAMVA Summary'!H$67:H$68)*(MONTH($E98)-1)/12)*$H98</f>
        <v>-0.15229797886111113</v>
      </c>
      <c r="N98" s="229">
        <f>(SUM('1.  LRAMVA Summary'!I$52:I$66)+SUM('1.  LRAMVA Summary'!I$67:I$68)*(MONTH($E98)-1)/12)*$H98</f>
        <v>-3.0213643777777775E-2</v>
      </c>
      <c r="O98" s="229">
        <f>(SUM('1.  LRAMVA Summary'!J$52:J$66)+SUM('1.  LRAMVA Summary'!J$67:J$68)*(MONTH($E98)-1)/12)*$H98</f>
        <v>15.476496175555559</v>
      </c>
      <c r="P98" s="229">
        <f>(SUM('1.  LRAMVA Summary'!K$52:K$66)+SUM('1.  LRAMVA Summary'!K$67:K$68)*(MONTH($E98)-1)/12)*$H98</f>
        <v>0</v>
      </c>
      <c r="Q98" s="229">
        <f>(SUM('1.  LRAMVA Summary'!L$52:L$66)+SUM('1.  LRAMVA Summary'!L$67:L$68)*(MONTH($E98)-1)/12)*$H98</f>
        <v>0</v>
      </c>
      <c r="R98" s="229">
        <f>(SUM('1.  LRAMVA Summary'!M$52:M$66)+SUM('1.  LRAMVA Summary'!M$67:M$68)*(MONTH($E98)-1)/12)*$H98</f>
        <v>0</v>
      </c>
      <c r="S98" s="229">
        <f>(SUM('1.  LRAMVA Summary'!N$52:N$66)+SUM('1.  LRAMVA Summary'!N$67:N$68)*(MONTH($E98)-1)/12)*$H98</f>
        <v>0</v>
      </c>
      <c r="T98" s="229">
        <f>(SUM('1.  LRAMVA Summary'!O$52:O$66)+SUM('1.  LRAMVA Summary'!O$67:O$68)*(MONTH($E98)-1)/12)*$H98</f>
        <v>0</v>
      </c>
      <c r="U98" s="229">
        <f>(SUM('1.  LRAMVA Summary'!P$52:P$66)+SUM('1.  LRAMVA Summary'!P$67:P$68)*(MONTH($E98)-1)/12)*$H98</f>
        <v>0</v>
      </c>
      <c r="V98" s="229">
        <f>(SUM('1.  LRAMVA Summary'!Q$52:Q$66)+SUM('1.  LRAMVA Summary'!Q$67:Q$68)*(MONTH($E98)-1)/12)*$H98</f>
        <v>0</v>
      </c>
      <c r="W98" s="230">
        <f t="shared" si="35"/>
        <v>91.918457291063461</v>
      </c>
    </row>
    <row r="99" spans="2:23" s="9" customFormat="1">
      <c r="B99" s="68"/>
      <c r="E99" s="213">
        <v>42644</v>
      </c>
      <c r="F99" s="213" t="s">
        <v>184</v>
      </c>
      <c r="G99" s="214" t="s">
        <v>69</v>
      </c>
      <c r="H99" s="209">
        <f>$C$38/12</f>
        <v>9.1666666666666665E-4</v>
      </c>
      <c r="I99" s="229">
        <f>(SUM('1.  LRAMVA Summary'!D$52:D$66)+SUM('1.  LRAMVA Summary'!D$67:D$68)*(MONTH($E99)-1)/12)*$H99</f>
        <v>9.0497681220672259</v>
      </c>
      <c r="J99" s="229">
        <f>(SUM('1.  LRAMVA Summary'!E$52:E$66)+SUM('1.  LRAMVA Summary'!E$67:E$68)*(MONTH($E99)-1)/12)*$H99</f>
        <v>68.686584529426185</v>
      </c>
      <c r="K99" s="229">
        <f>(SUM('1.  LRAMVA Summary'!F$52:F$66)+SUM('1.  LRAMVA Summary'!F$67:F$68)*(MONTH($E99)-1)/12)*$H99</f>
        <v>5.6331076555566835</v>
      </c>
      <c r="L99" s="229">
        <f>(SUM('1.  LRAMVA Summary'!G$52:G$66)+SUM('1.  LRAMVA Summary'!G$67:G$68)*(MONTH($E99)-1)/12)*$H99</f>
        <v>-2.660974616063009</v>
      </c>
      <c r="M99" s="229">
        <f>(SUM('1.  LRAMVA Summary'!H$52:H$66)+SUM('1.  LRAMVA Summary'!H$67:H$68)*(MONTH($E99)-1)/12)*$H99</f>
        <v>-0.15995622637500004</v>
      </c>
      <c r="N99" s="229">
        <f>(SUM('1.  LRAMVA Summary'!I$52:I$66)+SUM('1.  LRAMVA Summary'!I$67:I$68)*(MONTH($E99)-1)/12)*$H99</f>
        <v>-3.1739050979166669E-2</v>
      </c>
      <c r="O99" s="229">
        <f>(SUM('1.  LRAMVA Summary'!J$52:J$66)+SUM('1.  LRAMVA Summary'!J$67:J$68)*(MONTH($E99)-1)/12)*$H99</f>
        <v>15.859610229604169</v>
      </c>
      <c r="P99" s="229">
        <f>(SUM('1.  LRAMVA Summary'!K$52:K$66)+SUM('1.  LRAMVA Summary'!K$67:K$68)*(MONTH($E99)-1)/12)*$H99</f>
        <v>0</v>
      </c>
      <c r="Q99" s="229">
        <f>(SUM('1.  LRAMVA Summary'!L$52:L$66)+SUM('1.  LRAMVA Summary'!L$67:L$68)*(MONTH($E99)-1)/12)*$H99</f>
        <v>0</v>
      </c>
      <c r="R99" s="229">
        <f>(SUM('1.  LRAMVA Summary'!M$52:M$66)+SUM('1.  LRAMVA Summary'!M$67:M$68)*(MONTH($E99)-1)/12)*$H99</f>
        <v>0</v>
      </c>
      <c r="S99" s="229">
        <f>(SUM('1.  LRAMVA Summary'!N$52:N$66)+SUM('1.  LRAMVA Summary'!N$67:N$68)*(MONTH($E99)-1)/12)*$H99</f>
        <v>0</v>
      </c>
      <c r="T99" s="229">
        <f>(SUM('1.  LRAMVA Summary'!O$52:O$66)+SUM('1.  LRAMVA Summary'!O$67:O$68)*(MONTH($E99)-1)/12)*$H99</f>
        <v>0</v>
      </c>
      <c r="U99" s="229">
        <f>(SUM('1.  LRAMVA Summary'!P$52:P$66)+SUM('1.  LRAMVA Summary'!P$67:P$68)*(MONTH($E99)-1)/12)*$H99</f>
        <v>0</v>
      </c>
      <c r="V99" s="229">
        <f>(SUM('1.  LRAMVA Summary'!Q$52:Q$66)+SUM('1.  LRAMVA Summary'!Q$67:Q$68)*(MONTH($E99)-1)/12)*$H99</f>
        <v>0</v>
      </c>
      <c r="W99" s="230">
        <f t="shared" si="35"/>
        <v>96.376400643237076</v>
      </c>
    </row>
    <row r="100" spans="2:23" s="9" customFormat="1">
      <c r="B100" s="68"/>
      <c r="E100" s="213">
        <v>42675</v>
      </c>
      <c r="F100" s="213" t="s">
        <v>184</v>
      </c>
      <c r="G100" s="214" t="s">
        <v>69</v>
      </c>
      <c r="H100" s="209">
        <f t="shared" ref="H100:H101" si="38">$C$38/12</f>
        <v>9.1666666666666665E-4</v>
      </c>
      <c r="I100" s="229">
        <f>(SUM('1.  LRAMVA Summary'!D$52:D$66)+SUM('1.  LRAMVA Summary'!D$67:D$68)*(MONTH($E100)-1)/12)*$H100</f>
        <v>9.7265487504997576</v>
      </c>
      <c r="J100" s="229">
        <f>(SUM('1.  LRAMVA Summary'!E$52:E$66)+SUM('1.  LRAMVA Summary'!E$67:E$68)*(MONTH($E100)-1)/12)*$H100</f>
        <v>71.9528637730551</v>
      </c>
      <c r="K100" s="229">
        <f>(SUM('1.  LRAMVA Summary'!F$52:F$66)+SUM('1.  LRAMVA Summary'!F$67:F$68)*(MONTH($E100)-1)/12)*$H100</f>
        <v>5.9019498816724205</v>
      </c>
      <c r="L100" s="229">
        <f>(SUM('1.  LRAMVA Summary'!G$52:G$66)+SUM('1.  LRAMVA Summary'!G$67:G$68)*(MONTH($E100)-1)/12)*$H100</f>
        <v>-2.7888637613999214</v>
      </c>
      <c r="M100" s="229">
        <f>(SUM('1.  LRAMVA Summary'!H$52:H$66)+SUM('1.  LRAMVA Summary'!H$67:H$68)*(MONTH($E100)-1)/12)*$H100</f>
        <v>-0.16761447388888892</v>
      </c>
      <c r="N100" s="229">
        <f>(SUM('1.  LRAMVA Summary'!I$52:I$66)+SUM('1.  LRAMVA Summary'!I$67:I$68)*(MONTH($E100)-1)/12)*$H100</f>
        <v>-3.3264458180555553E-2</v>
      </c>
      <c r="O100" s="229">
        <f>(SUM('1.  LRAMVA Summary'!J$52:J$66)+SUM('1.  LRAMVA Summary'!J$67:J$68)*(MONTH($E100)-1)/12)*$H100</f>
        <v>16.24272428365278</v>
      </c>
      <c r="P100" s="229">
        <f>(SUM('1.  LRAMVA Summary'!K$52:K$66)+SUM('1.  LRAMVA Summary'!K$67:K$68)*(MONTH($E100)-1)/12)*$H100</f>
        <v>0</v>
      </c>
      <c r="Q100" s="229">
        <f>(SUM('1.  LRAMVA Summary'!L$52:L$66)+SUM('1.  LRAMVA Summary'!L$67:L$68)*(MONTH($E100)-1)/12)*$H100</f>
        <v>0</v>
      </c>
      <c r="R100" s="229">
        <f>(SUM('1.  LRAMVA Summary'!M$52:M$66)+SUM('1.  LRAMVA Summary'!M$67:M$68)*(MONTH($E100)-1)/12)*$H100</f>
        <v>0</v>
      </c>
      <c r="S100" s="229">
        <f>(SUM('1.  LRAMVA Summary'!N$52:N$66)+SUM('1.  LRAMVA Summary'!N$67:N$68)*(MONTH($E100)-1)/12)*$H100</f>
        <v>0</v>
      </c>
      <c r="T100" s="229">
        <f>(SUM('1.  LRAMVA Summary'!O$52:O$66)+SUM('1.  LRAMVA Summary'!O$67:O$68)*(MONTH($E100)-1)/12)*$H100</f>
        <v>0</v>
      </c>
      <c r="U100" s="229">
        <f>(SUM('1.  LRAMVA Summary'!P$52:P$66)+SUM('1.  LRAMVA Summary'!P$67:P$68)*(MONTH($E100)-1)/12)*$H100</f>
        <v>0</v>
      </c>
      <c r="V100" s="229">
        <f>(SUM('1.  LRAMVA Summary'!Q$52:Q$66)+SUM('1.  LRAMVA Summary'!Q$67:Q$68)*(MONTH($E100)-1)/12)*$H100</f>
        <v>0</v>
      </c>
      <c r="W100" s="230">
        <f t="shared" si="35"/>
        <v>100.83434399541069</v>
      </c>
    </row>
    <row r="101" spans="2:23" s="9" customFormat="1">
      <c r="B101" s="68"/>
      <c r="E101" s="213">
        <v>42705</v>
      </c>
      <c r="F101" s="213" t="s">
        <v>184</v>
      </c>
      <c r="G101" s="214" t="s">
        <v>69</v>
      </c>
      <c r="H101" s="209">
        <f t="shared" si="38"/>
        <v>9.1666666666666665E-4</v>
      </c>
      <c r="I101" s="229">
        <f>(SUM('1.  LRAMVA Summary'!D$52:D$66)+SUM('1.  LRAMVA Summary'!D$67:D$68)*(MONTH($E101)-1)/12)*$H101</f>
        <v>10.403329378932288</v>
      </c>
      <c r="J101" s="229">
        <f>(SUM('1.  LRAMVA Summary'!E$52:E$66)+SUM('1.  LRAMVA Summary'!E$67:E$68)*(MONTH($E101)-1)/12)*$H101</f>
        <v>75.219143016684043</v>
      </c>
      <c r="K101" s="229">
        <f>(SUM('1.  LRAMVA Summary'!F$52:F$66)+SUM('1.  LRAMVA Summary'!F$67:F$68)*(MONTH($E101)-1)/12)*$H101</f>
        <v>6.1707921077881593</v>
      </c>
      <c r="L101" s="229">
        <f>(SUM('1.  LRAMVA Summary'!G$52:G$66)+SUM('1.  LRAMVA Summary'!G$67:G$68)*(MONTH($E101)-1)/12)*$H101</f>
        <v>-2.9167529067368334</v>
      </c>
      <c r="M101" s="229">
        <f>(SUM('1.  LRAMVA Summary'!H$52:H$66)+SUM('1.  LRAMVA Summary'!H$67:H$68)*(MONTH($E101)-1)/12)*$H101</f>
        <v>-0.1752727214027778</v>
      </c>
      <c r="N101" s="229">
        <f>(SUM('1.  LRAMVA Summary'!I$52:I$66)+SUM('1.  LRAMVA Summary'!I$67:I$68)*(MONTH($E101)-1)/12)*$H101</f>
        <v>-3.4789865381944438E-2</v>
      </c>
      <c r="O101" s="229">
        <f>(SUM('1.  LRAMVA Summary'!J$52:J$66)+SUM('1.  LRAMVA Summary'!J$67:J$68)*(MONTH($E101)-1)/12)*$H101</f>
        <v>16.625838337701392</v>
      </c>
      <c r="P101" s="229">
        <f>(SUM('1.  LRAMVA Summary'!K$52:K$66)+SUM('1.  LRAMVA Summary'!K$67:K$68)*(MONTH($E101)-1)/12)*$H101</f>
        <v>0</v>
      </c>
      <c r="Q101" s="229">
        <f>(SUM('1.  LRAMVA Summary'!L$52:L$66)+SUM('1.  LRAMVA Summary'!L$67:L$68)*(MONTH($E101)-1)/12)*$H101</f>
        <v>0</v>
      </c>
      <c r="R101" s="229">
        <f>(SUM('1.  LRAMVA Summary'!M$52:M$66)+SUM('1.  LRAMVA Summary'!M$67:M$68)*(MONTH($E101)-1)/12)*$H101</f>
        <v>0</v>
      </c>
      <c r="S101" s="229">
        <f>(SUM('1.  LRAMVA Summary'!N$52:N$66)+SUM('1.  LRAMVA Summary'!N$67:N$68)*(MONTH($E101)-1)/12)*$H101</f>
        <v>0</v>
      </c>
      <c r="T101" s="229">
        <f>(SUM('1.  LRAMVA Summary'!O$52:O$66)+SUM('1.  LRAMVA Summary'!O$67:O$68)*(MONTH($E101)-1)/12)*$H101</f>
        <v>0</v>
      </c>
      <c r="U101" s="229">
        <f>(SUM('1.  LRAMVA Summary'!P$52:P$66)+SUM('1.  LRAMVA Summary'!P$67:P$68)*(MONTH($E101)-1)/12)*$H101</f>
        <v>0</v>
      </c>
      <c r="V101" s="229">
        <f>(SUM('1.  LRAMVA Summary'!Q$52:Q$66)+SUM('1.  LRAMVA Summary'!Q$67:Q$68)*(MONTH($E101)-1)/12)*$H101</f>
        <v>0</v>
      </c>
      <c r="W101" s="230">
        <f t="shared" si="35"/>
        <v>105.29228734758433</v>
      </c>
    </row>
    <row r="102" spans="2:23" s="9" customFormat="1" ht="15.75" thickBot="1">
      <c r="B102" s="68"/>
      <c r="E102" s="215" t="s">
        <v>467</v>
      </c>
      <c r="F102" s="215"/>
      <c r="G102" s="216"/>
      <c r="H102" s="217"/>
      <c r="I102" s="218">
        <f>SUM(I89:I101)</f>
        <v>96.694317978346319</v>
      </c>
      <c r="J102" s="218">
        <f>SUM(J89:J101)</f>
        <v>906.45461628986709</v>
      </c>
      <c r="K102" s="218">
        <f t="shared" ref="K102:O102" si="39">SUM(K89:K101)</f>
        <v>74.250548741649865</v>
      </c>
      <c r="L102" s="218">
        <f t="shared" si="39"/>
        <v>-34.992173926859621</v>
      </c>
      <c r="M102" s="218">
        <f t="shared" si="39"/>
        <v>-2.106159277572917</v>
      </c>
      <c r="N102" s="218">
        <f t="shared" si="39"/>
        <v>-0.41737314295416678</v>
      </c>
      <c r="O102" s="218">
        <f t="shared" si="39"/>
        <v>243.5319444328459</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1283.4157210953226</v>
      </c>
    </row>
    <row r="103" spans="2:23" s="9" customFormat="1" ht="15.75" thickTop="1">
      <c r="B103" s="68"/>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hidden="1">
      <c r="B104" s="68"/>
      <c r="E104" s="224" t="s">
        <v>431</v>
      </c>
      <c r="F104" s="224"/>
      <c r="G104" s="225"/>
      <c r="H104" s="226"/>
      <c r="I104" s="227">
        <f>I102+I103</f>
        <v>96.694317978346319</v>
      </c>
      <c r="J104" s="227">
        <f t="shared" ref="J104" si="41">J102+J103</f>
        <v>906.45461628986709</v>
      </c>
      <c r="K104" s="227">
        <f t="shared" ref="K104" si="42">K102+K103</f>
        <v>74.250548741649865</v>
      </c>
      <c r="L104" s="227">
        <f t="shared" ref="L104" si="43">L102+L103</f>
        <v>-34.992173926859621</v>
      </c>
      <c r="M104" s="227">
        <f t="shared" ref="M104" si="44">M102+M103</f>
        <v>-2.106159277572917</v>
      </c>
      <c r="N104" s="227">
        <f t="shared" ref="N104" si="45">N102+N103</f>
        <v>-0.41737314295416678</v>
      </c>
      <c r="O104" s="227">
        <f t="shared" ref="O104:V104" si="46">O102+O103</f>
        <v>243.5319444328459</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1283.4157210953226</v>
      </c>
    </row>
    <row r="105" spans="2:23" s="9" customFormat="1" hidden="1">
      <c r="B105" s="68"/>
      <c r="E105" s="213">
        <v>42736</v>
      </c>
      <c r="F105" s="213" t="s">
        <v>185</v>
      </c>
      <c r="G105" s="214" t="s">
        <v>65</v>
      </c>
      <c r="H105" s="239">
        <f>$C$39/12</f>
        <v>9.1666666666666665E-4</v>
      </c>
      <c r="I105" s="229">
        <f>(SUM('1.  LRAMVA Summary'!D$52:D$69)+SUM('1.  LRAMVA Summary'!D$70:D$71)*(MONTH($E105)-1)/12)*$H105</f>
        <v>11.080110007364819</v>
      </c>
      <c r="J105" s="229">
        <f>(SUM('1.  LRAMVA Summary'!E$52:E$69)+SUM('1.  LRAMVA Summary'!E$70:E$71)*(MONTH($E105)-1)/12)*$H105</f>
        <v>78.485422260312959</v>
      </c>
      <c r="K105" s="229">
        <f>(SUM('1.  LRAMVA Summary'!F$52:F$69)+SUM('1.  LRAMVA Summary'!F$70:F$71)*(MONTH($E105)-1)/12)*$H105</f>
        <v>6.4396343339038955</v>
      </c>
      <c r="L105" s="229">
        <f>(SUM('1.  LRAMVA Summary'!G$52:G$69)+SUM('1.  LRAMVA Summary'!G$70:G$71)*(MONTH($E105)-1)/12)*$H105</f>
        <v>-3.0446420520737454</v>
      </c>
      <c r="M105" s="229">
        <f>(SUM('1.  LRAMVA Summary'!H$52:H$69)+SUM('1.  LRAMVA Summary'!H$70:H$71)*(MONTH($E105)-1)/12)*$H105</f>
        <v>-0.18293096891666669</v>
      </c>
      <c r="N105" s="229">
        <f>(SUM('1.  LRAMVA Summary'!I$52:I$69)+SUM('1.  LRAMVA Summary'!I$70:I$71)*(MONTH($E105)-1)/12)*$H105</f>
        <v>-3.6315272583333336E-2</v>
      </c>
      <c r="O105" s="229">
        <f>(SUM('1.  LRAMVA Summary'!J$52:J$69)+SUM('1.  LRAMVA Summary'!J$70:J$71)*(MONTH($E105)-1)/12)*$H105</f>
        <v>17.008952391750004</v>
      </c>
      <c r="P105" s="229">
        <f>(SUM('1.  LRAMVA Summary'!K$52:K$69)+SUM('1.  LRAMVA Summary'!K$70:K$71)*(MONTH($E105)-1)/12)*$H105</f>
        <v>0</v>
      </c>
      <c r="Q105" s="229">
        <f>(SUM('1.  LRAMVA Summary'!L$52:L$69)+SUM('1.  LRAMVA Summary'!L$70:L$71)*(MONTH($E105)-1)/12)*$H105</f>
        <v>0</v>
      </c>
      <c r="R105" s="229">
        <f>(SUM('1.  LRAMVA Summary'!M$52:M$69)+SUM('1.  LRAMVA Summary'!M$70:M$71)*(MONTH($E105)-1)/12)*$H105</f>
        <v>0</v>
      </c>
      <c r="S105" s="229">
        <f>(SUM('1.  LRAMVA Summary'!N$52:N$69)+SUM('1.  LRAMVA Summary'!N$70:N$71)*(MONTH($E105)-1)/12)*$H105</f>
        <v>0</v>
      </c>
      <c r="T105" s="229">
        <f>(SUM('1.  LRAMVA Summary'!O$52:O$69)+SUM('1.  LRAMVA Summary'!O$70:O$71)*(MONTH($E105)-1)/12)*$H105</f>
        <v>0</v>
      </c>
      <c r="U105" s="229">
        <f>(SUM('1.  LRAMVA Summary'!P$52:P$69)+SUM('1.  LRAMVA Summary'!P$70:P$71)*(MONTH($E105)-1)/12)*$H105</f>
        <v>0</v>
      </c>
      <c r="V105" s="229">
        <f>(SUM('1.  LRAMVA Summary'!Q$52:Q$69)+SUM('1.  LRAMVA Summary'!Q$70:Q$71)*(MONTH($E105)-1)/12)*$H105</f>
        <v>0</v>
      </c>
      <c r="W105" s="230">
        <f>SUM(I105:V105)</f>
        <v>109.75023069975794</v>
      </c>
    </row>
    <row r="106" spans="2:23" s="9" customFormat="1" hidden="1">
      <c r="B106" s="68"/>
      <c r="E106" s="213">
        <v>42767</v>
      </c>
      <c r="F106" s="213" t="s">
        <v>185</v>
      </c>
      <c r="G106" s="214" t="s">
        <v>65</v>
      </c>
      <c r="H106" s="239">
        <f t="shared" ref="H106:H107" si="48">$C$39/12</f>
        <v>9.1666666666666665E-4</v>
      </c>
      <c r="I106" s="229">
        <f>(SUM('1.  LRAMVA Summary'!D$52:D$69)+SUM('1.  LRAMVA Summary'!D$70:D$71)*(MONTH($E106)-1)/12)*$H106</f>
        <v>11.080110007364819</v>
      </c>
      <c r="J106" s="229">
        <f>(SUM('1.  LRAMVA Summary'!E$52:E$69)+SUM('1.  LRAMVA Summary'!E$70:E$71)*(MONTH($E106)-1)/12)*$H106</f>
        <v>78.485422260312959</v>
      </c>
      <c r="K106" s="229">
        <f>(SUM('1.  LRAMVA Summary'!F$52:F$69)+SUM('1.  LRAMVA Summary'!F$70:F$71)*(MONTH($E106)-1)/12)*$H106</f>
        <v>6.4396343339038955</v>
      </c>
      <c r="L106" s="229">
        <f>(SUM('1.  LRAMVA Summary'!G$52:G$69)+SUM('1.  LRAMVA Summary'!G$70:G$71)*(MONTH($E106)-1)/12)*$H106</f>
        <v>-3.0446420520737454</v>
      </c>
      <c r="M106" s="229">
        <f>(SUM('1.  LRAMVA Summary'!H$52:H$69)+SUM('1.  LRAMVA Summary'!H$70:H$71)*(MONTH($E106)-1)/12)*$H106</f>
        <v>-0.18293096891666669</v>
      </c>
      <c r="N106" s="229">
        <f>(SUM('1.  LRAMVA Summary'!I$52:I$69)+SUM('1.  LRAMVA Summary'!I$70:I$71)*(MONTH($E106)-1)/12)*$H106</f>
        <v>-3.6315272583333336E-2</v>
      </c>
      <c r="O106" s="229">
        <f>(SUM('1.  LRAMVA Summary'!J$52:J$69)+SUM('1.  LRAMVA Summary'!J$70:J$71)*(MONTH($E106)-1)/12)*$H106</f>
        <v>17.008952391750004</v>
      </c>
      <c r="P106" s="229">
        <f>(SUM('1.  LRAMVA Summary'!K$52:K$69)+SUM('1.  LRAMVA Summary'!K$70:K$71)*(MONTH($E106)-1)/12)*$H106</f>
        <v>0</v>
      </c>
      <c r="Q106" s="229">
        <f>(SUM('1.  LRAMVA Summary'!L$52:L$69)+SUM('1.  LRAMVA Summary'!L$70:L$71)*(MONTH($E106)-1)/12)*$H106</f>
        <v>0</v>
      </c>
      <c r="R106" s="229">
        <f>(SUM('1.  LRAMVA Summary'!M$52:M$69)+SUM('1.  LRAMVA Summary'!M$70:M$71)*(MONTH($E106)-1)/12)*$H106</f>
        <v>0</v>
      </c>
      <c r="S106" s="229">
        <f>(SUM('1.  LRAMVA Summary'!N$52:N$69)+SUM('1.  LRAMVA Summary'!N$70:N$71)*(MONTH($E106)-1)/12)*$H106</f>
        <v>0</v>
      </c>
      <c r="T106" s="229">
        <f>(SUM('1.  LRAMVA Summary'!O$52:O$69)+SUM('1.  LRAMVA Summary'!O$70:O$71)*(MONTH($E106)-1)/12)*$H106</f>
        <v>0</v>
      </c>
      <c r="U106" s="229">
        <f>(SUM('1.  LRAMVA Summary'!P$52:P$69)+SUM('1.  LRAMVA Summary'!P$70:P$71)*(MONTH($E106)-1)/12)*$H106</f>
        <v>0</v>
      </c>
      <c r="V106" s="229">
        <f>(SUM('1.  LRAMVA Summary'!Q$52:Q$69)+SUM('1.  LRAMVA Summary'!Q$70:Q$71)*(MONTH($E106)-1)/12)*$H106</f>
        <v>0</v>
      </c>
      <c r="W106" s="230">
        <f t="shared" ref="W106:W116" si="49">SUM(I106:V106)</f>
        <v>109.75023069975794</v>
      </c>
    </row>
    <row r="107" spans="2:23" s="9" customFormat="1" hidden="1">
      <c r="B107" s="68"/>
      <c r="E107" s="213">
        <v>42795</v>
      </c>
      <c r="F107" s="213" t="s">
        <v>185</v>
      </c>
      <c r="G107" s="214" t="s">
        <v>65</v>
      </c>
      <c r="H107" s="239">
        <f t="shared" si="48"/>
        <v>9.1666666666666665E-4</v>
      </c>
      <c r="I107" s="229">
        <f>(SUM('1.  LRAMVA Summary'!D$52:D$69)+SUM('1.  LRAMVA Summary'!D$70:D$71)*(MONTH($E107)-1)/12)*$H107</f>
        <v>11.080110007364819</v>
      </c>
      <c r="J107" s="229">
        <f>(SUM('1.  LRAMVA Summary'!E$52:E$69)+SUM('1.  LRAMVA Summary'!E$70:E$71)*(MONTH($E107)-1)/12)*$H107</f>
        <v>78.485422260312959</v>
      </c>
      <c r="K107" s="229">
        <f>(SUM('1.  LRAMVA Summary'!F$52:F$69)+SUM('1.  LRAMVA Summary'!F$70:F$71)*(MONTH($E107)-1)/12)*$H107</f>
        <v>6.4396343339038955</v>
      </c>
      <c r="L107" s="229">
        <f>(SUM('1.  LRAMVA Summary'!G$52:G$69)+SUM('1.  LRAMVA Summary'!G$70:G$71)*(MONTH($E107)-1)/12)*$H107</f>
        <v>-3.0446420520737454</v>
      </c>
      <c r="M107" s="229">
        <f>(SUM('1.  LRAMVA Summary'!H$52:H$69)+SUM('1.  LRAMVA Summary'!H$70:H$71)*(MONTH($E107)-1)/12)*$H107</f>
        <v>-0.18293096891666669</v>
      </c>
      <c r="N107" s="229">
        <f>(SUM('1.  LRAMVA Summary'!I$52:I$69)+SUM('1.  LRAMVA Summary'!I$70:I$71)*(MONTH($E107)-1)/12)*$H107</f>
        <v>-3.6315272583333336E-2</v>
      </c>
      <c r="O107" s="229">
        <f>(SUM('1.  LRAMVA Summary'!J$52:J$69)+SUM('1.  LRAMVA Summary'!J$70:J$71)*(MONTH($E107)-1)/12)*$H107</f>
        <v>17.008952391750004</v>
      </c>
      <c r="P107" s="229">
        <f>(SUM('1.  LRAMVA Summary'!K$52:K$69)+SUM('1.  LRAMVA Summary'!K$70:K$71)*(MONTH($E107)-1)/12)*$H107</f>
        <v>0</v>
      </c>
      <c r="Q107" s="229">
        <f>(SUM('1.  LRAMVA Summary'!L$52:L$69)+SUM('1.  LRAMVA Summary'!L$70:L$71)*(MONTH($E107)-1)/12)*$H107</f>
        <v>0</v>
      </c>
      <c r="R107" s="229">
        <f>(SUM('1.  LRAMVA Summary'!M$52:M$69)+SUM('1.  LRAMVA Summary'!M$70:M$71)*(MONTH($E107)-1)/12)*$H107</f>
        <v>0</v>
      </c>
      <c r="S107" s="229">
        <f>(SUM('1.  LRAMVA Summary'!N$52:N$69)+SUM('1.  LRAMVA Summary'!N$70:N$71)*(MONTH($E107)-1)/12)*$H107</f>
        <v>0</v>
      </c>
      <c r="T107" s="229">
        <f>(SUM('1.  LRAMVA Summary'!O$52:O$69)+SUM('1.  LRAMVA Summary'!O$70:O$71)*(MONTH($E107)-1)/12)*$H107</f>
        <v>0</v>
      </c>
      <c r="U107" s="229">
        <f>(SUM('1.  LRAMVA Summary'!P$52:P$69)+SUM('1.  LRAMVA Summary'!P$70:P$71)*(MONTH($E107)-1)/12)*$H107</f>
        <v>0</v>
      </c>
      <c r="V107" s="229">
        <f>(SUM('1.  LRAMVA Summary'!Q$52:Q$69)+SUM('1.  LRAMVA Summary'!Q$70:Q$71)*(MONTH($E107)-1)/12)*$H107</f>
        <v>0</v>
      </c>
      <c r="W107" s="230">
        <f t="shared" si="49"/>
        <v>109.75023069975794</v>
      </c>
    </row>
    <row r="108" spans="2:23" s="8" customFormat="1" hidden="1">
      <c r="B108" s="238"/>
      <c r="E108" s="213">
        <v>42826</v>
      </c>
      <c r="F108" s="213" t="s">
        <v>185</v>
      </c>
      <c r="G108" s="214" t="s">
        <v>66</v>
      </c>
      <c r="H108" s="239">
        <f>$C$40/12</f>
        <v>9.1666666666666665E-4</v>
      </c>
      <c r="I108" s="229">
        <f>(SUM('1.  LRAMVA Summary'!D$52:D$69)+SUM('1.  LRAMVA Summary'!D$70:D$71)*(MONTH($E108)-1)/12)*$H108</f>
        <v>11.080110007364819</v>
      </c>
      <c r="J108" s="229">
        <f>(SUM('1.  LRAMVA Summary'!E$52:E$69)+SUM('1.  LRAMVA Summary'!E$70:E$71)*(MONTH($E108)-1)/12)*$H108</f>
        <v>78.485422260312959</v>
      </c>
      <c r="K108" s="229">
        <f>(SUM('1.  LRAMVA Summary'!F$52:F$69)+SUM('1.  LRAMVA Summary'!F$70:F$71)*(MONTH($E108)-1)/12)*$H108</f>
        <v>6.4396343339038955</v>
      </c>
      <c r="L108" s="229">
        <f>(SUM('1.  LRAMVA Summary'!G$52:G$69)+SUM('1.  LRAMVA Summary'!G$70:G$71)*(MONTH($E108)-1)/12)*$H108</f>
        <v>-3.0446420520737454</v>
      </c>
      <c r="M108" s="229">
        <f>(SUM('1.  LRAMVA Summary'!H$52:H$69)+SUM('1.  LRAMVA Summary'!H$70:H$71)*(MONTH($E108)-1)/12)*$H108</f>
        <v>-0.18293096891666669</v>
      </c>
      <c r="N108" s="229">
        <f>(SUM('1.  LRAMVA Summary'!I$52:I$69)+SUM('1.  LRAMVA Summary'!I$70:I$71)*(MONTH($E108)-1)/12)*$H108</f>
        <v>-3.6315272583333336E-2</v>
      </c>
      <c r="O108" s="229">
        <f>(SUM('1.  LRAMVA Summary'!J$52:J$69)+SUM('1.  LRAMVA Summary'!J$70:J$71)*(MONTH($E108)-1)/12)*$H108</f>
        <v>17.008952391750004</v>
      </c>
      <c r="P108" s="229">
        <f>(SUM('1.  LRAMVA Summary'!K$52:K$69)+SUM('1.  LRAMVA Summary'!K$70:K$71)*(MONTH($E108)-1)/12)*$H108</f>
        <v>0</v>
      </c>
      <c r="Q108" s="229">
        <f>(SUM('1.  LRAMVA Summary'!L$52:L$69)+SUM('1.  LRAMVA Summary'!L$70:L$71)*(MONTH($E108)-1)/12)*$H108</f>
        <v>0</v>
      </c>
      <c r="R108" s="229">
        <f>(SUM('1.  LRAMVA Summary'!M$52:M$69)+SUM('1.  LRAMVA Summary'!M$70:M$71)*(MONTH($E108)-1)/12)*$H108</f>
        <v>0</v>
      </c>
      <c r="S108" s="229">
        <f>(SUM('1.  LRAMVA Summary'!N$52:N$69)+SUM('1.  LRAMVA Summary'!N$70:N$71)*(MONTH($E108)-1)/12)*$H108</f>
        <v>0</v>
      </c>
      <c r="T108" s="229">
        <f>(SUM('1.  LRAMVA Summary'!O$52:O$69)+SUM('1.  LRAMVA Summary'!O$70:O$71)*(MONTH($E108)-1)/12)*$H108</f>
        <v>0</v>
      </c>
      <c r="U108" s="229">
        <f>(SUM('1.  LRAMVA Summary'!P$52:P$69)+SUM('1.  LRAMVA Summary'!P$70:P$71)*(MONTH($E108)-1)/12)*$H108</f>
        <v>0</v>
      </c>
      <c r="V108" s="229">
        <f>(SUM('1.  LRAMVA Summary'!Q$52:Q$69)+SUM('1.  LRAMVA Summary'!Q$70:Q$71)*(MONTH($E108)-1)/12)*$H108</f>
        <v>0</v>
      </c>
      <c r="W108" s="230">
        <f t="shared" si="49"/>
        <v>109.75023069975794</v>
      </c>
    </row>
    <row r="109" spans="2:23" s="9" customFormat="1" hidden="1">
      <c r="B109" s="68"/>
      <c r="E109" s="213">
        <v>42856</v>
      </c>
      <c r="F109" s="213" t="s">
        <v>185</v>
      </c>
      <c r="G109" s="214" t="s">
        <v>66</v>
      </c>
      <c r="H109" s="239">
        <f t="shared" ref="H109:H110" si="50">$C$40/12</f>
        <v>9.1666666666666665E-4</v>
      </c>
      <c r="I109" s="229">
        <f>(SUM('1.  LRAMVA Summary'!D$52:D$69)+SUM('1.  LRAMVA Summary'!D$70:D$71)*(MONTH($E109)-1)/12)*$H109</f>
        <v>11.080110007364819</v>
      </c>
      <c r="J109" s="229">
        <f>(SUM('1.  LRAMVA Summary'!E$52:E$69)+SUM('1.  LRAMVA Summary'!E$70:E$71)*(MONTH($E109)-1)/12)*$H109</f>
        <v>78.485422260312959</v>
      </c>
      <c r="K109" s="229">
        <f>(SUM('1.  LRAMVA Summary'!F$52:F$69)+SUM('1.  LRAMVA Summary'!F$70:F$71)*(MONTH($E109)-1)/12)*$H109</f>
        <v>6.4396343339038955</v>
      </c>
      <c r="L109" s="229">
        <f>(SUM('1.  LRAMVA Summary'!G$52:G$69)+SUM('1.  LRAMVA Summary'!G$70:G$71)*(MONTH($E109)-1)/12)*$H109</f>
        <v>-3.0446420520737454</v>
      </c>
      <c r="M109" s="229">
        <f>(SUM('1.  LRAMVA Summary'!H$52:H$69)+SUM('1.  LRAMVA Summary'!H$70:H$71)*(MONTH($E109)-1)/12)*$H109</f>
        <v>-0.18293096891666669</v>
      </c>
      <c r="N109" s="229">
        <f>(SUM('1.  LRAMVA Summary'!I$52:I$69)+SUM('1.  LRAMVA Summary'!I$70:I$71)*(MONTH($E109)-1)/12)*$H109</f>
        <v>-3.6315272583333336E-2</v>
      </c>
      <c r="O109" s="229">
        <f>(SUM('1.  LRAMVA Summary'!J$52:J$69)+SUM('1.  LRAMVA Summary'!J$70:J$71)*(MONTH($E109)-1)/12)*$H109</f>
        <v>17.008952391750004</v>
      </c>
      <c r="P109" s="229">
        <f>(SUM('1.  LRAMVA Summary'!K$52:K$69)+SUM('1.  LRAMVA Summary'!K$70:K$71)*(MONTH($E109)-1)/12)*$H109</f>
        <v>0</v>
      </c>
      <c r="Q109" s="229">
        <f>(SUM('1.  LRAMVA Summary'!L$52:L$69)+SUM('1.  LRAMVA Summary'!L$70:L$71)*(MONTH($E109)-1)/12)*$H109</f>
        <v>0</v>
      </c>
      <c r="R109" s="229">
        <f>(SUM('1.  LRAMVA Summary'!M$52:M$69)+SUM('1.  LRAMVA Summary'!M$70:M$71)*(MONTH($E109)-1)/12)*$H109</f>
        <v>0</v>
      </c>
      <c r="S109" s="229">
        <f>(SUM('1.  LRAMVA Summary'!N$52:N$69)+SUM('1.  LRAMVA Summary'!N$70:N$71)*(MONTH($E109)-1)/12)*$H109</f>
        <v>0</v>
      </c>
      <c r="T109" s="229">
        <f>(SUM('1.  LRAMVA Summary'!O$52:O$69)+SUM('1.  LRAMVA Summary'!O$70:O$71)*(MONTH($E109)-1)/12)*$H109</f>
        <v>0</v>
      </c>
      <c r="U109" s="229">
        <f>(SUM('1.  LRAMVA Summary'!P$52:P$69)+SUM('1.  LRAMVA Summary'!P$70:P$71)*(MONTH($E109)-1)/12)*$H109</f>
        <v>0</v>
      </c>
      <c r="V109" s="229">
        <f>(SUM('1.  LRAMVA Summary'!Q$52:Q$69)+SUM('1.  LRAMVA Summary'!Q$70:Q$71)*(MONTH($E109)-1)/12)*$H109</f>
        <v>0</v>
      </c>
      <c r="W109" s="230">
        <f t="shared" si="49"/>
        <v>109.75023069975794</v>
      </c>
    </row>
    <row r="110" spans="2:23" s="237" customFormat="1" hidden="1">
      <c r="B110" s="236"/>
      <c r="E110" s="213">
        <v>42887</v>
      </c>
      <c r="F110" s="213" t="s">
        <v>185</v>
      </c>
      <c r="G110" s="214" t="s">
        <v>66</v>
      </c>
      <c r="H110" s="239">
        <f t="shared" si="50"/>
        <v>9.1666666666666665E-4</v>
      </c>
      <c r="I110" s="229">
        <f>(SUM('1.  LRAMVA Summary'!D$52:D$69)+SUM('1.  LRAMVA Summary'!D$70:D$71)*(MONTH($E110)-1)/12)*$H110</f>
        <v>11.080110007364819</v>
      </c>
      <c r="J110" s="229">
        <f>(SUM('1.  LRAMVA Summary'!E$52:E$69)+SUM('1.  LRAMVA Summary'!E$70:E$71)*(MONTH($E110)-1)/12)*$H110</f>
        <v>78.485422260312959</v>
      </c>
      <c r="K110" s="229">
        <f>(SUM('1.  LRAMVA Summary'!F$52:F$69)+SUM('1.  LRAMVA Summary'!F$70:F$71)*(MONTH($E110)-1)/12)*$H110</f>
        <v>6.4396343339038955</v>
      </c>
      <c r="L110" s="229">
        <f>(SUM('1.  LRAMVA Summary'!G$52:G$69)+SUM('1.  LRAMVA Summary'!G$70:G$71)*(MONTH($E110)-1)/12)*$H110</f>
        <v>-3.0446420520737454</v>
      </c>
      <c r="M110" s="229">
        <f>(SUM('1.  LRAMVA Summary'!H$52:H$69)+SUM('1.  LRAMVA Summary'!H$70:H$71)*(MONTH($E110)-1)/12)*$H110</f>
        <v>-0.18293096891666669</v>
      </c>
      <c r="N110" s="229">
        <f>(SUM('1.  LRAMVA Summary'!I$52:I$69)+SUM('1.  LRAMVA Summary'!I$70:I$71)*(MONTH($E110)-1)/12)*$H110</f>
        <v>-3.6315272583333336E-2</v>
      </c>
      <c r="O110" s="229">
        <f>(SUM('1.  LRAMVA Summary'!J$52:J$69)+SUM('1.  LRAMVA Summary'!J$70:J$71)*(MONTH($E110)-1)/12)*$H110</f>
        <v>17.008952391750004</v>
      </c>
      <c r="P110" s="229">
        <f>(SUM('1.  LRAMVA Summary'!K$52:K$69)+SUM('1.  LRAMVA Summary'!K$70:K$71)*(MONTH($E110)-1)/12)*$H110</f>
        <v>0</v>
      </c>
      <c r="Q110" s="229">
        <f>(SUM('1.  LRAMVA Summary'!L$52:L$69)+SUM('1.  LRAMVA Summary'!L$70:L$71)*(MONTH($E110)-1)/12)*$H110</f>
        <v>0</v>
      </c>
      <c r="R110" s="229">
        <f>(SUM('1.  LRAMVA Summary'!M$52:M$69)+SUM('1.  LRAMVA Summary'!M$70:M$71)*(MONTH($E110)-1)/12)*$H110</f>
        <v>0</v>
      </c>
      <c r="S110" s="229">
        <f>(SUM('1.  LRAMVA Summary'!N$52:N$69)+SUM('1.  LRAMVA Summary'!N$70:N$71)*(MONTH($E110)-1)/12)*$H110</f>
        <v>0</v>
      </c>
      <c r="T110" s="229">
        <f>(SUM('1.  LRAMVA Summary'!O$52:O$69)+SUM('1.  LRAMVA Summary'!O$70:O$71)*(MONTH($E110)-1)/12)*$H110</f>
        <v>0</v>
      </c>
      <c r="U110" s="229">
        <f>(SUM('1.  LRAMVA Summary'!P$52:P$69)+SUM('1.  LRAMVA Summary'!P$70:P$71)*(MONTH($E110)-1)/12)*$H110</f>
        <v>0</v>
      </c>
      <c r="V110" s="229">
        <f>(SUM('1.  LRAMVA Summary'!Q$52:Q$69)+SUM('1.  LRAMVA Summary'!Q$70:Q$71)*(MONTH($E110)-1)/12)*$H110</f>
        <v>0</v>
      </c>
      <c r="W110" s="230">
        <f t="shared" si="49"/>
        <v>109.75023069975794</v>
      </c>
    </row>
    <row r="111" spans="2:23" s="9" customFormat="1" hidden="1">
      <c r="B111" s="68"/>
      <c r="E111" s="213">
        <v>42917</v>
      </c>
      <c r="F111" s="213" t="s">
        <v>185</v>
      </c>
      <c r="G111" s="214" t="s">
        <v>68</v>
      </c>
      <c r="H111" s="239">
        <f>$C$41/12</f>
        <v>9.1666666666666665E-4</v>
      </c>
      <c r="I111" s="229">
        <f>(SUM('1.  LRAMVA Summary'!D$52:D$69)+SUM('1.  LRAMVA Summary'!D$70:D$71)*(MONTH($E111)-1)/12)*$H111</f>
        <v>11.080110007364819</v>
      </c>
      <c r="J111" s="229">
        <f>(SUM('1.  LRAMVA Summary'!E$52:E$69)+SUM('1.  LRAMVA Summary'!E$70:E$71)*(MONTH($E111)-1)/12)*$H111</f>
        <v>78.485422260312959</v>
      </c>
      <c r="K111" s="229">
        <f>(SUM('1.  LRAMVA Summary'!F$52:F$69)+SUM('1.  LRAMVA Summary'!F$70:F$71)*(MONTH($E111)-1)/12)*$H111</f>
        <v>6.4396343339038955</v>
      </c>
      <c r="L111" s="229">
        <f>(SUM('1.  LRAMVA Summary'!G$52:G$69)+SUM('1.  LRAMVA Summary'!G$70:G$71)*(MONTH($E111)-1)/12)*$H111</f>
        <v>-3.0446420520737454</v>
      </c>
      <c r="M111" s="229">
        <f>(SUM('1.  LRAMVA Summary'!H$52:H$69)+SUM('1.  LRAMVA Summary'!H$70:H$71)*(MONTH($E111)-1)/12)*$H111</f>
        <v>-0.18293096891666669</v>
      </c>
      <c r="N111" s="229">
        <f>(SUM('1.  LRAMVA Summary'!I$52:I$69)+SUM('1.  LRAMVA Summary'!I$70:I$71)*(MONTH($E111)-1)/12)*$H111</f>
        <v>-3.6315272583333336E-2</v>
      </c>
      <c r="O111" s="229">
        <f>(SUM('1.  LRAMVA Summary'!J$52:J$69)+SUM('1.  LRAMVA Summary'!J$70:J$71)*(MONTH($E111)-1)/12)*$H111</f>
        <v>17.008952391750004</v>
      </c>
      <c r="P111" s="229">
        <f>(SUM('1.  LRAMVA Summary'!K$52:K$69)+SUM('1.  LRAMVA Summary'!K$70:K$71)*(MONTH($E111)-1)/12)*$H111</f>
        <v>0</v>
      </c>
      <c r="Q111" s="229">
        <f>(SUM('1.  LRAMVA Summary'!L$52:L$69)+SUM('1.  LRAMVA Summary'!L$70:L$71)*(MONTH($E111)-1)/12)*$H111</f>
        <v>0</v>
      </c>
      <c r="R111" s="229">
        <f>(SUM('1.  LRAMVA Summary'!M$52:M$69)+SUM('1.  LRAMVA Summary'!M$70:M$71)*(MONTH($E111)-1)/12)*$H111</f>
        <v>0</v>
      </c>
      <c r="S111" s="229">
        <f>(SUM('1.  LRAMVA Summary'!N$52:N$69)+SUM('1.  LRAMVA Summary'!N$70:N$71)*(MONTH($E111)-1)/12)*$H111</f>
        <v>0</v>
      </c>
      <c r="T111" s="229">
        <f>(SUM('1.  LRAMVA Summary'!O$52:O$69)+SUM('1.  LRAMVA Summary'!O$70:O$71)*(MONTH($E111)-1)/12)*$H111</f>
        <v>0</v>
      </c>
      <c r="U111" s="229">
        <f>(SUM('1.  LRAMVA Summary'!P$52:P$69)+SUM('1.  LRAMVA Summary'!P$70:P$71)*(MONTH($E111)-1)/12)*$H111</f>
        <v>0</v>
      </c>
      <c r="V111" s="229">
        <f>(SUM('1.  LRAMVA Summary'!Q$52:Q$69)+SUM('1.  LRAMVA Summary'!Q$70:Q$71)*(MONTH($E111)-1)/12)*$H111</f>
        <v>0</v>
      </c>
      <c r="W111" s="230">
        <f t="shared" si="49"/>
        <v>109.75023069975794</v>
      </c>
    </row>
    <row r="112" spans="2:23" s="9" customFormat="1" hidden="1">
      <c r="B112" s="68"/>
      <c r="E112" s="213">
        <v>42948</v>
      </c>
      <c r="F112" s="213" t="s">
        <v>185</v>
      </c>
      <c r="G112" s="214" t="s">
        <v>68</v>
      </c>
      <c r="H112" s="239">
        <f t="shared" ref="H112:H113" si="51">$C$41/12</f>
        <v>9.1666666666666665E-4</v>
      </c>
      <c r="I112" s="229">
        <f>(SUM('1.  LRAMVA Summary'!D$52:D$69)+SUM('1.  LRAMVA Summary'!D$70:D$71)*(MONTH($E112)-1)/12)*$H112</f>
        <v>11.080110007364819</v>
      </c>
      <c r="J112" s="229">
        <f>(SUM('1.  LRAMVA Summary'!E$52:E$69)+SUM('1.  LRAMVA Summary'!E$70:E$71)*(MONTH($E112)-1)/12)*$H112</f>
        <v>78.485422260312959</v>
      </c>
      <c r="K112" s="229">
        <f>(SUM('1.  LRAMVA Summary'!F$52:F$69)+SUM('1.  LRAMVA Summary'!F$70:F$71)*(MONTH($E112)-1)/12)*$H112</f>
        <v>6.4396343339038955</v>
      </c>
      <c r="L112" s="229">
        <f>(SUM('1.  LRAMVA Summary'!G$52:G$69)+SUM('1.  LRAMVA Summary'!G$70:G$71)*(MONTH($E112)-1)/12)*$H112</f>
        <v>-3.0446420520737454</v>
      </c>
      <c r="M112" s="229">
        <f>(SUM('1.  LRAMVA Summary'!H$52:H$69)+SUM('1.  LRAMVA Summary'!H$70:H$71)*(MONTH($E112)-1)/12)*$H112</f>
        <v>-0.18293096891666669</v>
      </c>
      <c r="N112" s="229">
        <f>(SUM('1.  LRAMVA Summary'!I$52:I$69)+SUM('1.  LRAMVA Summary'!I$70:I$71)*(MONTH($E112)-1)/12)*$H112</f>
        <v>-3.6315272583333336E-2</v>
      </c>
      <c r="O112" s="229">
        <f>(SUM('1.  LRAMVA Summary'!J$52:J$69)+SUM('1.  LRAMVA Summary'!J$70:J$71)*(MONTH($E112)-1)/12)*$H112</f>
        <v>17.008952391750004</v>
      </c>
      <c r="P112" s="229">
        <f>(SUM('1.  LRAMVA Summary'!K$52:K$69)+SUM('1.  LRAMVA Summary'!K$70:K$71)*(MONTH($E112)-1)/12)*$H112</f>
        <v>0</v>
      </c>
      <c r="Q112" s="229">
        <f>(SUM('1.  LRAMVA Summary'!L$52:L$69)+SUM('1.  LRAMVA Summary'!L$70:L$71)*(MONTH($E112)-1)/12)*$H112</f>
        <v>0</v>
      </c>
      <c r="R112" s="229">
        <f>(SUM('1.  LRAMVA Summary'!M$52:M$69)+SUM('1.  LRAMVA Summary'!M$70:M$71)*(MONTH($E112)-1)/12)*$H112</f>
        <v>0</v>
      </c>
      <c r="S112" s="229">
        <f>(SUM('1.  LRAMVA Summary'!N$52:N$69)+SUM('1.  LRAMVA Summary'!N$70:N$71)*(MONTH($E112)-1)/12)*$H112</f>
        <v>0</v>
      </c>
      <c r="T112" s="229">
        <f>(SUM('1.  LRAMVA Summary'!O$52:O$69)+SUM('1.  LRAMVA Summary'!O$70:O$71)*(MONTH($E112)-1)/12)*$H112</f>
        <v>0</v>
      </c>
      <c r="U112" s="229">
        <f>(SUM('1.  LRAMVA Summary'!P$52:P$69)+SUM('1.  LRAMVA Summary'!P$70:P$71)*(MONTH($E112)-1)/12)*$H112</f>
        <v>0</v>
      </c>
      <c r="V112" s="229">
        <f>(SUM('1.  LRAMVA Summary'!Q$52:Q$69)+SUM('1.  LRAMVA Summary'!Q$70:Q$71)*(MONTH($E112)-1)/12)*$H112</f>
        <v>0</v>
      </c>
      <c r="W112" s="230">
        <f t="shared" si="49"/>
        <v>109.75023069975794</v>
      </c>
    </row>
    <row r="113" spans="2:23" s="9" customFormat="1" hidden="1">
      <c r="B113" s="68"/>
      <c r="E113" s="213">
        <v>42979</v>
      </c>
      <c r="F113" s="213" t="s">
        <v>185</v>
      </c>
      <c r="G113" s="214" t="s">
        <v>68</v>
      </c>
      <c r="H113" s="239">
        <f t="shared" si="51"/>
        <v>9.1666666666666665E-4</v>
      </c>
      <c r="I113" s="229">
        <f>(SUM('1.  LRAMVA Summary'!D$52:D$69)+SUM('1.  LRAMVA Summary'!D$70:D$71)*(MONTH($E113)-1)/12)*$H113</f>
        <v>11.080110007364819</v>
      </c>
      <c r="J113" s="229">
        <f>(SUM('1.  LRAMVA Summary'!E$52:E$69)+SUM('1.  LRAMVA Summary'!E$70:E$71)*(MONTH($E113)-1)/12)*$H113</f>
        <v>78.485422260312959</v>
      </c>
      <c r="K113" s="229">
        <f>(SUM('1.  LRAMVA Summary'!F$52:F$69)+SUM('1.  LRAMVA Summary'!F$70:F$71)*(MONTH($E113)-1)/12)*$H113</f>
        <v>6.4396343339038955</v>
      </c>
      <c r="L113" s="229">
        <f>(SUM('1.  LRAMVA Summary'!G$52:G$69)+SUM('1.  LRAMVA Summary'!G$70:G$71)*(MONTH($E113)-1)/12)*$H113</f>
        <v>-3.0446420520737454</v>
      </c>
      <c r="M113" s="229">
        <f>(SUM('1.  LRAMVA Summary'!H$52:H$69)+SUM('1.  LRAMVA Summary'!H$70:H$71)*(MONTH($E113)-1)/12)*$H113</f>
        <v>-0.18293096891666669</v>
      </c>
      <c r="N113" s="229">
        <f>(SUM('1.  LRAMVA Summary'!I$52:I$69)+SUM('1.  LRAMVA Summary'!I$70:I$71)*(MONTH($E113)-1)/12)*$H113</f>
        <v>-3.6315272583333336E-2</v>
      </c>
      <c r="O113" s="229">
        <f>(SUM('1.  LRAMVA Summary'!J$52:J$69)+SUM('1.  LRAMVA Summary'!J$70:J$71)*(MONTH($E113)-1)/12)*$H113</f>
        <v>17.008952391750004</v>
      </c>
      <c r="P113" s="229">
        <f>(SUM('1.  LRAMVA Summary'!K$52:K$69)+SUM('1.  LRAMVA Summary'!K$70:K$71)*(MONTH($E113)-1)/12)*$H113</f>
        <v>0</v>
      </c>
      <c r="Q113" s="229">
        <f>(SUM('1.  LRAMVA Summary'!L$52:L$69)+SUM('1.  LRAMVA Summary'!L$70:L$71)*(MONTH($E113)-1)/12)*$H113</f>
        <v>0</v>
      </c>
      <c r="R113" s="229">
        <f>(SUM('1.  LRAMVA Summary'!M$52:M$69)+SUM('1.  LRAMVA Summary'!M$70:M$71)*(MONTH($E113)-1)/12)*$H113</f>
        <v>0</v>
      </c>
      <c r="S113" s="229">
        <f>(SUM('1.  LRAMVA Summary'!N$52:N$69)+SUM('1.  LRAMVA Summary'!N$70:N$71)*(MONTH($E113)-1)/12)*$H113</f>
        <v>0</v>
      </c>
      <c r="T113" s="229">
        <f>(SUM('1.  LRAMVA Summary'!O$52:O$69)+SUM('1.  LRAMVA Summary'!O$70:O$71)*(MONTH($E113)-1)/12)*$H113</f>
        <v>0</v>
      </c>
      <c r="U113" s="229">
        <f>(SUM('1.  LRAMVA Summary'!P$52:P$69)+SUM('1.  LRAMVA Summary'!P$70:P$71)*(MONTH($E113)-1)/12)*$H113</f>
        <v>0</v>
      </c>
      <c r="V113" s="229">
        <f>(SUM('1.  LRAMVA Summary'!Q$52:Q$69)+SUM('1.  LRAMVA Summary'!Q$70:Q$71)*(MONTH($E113)-1)/12)*$H113</f>
        <v>0</v>
      </c>
      <c r="W113" s="230">
        <f t="shared" si="49"/>
        <v>109.75023069975794</v>
      </c>
    </row>
    <row r="114" spans="2:23" s="9" customFormat="1" hidden="1">
      <c r="B114" s="68"/>
      <c r="E114" s="213">
        <v>43009</v>
      </c>
      <c r="F114" s="213" t="s">
        <v>185</v>
      </c>
      <c r="G114" s="214" t="s">
        <v>69</v>
      </c>
      <c r="H114" s="239">
        <f>$C$42/12</f>
        <v>9.1666666666666665E-4</v>
      </c>
      <c r="I114" s="229">
        <f>(SUM('1.  LRAMVA Summary'!D$52:D$69)+SUM('1.  LRAMVA Summary'!D$70:D$71)*(MONTH($E114)-1)/12)*$H114</f>
        <v>11.080110007364819</v>
      </c>
      <c r="J114" s="229">
        <f>(SUM('1.  LRAMVA Summary'!E$52:E$69)+SUM('1.  LRAMVA Summary'!E$70:E$71)*(MONTH($E114)-1)/12)*$H114</f>
        <v>78.485422260312959</v>
      </c>
      <c r="K114" s="229">
        <f>(SUM('1.  LRAMVA Summary'!F$52:F$69)+SUM('1.  LRAMVA Summary'!F$70:F$71)*(MONTH($E114)-1)/12)*$H114</f>
        <v>6.4396343339038955</v>
      </c>
      <c r="L114" s="229">
        <f>(SUM('1.  LRAMVA Summary'!G$52:G$69)+SUM('1.  LRAMVA Summary'!G$70:G$71)*(MONTH($E114)-1)/12)*$H114</f>
        <v>-3.0446420520737454</v>
      </c>
      <c r="M114" s="229">
        <f>(SUM('1.  LRAMVA Summary'!H$52:H$69)+SUM('1.  LRAMVA Summary'!H$70:H$71)*(MONTH($E114)-1)/12)*$H114</f>
        <v>-0.18293096891666669</v>
      </c>
      <c r="N114" s="229">
        <f>(SUM('1.  LRAMVA Summary'!I$52:I$69)+SUM('1.  LRAMVA Summary'!I$70:I$71)*(MONTH($E114)-1)/12)*$H114</f>
        <v>-3.6315272583333336E-2</v>
      </c>
      <c r="O114" s="229">
        <f>(SUM('1.  LRAMVA Summary'!J$52:J$69)+SUM('1.  LRAMVA Summary'!J$70:J$71)*(MONTH($E114)-1)/12)*$H114</f>
        <v>17.008952391750004</v>
      </c>
      <c r="P114" s="229">
        <f>(SUM('1.  LRAMVA Summary'!K$52:K$69)+SUM('1.  LRAMVA Summary'!K$70:K$71)*(MONTH($E114)-1)/12)*$H114</f>
        <v>0</v>
      </c>
      <c r="Q114" s="229">
        <f>(SUM('1.  LRAMVA Summary'!L$52:L$69)+SUM('1.  LRAMVA Summary'!L$70:L$71)*(MONTH($E114)-1)/12)*$H114</f>
        <v>0</v>
      </c>
      <c r="R114" s="229">
        <f>(SUM('1.  LRAMVA Summary'!M$52:M$69)+SUM('1.  LRAMVA Summary'!M$70:M$71)*(MONTH($E114)-1)/12)*$H114</f>
        <v>0</v>
      </c>
      <c r="S114" s="229">
        <f>(SUM('1.  LRAMVA Summary'!N$52:N$69)+SUM('1.  LRAMVA Summary'!N$70:N$71)*(MONTH($E114)-1)/12)*$H114</f>
        <v>0</v>
      </c>
      <c r="T114" s="229">
        <f>(SUM('1.  LRAMVA Summary'!O$52:O$69)+SUM('1.  LRAMVA Summary'!O$70:O$71)*(MONTH($E114)-1)/12)*$H114</f>
        <v>0</v>
      </c>
      <c r="U114" s="229">
        <f>(SUM('1.  LRAMVA Summary'!P$52:P$69)+SUM('1.  LRAMVA Summary'!P$70:P$71)*(MONTH($E114)-1)/12)*$H114</f>
        <v>0</v>
      </c>
      <c r="V114" s="229">
        <f>(SUM('1.  LRAMVA Summary'!Q$52:Q$69)+SUM('1.  LRAMVA Summary'!Q$70:Q$71)*(MONTH($E114)-1)/12)*$H114</f>
        <v>0</v>
      </c>
      <c r="W114" s="230">
        <f t="shared" si="49"/>
        <v>109.75023069975794</v>
      </c>
    </row>
    <row r="115" spans="2:23" s="9" customFormat="1" hidden="1">
      <c r="B115" s="68"/>
      <c r="E115" s="213">
        <v>43040</v>
      </c>
      <c r="F115" s="213" t="s">
        <v>185</v>
      </c>
      <c r="G115" s="214" t="s">
        <v>69</v>
      </c>
      <c r="H115" s="239">
        <f t="shared" ref="H115:H116" si="52">$C$42/12</f>
        <v>9.1666666666666665E-4</v>
      </c>
      <c r="I115" s="229">
        <f>(SUM('1.  LRAMVA Summary'!D$52:D$69)+SUM('1.  LRAMVA Summary'!D$70:D$71)*(MONTH($E115)-1)/12)*$H115</f>
        <v>11.080110007364819</v>
      </c>
      <c r="J115" s="229">
        <f>(SUM('1.  LRAMVA Summary'!E$52:E$69)+SUM('1.  LRAMVA Summary'!E$70:E$71)*(MONTH($E115)-1)/12)*$H115</f>
        <v>78.485422260312959</v>
      </c>
      <c r="K115" s="229">
        <f>(SUM('1.  LRAMVA Summary'!F$52:F$69)+SUM('1.  LRAMVA Summary'!F$70:F$71)*(MONTH($E115)-1)/12)*$H115</f>
        <v>6.4396343339038955</v>
      </c>
      <c r="L115" s="229">
        <f>(SUM('1.  LRAMVA Summary'!G$52:G$69)+SUM('1.  LRAMVA Summary'!G$70:G$71)*(MONTH($E115)-1)/12)*$H115</f>
        <v>-3.0446420520737454</v>
      </c>
      <c r="M115" s="229">
        <f>(SUM('1.  LRAMVA Summary'!H$52:H$69)+SUM('1.  LRAMVA Summary'!H$70:H$71)*(MONTH($E115)-1)/12)*$H115</f>
        <v>-0.18293096891666669</v>
      </c>
      <c r="N115" s="229">
        <f>(SUM('1.  LRAMVA Summary'!I$52:I$69)+SUM('1.  LRAMVA Summary'!I$70:I$71)*(MONTH($E115)-1)/12)*$H115</f>
        <v>-3.6315272583333336E-2</v>
      </c>
      <c r="O115" s="229">
        <f>(SUM('1.  LRAMVA Summary'!J$52:J$69)+SUM('1.  LRAMVA Summary'!J$70:J$71)*(MONTH($E115)-1)/12)*$H115</f>
        <v>17.008952391750004</v>
      </c>
      <c r="P115" s="229">
        <f>(SUM('1.  LRAMVA Summary'!K$52:K$69)+SUM('1.  LRAMVA Summary'!K$70:K$71)*(MONTH($E115)-1)/12)*$H115</f>
        <v>0</v>
      </c>
      <c r="Q115" s="229">
        <f>(SUM('1.  LRAMVA Summary'!L$52:L$69)+SUM('1.  LRAMVA Summary'!L$70:L$71)*(MONTH($E115)-1)/12)*$H115</f>
        <v>0</v>
      </c>
      <c r="R115" s="229">
        <f>(SUM('1.  LRAMVA Summary'!M$52:M$69)+SUM('1.  LRAMVA Summary'!M$70:M$71)*(MONTH($E115)-1)/12)*$H115</f>
        <v>0</v>
      </c>
      <c r="S115" s="229">
        <f>(SUM('1.  LRAMVA Summary'!N$52:N$69)+SUM('1.  LRAMVA Summary'!N$70:N$71)*(MONTH($E115)-1)/12)*$H115</f>
        <v>0</v>
      </c>
      <c r="T115" s="229">
        <f>(SUM('1.  LRAMVA Summary'!O$52:O$69)+SUM('1.  LRAMVA Summary'!O$70:O$71)*(MONTH($E115)-1)/12)*$H115</f>
        <v>0</v>
      </c>
      <c r="U115" s="229">
        <f>(SUM('1.  LRAMVA Summary'!P$52:P$69)+SUM('1.  LRAMVA Summary'!P$70:P$71)*(MONTH($E115)-1)/12)*$H115</f>
        <v>0</v>
      </c>
      <c r="V115" s="229">
        <f>(SUM('1.  LRAMVA Summary'!Q$52:Q$69)+SUM('1.  LRAMVA Summary'!Q$70:Q$71)*(MONTH($E115)-1)/12)*$H115</f>
        <v>0</v>
      </c>
      <c r="W115" s="230">
        <f t="shared" si="49"/>
        <v>109.75023069975794</v>
      </c>
    </row>
    <row r="116" spans="2:23" s="9" customFormat="1" hidden="1">
      <c r="B116" s="68"/>
      <c r="E116" s="213">
        <v>43070</v>
      </c>
      <c r="F116" s="213" t="s">
        <v>185</v>
      </c>
      <c r="G116" s="214" t="s">
        <v>69</v>
      </c>
      <c r="H116" s="239">
        <f t="shared" si="52"/>
        <v>9.1666666666666665E-4</v>
      </c>
      <c r="I116" s="229">
        <f>(SUM('1.  LRAMVA Summary'!D$52:D$69)+SUM('1.  LRAMVA Summary'!D$70:D$71)*(MONTH($E116)-1)/12)*$H116</f>
        <v>11.080110007364819</v>
      </c>
      <c r="J116" s="229">
        <f>(SUM('1.  LRAMVA Summary'!E$52:E$69)+SUM('1.  LRAMVA Summary'!E$70:E$71)*(MONTH($E116)-1)/12)*$H116</f>
        <v>78.485422260312959</v>
      </c>
      <c r="K116" s="229">
        <f>(SUM('1.  LRAMVA Summary'!F$52:F$69)+SUM('1.  LRAMVA Summary'!F$70:F$71)*(MONTH($E116)-1)/12)*$H116</f>
        <v>6.4396343339038955</v>
      </c>
      <c r="L116" s="229">
        <f>(SUM('1.  LRAMVA Summary'!G$52:G$69)+SUM('1.  LRAMVA Summary'!G$70:G$71)*(MONTH($E116)-1)/12)*$H116</f>
        <v>-3.0446420520737454</v>
      </c>
      <c r="M116" s="229">
        <f>(SUM('1.  LRAMVA Summary'!H$52:H$69)+SUM('1.  LRAMVA Summary'!H$70:H$71)*(MONTH($E116)-1)/12)*$H116</f>
        <v>-0.18293096891666669</v>
      </c>
      <c r="N116" s="229">
        <f>(SUM('1.  LRAMVA Summary'!I$52:I$69)+SUM('1.  LRAMVA Summary'!I$70:I$71)*(MONTH($E116)-1)/12)*$H116</f>
        <v>-3.6315272583333336E-2</v>
      </c>
      <c r="O116" s="229">
        <f>(SUM('1.  LRAMVA Summary'!J$52:J$69)+SUM('1.  LRAMVA Summary'!J$70:J$71)*(MONTH($E116)-1)/12)*$H116</f>
        <v>17.008952391750004</v>
      </c>
      <c r="P116" s="229">
        <f>(SUM('1.  LRAMVA Summary'!K$52:K$69)+SUM('1.  LRAMVA Summary'!K$70:K$71)*(MONTH($E116)-1)/12)*$H116</f>
        <v>0</v>
      </c>
      <c r="Q116" s="229">
        <f>(SUM('1.  LRAMVA Summary'!L$52:L$69)+SUM('1.  LRAMVA Summary'!L$70:L$71)*(MONTH($E116)-1)/12)*$H116</f>
        <v>0</v>
      </c>
      <c r="R116" s="229">
        <f>(SUM('1.  LRAMVA Summary'!M$52:M$69)+SUM('1.  LRAMVA Summary'!M$70:M$71)*(MONTH($E116)-1)/12)*$H116</f>
        <v>0</v>
      </c>
      <c r="S116" s="229">
        <f>(SUM('1.  LRAMVA Summary'!N$52:N$69)+SUM('1.  LRAMVA Summary'!N$70:N$71)*(MONTH($E116)-1)/12)*$H116</f>
        <v>0</v>
      </c>
      <c r="T116" s="229">
        <f>(SUM('1.  LRAMVA Summary'!O$52:O$69)+SUM('1.  LRAMVA Summary'!O$70:O$71)*(MONTH($E116)-1)/12)*$H116</f>
        <v>0</v>
      </c>
      <c r="U116" s="229">
        <f>(SUM('1.  LRAMVA Summary'!P$52:P$69)+SUM('1.  LRAMVA Summary'!P$70:P$71)*(MONTH($E116)-1)/12)*$H116</f>
        <v>0</v>
      </c>
      <c r="V116" s="229">
        <f>(SUM('1.  LRAMVA Summary'!Q$52:Q$69)+SUM('1.  LRAMVA Summary'!Q$70:Q$71)*(MONTH($E116)-1)/12)*$H116</f>
        <v>0</v>
      </c>
      <c r="W116" s="230">
        <f t="shared" si="49"/>
        <v>109.75023069975794</v>
      </c>
    </row>
    <row r="117" spans="2:23" s="9" customFormat="1" ht="15.75" hidden="1" thickBot="1">
      <c r="B117" s="68"/>
      <c r="E117" s="215" t="s">
        <v>468</v>
      </c>
      <c r="F117" s="215"/>
      <c r="G117" s="216"/>
      <c r="H117" s="217"/>
      <c r="I117" s="218">
        <f>SUM(I104:I116)</f>
        <v>229.65563806672418</v>
      </c>
      <c r="J117" s="218">
        <f>SUM(J104:J116)</f>
        <v>1848.2796834136234</v>
      </c>
      <c r="K117" s="218">
        <f t="shared" ref="K117:O117" si="53">SUM(K104:K116)</f>
        <v>151.52616074849658</v>
      </c>
      <c r="L117" s="218">
        <f t="shared" si="53"/>
        <v>-71.527878551744578</v>
      </c>
      <c r="M117" s="218">
        <f t="shared" si="53"/>
        <v>-4.3013309045729171</v>
      </c>
      <c r="N117" s="218">
        <f t="shared" si="53"/>
        <v>-0.85315641395416675</v>
      </c>
      <c r="O117" s="218">
        <f t="shared" si="53"/>
        <v>447.63937313384622</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2600.4184894924192</v>
      </c>
    </row>
    <row r="118" spans="2:23" s="9" customFormat="1" ht="15.75" hidden="1" thickTop="1">
      <c r="B118" s="68"/>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hidden="1">
      <c r="B119" s="68"/>
      <c r="E119" s="224" t="s">
        <v>432</v>
      </c>
      <c r="F119" s="224"/>
      <c r="G119" s="225"/>
      <c r="H119" s="226"/>
      <c r="I119" s="227">
        <f>I117+I118</f>
        <v>229.65563806672418</v>
      </c>
      <c r="J119" s="227">
        <f t="shared" ref="J119" si="55">J117+J118</f>
        <v>1848.2796834136234</v>
      </c>
      <c r="K119" s="227">
        <f t="shared" ref="K119" si="56">K117+K118</f>
        <v>151.52616074849658</v>
      </c>
      <c r="L119" s="227">
        <f t="shared" ref="L119" si="57">L117+L118</f>
        <v>-71.527878551744578</v>
      </c>
      <c r="M119" s="227">
        <f t="shared" ref="M119" si="58">M117+M118</f>
        <v>-4.3013309045729171</v>
      </c>
      <c r="N119" s="227">
        <f t="shared" ref="N119" si="59">N117+N118</f>
        <v>-0.85315641395416675</v>
      </c>
      <c r="O119" s="227">
        <f t="shared" ref="O119:V119" si="60">O117+O118</f>
        <v>447.63937313384622</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2600.4184894924192</v>
      </c>
    </row>
    <row r="120" spans="2:23" s="9" customFormat="1" hidden="1">
      <c r="B120" s="68"/>
      <c r="E120" s="213">
        <v>43101</v>
      </c>
      <c r="F120" s="213" t="s">
        <v>186</v>
      </c>
      <c r="G120" s="214" t="s">
        <v>65</v>
      </c>
      <c r="H120" s="239">
        <f>$C$43/12</f>
        <v>9.1666666666666665E-4</v>
      </c>
      <c r="I120" s="229">
        <f>(SUM('1.  LRAMVA Summary'!D$52:D$72)+SUM('1.  LRAMVA Summary'!D$73:D$74)*(MONTH($E120)-1)/12)*$H120</f>
        <v>11.080110007364819</v>
      </c>
      <c r="J120" s="229">
        <f>(SUM('1.  LRAMVA Summary'!E$52:E$72)+SUM('1.  LRAMVA Summary'!E$73:E$74)*(MONTH($E120)-1)/12)*$H120</f>
        <v>78.485422260312959</v>
      </c>
      <c r="K120" s="229">
        <f>(SUM('1.  LRAMVA Summary'!F$52:F$72)+SUM('1.  LRAMVA Summary'!F$73:F$74)*(MONTH($E120)-1)/12)*$H120</f>
        <v>6.4396343339038955</v>
      </c>
      <c r="L120" s="229">
        <f>(SUM('1.  LRAMVA Summary'!G$52:G$72)+SUM('1.  LRAMVA Summary'!G$73:G$74)*(MONTH($E120)-1)/12)*$H120</f>
        <v>-3.0446420520737454</v>
      </c>
      <c r="M120" s="229">
        <f>(SUM('1.  LRAMVA Summary'!H$52:H$72)+SUM('1.  LRAMVA Summary'!H$73:H$74)*(MONTH($E120)-1)/12)*$H120</f>
        <v>-0.18293096891666669</v>
      </c>
      <c r="N120" s="229">
        <f>(SUM('1.  LRAMVA Summary'!I$52:I$72)+SUM('1.  LRAMVA Summary'!I$73:I$74)*(MONTH($E120)-1)/12)*$H120</f>
        <v>-3.6315272583333336E-2</v>
      </c>
      <c r="O120" s="229">
        <f>(SUM('1.  LRAMVA Summary'!J$52:J$72)+SUM('1.  LRAMVA Summary'!J$73:J$74)*(MONTH($E120)-1)/12)*$H120</f>
        <v>17.008952391750004</v>
      </c>
      <c r="P120" s="229">
        <f>(SUM('1.  LRAMVA Summary'!K$52:K$72)+SUM('1.  LRAMVA Summary'!K$73:K$74)*(MONTH($E120)-1)/12)*$H120</f>
        <v>0</v>
      </c>
      <c r="Q120" s="229">
        <f>(SUM('1.  LRAMVA Summary'!L$52:L$72)+SUM('1.  LRAMVA Summary'!L$73:L$74)*(MONTH($E120)-1)/12)*$H120</f>
        <v>0</v>
      </c>
      <c r="R120" s="229">
        <f>(SUM('1.  LRAMVA Summary'!M$52:M$72)+SUM('1.  LRAMVA Summary'!M$73:M$74)*(MONTH($E120)-1)/12)*$H120</f>
        <v>0</v>
      </c>
      <c r="S120" s="229">
        <f>(SUM('1.  LRAMVA Summary'!N$52:N$72)+SUM('1.  LRAMVA Summary'!N$73:N$74)*(MONTH($E120)-1)/12)*$H120</f>
        <v>0</v>
      </c>
      <c r="T120" s="229">
        <f>(SUM('1.  LRAMVA Summary'!O$52:O$72)+SUM('1.  LRAMVA Summary'!O$73:O$74)*(MONTH($E120)-1)/12)*$H120</f>
        <v>0</v>
      </c>
      <c r="U120" s="229">
        <f>(SUM('1.  LRAMVA Summary'!P$52:P$72)+SUM('1.  LRAMVA Summary'!P$73:P$74)*(MONTH($E120)-1)/12)*$H120</f>
        <v>0</v>
      </c>
      <c r="V120" s="229">
        <f>(SUM('1.  LRAMVA Summary'!Q$52:Q$72)+SUM('1.  LRAMVA Summary'!Q$73:Q$74)*(MONTH($E120)-1)/12)*$H120</f>
        <v>0</v>
      </c>
      <c r="W120" s="230">
        <f>SUM(I120:V120)</f>
        <v>109.75023069975794</v>
      </c>
    </row>
    <row r="121" spans="2:23" s="9" customFormat="1" hidden="1">
      <c r="B121" s="68"/>
      <c r="E121" s="213">
        <v>43132</v>
      </c>
      <c r="F121" s="213" t="s">
        <v>186</v>
      </c>
      <c r="G121" s="214" t="s">
        <v>65</v>
      </c>
      <c r="H121" s="239">
        <f t="shared" ref="H121:H122" si="62">$C$43/12</f>
        <v>9.1666666666666665E-4</v>
      </c>
      <c r="I121" s="229">
        <f>(SUM('1.  LRAMVA Summary'!D$52:D$72)+SUM('1.  LRAMVA Summary'!D$73:D$74)*(MONTH($E121)-1)/12)*$H121</f>
        <v>11.080110007364819</v>
      </c>
      <c r="J121" s="229">
        <f>(SUM('1.  LRAMVA Summary'!E$52:E$72)+SUM('1.  LRAMVA Summary'!E$73:E$74)*(MONTH($E121)-1)/12)*$H121</f>
        <v>78.485422260312959</v>
      </c>
      <c r="K121" s="229">
        <f>(SUM('1.  LRAMVA Summary'!F$52:F$72)+SUM('1.  LRAMVA Summary'!F$73:F$74)*(MONTH($E121)-1)/12)*$H121</f>
        <v>6.4396343339038955</v>
      </c>
      <c r="L121" s="229">
        <f>(SUM('1.  LRAMVA Summary'!G$52:G$72)+SUM('1.  LRAMVA Summary'!G$73:G$74)*(MONTH($E121)-1)/12)*$H121</f>
        <v>-3.0446420520737454</v>
      </c>
      <c r="M121" s="229">
        <f>(SUM('1.  LRAMVA Summary'!H$52:H$72)+SUM('1.  LRAMVA Summary'!H$73:H$74)*(MONTH($E121)-1)/12)*$H121</f>
        <v>-0.18293096891666669</v>
      </c>
      <c r="N121" s="229">
        <f>(SUM('1.  LRAMVA Summary'!I$52:I$72)+SUM('1.  LRAMVA Summary'!I$73:I$74)*(MONTH($E121)-1)/12)*$H121</f>
        <v>-3.6315272583333336E-2</v>
      </c>
      <c r="O121" s="229">
        <f>(SUM('1.  LRAMVA Summary'!J$52:J$72)+SUM('1.  LRAMVA Summary'!J$73:J$74)*(MONTH($E121)-1)/12)*$H121</f>
        <v>17.008952391750004</v>
      </c>
      <c r="P121" s="229">
        <f>(SUM('1.  LRAMVA Summary'!K$52:K$72)+SUM('1.  LRAMVA Summary'!K$73:K$74)*(MONTH($E121)-1)/12)*$H121</f>
        <v>0</v>
      </c>
      <c r="Q121" s="229">
        <f>(SUM('1.  LRAMVA Summary'!L$52:L$72)+SUM('1.  LRAMVA Summary'!L$73:L$74)*(MONTH($E121)-1)/12)*$H121</f>
        <v>0</v>
      </c>
      <c r="R121" s="229">
        <f>(SUM('1.  LRAMVA Summary'!M$52:M$72)+SUM('1.  LRAMVA Summary'!M$73:M$74)*(MONTH($E121)-1)/12)*$H121</f>
        <v>0</v>
      </c>
      <c r="S121" s="229">
        <f>(SUM('1.  LRAMVA Summary'!N$52:N$72)+SUM('1.  LRAMVA Summary'!N$73:N$74)*(MONTH($E121)-1)/12)*$H121</f>
        <v>0</v>
      </c>
      <c r="T121" s="229">
        <f>(SUM('1.  LRAMVA Summary'!O$52:O$72)+SUM('1.  LRAMVA Summary'!O$73:O$74)*(MONTH($E121)-1)/12)*$H121</f>
        <v>0</v>
      </c>
      <c r="U121" s="229">
        <f>(SUM('1.  LRAMVA Summary'!P$52:P$72)+SUM('1.  LRAMVA Summary'!P$73:P$74)*(MONTH($E121)-1)/12)*$H121</f>
        <v>0</v>
      </c>
      <c r="V121" s="229">
        <f>(SUM('1.  LRAMVA Summary'!Q$52:Q$72)+SUM('1.  LRAMVA Summary'!Q$73:Q$74)*(MONTH($E121)-1)/12)*$H121</f>
        <v>0</v>
      </c>
      <c r="W121" s="230">
        <f t="shared" ref="W121:W131" si="63">SUM(I121:V121)</f>
        <v>109.75023069975794</v>
      </c>
    </row>
    <row r="122" spans="2:23" s="9" customFormat="1" hidden="1">
      <c r="B122" s="68"/>
      <c r="E122" s="213">
        <v>43160</v>
      </c>
      <c r="F122" s="213" t="s">
        <v>186</v>
      </c>
      <c r="G122" s="214" t="s">
        <v>65</v>
      </c>
      <c r="H122" s="239">
        <f t="shared" si="62"/>
        <v>9.1666666666666665E-4</v>
      </c>
      <c r="I122" s="229">
        <f>(SUM('1.  LRAMVA Summary'!D$52:D$72)+SUM('1.  LRAMVA Summary'!D$73:D$74)*(MONTH($E122)-1)/12)*$H122</f>
        <v>11.080110007364819</v>
      </c>
      <c r="J122" s="229">
        <f>(SUM('1.  LRAMVA Summary'!E$52:E$72)+SUM('1.  LRAMVA Summary'!E$73:E$74)*(MONTH($E122)-1)/12)*$H122</f>
        <v>78.485422260312959</v>
      </c>
      <c r="K122" s="229">
        <f>(SUM('1.  LRAMVA Summary'!F$52:F$72)+SUM('1.  LRAMVA Summary'!F$73:F$74)*(MONTH($E122)-1)/12)*$H122</f>
        <v>6.4396343339038955</v>
      </c>
      <c r="L122" s="229">
        <f>(SUM('1.  LRAMVA Summary'!G$52:G$72)+SUM('1.  LRAMVA Summary'!G$73:G$74)*(MONTH($E122)-1)/12)*$H122</f>
        <v>-3.0446420520737454</v>
      </c>
      <c r="M122" s="229">
        <f>(SUM('1.  LRAMVA Summary'!H$52:H$72)+SUM('1.  LRAMVA Summary'!H$73:H$74)*(MONTH($E122)-1)/12)*$H122</f>
        <v>-0.18293096891666669</v>
      </c>
      <c r="N122" s="229">
        <f>(SUM('1.  LRAMVA Summary'!I$52:I$72)+SUM('1.  LRAMVA Summary'!I$73:I$74)*(MONTH($E122)-1)/12)*$H122</f>
        <v>-3.6315272583333336E-2</v>
      </c>
      <c r="O122" s="229">
        <f>(SUM('1.  LRAMVA Summary'!J$52:J$72)+SUM('1.  LRAMVA Summary'!J$73:J$74)*(MONTH($E122)-1)/12)*$H122</f>
        <v>17.008952391750004</v>
      </c>
      <c r="P122" s="229">
        <f>(SUM('1.  LRAMVA Summary'!K$52:K$72)+SUM('1.  LRAMVA Summary'!K$73:K$74)*(MONTH($E122)-1)/12)*$H122</f>
        <v>0</v>
      </c>
      <c r="Q122" s="229">
        <f>(SUM('1.  LRAMVA Summary'!L$52:L$72)+SUM('1.  LRAMVA Summary'!L$73:L$74)*(MONTH($E122)-1)/12)*$H122</f>
        <v>0</v>
      </c>
      <c r="R122" s="229">
        <f>(SUM('1.  LRAMVA Summary'!M$52:M$72)+SUM('1.  LRAMVA Summary'!M$73:M$74)*(MONTH($E122)-1)/12)*$H122</f>
        <v>0</v>
      </c>
      <c r="S122" s="229">
        <f>(SUM('1.  LRAMVA Summary'!N$52:N$72)+SUM('1.  LRAMVA Summary'!N$73:N$74)*(MONTH($E122)-1)/12)*$H122</f>
        <v>0</v>
      </c>
      <c r="T122" s="229">
        <f>(SUM('1.  LRAMVA Summary'!O$52:O$72)+SUM('1.  LRAMVA Summary'!O$73:O$74)*(MONTH($E122)-1)/12)*$H122</f>
        <v>0</v>
      </c>
      <c r="U122" s="229">
        <f>(SUM('1.  LRAMVA Summary'!P$52:P$72)+SUM('1.  LRAMVA Summary'!P$73:P$74)*(MONTH($E122)-1)/12)*$H122</f>
        <v>0</v>
      </c>
      <c r="V122" s="229">
        <f>(SUM('1.  LRAMVA Summary'!Q$52:Q$72)+SUM('1.  LRAMVA Summary'!Q$73:Q$74)*(MONTH($E122)-1)/12)*$H122</f>
        <v>0</v>
      </c>
      <c r="W122" s="230">
        <f t="shared" si="63"/>
        <v>109.75023069975794</v>
      </c>
    </row>
    <row r="123" spans="2:23" s="8" customFormat="1" hidden="1">
      <c r="B123" s="238"/>
      <c r="E123" s="213">
        <v>43191</v>
      </c>
      <c r="F123" s="213" t="s">
        <v>186</v>
      </c>
      <c r="G123" s="214" t="s">
        <v>66</v>
      </c>
      <c r="H123" s="239">
        <f>$C$44/12</f>
        <v>9.1666666666666665E-4</v>
      </c>
      <c r="I123" s="229">
        <f>(SUM('1.  LRAMVA Summary'!D$52:D$72)+SUM('1.  LRAMVA Summary'!D$73:D$74)*(MONTH($E123)-1)/12)*$H123</f>
        <v>11.080110007364819</v>
      </c>
      <c r="J123" s="229">
        <f>(SUM('1.  LRAMVA Summary'!E$52:E$72)+SUM('1.  LRAMVA Summary'!E$73:E$74)*(MONTH($E123)-1)/12)*$H123</f>
        <v>78.485422260312959</v>
      </c>
      <c r="K123" s="229">
        <f>(SUM('1.  LRAMVA Summary'!F$52:F$72)+SUM('1.  LRAMVA Summary'!F$73:F$74)*(MONTH($E123)-1)/12)*$H123</f>
        <v>6.4396343339038955</v>
      </c>
      <c r="L123" s="229">
        <f>(SUM('1.  LRAMVA Summary'!G$52:G$72)+SUM('1.  LRAMVA Summary'!G$73:G$74)*(MONTH($E123)-1)/12)*$H123</f>
        <v>-3.0446420520737454</v>
      </c>
      <c r="M123" s="229">
        <f>(SUM('1.  LRAMVA Summary'!H$52:H$72)+SUM('1.  LRAMVA Summary'!H$73:H$74)*(MONTH($E123)-1)/12)*$H123</f>
        <v>-0.18293096891666669</v>
      </c>
      <c r="N123" s="229">
        <f>(SUM('1.  LRAMVA Summary'!I$52:I$72)+SUM('1.  LRAMVA Summary'!I$73:I$74)*(MONTH($E123)-1)/12)*$H123</f>
        <v>-3.6315272583333336E-2</v>
      </c>
      <c r="O123" s="229">
        <f>(SUM('1.  LRAMVA Summary'!J$52:J$72)+SUM('1.  LRAMVA Summary'!J$73:J$74)*(MONTH($E123)-1)/12)*$H123</f>
        <v>17.008952391750004</v>
      </c>
      <c r="P123" s="229">
        <f>(SUM('1.  LRAMVA Summary'!K$52:K$72)+SUM('1.  LRAMVA Summary'!K$73:K$74)*(MONTH($E123)-1)/12)*$H123</f>
        <v>0</v>
      </c>
      <c r="Q123" s="229">
        <f>(SUM('1.  LRAMVA Summary'!L$52:L$72)+SUM('1.  LRAMVA Summary'!L$73:L$74)*(MONTH($E123)-1)/12)*$H123</f>
        <v>0</v>
      </c>
      <c r="R123" s="229">
        <f>(SUM('1.  LRAMVA Summary'!M$52:M$72)+SUM('1.  LRAMVA Summary'!M$73:M$74)*(MONTH($E123)-1)/12)*$H123</f>
        <v>0</v>
      </c>
      <c r="S123" s="229">
        <f>(SUM('1.  LRAMVA Summary'!N$52:N$72)+SUM('1.  LRAMVA Summary'!N$73:N$74)*(MONTH($E123)-1)/12)*$H123</f>
        <v>0</v>
      </c>
      <c r="T123" s="229">
        <f>(SUM('1.  LRAMVA Summary'!O$52:O$72)+SUM('1.  LRAMVA Summary'!O$73:O$74)*(MONTH($E123)-1)/12)*$H123</f>
        <v>0</v>
      </c>
      <c r="U123" s="229">
        <f>(SUM('1.  LRAMVA Summary'!P$52:P$72)+SUM('1.  LRAMVA Summary'!P$73:P$74)*(MONTH($E123)-1)/12)*$H123</f>
        <v>0</v>
      </c>
      <c r="V123" s="229">
        <f>(SUM('1.  LRAMVA Summary'!Q$52:Q$72)+SUM('1.  LRAMVA Summary'!Q$73:Q$74)*(MONTH($E123)-1)/12)*$H123</f>
        <v>0</v>
      </c>
      <c r="W123" s="230">
        <f t="shared" si="63"/>
        <v>109.75023069975794</v>
      </c>
    </row>
    <row r="124" spans="2:23" s="9" customFormat="1" hidden="1">
      <c r="B124" s="68"/>
      <c r="E124" s="213">
        <v>43221</v>
      </c>
      <c r="F124" s="213" t="s">
        <v>186</v>
      </c>
      <c r="G124" s="214" t="s">
        <v>66</v>
      </c>
      <c r="H124" s="239">
        <f t="shared" ref="H124:H125" si="64">$C$44/12</f>
        <v>9.1666666666666665E-4</v>
      </c>
      <c r="I124" s="229">
        <f>(SUM('1.  LRAMVA Summary'!D$52:D$72)+SUM('1.  LRAMVA Summary'!D$73:D$74)*(MONTH($E124)-1)/12)*$H124</f>
        <v>11.080110007364819</v>
      </c>
      <c r="J124" s="229">
        <f>(SUM('1.  LRAMVA Summary'!E$52:E$72)+SUM('1.  LRAMVA Summary'!E$73:E$74)*(MONTH($E124)-1)/12)*$H124</f>
        <v>78.485422260312959</v>
      </c>
      <c r="K124" s="229">
        <f>(SUM('1.  LRAMVA Summary'!F$52:F$72)+SUM('1.  LRAMVA Summary'!F$73:F$74)*(MONTH($E124)-1)/12)*$H124</f>
        <v>6.4396343339038955</v>
      </c>
      <c r="L124" s="229">
        <f>(SUM('1.  LRAMVA Summary'!G$52:G$72)+SUM('1.  LRAMVA Summary'!G$73:G$74)*(MONTH($E124)-1)/12)*$H124</f>
        <v>-3.0446420520737454</v>
      </c>
      <c r="M124" s="229">
        <f>(SUM('1.  LRAMVA Summary'!H$52:H$72)+SUM('1.  LRAMVA Summary'!H$73:H$74)*(MONTH($E124)-1)/12)*$H124</f>
        <v>-0.18293096891666669</v>
      </c>
      <c r="N124" s="229">
        <f>(SUM('1.  LRAMVA Summary'!I$52:I$72)+SUM('1.  LRAMVA Summary'!I$73:I$74)*(MONTH($E124)-1)/12)*$H124</f>
        <v>-3.6315272583333336E-2</v>
      </c>
      <c r="O124" s="229">
        <f>(SUM('1.  LRAMVA Summary'!J$52:J$72)+SUM('1.  LRAMVA Summary'!J$73:J$74)*(MONTH($E124)-1)/12)*$H124</f>
        <v>17.008952391750004</v>
      </c>
      <c r="P124" s="229">
        <f>(SUM('1.  LRAMVA Summary'!K$52:K$72)+SUM('1.  LRAMVA Summary'!K$73:K$74)*(MONTH($E124)-1)/12)*$H124</f>
        <v>0</v>
      </c>
      <c r="Q124" s="229">
        <f>(SUM('1.  LRAMVA Summary'!L$52:L$72)+SUM('1.  LRAMVA Summary'!L$73:L$74)*(MONTH($E124)-1)/12)*$H124</f>
        <v>0</v>
      </c>
      <c r="R124" s="229">
        <f>(SUM('1.  LRAMVA Summary'!M$52:M$72)+SUM('1.  LRAMVA Summary'!M$73:M$74)*(MONTH($E124)-1)/12)*$H124</f>
        <v>0</v>
      </c>
      <c r="S124" s="229">
        <f>(SUM('1.  LRAMVA Summary'!N$52:N$72)+SUM('1.  LRAMVA Summary'!N$73:N$74)*(MONTH($E124)-1)/12)*$H124</f>
        <v>0</v>
      </c>
      <c r="T124" s="229">
        <f>(SUM('1.  LRAMVA Summary'!O$52:O$72)+SUM('1.  LRAMVA Summary'!O$73:O$74)*(MONTH($E124)-1)/12)*$H124</f>
        <v>0</v>
      </c>
      <c r="U124" s="229">
        <f>(SUM('1.  LRAMVA Summary'!P$52:P$72)+SUM('1.  LRAMVA Summary'!P$73:P$74)*(MONTH($E124)-1)/12)*$H124</f>
        <v>0</v>
      </c>
      <c r="V124" s="229">
        <f>(SUM('1.  LRAMVA Summary'!Q$52:Q$72)+SUM('1.  LRAMVA Summary'!Q$73:Q$74)*(MONTH($E124)-1)/12)*$H124</f>
        <v>0</v>
      </c>
      <c r="W124" s="230">
        <f t="shared" si="63"/>
        <v>109.75023069975794</v>
      </c>
    </row>
    <row r="125" spans="2:23" s="237" customFormat="1" hidden="1">
      <c r="B125" s="236"/>
      <c r="E125" s="213">
        <v>43252</v>
      </c>
      <c r="F125" s="213" t="s">
        <v>186</v>
      </c>
      <c r="G125" s="214" t="s">
        <v>66</v>
      </c>
      <c r="H125" s="239">
        <f t="shared" si="64"/>
        <v>9.1666666666666665E-4</v>
      </c>
      <c r="I125" s="229">
        <f>(SUM('1.  LRAMVA Summary'!D$52:D$72)+SUM('1.  LRAMVA Summary'!D$73:D$74)*(MONTH($E125)-1)/12)*$H125</f>
        <v>11.080110007364819</v>
      </c>
      <c r="J125" s="229">
        <f>(SUM('1.  LRAMVA Summary'!E$52:E$72)+SUM('1.  LRAMVA Summary'!E$73:E$74)*(MONTH($E125)-1)/12)*$H125</f>
        <v>78.485422260312959</v>
      </c>
      <c r="K125" s="229">
        <f>(SUM('1.  LRAMVA Summary'!F$52:F$72)+SUM('1.  LRAMVA Summary'!F$73:F$74)*(MONTH($E125)-1)/12)*$H125</f>
        <v>6.4396343339038955</v>
      </c>
      <c r="L125" s="229">
        <f>(SUM('1.  LRAMVA Summary'!G$52:G$72)+SUM('1.  LRAMVA Summary'!G$73:G$74)*(MONTH($E125)-1)/12)*$H125</f>
        <v>-3.0446420520737454</v>
      </c>
      <c r="M125" s="229">
        <f>(SUM('1.  LRAMVA Summary'!H$52:H$72)+SUM('1.  LRAMVA Summary'!H$73:H$74)*(MONTH($E125)-1)/12)*$H125</f>
        <v>-0.18293096891666669</v>
      </c>
      <c r="N125" s="229">
        <f>(SUM('1.  LRAMVA Summary'!I$52:I$72)+SUM('1.  LRAMVA Summary'!I$73:I$74)*(MONTH($E125)-1)/12)*$H125</f>
        <v>-3.6315272583333336E-2</v>
      </c>
      <c r="O125" s="229">
        <f>(SUM('1.  LRAMVA Summary'!J$52:J$72)+SUM('1.  LRAMVA Summary'!J$73:J$74)*(MONTH($E125)-1)/12)*$H125</f>
        <v>17.008952391750004</v>
      </c>
      <c r="P125" s="229">
        <f>(SUM('1.  LRAMVA Summary'!K$52:K$72)+SUM('1.  LRAMVA Summary'!K$73:K$74)*(MONTH($E125)-1)/12)*$H125</f>
        <v>0</v>
      </c>
      <c r="Q125" s="229">
        <f>(SUM('1.  LRAMVA Summary'!L$52:L$72)+SUM('1.  LRAMVA Summary'!L$73:L$74)*(MONTH($E125)-1)/12)*$H125</f>
        <v>0</v>
      </c>
      <c r="R125" s="229">
        <f>(SUM('1.  LRAMVA Summary'!M$52:M$72)+SUM('1.  LRAMVA Summary'!M$73:M$74)*(MONTH($E125)-1)/12)*$H125</f>
        <v>0</v>
      </c>
      <c r="S125" s="229">
        <f>(SUM('1.  LRAMVA Summary'!N$52:N$72)+SUM('1.  LRAMVA Summary'!N$73:N$74)*(MONTH($E125)-1)/12)*$H125</f>
        <v>0</v>
      </c>
      <c r="T125" s="229">
        <f>(SUM('1.  LRAMVA Summary'!O$52:O$72)+SUM('1.  LRAMVA Summary'!O$73:O$74)*(MONTH($E125)-1)/12)*$H125</f>
        <v>0</v>
      </c>
      <c r="U125" s="229">
        <f>(SUM('1.  LRAMVA Summary'!P$52:P$72)+SUM('1.  LRAMVA Summary'!P$73:P$74)*(MONTH($E125)-1)/12)*$H125</f>
        <v>0</v>
      </c>
      <c r="V125" s="229">
        <f>(SUM('1.  LRAMVA Summary'!Q$52:Q$72)+SUM('1.  LRAMVA Summary'!Q$73:Q$74)*(MONTH($E125)-1)/12)*$H125</f>
        <v>0</v>
      </c>
      <c r="W125" s="230">
        <f t="shared" si="63"/>
        <v>109.75023069975794</v>
      </c>
    </row>
    <row r="126" spans="2:23" s="9" customFormat="1" hidden="1">
      <c r="B126" s="68"/>
      <c r="E126" s="213">
        <v>43282</v>
      </c>
      <c r="F126" s="213" t="s">
        <v>186</v>
      </c>
      <c r="G126" s="214" t="s">
        <v>68</v>
      </c>
      <c r="H126" s="239">
        <f>$C$45/12</f>
        <v>9.1666666666666665E-4</v>
      </c>
      <c r="I126" s="229">
        <f>(SUM('1.  LRAMVA Summary'!D$52:D$72)+SUM('1.  LRAMVA Summary'!D$73:D$74)*(MONTH($E126)-1)/12)*$H126</f>
        <v>11.080110007364819</v>
      </c>
      <c r="J126" s="229">
        <f>(SUM('1.  LRAMVA Summary'!E$52:E$72)+SUM('1.  LRAMVA Summary'!E$73:E$74)*(MONTH($E126)-1)/12)*$H126</f>
        <v>78.485422260312959</v>
      </c>
      <c r="K126" s="229">
        <f>(SUM('1.  LRAMVA Summary'!F$52:F$72)+SUM('1.  LRAMVA Summary'!F$73:F$74)*(MONTH($E126)-1)/12)*$H126</f>
        <v>6.4396343339038955</v>
      </c>
      <c r="L126" s="229">
        <f>(SUM('1.  LRAMVA Summary'!G$52:G$72)+SUM('1.  LRAMVA Summary'!G$73:G$74)*(MONTH($E126)-1)/12)*$H126</f>
        <v>-3.0446420520737454</v>
      </c>
      <c r="M126" s="229">
        <f>(SUM('1.  LRAMVA Summary'!H$52:H$72)+SUM('1.  LRAMVA Summary'!H$73:H$74)*(MONTH($E126)-1)/12)*$H126</f>
        <v>-0.18293096891666669</v>
      </c>
      <c r="N126" s="229">
        <f>(SUM('1.  LRAMVA Summary'!I$52:I$72)+SUM('1.  LRAMVA Summary'!I$73:I$74)*(MONTH($E126)-1)/12)*$H126</f>
        <v>-3.6315272583333336E-2</v>
      </c>
      <c r="O126" s="229">
        <f>(SUM('1.  LRAMVA Summary'!J$52:J$72)+SUM('1.  LRAMVA Summary'!J$73:J$74)*(MONTH($E126)-1)/12)*$H126</f>
        <v>17.008952391750004</v>
      </c>
      <c r="P126" s="229">
        <f>(SUM('1.  LRAMVA Summary'!K$52:K$72)+SUM('1.  LRAMVA Summary'!K$73:K$74)*(MONTH($E126)-1)/12)*$H126</f>
        <v>0</v>
      </c>
      <c r="Q126" s="229">
        <f>(SUM('1.  LRAMVA Summary'!L$52:L$72)+SUM('1.  LRAMVA Summary'!L$73:L$74)*(MONTH($E126)-1)/12)*$H126</f>
        <v>0</v>
      </c>
      <c r="R126" s="229">
        <f>(SUM('1.  LRAMVA Summary'!M$52:M$72)+SUM('1.  LRAMVA Summary'!M$73:M$74)*(MONTH($E126)-1)/12)*$H126</f>
        <v>0</v>
      </c>
      <c r="S126" s="229">
        <f>(SUM('1.  LRAMVA Summary'!N$52:N$72)+SUM('1.  LRAMVA Summary'!N$73:N$74)*(MONTH($E126)-1)/12)*$H126</f>
        <v>0</v>
      </c>
      <c r="T126" s="229">
        <f>(SUM('1.  LRAMVA Summary'!O$52:O$72)+SUM('1.  LRAMVA Summary'!O$73:O$74)*(MONTH($E126)-1)/12)*$H126</f>
        <v>0</v>
      </c>
      <c r="U126" s="229">
        <f>(SUM('1.  LRAMVA Summary'!P$52:P$72)+SUM('1.  LRAMVA Summary'!P$73:P$74)*(MONTH($E126)-1)/12)*$H126</f>
        <v>0</v>
      </c>
      <c r="V126" s="229">
        <f>(SUM('1.  LRAMVA Summary'!Q$52:Q$72)+SUM('1.  LRAMVA Summary'!Q$73:Q$74)*(MONTH($E126)-1)/12)*$H126</f>
        <v>0</v>
      </c>
      <c r="W126" s="230">
        <f t="shared" si="63"/>
        <v>109.75023069975794</v>
      </c>
    </row>
    <row r="127" spans="2:23" s="9" customFormat="1" hidden="1">
      <c r="B127" s="68"/>
      <c r="E127" s="213">
        <v>43313</v>
      </c>
      <c r="F127" s="213" t="s">
        <v>186</v>
      </c>
      <c r="G127" s="214" t="s">
        <v>68</v>
      </c>
      <c r="H127" s="239">
        <f t="shared" ref="H127:H128" si="65">$C$45/12</f>
        <v>9.1666666666666665E-4</v>
      </c>
      <c r="I127" s="229">
        <f>(SUM('1.  LRAMVA Summary'!D$52:D$72)+SUM('1.  LRAMVA Summary'!D$73:D$74)*(MONTH($E127)-1)/12)*$H127</f>
        <v>11.080110007364819</v>
      </c>
      <c r="J127" s="229">
        <f>(SUM('1.  LRAMVA Summary'!E$52:E$72)+SUM('1.  LRAMVA Summary'!E$73:E$74)*(MONTH($E127)-1)/12)*$H127</f>
        <v>78.485422260312959</v>
      </c>
      <c r="K127" s="229">
        <f>(SUM('1.  LRAMVA Summary'!F$52:F$72)+SUM('1.  LRAMVA Summary'!F$73:F$74)*(MONTH($E127)-1)/12)*$H127</f>
        <v>6.4396343339038955</v>
      </c>
      <c r="L127" s="229">
        <f>(SUM('1.  LRAMVA Summary'!G$52:G$72)+SUM('1.  LRAMVA Summary'!G$73:G$74)*(MONTH($E127)-1)/12)*$H127</f>
        <v>-3.0446420520737454</v>
      </c>
      <c r="M127" s="229">
        <f>(SUM('1.  LRAMVA Summary'!H$52:H$72)+SUM('1.  LRAMVA Summary'!H$73:H$74)*(MONTH($E127)-1)/12)*$H127</f>
        <v>-0.18293096891666669</v>
      </c>
      <c r="N127" s="229">
        <f>(SUM('1.  LRAMVA Summary'!I$52:I$72)+SUM('1.  LRAMVA Summary'!I$73:I$74)*(MONTH($E127)-1)/12)*$H127</f>
        <v>-3.6315272583333336E-2</v>
      </c>
      <c r="O127" s="229">
        <f>(SUM('1.  LRAMVA Summary'!J$52:J$72)+SUM('1.  LRAMVA Summary'!J$73:J$74)*(MONTH($E127)-1)/12)*$H127</f>
        <v>17.008952391750004</v>
      </c>
      <c r="P127" s="229">
        <f>(SUM('1.  LRAMVA Summary'!K$52:K$72)+SUM('1.  LRAMVA Summary'!K$73:K$74)*(MONTH($E127)-1)/12)*$H127</f>
        <v>0</v>
      </c>
      <c r="Q127" s="229">
        <f>(SUM('1.  LRAMVA Summary'!L$52:L$72)+SUM('1.  LRAMVA Summary'!L$73:L$74)*(MONTH($E127)-1)/12)*$H127</f>
        <v>0</v>
      </c>
      <c r="R127" s="229">
        <f>(SUM('1.  LRAMVA Summary'!M$52:M$72)+SUM('1.  LRAMVA Summary'!M$73:M$74)*(MONTH($E127)-1)/12)*$H127</f>
        <v>0</v>
      </c>
      <c r="S127" s="229">
        <f>(SUM('1.  LRAMVA Summary'!N$52:N$72)+SUM('1.  LRAMVA Summary'!N$73:N$74)*(MONTH($E127)-1)/12)*$H127</f>
        <v>0</v>
      </c>
      <c r="T127" s="229">
        <f>(SUM('1.  LRAMVA Summary'!O$52:O$72)+SUM('1.  LRAMVA Summary'!O$73:O$74)*(MONTH($E127)-1)/12)*$H127</f>
        <v>0</v>
      </c>
      <c r="U127" s="229">
        <f>(SUM('1.  LRAMVA Summary'!P$52:P$72)+SUM('1.  LRAMVA Summary'!P$73:P$74)*(MONTH($E127)-1)/12)*$H127</f>
        <v>0</v>
      </c>
      <c r="V127" s="229">
        <f>(SUM('1.  LRAMVA Summary'!Q$52:Q$72)+SUM('1.  LRAMVA Summary'!Q$73:Q$74)*(MONTH($E127)-1)/12)*$H127</f>
        <v>0</v>
      </c>
      <c r="W127" s="230">
        <f t="shared" si="63"/>
        <v>109.75023069975794</v>
      </c>
    </row>
    <row r="128" spans="2:23" s="9" customFormat="1" hidden="1">
      <c r="B128" s="68"/>
      <c r="E128" s="213">
        <v>43344</v>
      </c>
      <c r="F128" s="213" t="s">
        <v>186</v>
      </c>
      <c r="G128" s="214" t="s">
        <v>68</v>
      </c>
      <c r="H128" s="239">
        <f t="shared" si="65"/>
        <v>9.1666666666666665E-4</v>
      </c>
      <c r="I128" s="229">
        <f>(SUM('1.  LRAMVA Summary'!D$52:D$72)+SUM('1.  LRAMVA Summary'!D$73:D$74)*(MONTH($E128)-1)/12)*$H128</f>
        <v>11.080110007364819</v>
      </c>
      <c r="J128" s="229">
        <f>(SUM('1.  LRAMVA Summary'!E$52:E$72)+SUM('1.  LRAMVA Summary'!E$73:E$74)*(MONTH($E128)-1)/12)*$H128</f>
        <v>78.485422260312959</v>
      </c>
      <c r="K128" s="229">
        <f>(SUM('1.  LRAMVA Summary'!F$52:F$72)+SUM('1.  LRAMVA Summary'!F$73:F$74)*(MONTH($E128)-1)/12)*$H128</f>
        <v>6.4396343339038955</v>
      </c>
      <c r="L128" s="229">
        <f>(SUM('1.  LRAMVA Summary'!G$52:G$72)+SUM('1.  LRAMVA Summary'!G$73:G$74)*(MONTH($E128)-1)/12)*$H128</f>
        <v>-3.0446420520737454</v>
      </c>
      <c r="M128" s="229">
        <f>(SUM('1.  LRAMVA Summary'!H$52:H$72)+SUM('1.  LRAMVA Summary'!H$73:H$74)*(MONTH($E128)-1)/12)*$H128</f>
        <v>-0.18293096891666669</v>
      </c>
      <c r="N128" s="229">
        <f>(SUM('1.  LRAMVA Summary'!I$52:I$72)+SUM('1.  LRAMVA Summary'!I$73:I$74)*(MONTH($E128)-1)/12)*$H128</f>
        <v>-3.6315272583333336E-2</v>
      </c>
      <c r="O128" s="229">
        <f>(SUM('1.  LRAMVA Summary'!J$52:J$72)+SUM('1.  LRAMVA Summary'!J$73:J$74)*(MONTH($E128)-1)/12)*$H128</f>
        <v>17.008952391750004</v>
      </c>
      <c r="P128" s="229">
        <f>(SUM('1.  LRAMVA Summary'!K$52:K$72)+SUM('1.  LRAMVA Summary'!K$73:K$74)*(MONTH($E128)-1)/12)*$H128</f>
        <v>0</v>
      </c>
      <c r="Q128" s="229">
        <f>(SUM('1.  LRAMVA Summary'!L$52:L$72)+SUM('1.  LRAMVA Summary'!L$73:L$74)*(MONTH($E128)-1)/12)*$H128</f>
        <v>0</v>
      </c>
      <c r="R128" s="229">
        <f>(SUM('1.  LRAMVA Summary'!M$52:M$72)+SUM('1.  LRAMVA Summary'!M$73:M$74)*(MONTH($E128)-1)/12)*$H128</f>
        <v>0</v>
      </c>
      <c r="S128" s="229">
        <f>(SUM('1.  LRAMVA Summary'!N$52:N$72)+SUM('1.  LRAMVA Summary'!N$73:N$74)*(MONTH($E128)-1)/12)*$H128</f>
        <v>0</v>
      </c>
      <c r="T128" s="229">
        <f>(SUM('1.  LRAMVA Summary'!O$52:O$72)+SUM('1.  LRAMVA Summary'!O$73:O$74)*(MONTH($E128)-1)/12)*$H128</f>
        <v>0</v>
      </c>
      <c r="U128" s="229">
        <f>(SUM('1.  LRAMVA Summary'!P$52:P$72)+SUM('1.  LRAMVA Summary'!P$73:P$74)*(MONTH($E128)-1)/12)*$H128</f>
        <v>0</v>
      </c>
      <c r="V128" s="229">
        <f>(SUM('1.  LRAMVA Summary'!Q$52:Q$72)+SUM('1.  LRAMVA Summary'!Q$73:Q$74)*(MONTH($E128)-1)/12)*$H128</f>
        <v>0</v>
      </c>
      <c r="W128" s="230">
        <f t="shared" si="63"/>
        <v>109.75023069975794</v>
      </c>
    </row>
    <row r="129" spans="2:23" s="9" customFormat="1" hidden="1">
      <c r="B129" s="68"/>
      <c r="E129" s="213">
        <v>43374</v>
      </c>
      <c r="F129" s="213" t="s">
        <v>186</v>
      </c>
      <c r="G129" s="214" t="s">
        <v>69</v>
      </c>
      <c r="H129" s="239">
        <f>$C$46/12</f>
        <v>0</v>
      </c>
      <c r="I129" s="229">
        <f>(SUM('1.  LRAMVA Summary'!D$52:D$72)+SUM('1.  LRAMVA Summary'!D$73:D$74)*(MONTH($E129)-1)/12)*$H129</f>
        <v>0</v>
      </c>
      <c r="J129" s="229">
        <f>(SUM('1.  LRAMVA Summary'!E$52:E$72)+SUM('1.  LRAMVA Summary'!E$73:E$74)*(MONTH($E129)-1)/12)*$H129</f>
        <v>0</v>
      </c>
      <c r="K129" s="229">
        <f>(SUM('1.  LRAMVA Summary'!F$52:F$72)+SUM('1.  LRAMVA Summary'!F$73:F$74)*(MONTH($E129)-1)/12)*$H129</f>
        <v>0</v>
      </c>
      <c r="L129" s="229">
        <f>(SUM('1.  LRAMVA Summary'!G$52:G$72)+SUM('1.  LRAMVA Summary'!G$73:G$74)*(MONTH($E129)-1)/12)*$H129</f>
        <v>0</v>
      </c>
      <c r="M129" s="229">
        <f>(SUM('1.  LRAMVA Summary'!H$52:H$72)+SUM('1.  LRAMVA Summary'!H$73:H$74)*(MONTH($E129)-1)/12)*$H129</f>
        <v>0</v>
      </c>
      <c r="N129" s="229">
        <f>(SUM('1.  LRAMVA Summary'!I$52:I$72)+SUM('1.  LRAMVA Summary'!I$73:I$74)*(MONTH($E129)-1)/12)*$H129</f>
        <v>0</v>
      </c>
      <c r="O129" s="229">
        <f>(SUM('1.  LRAMVA Summary'!J$52:J$72)+SUM('1.  LRAMVA Summary'!J$73:J$74)*(MONTH($E129)-1)/12)*$H129</f>
        <v>0</v>
      </c>
      <c r="P129" s="229">
        <f>(SUM('1.  LRAMVA Summary'!K$52:K$72)+SUM('1.  LRAMVA Summary'!K$73:K$74)*(MONTH($E129)-1)/12)*$H129</f>
        <v>0</v>
      </c>
      <c r="Q129" s="229">
        <f>(SUM('1.  LRAMVA Summary'!L$52:L$72)+SUM('1.  LRAMVA Summary'!L$73:L$74)*(MONTH($E129)-1)/12)*$H129</f>
        <v>0</v>
      </c>
      <c r="R129" s="229">
        <f>(SUM('1.  LRAMVA Summary'!M$52:M$72)+SUM('1.  LRAMVA Summary'!M$73:M$74)*(MONTH($E129)-1)/12)*$H129</f>
        <v>0</v>
      </c>
      <c r="S129" s="229">
        <f>(SUM('1.  LRAMVA Summary'!N$52:N$72)+SUM('1.  LRAMVA Summary'!N$73:N$74)*(MONTH($E129)-1)/12)*$H129</f>
        <v>0</v>
      </c>
      <c r="T129" s="229">
        <f>(SUM('1.  LRAMVA Summary'!O$52:O$72)+SUM('1.  LRAMVA Summary'!O$73:O$74)*(MONTH($E129)-1)/12)*$H129</f>
        <v>0</v>
      </c>
      <c r="U129" s="229">
        <f>(SUM('1.  LRAMVA Summary'!P$52:P$72)+SUM('1.  LRAMVA Summary'!P$73:P$74)*(MONTH($E129)-1)/12)*$H129</f>
        <v>0</v>
      </c>
      <c r="V129" s="229">
        <f>(SUM('1.  LRAMVA Summary'!Q$52:Q$72)+SUM('1.  LRAMVA Summary'!Q$73:Q$74)*(MONTH($E129)-1)/12)*$H129</f>
        <v>0</v>
      </c>
      <c r="W129" s="230">
        <f t="shared" si="63"/>
        <v>0</v>
      </c>
    </row>
    <row r="130" spans="2:23" s="9" customFormat="1" hidden="1">
      <c r="B130" s="68"/>
      <c r="E130" s="213">
        <v>43405</v>
      </c>
      <c r="F130" s="213" t="s">
        <v>186</v>
      </c>
      <c r="G130" s="214" t="s">
        <v>69</v>
      </c>
      <c r="H130" s="239">
        <f t="shared" ref="H130:H131" si="66">$C$46/12</f>
        <v>0</v>
      </c>
      <c r="I130" s="229">
        <f>(SUM('1.  LRAMVA Summary'!D$52:D$72)+SUM('1.  LRAMVA Summary'!D$73:D$74)*(MONTH($E130)-1)/12)*$H130</f>
        <v>0</v>
      </c>
      <c r="J130" s="229">
        <f>(SUM('1.  LRAMVA Summary'!E$52:E$72)+SUM('1.  LRAMVA Summary'!E$73:E$74)*(MONTH($E130)-1)/12)*$H130</f>
        <v>0</v>
      </c>
      <c r="K130" s="229">
        <f>(SUM('1.  LRAMVA Summary'!F$52:F$72)+SUM('1.  LRAMVA Summary'!F$73:F$74)*(MONTH($E130)-1)/12)*$H130</f>
        <v>0</v>
      </c>
      <c r="L130" s="229">
        <f>(SUM('1.  LRAMVA Summary'!G$52:G$72)+SUM('1.  LRAMVA Summary'!G$73:G$74)*(MONTH($E130)-1)/12)*$H130</f>
        <v>0</v>
      </c>
      <c r="M130" s="229">
        <f>(SUM('1.  LRAMVA Summary'!H$52:H$72)+SUM('1.  LRAMVA Summary'!H$73:H$74)*(MONTH($E130)-1)/12)*$H130</f>
        <v>0</v>
      </c>
      <c r="N130" s="229">
        <f>(SUM('1.  LRAMVA Summary'!I$52:I$72)+SUM('1.  LRAMVA Summary'!I$73:I$74)*(MONTH($E130)-1)/12)*$H130</f>
        <v>0</v>
      </c>
      <c r="O130" s="229">
        <f>(SUM('1.  LRAMVA Summary'!J$52:J$72)+SUM('1.  LRAMVA Summary'!J$73:J$74)*(MONTH($E130)-1)/12)*$H130</f>
        <v>0</v>
      </c>
      <c r="P130" s="229">
        <f>(SUM('1.  LRAMVA Summary'!K$52:K$72)+SUM('1.  LRAMVA Summary'!K$73:K$74)*(MONTH($E130)-1)/12)*$H130</f>
        <v>0</v>
      </c>
      <c r="Q130" s="229">
        <f>(SUM('1.  LRAMVA Summary'!L$52:L$72)+SUM('1.  LRAMVA Summary'!L$73:L$74)*(MONTH($E130)-1)/12)*$H130</f>
        <v>0</v>
      </c>
      <c r="R130" s="229">
        <f>(SUM('1.  LRAMVA Summary'!M$52:M$72)+SUM('1.  LRAMVA Summary'!M$73:M$74)*(MONTH($E130)-1)/12)*$H130</f>
        <v>0</v>
      </c>
      <c r="S130" s="229">
        <f>(SUM('1.  LRAMVA Summary'!N$52:N$72)+SUM('1.  LRAMVA Summary'!N$73:N$74)*(MONTH($E130)-1)/12)*$H130</f>
        <v>0</v>
      </c>
      <c r="T130" s="229">
        <f>(SUM('1.  LRAMVA Summary'!O$52:O$72)+SUM('1.  LRAMVA Summary'!O$73:O$74)*(MONTH($E130)-1)/12)*$H130</f>
        <v>0</v>
      </c>
      <c r="U130" s="229">
        <f>(SUM('1.  LRAMVA Summary'!P$52:P$72)+SUM('1.  LRAMVA Summary'!P$73:P$74)*(MONTH($E130)-1)/12)*$H130</f>
        <v>0</v>
      </c>
      <c r="V130" s="229">
        <f>(SUM('1.  LRAMVA Summary'!Q$52:Q$72)+SUM('1.  LRAMVA Summary'!Q$73:Q$74)*(MONTH($E130)-1)/12)*$H130</f>
        <v>0</v>
      </c>
      <c r="W130" s="230">
        <f t="shared" si="63"/>
        <v>0</v>
      </c>
    </row>
    <row r="131" spans="2:23" s="9" customFormat="1" hidden="1">
      <c r="B131" s="68"/>
      <c r="E131" s="213">
        <v>43435</v>
      </c>
      <c r="F131" s="213" t="s">
        <v>186</v>
      </c>
      <c r="G131" s="214" t="s">
        <v>69</v>
      </c>
      <c r="H131" s="239">
        <f t="shared" si="66"/>
        <v>0</v>
      </c>
      <c r="I131" s="229">
        <f>(SUM('1.  LRAMVA Summary'!D$52:D$72)+SUM('1.  LRAMVA Summary'!D$73:D$74)*(MONTH($E131)-1)/12)*$H131</f>
        <v>0</v>
      </c>
      <c r="J131" s="229">
        <f>(SUM('1.  LRAMVA Summary'!E$52:E$72)+SUM('1.  LRAMVA Summary'!E$73:E$74)*(MONTH($E131)-1)/12)*$H131</f>
        <v>0</v>
      </c>
      <c r="K131" s="229">
        <f>(SUM('1.  LRAMVA Summary'!F$52:F$72)+SUM('1.  LRAMVA Summary'!F$73:F$74)*(MONTH($E131)-1)/12)*$H131</f>
        <v>0</v>
      </c>
      <c r="L131" s="229">
        <f>(SUM('1.  LRAMVA Summary'!G$52:G$72)+SUM('1.  LRAMVA Summary'!G$73:G$74)*(MONTH($E131)-1)/12)*$H131</f>
        <v>0</v>
      </c>
      <c r="M131" s="229">
        <f>(SUM('1.  LRAMVA Summary'!H$52:H$72)+SUM('1.  LRAMVA Summary'!H$73:H$74)*(MONTH($E131)-1)/12)*$H131</f>
        <v>0</v>
      </c>
      <c r="N131" s="229">
        <f>(SUM('1.  LRAMVA Summary'!I$52:I$72)+SUM('1.  LRAMVA Summary'!I$73:I$74)*(MONTH($E131)-1)/12)*$H131</f>
        <v>0</v>
      </c>
      <c r="O131" s="229">
        <f>(SUM('1.  LRAMVA Summary'!J$52:J$72)+SUM('1.  LRAMVA Summary'!J$73:J$74)*(MONTH($E131)-1)/12)*$H131</f>
        <v>0</v>
      </c>
      <c r="P131" s="229">
        <f>(SUM('1.  LRAMVA Summary'!K$52:K$72)+SUM('1.  LRAMVA Summary'!K$73:K$74)*(MONTH($E131)-1)/12)*$H131</f>
        <v>0</v>
      </c>
      <c r="Q131" s="229">
        <f>(SUM('1.  LRAMVA Summary'!L$52:L$72)+SUM('1.  LRAMVA Summary'!L$73:L$74)*(MONTH($E131)-1)/12)*$H131</f>
        <v>0</v>
      </c>
      <c r="R131" s="229">
        <f>(SUM('1.  LRAMVA Summary'!M$52:M$72)+SUM('1.  LRAMVA Summary'!M$73:M$74)*(MONTH($E131)-1)/12)*$H131</f>
        <v>0</v>
      </c>
      <c r="S131" s="229">
        <f>(SUM('1.  LRAMVA Summary'!N$52:N$72)+SUM('1.  LRAMVA Summary'!N$73:N$74)*(MONTH($E131)-1)/12)*$H131</f>
        <v>0</v>
      </c>
      <c r="T131" s="229">
        <f>(SUM('1.  LRAMVA Summary'!O$52:O$72)+SUM('1.  LRAMVA Summary'!O$73:O$74)*(MONTH($E131)-1)/12)*$H131</f>
        <v>0</v>
      </c>
      <c r="U131" s="229">
        <f>(SUM('1.  LRAMVA Summary'!P$52:P$72)+SUM('1.  LRAMVA Summary'!P$73:P$74)*(MONTH($E131)-1)/12)*$H131</f>
        <v>0</v>
      </c>
      <c r="V131" s="229">
        <f>(SUM('1.  LRAMVA Summary'!Q$52:Q$72)+SUM('1.  LRAMVA Summary'!Q$73:Q$74)*(MONTH($E131)-1)/12)*$H131</f>
        <v>0</v>
      </c>
      <c r="W131" s="230">
        <f t="shared" si="63"/>
        <v>0</v>
      </c>
    </row>
    <row r="132" spans="2:23" s="9" customFormat="1" ht="15.75" hidden="1" thickBot="1">
      <c r="B132" s="68"/>
      <c r="E132" s="215" t="s">
        <v>469</v>
      </c>
      <c r="F132" s="215"/>
      <c r="G132" s="216"/>
      <c r="H132" s="217"/>
      <c r="I132" s="218">
        <f>SUM(I119:I131)</f>
        <v>329.37662813300739</v>
      </c>
      <c r="J132" s="218">
        <f>SUM(J119:J131)</f>
        <v>2554.6484837564408</v>
      </c>
      <c r="K132" s="218">
        <f t="shared" ref="K132:O132" si="67">SUM(K119:K131)</f>
        <v>209.48286975363152</v>
      </c>
      <c r="L132" s="218">
        <f t="shared" si="67"/>
        <v>-98.929657020408243</v>
      </c>
      <c r="M132" s="218">
        <f t="shared" si="67"/>
        <v>-5.9477096248229175</v>
      </c>
      <c r="N132" s="218">
        <f t="shared" si="67"/>
        <v>-1.1799938672041668</v>
      </c>
      <c r="O132" s="218">
        <f t="shared" si="67"/>
        <v>600.71994465959619</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3588.1705657902417</v>
      </c>
    </row>
    <row r="133" spans="2:23" s="9" customFormat="1" ht="15.75" hidden="1" thickTop="1">
      <c r="B133" s="68"/>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hidden="1">
      <c r="B134" s="68"/>
      <c r="E134" s="224" t="s">
        <v>433</v>
      </c>
      <c r="F134" s="224"/>
      <c r="G134" s="225"/>
      <c r="H134" s="226"/>
      <c r="I134" s="227">
        <f>I132+I133</f>
        <v>329.37662813300739</v>
      </c>
      <c r="J134" s="227">
        <f t="shared" ref="J134" si="69">J132+J133</f>
        <v>2554.6484837564408</v>
      </c>
      <c r="K134" s="227">
        <f t="shared" ref="K134" si="70">K132+K133</f>
        <v>209.48286975363152</v>
      </c>
      <c r="L134" s="227">
        <f t="shared" ref="L134" si="71">L132+L133</f>
        <v>-98.929657020408243</v>
      </c>
      <c r="M134" s="227">
        <f t="shared" ref="M134" si="72">M132+M133</f>
        <v>-5.9477096248229175</v>
      </c>
      <c r="N134" s="227">
        <f t="shared" ref="N134" si="73">N132+N133</f>
        <v>-1.1799938672041668</v>
      </c>
      <c r="O134" s="227">
        <f t="shared" ref="O134:V134" si="74">O132+O133</f>
        <v>600.71994465959619</v>
      </c>
      <c r="P134" s="227">
        <f t="shared" si="74"/>
        <v>0</v>
      </c>
      <c r="Q134" s="227">
        <f t="shared" si="74"/>
        <v>0</v>
      </c>
      <c r="R134" s="227">
        <f t="shared" si="74"/>
        <v>0</v>
      </c>
      <c r="S134" s="227">
        <f t="shared" si="74"/>
        <v>0</v>
      </c>
      <c r="T134" s="227">
        <f t="shared" si="74"/>
        <v>0</v>
      </c>
      <c r="U134" s="227">
        <f t="shared" si="74"/>
        <v>0</v>
      </c>
      <c r="V134" s="227">
        <f t="shared" si="74"/>
        <v>0</v>
      </c>
      <c r="W134" s="227">
        <f>W132+W133</f>
        <v>3588.1705657902417</v>
      </c>
    </row>
    <row r="135" spans="2:23" s="9" customFormat="1" hidden="1">
      <c r="B135" s="68"/>
      <c r="E135" s="213">
        <v>43466</v>
      </c>
      <c r="F135" s="213" t="s">
        <v>187</v>
      </c>
      <c r="G135" s="214" t="s">
        <v>65</v>
      </c>
      <c r="H135" s="239">
        <f>$C$47/12</f>
        <v>0</v>
      </c>
      <c r="I135" s="229">
        <f>(SUM('1.  LRAMVA Summary'!D$52:D$75)+SUM('1.  LRAMVA Summary'!D$76:D$77)*(MONTH($E135)-1)/12)*$H135</f>
        <v>0</v>
      </c>
      <c r="J135" s="229">
        <f>(SUM('1.  LRAMVA Summary'!E$52:E$75)+SUM('1.  LRAMVA Summary'!E$76:E$77)*(MONTH($E135)-1)/12)*$H135</f>
        <v>0</v>
      </c>
      <c r="K135" s="229">
        <f>(SUM('1.  LRAMVA Summary'!F$52:F$75)+SUM('1.  LRAMVA Summary'!F$76:F$77)*(MONTH($E135)-1)/12)*$H135</f>
        <v>0</v>
      </c>
      <c r="L135" s="229">
        <f>(SUM('1.  LRAMVA Summary'!G$52:G$75)+SUM('1.  LRAMVA Summary'!G$76:G$77)*(MONTH($E135)-1)/12)*$H135</f>
        <v>0</v>
      </c>
      <c r="M135" s="229">
        <f>(SUM('1.  LRAMVA Summary'!H$52:H$75)+SUM('1.  LRAMVA Summary'!H$76:H$77)*(MONTH($E135)-1)/12)*$H135</f>
        <v>0</v>
      </c>
      <c r="N135" s="229">
        <f>(SUM('1.  LRAMVA Summary'!I$52:I$75)+SUM('1.  LRAMVA Summary'!I$76:I$77)*(MONTH($E135)-1)/12)*$H135</f>
        <v>0</v>
      </c>
      <c r="O135" s="229">
        <f>(SUM('1.  LRAMVA Summary'!J$52:J$75)+SUM('1.  LRAMVA Summary'!J$76:J$77)*(MONTH($E135)-1)/12)*$H135</f>
        <v>0</v>
      </c>
      <c r="P135" s="229">
        <f>(SUM('1.  LRAMVA Summary'!K$52:K$75)+SUM('1.  LRAMVA Summary'!K$76:K$77)*(MONTH($E135)-1)/12)*$H135</f>
        <v>0</v>
      </c>
      <c r="Q135" s="229">
        <f>(SUM('1.  LRAMVA Summary'!L$52:L$75)+SUM('1.  LRAMVA Summary'!L$76:L$77)*(MONTH($E135)-1)/12)*$H135</f>
        <v>0</v>
      </c>
      <c r="R135" s="229">
        <f>(SUM('1.  LRAMVA Summary'!M$52:M$75)+SUM('1.  LRAMVA Summary'!M$76:M$77)*(MONTH($E135)-1)/12)*$H135</f>
        <v>0</v>
      </c>
      <c r="S135" s="229">
        <f>(SUM('1.  LRAMVA Summary'!N$52:N$75)+SUM('1.  LRAMVA Summary'!N$76:N$77)*(MONTH($E135)-1)/12)*$H135</f>
        <v>0</v>
      </c>
      <c r="T135" s="229">
        <f>(SUM('1.  LRAMVA Summary'!O$52:O$75)+SUM('1.  LRAMVA Summary'!O$76:O$77)*(MONTH($E135)-1)/12)*$H135</f>
        <v>0</v>
      </c>
      <c r="U135" s="229">
        <f>(SUM('1.  LRAMVA Summary'!P$52:P$75)+SUM('1.  LRAMVA Summary'!P$76:P$77)*(MONTH($E135)-1)/12)*$H135</f>
        <v>0</v>
      </c>
      <c r="V135" s="229">
        <f>(SUM('1.  LRAMVA Summary'!Q$52:Q$75)+SUM('1.  LRAMVA Summary'!Q$76:Q$77)*(MONTH($E135)-1)/12)*$H135</f>
        <v>0</v>
      </c>
      <c r="W135" s="230">
        <f>SUM(I135:V135)</f>
        <v>0</v>
      </c>
    </row>
    <row r="136" spans="2:23" s="9" customFormat="1" hidden="1">
      <c r="B136" s="68"/>
      <c r="E136" s="213">
        <v>43497</v>
      </c>
      <c r="F136" s="213" t="s">
        <v>187</v>
      </c>
      <c r="G136" s="214" t="s">
        <v>65</v>
      </c>
      <c r="H136" s="239">
        <f t="shared" ref="H136:H137" si="75">$C$47/12</f>
        <v>0</v>
      </c>
      <c r="I136" s="229">
        <f>(SUM('1.  LRAMVA Summary'!D$52:D$75)+SUM('1.  LRAMVA Summary'!D$76:D$77)*(MONTH($E136)-1)/12)*$H136</f>
        <v>0</v>
      </c>
      <c r="J136" s="229">
        <f>(SUM('1.  LRAMVA Summary'!E$52:E$75)+SUM('1.  LRAMVA Summary'!E$76:E$77)*(MONTH($E136)-1)/12)*$H136</f>
        <v>0</v>
      </c>
      <c r="K136" s="229">
        <f>(SUM('1.  LRAMVA Summary'!F$52:F$75)+SUM('1.  LRAMVA Summary'!F$76:F$77)*(MONTH($E136)-1)/12)*$H136</f>
        <v>0</v>
      </c>
      <c r="L136" s="229">
        <f>(SUM('1.  LRAMVA Summary'!G$52:G$75)+SUM('1.  LRAMVA Summary'!G$76:G$77)*(MONTH($E136)-1)/12)*$H136</f>
        <v>0</v>
      </c>
      <c r="M136" s="229">
        <f>(SUM('1.  LRAMVA Summary'!H$52:H$75)+SUM('1.  LRAMVA Summary'!H$76:H$77)*(MONTH($E136)-1)/12)*$H136</f>
        <v>0</v>
      </c>
      <c r="N136" s="229">
        <f>(SUM('1.  LRAMVA Summary'!I$52:I$75)+SUM('1.  LRAMVA Summary'!I$76:I$77)*(MONTH($E136)-1)/12)*$H136</f>
        <v>0</v>
      </c>
      <c r="O136" s="229">
        <f>(SUM('1.  LRAMVA Summary'!J$52:J$75)+SUM('1.  LRAMVA Summary'!J$76:J$77)*(MONTH($E136)-1)/12)*$H136</f>
        <v>0</v>
      </c>
      <c r="P136" s="229">
        <f>(SUM('1.  LRAMVA Summary'!K$52:K$75)+SUM('1.  LRAMVA Summary'!K$76:K$77)*(MONTH($E136)-1)/12)*$H136</f>
        <v>0</v>
      </c>
      <c r="Q136" s="229">
        <f>(SUM('1.  LRAMVA Summary'!L$52:L$75)+SUM('1.  LRAMVA Summary'!L$76:L$77)*(MONTH($E136)-1)/12)*$H136</f>
        <v>0</v>
      </c>
      <c r="R136" s="229">
        <f>(SUM('1.  LRAMVA Summary'!M$52:M$75)+SUM('1.  LRAMVA Summary'!M$76:M$77)*(MONTH($E136)-1)/12)*$H136</f>
        <v>0</v>
      </c>
      <c r="S136" s="229">
        <f>(SUM('1.  LRAMVA Summary'!N$52:N$75)+SUM('1.  LRAMVA Summary'!N$76:N$77)*(MONTH($E136)-1)/12)*$H136</f>
        <v>0</v>
      </c>
      <c r="T136" s="229">
        <f>(SUM('1.  LRAMVA Summary'!O$52:O$75)+SUM('1.  LRAMVA Summary'!O$76:O$77)*(MONTH($E136)-1)/12)*$H136</f>
        <v>0</v>
      </c>
      <c r="U136" s="229">
        <f>(SUM('1.  LRAMVA Summary'!P$52:P$75)+SUM('1.  LRAMVA Summary'!P$76:P$77)*(MONTH($E136)-1)/12)*$H136</f>
        <v>0</v>
      </c>
      <c r="V136" s="229">
        <f>(SUM('1.  LRAMVA Summary'!Q$52:Q$75)+SUM('1.  LRAMVA Summary'!Q$76:Q$77)*(MONTH($E136)-1)/12)*$H136</f>
        <v>0</v>
      </c>
      <c r="W136" s="230">
        <f t="shared" ref="W136:W146" si="76">SUM(I136:V136)</f>
        <v>0</v>
      </c>
    </row>
    <row r="137" spans="2:23" s="9" customFormat="1" hidden="1">
      <c r="B137" s="68"/>
      <c r="E137" s="213">
        <v>43525</v>
      </c>
      <c r="F137" s="213" t="s">
        <v>187</v>
      </c>
      <c r="G137" s="214" t="s">
        <v>65</v>
      </c>
      <c r="H137" s="239">
        <f t="shared" si="75"/>
        <v>0</v>
      </c>
      <c r="I137" s="229">
        <f>(SUM('1.  LRAMVA Summary'!D$52:D$75)+SUM('1.  LRAMVA Summary'!D$76:D$77)*(MONTH($E137)-1)/12)*$H137</f>
        <v>0</v>
      </c>
      <c r="J137" s="229">
        <f>(SUM('1.  LRAMVA Summary'!E$52:E$75)+SUM('1.  LRAMVA Summary'!E$76:E$77)*(MONTH($E137)-1)/12)*$H137</f>
        <v>0</v>
      </c>
      <c r="K137" s="229">
        <f>(SUM('1.  LRAMVA Summary'!F$52:F$75)+SUM('1.  LRAMVA Summary'!F$76:F$77)*(MONTH($E137)-1)/12)*$H137</f>
        <v>0</v>
      </c>
      <c r="L137" s="229">
        <f>(SUM('1.  LRAMVA Summary'!G$52:G$75)+SUM('1.  LRAMVA Summary'!G$76:G$77)*(MONTH($E137)-1)/12)*$H137</f>
        <v>0</v>
      </c>
      <c r="M137" s="229">
        <f>(SUM('1.  LRAMVA Summary'!H$52:H$75)+SUM('1.  LRAMVA Summary'!H$76:H$77)*(MONTH($E137)-1)/12)*$H137</f>
        <v>0</v>
      </c>
      <c r="N137" s="229">
        <f>(SUM('1.  LRAMVA Summary'!I$52:I$75)+SUM('1.  LRAMVA Summary'!I$76:I$77)*(MONTH($E137)-1)/12)*$H137</f>
        <v>0</v>
      </c>
      <c r="O137" s="229">
        <f>(SUM('1.  LRAMVA Summary'!J$52:J$75)+SUM('1.  LRAMVA Summary'!J$76:J$77)*(MONTH($E137)-1)/12)*$H137</f>
        <v>0</v>
      </c>
      <c r="P137" s="229">
        <f>(SUM('1.  LRAMVA Summary'!K$52:K$75)+SUM('1.  LRAMVA Summary'!K$76:K$77)*(MONTH($E137)-1)/12)*$H137</f>
        <v>0</v>
      </c>
      <c r="Q137" s="229">
        <f>(SUM('1.  LRAMVA Summary'!L$52:L$75)+SUM('1.  LRAMVA Summary'!L$76:L$77)*(MONTH($E137)-1)/12)*$H137</f>
        <v>0</v>
      </c>
      <c r="R137" s="229">
        <f>(SUM('1.  LRAMVA Summary'!M$52:M$75)+SUM('1.  LRAMVA Summary'!M$76:M$77)*(MONTH($E137)-1)/12)*$H137</f>
        <v>0</v>
      </c>
      <c r="S137" s="229">
        <f>(SUM('1.  LRAMVA Summary'!N$52:N$75)+SUM('1.  LRAMVA Summary'!N$76:N$77)*(MONTH($E137)-1)/12)*$H137</f>
        <v>0</v>
      </c>
      <c r="T137" s="229">
        <f>(SUM('1.  LRAMVA Summary'!O$52:O$75)+SUM('1.  LRAMVA Summary'!O$76:O$77)*(MONTH($E137)-1)/12)*$H137</f>
        <v>0</v>
      </c>
      <c r="U137" s="229">
        <f>(SUM('1.  LRAMVA Summary'!P$52:P$75)+SUM('1.  LRAMVA Summary'!P$76:P$77)*(MONTH($E137)-1)/12)*$H137</f>
        <v>0</v>
      </c>
      <c r="V137" s="229">
        <f>(SUM('1.  LRAMVA Summary'!Q$52:Q$75)+SUM('1.  LRAMVA Summary'!Q$76:Q$77)*(MONTH($E137)-1)/12)*$H137</f>
        <v>0</v>
      </c>
      <c r="W137" s="230">
        <f t="shared" si="76"/>
        <v>0</v>
      </c>
    </row>
    <row r="138" spans="2:23" s="8" customFormat="1" hidden="1">
      <c r="B138" s="238"/>
      <c r="E138" s="213">
        <v>43556</v>
      </c>
      <c r="F138" s="213" t="s">
        <v>187</v>
      </c>
      <c r="G138" s="214" t="s">
        <v>66</v>
      </c>
      <c r="H138" s="239">
        <f>$C$48/12</f>
        <v>0</v>
      </c>
      <c r="I138" s="229">
        <f>(SUM('1.  LRAMVA Summary'!D$52:D$75)+SUM('1.  LRAMVA Summary'!D$76:D$77)*(MONTH($E138)-1)/12)*$H138</f>
        <v>0</v>
      </c>
      <c r="J138" s="229">
        <f>(SUM('1.  LRAMVA Summary'!E$52:E$75)+SUM('1.  LRAMVA Summary'!E$76:E$77)*(MONTH($E138)-1)/12)*$H138</f>
        <v>0</v>
      </c>
      <c r="K138" s="229">
        <f>(SUM('1.  LRAMVA Summary'!F$52:F$75)+SUM('1.  LRAMVA Summary'!F$76:F$77)*(MONTH($E138)-1)/12)*$H138</f>
        <v>0</v>
      </c>
      <c r="L138" s="229">
        <f>(SUM('1.  LRAMVA Summary'!G$52:G$75)+SUM('1.  LRAMVA Summary'!G$76:G$77)*(MONTH($E138)-1)/12)*$H138</f>
        <v>0</v>
      </c>
      <c r="M138" s="229">
        <f>(SUM('1.  LRAMVA Summary'!H$52:H$75)+SUM('1.  LRAMVA Summary'!H$76:H$77)*(MONTH($E138)-1)/12)*$H138</f>
        <v>0</v>
      </c>
      <c r="N138" s="229">
        <f>(SUM('1.  LRAMVA Summary'!I$52:I$75)+SUM('1.  LRAMVA Summary'!I$76:I$77)*(MONTH($E138)-1)/12)*$H138</f>
        <v>0</v>
      </c>
      <c r="O138" s="229">
        <f>(SUM('1.  LRAMVA Summary'!J$52:J$75)+SUM('1.  LRAMVA Summary'!J$76:J$77)*(MONTH($E138)-1)/12)*$H138</f>
        <v>0</v>
      </c>
      <c r="P138" s="229">
        <f>(SUM('1.  LRAMVA Summary'!K$52:K$75)+SUM('1.  LRAMVA Summary'!K$76:K$77)*(MONTH($E138)-1)/12)*$H138</f>
        <v>0</v>
      </c>
      <c r="Q138" s="229">
        <f>(SUM('1.  LRAMVA Summary'!L$52:L$75)+SUM('1.  LRAMVA Summary'!L$76:L$77)*(MONTH($E138)-1)/12)*$H138</f>
        <v>0</v>
      </c>
      <c r="R138" s="229">
        <f>(SUM('1.  LRAMVA Summary'!M$52:M$75)+SUM('1.  LRAMVA Summary'!M$76:M$77)*(MONTH($E138)-1)/12)*$H138</f>
        <v>0</v>
      </c>
      <c r="S138" s="229">
        <f>(SUM('1.  LRAMVA Summary'!N$52:N$75)+SUM('1.  LRAMVA Summary'!N$76:N$77)*(MONTH($E138)-1)/12)*$H138</f>
        <v>0</v>
      </c>
      <c r="T138" s="229">
        <f>(SUM('1.  LRAMVA Summary'!O$52:O$75)+SUM('1.  LRAMVA Summary'!O$76:O$77)*(MONTH($E138)-1)/12)*$H138</f>
        <v>0</v>
      </c>
      <c r="U138" s="229">
        <f>(SUM('1.  LRAMVA Summary'!P$52:P$75)+SUM('1.  LRAMVA Summary'!P$76:P$77)*(MONTH($E138)-1)/12)*$H138</f>
        <v>0</v>
      </c>
      <c r="V138" s="229">
        <f>(SUM('1.  LRAMVA Summary'!Q$52:Q$75)+SUM('1.  LRAMVA Summary'!Q$76:Q$77)*(MONTH($E138)-1)/12)*$H138</f>
        <v>0</v>
      </c>
      <c r="W138" s="230">
        <f t="shared" si="76"/>
        <v>0</v>
      </c>
    </row>
    <row r="139" spans="2:23" s="9" customFormat="1" hidden="1">
      <c r="B139" s="68"/>
      <c r="E139" s="213">
        <v>43586</v>
      </c>
      <c r="F139" s="213" t="s">
        <v>187</v>
      </c>
      <c r="G139" s="214" t="s">
        <v>66</v>
      </c>
      <c r="H139" s="239">
        <f>$C$48/12</f>
        <v>0</v>
      </c>
      <c r="I139" s="229">
        <f>(SUM('1.  LRAMVA Summary'!D$52:D$75)+SUM('1.  LRAMVA Summary'!D$76:D$77)*(MONTH($E139)-1)/12)*$H139</f>
        <v>0</v>
      </c>
      <c r="J139" s="229">
        <f>(SUM('1.  LRAMVA Summary'!E$52:E$75)+SUM('1.  LRAMVA Summary'!E$76:E$77)*(MONTH($E139)-1)/12)*$H139</f>
        <v>0</v>
      </c>
      <c r="K139" s="229">
        <f>(SUM('1.  LRAMVA Summary'!F$52:F$75)+SUM('1.  LRAMVA Summary'!F$76:F$77)*(MONTH($E139)-1)/12)*$H139</f>
        <v>0</v>
      </c>
      <c r="L139" s="229">
        <f>(SUM('1.  LRAMVA Summary'!G$52:G$75)+SUM('1.  LRAMVA Summary'!G$76:G$77)*(MONTH($E139)-1)/12)*$H139</f>
        <v>0</v>
      </c>
      <c r="M139" s="229">
        <f>(SUM('1.  LRAMVA Summary'!H$52:H$75)+SUM('1.  LRAMVA Summary'!H$76:H$77)*(MONTH($E139)-1)/12)*$H139</f>
        <v>0</v>
      </c>
      <c r="N139" s="229">
        <f>(SUM('1.  LRAMVA Summary'!I$52:I$75)+SUM('1.  LRAMVA Summary'!I$76:I$77)*(MONTH($E139)-1)/12)*$H139</f>
        <v>0</v>
      </c>
      <c r="O139" s="229">
        <f>(SUM('1.  LRAMVA Summary'!J$52:J$75)+SUM('1.  LRAMVA Summary'!J$76:J$77)*(MONTH($E139)-1)/12)*$H139</f>
        <v>0</v>
      </c>
      <c r="P139" s="229">
        <f>(SUM('1.  LRAMVA Summary'!K$52:K$75)+SUM('1.  LRAMVA Summary'!K$76:K$77)*(MONTH($E139)-1)/12)*$H139</f>
        <v>0</v>
      </c>
      <c r="Q139" s="229">
        <f>(SUM('1.  LRAMVA Summary'!L$52:L$75)+SUM('1.  LRAMVA Summary'!L$76:L$77)*(MONTH($E139)-1)/12)*$H139</f>
        <v>0</v>
      </c>
      <c r="R139" s="229">
        <f>(SUM('1.  LRAMVA Summary'!M$52:M$75)+SUM('1.  LRAMVA Summary'!M$76:M$77)*(MONTH($E139)-1)/12)*$H139</f>
        <v>0</v>
      </c>
      <c r="S139" s="229">
        <f>(SUM('1.  LRAMVA Summary'!N$52:N$75)+SUM('1.  LRAMVA Summary'!N$76:N$77)*(MONTH($E139)-1)/12)*$H139</f>
        <v>0</v>
      </c>
      <c r="T139" s="229">
        <f>(SUM('1.  LRAMVA Summary'!O$52:O$75)+SUM('1.  LRAMVA Summary'!O$76:O$77)*(MONTH($E139)-1)/12)*$H139</f>
        <v>0</v>
      </c>
      <c r="U139" s="229">
        <f>(SUM('1.  LRAMVA Summary'!P$52:P$75)+SUM('1.  LRAMVA Summary'!P$76:P$77)*(MONTH($E139)-1)/12)*$H139</f>
        <v>0</v>
      </c>
      <c r="V139" s="229">
        <f>(SUM('1.  LRAMVA Summary'!Q$52:Q$75)+SUM('1.  LRAMVA Summary'!Q$76:Q$77)*(MONTH($E139)-1)/12)*$H139</f>
        <v>0</v>
      </c>
      <c r="W139" s="230">
        <f t="shared" si="76"/>
        <v>0</v>
      </c>
    </row>
    <row r="140" spans="2:23" s="9" customFormat="1" hidden="1">
      <c r="B140" s="68"/>
      <c r="E140" s="213">
        <v>43617</v>
      </c>
      <c r="F140" s="213" t="s">
        <v>187</v>
      </c>
      <c r="G140" s="214" t="s">
        <v>66</v>
      </c>
      <c r="H140" s="239">
        <f t="shared" ref="H140" si="77">$C$48/12</f>
        <v>0</v>
      </c>
      <c r="I140" s="229">
        <f>(SUM('1.  LRAMVA Summary'!D$52:D$75)+SUM('1.  LRAMVA Summary'!D$76:D$77)*(MONTH($E140)-1)/12)*$H140</f>
        <v>0</v>
      </c>
      <c r="J140" s="229">
        <f>(SUM('1.  LRAMVA Summary'!E$52:E$75)+SUM('1.  LRAMVA Summary'!E$76:E$77)*(MONTH($E140)-1)/12)*$H140</f>
        <v>0</v>
      </c>
      <c r="K140" s="229">
        <f>(SUM('1.  LRAMVA Summary'!F$52:F$75)+SUM('1.  LRAMVA Summary'!F$76:F$77)*(MONTH($E140)-1)/12)*$H140</f>
        <v>0</v>
      </c>
      <c r="L140" s="229">
        <f>(SUM('1.  LRAMVA Summary'!G$52:G$75)+SUM('1.  LRAMVA Summary'!G$76:G$77)*(MONTH($E140)-1)/12)*$H140</f>
        <v>0</v>
      </c>
      <c r="M140" s="229">
        <f>(SUM('1.  LRAMVA Summary'!H$52:H$75)+SUM('1.  LRAMVA Summary'!H$76:H$77)*(MONTH($E140)-1)/12)*$H140</f>
        <v>0</v>
      </c>
      <c r="N140" s="229">
        <f>(SUM('1.  LRAMVA Summary'!I$52:I$75)+SUM('1.  LRAMVA Summary'!I$76:I$77)*(MONTH($E140)-1)/12)*$H140</f>
        <v>0</v>
      </c>
      <c r="O140" s="229">
        <f>(SUM('1.  LRAMVA Summary'!J$52:J$75)+SUM('1.  LRAMVA Summary'!J$76:J$77)*(MONTH($E140)-1)/12)*$H140</f>
        <v>0</v>
      </c>
      <c r="P140" s="229">
        <f>(SUM('1.  LRAMVA Summary'!K$52:K$75)+SUM('1.  LRAMVA Summary'!K$76:K$77)*(MONTH($E140)-1)/12)*$H140</f>
        <v>0</v>
      </c>
      <c r="Q140" s="229">
        <f>(SUM('1.  LRAMVA Summary'!L$52:L$75)+SUM('1.  LRAMVA Summary'!L$76:L$77)*(MONTH($E140)-1)/12)*$H140</f>
        <v>0</v>
      </c>
      <c r="R140" s="229">
        <f>(SUM('1.  LRAMVA Summary'!M$52:M$75)+SUM('1.  LRAMVA Summary'!M$76:M$77)*(MONTH($E140)-1)/12)*$H140</f>
        <v>0</v>
      </c>
      <c r="S140" s="229">
        <f>(SUM('1.  LRAMVA Summary'!N$52:N$75)+SUM('1.  LRAMVA Summary'!N$76:N$77)*(MONTH($E140)-1)/12)*$H140</f>
        <v>0</v>
      </c>
      <c r="T140" s="229">
        <f>(SUM('1.  LRAMVA Summary'!O$52:O$75)+SUM('1.  LRAMVA Summary'!O$76:O$77)*(MONTH($E140)-1)/12)*$H140</f>
        <v>0</v>
      </c>
      <c r="U140" s="229">
        <f>(SUM('1.  LRAMVA Summary'!P$52:P$75)+SUM('1.  LRAMVA Summary'!P$76:P$77)*(MONTH($E140)-1)/12)*$H140</f>
        <v>0</v>
      </c>
      <c r="V140" s="229">
        <f>(SUM('1.  LRAMVA Summary'!Q$52:Q$75)+SUM('1.  LRAMVA Summary'!Q$76:Q$77)*(MONTH($E140)-1)/12)*$H140</f>
        <v>0</v>
      </c>
      <c r="W140" s="230">
        <f t="shared" si="76"/>
        <v>0</v>
      </c>
    </row>
    <row r="141" spans="2:23" s="9" customFormat="1" hidden="1">
      <c r="B141" s="68"/>
      <c r="E141" s="213">
        <v>43647</v>
      </c>
      <c r="F141" s="213" t="s">
        <v>187</v>
      </c>
      <c r="G141" s="214" t="s">
        <v>68</v>
      </c>
      <c r="H141" s="239">
        <f>$C$49/12</f>
        <v>0</v>
      </c>
      <c r="I141" s="229">
        <f>(SUM('1.  LRAMVA Summary'!D$52:D$75)+SUM('1.  LRAMVA Summary'!D$76:D$77)*(MONTH($E141)-1)/12)*$H141</f>
        <v>0</v>
      </c>
      <c r="J141" s="229">
        <f>(SUM('1.  LRAMVA Summary'!E$52:E$75)+SUM('1.  LRAMVA Summary'!E$76:E$77)*(MONTH($E141)-1)/12)*$H141</f>
        <v>0</v>
      </c>
      <c r="K141" s="229">
        <f>(SUM('1.  LRAMVA Summary'!F$52:F$75)+SUM('1.  LRAMVA Summary'!F$76:F$77)*(MONTH($E141)-1)/12)*$H141</f>
        <v>0</v>
      </c>
      <c r="L141" s="229">
        <f>(SUM('1.  LRAMVA Summary'!G$52:G$75)+SUM('1.  LRAMVA Summary'!G$76:G$77)*(MONTH($E141)-1)/12)*$H141</f>
        <v>0</v>
      </c>
      <c r="M141" s="229">
        <f>(SUM('1.  LRAMVA Summary'!H$52:H$75)+SUM('1.  LRAMVA Summary'!H$76:H$77)*(MONTH($E141)-1)/12)*$H141</f>
        <v>0</v>
      </c>
      <c r="N141" s="229">
        <f>(SUM('1.  LRAMVA Summary'!I$52:I$75)+SUM('1.  LRAMVA Summary'!I$76:I$77)*(MONTH($E141)-1)/12)*$H141</f>
        <v>0</v>
      </c>
      <c r="O141" s="229">
        <f>(SUM('1.  LRAMVA Summary'!J$52:J$75)+SUM('1.  LRAMVA Summary'!J$76:J$77)*(MONTH($E141)-1)/12)*$H141</f>
        <v>0</v>
      </c>
      <c r="P141" s="229">
        <f>(SUM('1.  LRAMVA Summary'!K$52:K$75)+SUM('1.  LRAMVA Summary'!K$76:K$77)*(MONTH($E141)-1)/12)*$H141</f>
        <v>0</v>
      </c>
      <c r="Q141" s="229">
        <f>(SUM('1.  LRAMVA Summary'!L$52:L$75)+SUM('1.  LRAMVA Summary'!L$76:L$77)*(MONTH($E141)-1)/12)*$H141</f>
        <v>0</v>
      </c>
      <c r="R141" s="229">
        <f>(SUM('1.  LRAMVA Summary'!M$52:M$75)+SUM('1.  LRAMVA Summary'!M$76:M$77)*(MONTH($E141)-1)/12)*$H141</f>
        <v>0</v>
      </c>
      <c r="S141" s="229">
        <f>(SUM('1.  LRAMVA Summary'!N$52:N$75)+SUM('1.  LRAMVA Summary'!N$76:N$77)*(MONTH($E141)-1)/12)*$H141</f>
        <v>0</v>
      </c>
      <c r="T141" s="229">
        <f>(SUM('1.  LRAMVA Summary'!O$52:O$75)+SUM('1.  LRAMVA Summary'!O$76:O$77)*(MONTH($E141)-1)/12)*$H141</f>
        <v>0</v>
      </c>
      <c r="U141" s="229">
        <f>(SUM('1.  LRAMVA Summary'!P$52:P$75)+SUM('1.  LRAMVA Summary'!P$76:P$77)*(MONTH($E141)-1)/12)*$H141</f>
        <v>0</v>
      </c>
      <c r="V141" s="229">
        <f>(SUM('1.  LRAMVA Summary'!Q$52:Q$75)+SUM('1.  LRAMVA Summary'!Q$76:Q$77)*(MONTH($E141)-1)/12)*$H141</f>
        <v>0</v>
      </c>
      <c r="W141" s="230">
        <f t="shared" si="76"/>
        <v>0</v>
      </c>
    </row>
    <row r="142" spans="2:23" s="9" customFormat="1" hidden="1">
      <c r="B142" s="68"/>
      <c r="E142" s="213">
        <v>43678</v>
      </c>
      <c r="F142" s="213" t="s">
        <v>187</v>
      </c>
      <c r="G142" s="214" t="s">
        <v>68</v>
      </c>
      <c r="H142" s="239">
        <f t="shared" ref="H142" si="78">$C$49/12</f>
        <v>0</v>
      </c>
      <c r="I142" s="229">
        <f>(SUM('1.  LRAMVA Summary'!D$52:D$75)+SUM('1.  LRAMVA Summary'!D$76:D$77)*(MONTH($E142)-1)/12)*$H142</f>
        <v>0</v>
      </c>
      <c r="J142" s="229">
        <f>(SUM('1.  LRAMVA Summary'!E$52:E$75)+SUM('1.  LRAMVA Summary'!E$76:E$77)*(MONTH($E142)-1)/12)*$H142</f>
        <v>0</v>
      </c>
      <c r="K142" s="229">
        <f>(SUM('1.  LRAMVA Summary'!F$52:F$75)+SUM('1.  LRAMVA Summary'!F$76:F$77)*(MONTH($E142)-1)/12)*$H142</f>
        <v>0</v>
      </c>
      <c r="L142" s="229">
        <f>(SUM('1.  LRAMVA Summary'!G$52:G$75)+SUM('1.  LRAMVA Summary'!G$76:G$77)*(MONTH($E142)-1)/12)*$H142</f>
        <v>0</v>
      </c>
      <c r="M142" s="229">
        <f>(SUM('1.  LRAMVA Summary'!H$52:H$75)+SUM('1.  LRAMVA Summary'!H$76:H$77)*(MONTH($E142)-1)/12)*$H142</f>
        <v>0</v>
      </c>
      <c r="N142" s="229">
        <f>(SUM('1.  LRAMVA Summary'!I$52:I$75)+SUM('1.  LRAMVA Summary'!I$76:I$77)*(MONTH($E142)-1)/12)*$H142</f>
        <v>0</v>
      </c>
      <c r="O142" s="229">
        <f>(SUM('1.  LRAMVA Summary'!J$52:J$75)+SUM('1.  LRAMVA Summary'!J$76:J$77)*(MONTH($E142)-1)/12)*$H142</f>
        <v>0</v>
      </c>
      <c r="P142" s="229">
        <f>(SUM('1.  LRAMVA Summary'!K$52:K$75)+SUM('1.  LRAMVA Summary'!K$76:K$77)*(MONTH($E142)-1)/12)*$H142</f>
        <v>0</v>
      </c>
      <c r="Q142" s="229">
        <f>(SUM('1.  LRAMVA Summary'!L$52:L$75)+SUM('1.  LRAMVA Summary'!L$76:L$77)*(MONTH($E142)-1)/12)*$H142</f>
        <v>0</v>
      </c>
      <c r="R142" s="229">
        <f>(SUM('1.  LRAMVA Summary'!M$52:M$75)+SUM('1.  LRAMVA Summary'!M$76:M$77)*(MONTH($E142)-1)/12)*$H142</f>
        <v>0</v>
      </c>
      <c r="S142" s="229">
        <f>(SUM('1.  LRAMVA Summary'!N$52:N$75)+SUM('1.  LRAMVA Summary'!N$76:N$77)*(MONTH($E142)-1)/12)*$H142</f>
        <v>0</v>
      </c>
      <c r="T142" s="229">
        <f>(SUM('1.  LRAMVA Summary'!O$52:O$75)+SUM('1.  LRAMVA Summary'!O$76:O$77)*(MONTH($E142)-1)/12)*$H142</f>
        <v>0</v>
      </c>
      <c r="U142" s="229">
        <f>(SUM('1.  LRAMVA Summary'!P$52:P$75)+SUM('1.  LRAMVA Summary'!P$76:P$77)*(MONTH($E142)-1)/12)*$H142</f>
        <v>0</v>
      </c>
      <c r="V142" s="229">
        <f>(SUM('1.  LRAMVA Summary'!Q$52:Q$75)+SUM('1.  LRAMVA Summary'!Q$76:Q$77)*(MONTH($E142)-1)/12)*$H142</f>
        <v>0</v>
      </c>
      <c r="W142" s="230">
        <f t="shared" si="76"/>
        <v>0</v>
      </c>
    </row>
    <row r="143" spans="2:23" s="9" customFormat="1" hidden="1">
      <c r="B143" s="68"/>
      <c r="E143" s="213">
        <v>43709</v>
      </c>
      <c r="F143" s="213" t="s">
        <v>187</v>
      </c>
      <c r="G143" s="214" t="s">
        <v>68</v>
      </c>
      <c r="H143" s="239">
        <f>$C$49/12</f>
        <v>0</v>
      </c>
      <c r="I143" s="229">
        <f>(SUM('1.  LRAMVA Summary'!D$52:D$75)+SUM('1.  LRAMVA Summary'!D$76:D$77)*(MONTH($E143)-1)/12)*$H143</f>
        <v>0</v>
      </c>
      <c r="J143" s="229">
        <f>(SUM('1.  LRAMVA Summary'!E$52:E$75)+SUM('1.  LRAMVA Summary'!E$76:E$77)*(MONTH($E143)-1)/12)*$H143</f>
        <v>0</v>
      </c>
      <c r="K143" s="229">
        <f>(SUM('1.  LRAMVA Summary'!F$52:F$75)+SUM('1.  LRAMVA Summary'!F$76:F$77)*(MONTH($E143)-1)/12)*$H143</f>
        <v>0</v>
      </c>
      <c r="L143" s="229">
        <f>(SUM('1.  LRAMVA Summary'!G$52:G$75)+SUM('1.  LRAMVA Summary'!G$76:G$77)*(MONTH($E143)-1)/12)*$H143</f>
        <v>0</v>
      </c>
      <c r="M143" s="229">
        <f>(SUM('1.  LRAMVA Summary'!H$52:H$75)+SUM('1.  LRAMVA Summary'!H$76:H$77)*(MONTH($E143)-1)/12)*$H143</f>
        <v>0</v>
      </c>
      <c r="N143" s="229">
        <f>(SUM('1.  LRAMVA Summary'!I$52:I$75)+SUM('1.  LRAMVA Summary'!I$76:I$77)*(MONTH($E143)-1)/12)*$H143</f>
        <v>0</v>
      </c>
      <c r="O143" s="229">
        <f>(SUM('1.  LRAMVA Summary'!J$52:J$75)+SUM('1.  LRAMVA Summary'!J$76:J$77)*(MONTH($E143)-1)/12)*$H143</f>
        <v>0</v>
      </c>
      <c r="P143" s="229">
        <f>(SUM('1.  LRAMVA Summary'!K$52:K$75)+SUM('1.  LRAMVA Summary'!K$76:K$77)*(MONTH($E143)-1)/12)*$H143</f>
        <v>0</v>
      </c>
      <c r="Q143" s="229">
        <f>(SUM('1.  LRAMVA Summary'!L$52:L$75)+SUM('1.  LRAMVA Summary'!L$76:L$77)*(MONTH($E143)-1)/12)*$H143</f>
        <v>0</v>
      </c>
      <c r="R143" s="229">
        <f>(SUM('1.  LRAMVA Summary'!M$52:M$75)+SUM('1.  LRAMVA Summary'!M$76:M$77)*(MONTH($E143)-1)/12)*$H143</f>
        <v>0</v>
      </c>
      <c r="S143" s="229">
        <f>(SUM('1.  LRAMVA Summary'!N$52:N$75)+SUM('1.  LRAMVA Summary'!N$76:N$77)*(MONTH($E143)-1)/12)*$H143</f>
        <v>0</v>
      </c>
      <c r="T143" s="229">
        <f>(SUM('1.  LRAMVA Summary'!O$52:O$75)+SUM('1.  LRAMVA Summary'!O$76:O$77)*(MONTH($E143)-1)/12)*$H143</f>
        <v>0</v>
      </c>
      <c r="U143" s="229">
        <f>(SUM('1.  LRAMVA Summary'!P$52:P$75)+SUM('1.  LRAMVA Summary'!P$76:P$77)*(MONTH($E143)-1)/12)*$H143</f>
        <v>0</v>
      </c>
      <c r="V143" s="229">
        <f>(SUM('1.  LRAMVA Summary'!Q$52:Q$75)+SUM('1.  LRAMVA Summary'!Q$76:Q$77)*(MONTH($E143)-1)/12)*$H143</f>
        <v>0</v>
      </c>
      <c r="W143" s="230">
        <f t="shared" si="76"/>
        <v>0</v>
      </c>
    </row>
    <row r="144" spans="2:23" s="9" customFormat="1" hidden="1">
      <c r="B144" s="68"/>
      <c r="E144" s="213">
        <v>43739</v>
      </c>
      <c r="F144" s="213" t="s">
        <v>187</v>
      </c>
      <c r="G144" s="214" t="s">
        <v>69</v>
      </c>
      <c r="H144" s="239">
        <f>$C$50/12</f>
        <v>0</v>
      </c>
      <c r="I144" s="229">
        <f>(SUM('1.  LRAMVA Summary'!D$52:D$75)+SUM('1.  LRAMVA Summary'!D$76:D$77)*(MONTH($E144)-1)/12)*$H144</f>
        <v>0</v>
      </c>
      <c r="J144" s="229">
        <f>(SUM('1.  LRAMVA Summary'!E$52:E$75)+SUM('1.  LRAMVA Summary'!E$76:E$77)*(MONTH($E144)-1)/12)*$H144</f>
        <v>0</v>
      </c>
      <c r="K144" s="229">
        <f>(SUM('1.  LRAMVA Summary'!F$52:F$75)+SUM('1.  LRAMVA Summary'!F$76:F$77)*(MONTH($E144)-1)/12)*$H144</f>
        <v>0</v>
      </c>
      <c r="L144" s="229">
        <f>(SUM('1.  LRAMVA Summary'!G$52:G$75)+SUM('1.  LRAMVA Summary'!G$76:G$77)*(MONTH($E144)-1)/12)*$H144</f>
        <v>0</v>
      </c>
      <c r="M144" s="229">
        <f>(SUM('1.  LRAMVA Summary'!H$52:H$75)+SUM('1.  LRAMVA Summary'!H$76:H$77)*(MONTH($E144)-1)/12)*$H144</f>
        <v>0</v>
      </c>
      <c r="N144" s="229">
        <f>(SUM('1.  LRAMVA Summary'!I$52:I$75)+SUM('1.  LRAMVA Summary'!I$76:I$77)*(MONTH($E144)-1)/12)*$H144</f>
        <v>0</v>
      </c>
      <c r="O144" s="229">
        <f>(SUM('1.  LRAMVA Summary'!J$52:J$75)+SUM('1.  LRAMVA Summary'!J$76:J$77)*(MONTH($E144)-1)/12)*$H144</f>
        <v>0</v>
      </c>
      <c r="P144" s="229">
        <f>(SUM('1.  LRAMVA Summary'!K$52:K$75)+SUM('1.  LRAMVA Summary'!K$76:K$77)*(MONTH($E144)-1)/12)*$H144</f>
        <v>0</v>
      </c>
      <c r="Q144" s="229">
        <f>(SUM('1.  LRAMVA Summary'!L$52:L$75)+SUM('1.  LRAMVA Summary'!L$76:L$77)*(MONTH($E144)-1)/12)*$H144</f>
        <v>0</v>
      </c>
      <c r="R144" s="229">
        <f>(SUM('1.  LRAMVA Summary'!M$52:M$75)+SUM('1.  LRAMVA Summary'!M$76:M$77)*(MONTH($E144)-1)/12)*$H144</f>
        <v>0</v>
      </c>
      <c r="S144" s="229">
        <f>(SUM('1.  LRAMVA Summary'!N$52:N$75)+SUM('1.  LRAMVA Summary'!N$76:N$77)*(MONTH($E144)-1)/12)*$H144</f>
        <v>0</v>
      </c>
      <c r="T144" s="229">
        <f>(SUM('1.  LRAMVA Summary'!O$52:O$75)+SUM('1.  LRAMVA Summary'!O$76:O$77)*(MONTH($E144)-1)/12)*$H144</f>
        <v>0</v>
      </c>
      <c r="U144" s="229">
        <f>(SUM('1.  LRAMVA Summary'!P$52:P$75)+SUM('1.  LRAMVA Summary'!P$76:P$77)*(MONTH($E144)-1)/12)*$H144</f>
        <v>0</v>
      </c>
      <c r="V144" s="229">
        <f>(SUM('1.  LRAMVA Summary'!Q$52:Q$75)+SUM('1.  LRAMVA Summary'!Q$76:Q$77)*(MONTH($E144)-1)/12)*$H144</f>
        <v>0</v>
      </c>
      <c r="W144" s="230">
        <f t="shared" si="76"/>
        <v>0</v>
      </c>
    </row>
    <row r="145" spans="2:23" s="9" customFormat="1" hidden="1">
      <c r="B145" s="68"/>
      <c r="E145" s="213">
        <v>43770</v>
      </c>
      <c r="F145" s="213" t="s">
        <v>187</v>
      </c>
      <c r="G145" s="214" t="s">
        <v>69</v>
      </c>
      <c r="H145" s="239">
        <f t="shared" ref="H145:H146" si="79">$C$50/12</f>
        <v>0</v>
      </c>
      <c r="I145" s="229">
        <f>(SUM('1.  LRAMVA Summary'!D$52:D$75)+SUM('1.  LRAMVA Summary'!D$76:D$77)*(MONTH($E145)-1)/12)*$H145</f>
        <v>0</v>
      </c>
      <c r="J145" s="229">
        <f>(SUM('1.  LRAMVA Summary'!E$52:E$75)+SUM('1.  LRAMVA Summary'!E$76:E$77)*(MONTH($E145)-1)/12)*$H145</f>
        <v>0</v>
      </c>
      <c r="K145" s="229">
        <f>(SUM('1.  LRAMVA Summary'!F$52:F$75)+SUM('1.  LRAMVA Summary'!F$76:F$77)*(MONTH($E145)-1)/12)*$H145</f>
        <v>0</v>
      </c>
      <c r="L145" s="229">
        <f>(SUM('1.  LRAMVA Summary'!G$52:G$75)+SUM('1.  LRAMVA Summary'!G$76:G$77)*(MONTH($E145)-1)/12)*$H145</f>
        <v>0</v>
      </c>
      <c r="M145" s="229">
        <f>(SUM('1.  LRAMVA Summary'!H$52:H$75)+SUM('1.  LRAMVA Summary'!H$76:H$77)*(MONTH($E145)-1)/12)*$H145</f>
        <v>0</v>
      </c>
      <c r="N145" s="229">
        <f>(SUM('1.  LRAMVA Summary'!I$52:I$75)+SUM('1.  LRAMVA Summary'!I$76:I$77)*(MONTH($E145)-1)/12)*$H145</f>
        <v>0</v>
      </c>
      <c r="O145" s="229">
        <f>(SUM('1.  LRAMVA Summary'!J$52:J$75)+SUM('1.  LRAMVA Summary'!J$76:J$77)*(MONTH($E145)-1)/12)*$H145</f>
        <v>0</v>
      </c>
      <c r="P145" s="229">
        <f>(SUM('1.  LRAMVA Summary'!K$52:K$75)+SUM('1.  LRAMVA Summary'!K$76:K$77)*(MONTH($E145)-1)/12)*$H145</f>
        <v>0</v>
      </c>
      <c r="Q145" s="229">
        <f>(SUM('1.  LRAMVA Summary'!L$52:L$75)+SUM('1.  LRAMVA Summary'!L$76:L$77)*(MONTH($E145)-1)/12)*$H145</f>
        <v>0</v>
      </c>
      <c r="R145" s="229">
        <f>(SUM('1.  LRAMVA Summary'!M$52:M$75)+SUM('1.  LRAMVA Summary'!M$76:M$77)*(MONTH($E145)-1)/12)*$H145</f>
        <v>0</v>
      </c>
      <c r="S145" s="229">
        <f>(SUM('1.  LRAMVA Summary'!N$52:N$75)+SUM('1.  LRAMVA Summary'!N$76:N$77)*(MONTH($E145)-1)/12)*$H145</f>
        <v>0</v>
      </c>
      <c r="T145" s="229">
        <f>(SUM('1.  LRAMVA Summary'!O$52:O$75)+SUM('1.  LRAMVA Summary'!O$76:O$77)*(MONTH($E145)-1)/12)*$H145</f>
        <v>0</v>
      </c>
      <c r="U145" s="229">
        <f>(SUM('1.  LRAMVA Summary'!P$52:P$75)+SUM('1.  LRAMVA Summary'!P$76:P$77)*(MONTH($E145)-1)/12)*$H145</f>
        <v>0</v>
      </c>
      <c r="V145" s="229">
        <f>(SUM('1.  LRAMVA Summary'!Q$52:Q$75)+SUM('1.  LRAMVA Summary'!Q$76:Q$77)*(MONTH($E145)-1)/12)*$H145</f>
        <v>0</v>
      </c>
      <c r="W145" s="230">
        <f t="shared" si="76"/>
        <v>0</v>
      </c>
    </row>
    <row r="146" spans="2:23" s="9" customFormat="1" hidden="1">
      <c r="B146" s="68"/>
      <c r="E146" s="213">
        <v>43800</v>
      </c>
      <c r="F146" s="213" t="s">
        <v>187</v>
      </c>
      <c r="G146" s="214" t="s">
        <v>69</v>
      </c>
      <c r="H146" s="239">
        <f t="shared" si="79"/>
        <v>0</v>
      </c>
      <c r="I146" s="229">
        <f>(SUM('1.  LRAMVA Summary'!D$52:D$75)+SUM('1.  LRAMVA Summary'!D$76:D$77)*(MONTH($E146)-1)/12)*$H146</f>
        <v>0</v>
      </c>
      <c r="J146" s="229">
        <f>(SUM('1.  LRAMVA Summary'!E$52:E$75)+SUM('1.  LRAMVA Summary'!E$76:E$77)*(MONTH($E146)-1)/12)*$H146</f>
        <v>0</v>
      </c>
      <c r="K146" s="229">
        <f>(SUM('1.  LRAMVA Summary'!F$52:F$75)+SUM('1.  LRAMVA Summary'!F$76:F$77)*(MONTH($E146)-1)/12)*$H146</f>
        <v>0</v>
      </c>
      <c r="L146" s="229">
        <f>(SUM('1.  LRAMVA Summary'!G$52:G$75)+SUM('1.  LRAMVA Summary'!G$76:G$77)*(MONTH($E146)-1)/12)*$H146</f>
        <v>0</v>
      </c>
      <c r="M146" s="229">
        <f>(SUM('1.  LRAMVA Summary'!H$52:H$75)+SUM('1.  LRAMVA Summary'!H$76:H$77)*(MONTH($E146)-1)/12)*$H146</f>
        <v>0</v>
      </c>
      <c r="N146" s="229">
        <f>(SUM('1.  LRAMVA Summary'!I$52:I$75)+SUM('1.  LRAMVA Summary'!I$76:I$77)*(MONTH($E146)-1)/12)*$H146</f>
        <v>0</v>
      </c>
      <c r="O146" s="229">
        <f>(SUM('1.  LRAMVA Summary'!J$52:J$75)+SUM('1.  LRAMVA Summary'!J$76:J$77)*(MONTH($E146)-1)/12)*$H146</f>
        <v>0</v>
      </c>
      <c r="P146" s="229">
        <f>(SUM('1.  LRAMVA Summary'!K$52:K$75)+SUM('1.  LRAMVA Summary'!K$76:K$77)*(MONTH($E146)-1)/12)*$H146</f>
        <v>0</v>
      </c>
      <c r="Q146" s="229">
        <f>(SUM('1.  LRAMVA Summary'!L$52:L$75)+SUM('1.  LRAMVA Summary'!L$76:L$77)*(MONTH($E146)-1)/12)*$H146</f>
        <v>0</v>
      </c>
      <c r="R146" s="229">
        <f>(SUM('1.  LRAMVA Summary'!M$52:M$75)+SUM('1.  LRAMVA Summary'!M$76:M$77)*(MONTH($E146)-1)/12)*$H146</f>
        <v>0</v>
      </c>
      <c r="S146" s="229">
        <f>(SUM('1.  LRAMVA Summary'!N$52:N$75)+SUM('1.  LRAMVA Summary'!N$76:N$77)*(MONTH($E146)-1)/12)*$H146</f>
        <v>0</v>
      </c>
      <c r="T146" s="229">
        <f>(SUM('1.  LRAMVA Summary'!O$52:O$75)+SUM('1.  LRAMVA Summary'!O$76:O$77)*(MONTH($E146)-1)/12)*$H146</f>
        <v>0</v>
      </c>
      <c r="U146" s="229">
        <f>(SUM('1.  LRAMVA Summary'!P$52:P$75)+SUM('1.  LRAMVA Summary'!P$76:P$77)*(MONTH($E146)-1)/12)*$H146</f>
        <v>0</v>
      </c>
      <c r="V146" s="229">
        <f>(SUM('1.  LRAMVA Summary'!Q$52:Q$75)+SUM('1.  LRAMVA Summary'!Q$76:Q$77)*(MONTH($E146)-1)/12)*$H146</f>
        <v>0</v>
      </c>
      <c r="W146" s="230">
        <f t="shared" si="76"/>
        <v>0</v>
      </c>
    </row>
    <row r="147" spans="2:23" s="9" customFormat="1" ht="15.75" hidden="1" thickBot="1">
      <c r="B147" s="68"/>
      <c r="E147" s="215" t="s">
        <v>470</v>
      </c>
      <c r="F147" s="215"/>
      <c r="G147" s="216"/>
      <c r="H147" s="217"/>
      <c r="I147" s="218">
        <f>SUM(I134:I146)</f>
        <v>329.37662813300739</v>
      </c>
      <c r="J147" s="218">
        <f>SUM(J134:J146)</f>
        <v>2554.6484837564408</v>
      </c>
      <c r="K147" s="218">
        <f t="shared" ref="K147:O147" si="80">SUM(K134:K146)</f>
        <v>209.48286975363152</v>
      </c>
      <c r="L147" s="218">
        <f t="shared" si="80"/>
        <v>-98.929657020408243</v>
      </c>
      <c r="M147" s="218">
        <f t="shared" si="80"/>
        <v>-5.9477096248229175</v>
      </c>
      <c r="N147" s="218">
        <f t="shared" si="80"/>
        <v>-1.1799938672041668</v>
      </c>
      <c r="O147" s="218">
        <f t="shared" si="80"/>
        <v>600.71994465959619</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3588.1705657902417</v>
      </c>
    </row>
    <row r="148" spans="2:23" s="9" customFormat="1" ht="15.75" hidden="1" thickTop="1">
      <c r="B148" s="68"/>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hidden="1">
      <c r="B149" s="68"/>
      <c r="E149" s="224" t="s">
        <v>434</v>
      </c>
      <c r="F149" s="224"/>
      <c r="G149" s="225"/>
      <c r="H149" s="226"/>
      <c r="I149" s="227">
        <f>I147+I148</f>
        <v>329.37662813300739</v>
      </c>
      <c r="J149" s="227">
        <f t="shared" ref="J149" si="82">J147+J148</f>
        <v>2554.6484837564408</v>
      </c>
      <c r="K149" s="227">
        <f t="shared" ref="K149" si="83">K147+K148</f>
        <v>209.48286975363152</v>
      </c>
      <c r="L149" s="227">
        <f t="shared" ref="L149" si="84">L147+L148</f>
        <v>-98.929657020408243</v>
      </c>
      <c r="M149" s="227">
        <f t="shared" ref="M149" si="85">M147+M148</f>
        <v>-5.9477096248229175</v>
      </c>
      <c r="N149" s="227">
        <f t="shared" ref="N149" si="86">N147+N148</f>
        <v>-1.1799938672041668</v>
      </c>
      <c r="O149" s="227">
        <f t="shared" ref="O149:V149" si="87">O147+O148</f>
        <v>600.71994465959619</v>
      </c>
      <c r="P149" s="227">
        <f t="shared" si="87"/>
        <v>0</v>
      </c>
      <c r="Q149" s="227">
        <f t="shared" si="87"/>
        <v>0</v>
      </c>
      <c r="R149" s="227">
        <f t="shared" si="87"/>
        <v>0</v>
      </c>
      <c r="S149" s="227">
        <f t="shared" si="87"/>
        <v>0</v>
      </c>
      <c r="T149" s="227">
        <f t="shared" si="87"/>
        <v>0</v>
      </c>
      <c r="U149" s="227">
        <f t="shared" si="87"/>
        <v>0</v>
      </c>
      <c r="V149" s="227">
        <f t="shared" si="87"/>
        <v>0</v>
      </c>
      <c r="W149" s="227">
        <f>W147+W148</f>
        <v>3588.1705657902417</v>
      </c>
    </row>
    <row r="150" spans="2:23" s="9" customFormat="1" hidden="1">
      <c r="B150" s="68"/>
      <c r="E150" s="213">
        <v>43831</v>
      </c>
      <c r="F150" s="213" t="s">
        <v>188</v>
      </c>
      <c r="G150" s="214" t="s">
        <v>65</v>
      </c>
      <c r="H150" s="239">
        <f>$C$51/12</f>
        <v>0</v>
      </c>
      <c r="I150" s="229">
        <f>(SUM('1.  LRAMVA Summary'!D$52:D$78)+SUM('1.  LRAMVA Summary'!D$79:D$80)*(MONTH($E150)-1)/12)*$H150</f>
        <v>0</v>
      </c>
      <c r="J150" s="229">
        <f>(SUM('1.  LRAMVA Summary'!E$52:E$78)+SUM('1.  LRAMVA Summary'!E$79:E$80)*(MONTH($E150)-1)/12)*$H150</f>
        <v>0</v>
      </c>
      <c r="K150" s="229">
        <f>(SUM('1.  LRAMVA Summary'!F$52:F$78)+SUM('1.  LRAMVA Summary'!F$79:F$80)*(MONTH($E150)-1)/12)*$H150</f>
        <v>0</v>
      </c>
      <c r="L150" s="229">
        <f>(SUM('1.  LRAMVA Summary'!G$52:G$78)+SUM('1.  LRAMVA Summary'!G$79:G$80)*(MONTH($E150)-1)/12)*$H150</f>
        <v>0</v>
      </c>
      <c r="M150" s="229">
        <f>(SUM('1.  LRAMVA Summary'!H$52:H$78)+SUM('1.  LRAMVA Summary'!H$79:H$80)*(MONTH($E150)-1)/12)*$H150</f>
        <v>0</v>
      </c>
      <c r="N150" s="229">
        <f>(SUM('1.  LRAMVA Summary'!I$52:I$78)+SUM('1.  LRAMVA Summary'!I$79:I$80)*(MONTH($E150)-1)/12)*$H150</f>
        <v>0</v>
      </c>
      <c r="O150" s="229">
        <f>(SUM('1.  LRAMVA Summary'!J$52:J$78)+SUM('1.  LRAMVA Summary'!J$79:J$80)*(MONTH($E150)-1)/12)*$H150</f>
        <v>0</v>
      </c>
      <c r="P150" s="229">
        <f>(SUM('1.  LRAMVA Summary'!K$52:K$78)+SUM('1.  LRAMVA Summary'!K$79:K$80)*(MONTH($E150)-1)/12)*$H150</f>
        <v>0</v>
      </c>
      <c r="Q150" s="229">
        <f>(SUM('1.  LRAMVA Summary'!L$52:L$78)+SUM('1.  LRAMVA Summary'!L$79:L$80)*(MONTH($E150)-1)/12)*$H150</f>
        <v>0</v>
      </c>
      <c r="R150" s="229">
        <f>(SUM('1.  LRAMVA Summary'!M$52:M$78)+SUM('1.  LRAMVA Summary'!M$79:M$80)*(MONTH($E150)-1)/12)*$H150</f>
        <v>0</v>
      </c>
      <c r="S150" s="229">
        <f>(SUM('1.  LRAMVA Summary'!N$52:N$78)+SUM('1.  LRAMVA Summary'!N$79:N$80)*(MONTH($E150)-1)/12)*$H150</f>
        <v>0</v>
      </c>
      <c r="T150" s="229">
        <f>(SUM('1.  LRAMVA Summary'!O$52:O$78)+SUM('1.  LRAMVA Summary'!O$79:O$80)*(MONTH($E150)-1)/12)*$H150</f>
        <v>0</v>
      </c>
      <c r="U150" s="229">
        <f>(SUM('1.  LRAMVA Summary'!P$52:P$78)+SUM('1.  LRAMVA Summary'!P$79:P$80)*(MONTH($E150)-1)/12)*$H150</f>
        <v>0</v>
      </c>
      <c r="V150" s="229">
        <f>(SUM('1.  LRAMVA Summary'!Q$52:Q$78)+SUM('1.  LRAMVA Summary'!Q$79:Q$80)*(MONTH($E150)-1)/12)*$H150</f>
        <v>0</v>
      </c>
      <c r="W150" s="230">
        <f>SUM(I150:V150)</f>
        <v>0</v>
      </c>
    </row>
    <row r="151" spans="2:23" s="9" customFormat="1" hidden="1">
      <c r="B151" s="68"/>
      <c r="E151" s="213">
        <v>43862</v>
      </c>
      <c r="F151" s="213" t="s">
        <v>188</v>
      </c>
      <c r="G151" s="214" t="s">
        <v>65</v>
      </c>
      <c r="H151" s="239">
        <f t="shared" ref="H151:H152" si="88">$C$51/12</f>
        <v>0</v>
      </c>
      <c r="I151" s="229">
        <f>(SUM('1.  LRAMVA Summary'!D$52:D$78)+SUM('1.  LRAMVA Summary'!D$79:D$80)*(MONTH($E151)-1)/12)*$H151</f>
        <v>0</v>
      </c>
      <c r="J151" s="229">
        <f>(SUM('1.  LRAMVA Summary'!E$52:E$78)+SUM('1.  LRAMVA Summary'!E$79:E$80)*(MONTH($E151)-1)/12)*$H151</f>
        <v>0</v>
      </c>
      <c r="K151" s="229">
        <f>(SUM('1.  LRAMVA Summary'!F$52:F$78)+SUM('1.  LRAMVA Summary'!F$79:F$80)*(MONTH($E151)-1)/12)*$H151</f>
        <v>0</v>
      </c>
      <c r="L151" s="229">
        <f>(SUM('1.  LRAMVA Summary'!G$52:G$78)+SUM('1.  LRAMVA Summary'!G$79:G$80)*(MONTH($E151)-1)/12)*$H151</f>
        <v>0</v>
      </c>
      <c r="M151" s="229">
        <f>(SUM('1.  LRAMVA Summary'!H$52:H$78)+SUM('1.  LRAMVA Summary'!H$79:H$80)*(MONTH($E151)-1)/12)*$H151</f>
        <v>0</v>
      </c>
      <c r="N151" s="229">
        <f>(SUM('1.  LRAMVA Summary'!I$52:I$78)+SUM('1.  LRAMVA Summary'!I$79:I$80)*(MONTH($E151)-1)/12)*$H151</f>
        <v>0</v>
      </c>
      <c r="O151" s="229">
        <f>(SUM('1.  LRAMVA Summary'!J$52:J$78)+SUM('1.  LRAMVA Summary'!J$79:J$80)*(MONTH($E151)-1)/12)*$H151</f>
        <v>0</v>
      </c>
      <c r="P151" s="229">
        <f>(SUM('1.  LRAMVA Summary'!K$52:K$78)+SUM('1.  LRAMVA Summary'!K$79:K$80)*(MONTH($E151)-1)/12)*$H151</f>
        <v>0</v>
      </c>
      <c r="Q151" s="229">
        <f>(SUM('1.  LRAMVA Summary'!L$52:L$78)+SUM('1.  LRAMVA Summary'!L$79:L$80)*(MONTH($E151)-1)/12)*$H151</f>
        <v>0</v>
      </c>
      <c r="R151" s="229">
        <f>(SUM('1.  LRAMVA Summary'!M$52:M$78)+SUM('1.  LRAMVA Summary'!M$79:M$80)*(MONTH($E151)-1)/12)*$H151</f>
        <v>0</v>
      </c>
      <c r="S151" s="229">
        <f>(SUM('1.  LRAMVA Summary'!N$52:N$78)+SUM('1.  LRAMVA Summary'!N$79:N$80)*(MONTH($E151)-1)/12)*$H151</f>
        <v>0</v>
      </c>
      <c r="T151" s="229">
        <f>(SUM('1.  LRAMVA Summary'!O$52:O$78)+SUM('1.  LRAMVA Summary'!O$79:O$80)*(MONTH($E151)-1)/12)*$H151</f>
        <v>0</v>
      </c>
      <c r="U151" s="229">
        <f>(SUM('1.  LRAMVA Summary'!P$52:P$78)+SUM('1.  LRAMVA Summary'!P$79:P$80)*(MONTH($E151)-1)/12)*$H151</f>
        <v>0</v>
      </c>
      <c r="V151" s="229">
        <f>(SUM('1.  LRAMVA Summary'!Q$52:Q$78)+SUM('1.  LRAMVA Summary'!Q$79:Q$80)*(MONTH($E151)-1)/12)*$H151</f>
        <v>0</v>
      </c>
      <c r="W151" s="230">
        <f t="shared" ref="W151:W160" si="89">SUM(I151:V151)</f>
        <v>0</v>
      </c>
    </row>
    <row r="152" spans="2:23" s="9" customFormat="1" hidden="1">
      <c r="B152" s="68"/>
      <c r="E152" s="213">
        <v>43891</v>
      </c>
      <c r="F152" s="213" t="s">
        <v>188</v>
      </c>
      <c r="G152" s="214" t="s">
        <v>65</v>
      </c>
      <c r="H152" s="239">
        <f t="shared" si="88"/>
        <v>0</v>
      </c>
      <c r="I152" s="229">
        <f>(SUM('1.  LRAMVA Summary'!D$52:D$78)+SUM('1.  LRAMVA Summary'!D$79:D$80)*(MONTH($E152)-1)/12)*$H152</f>
        <v>0</v>
      </c>
      <c r="J152" s="229">
        <f>(SUM('1.  LRAMVA Summary'!E$52:E$78)+SUM('1.  LRAMVA Summary'!E$79:E$80)*(MONTH($E152)-1)/12)*$H152</f>
        <v>0</v>
      </c>
      <c r="K152" s="229">
        <f>(SUM('1.  LRAMVA Summary'!F$52:F$78)+SUM('1.  LRAMVA Summary'!F$79:F$80)*(MONTH($E152)-1)/12)*$H152</f>
        <v>0</v>
      </c>
      <c r="L152" s="229">
        <f>(SUM('1.  LRAMVA Summary'!G$52:G$78)+SUM('1.  LRAMVA Summary'!G$79:G$80)*(MONTH($E152)-1)/12)*$H152</f>
        <v>0</v>
      </c>
      <c r="M152" s="229">
        <f>(SUM('1.  LRAMVA Summary'!H$52:H$78)+SUM('1.  LRAMVA Summary'!H$79:H$80)*(MONTH($E152)-1)/12)*$H152</f>
        <v>0</v>
      </c>
      <c r="N152" s="229">
        <f>(SUM('1.  LRAMVA Summary'!I$52:I$78)+SUM('1.  LRAMVA Summary'!I$79:I$80)*(MONTH($E152)-1)/12)*$H152</f>
        <v>0</v>
      </c>
      <c r="O152" s="229">
        <f>(SUM('1.  LRAMVA Summary'!J$52:J$78)+SUM('1.  LRAMVA Summary'!J$79:J$80)*(MONTH($E152)-1)/12)*$H152</f>
        <v>0</v>
      </c>
      <c r="P152" s="229">
        <f>(SUM('1.  LRAMVA Summary'!K$52:K$78)+SUM('1.  LRAMVA Summary'!K$79:K$80)*(MONTH($E152)-1)/12)*$H152</f>
        <v>0</v>
      </c>
      <c r="Q152" s="229">
        <f>(SUM('1.  LRAMVA Summary'!L$52:L$78)+SUM('1.  LRAMVA Summary'!L$79:L$80)*(MONTH($E152)-1)/12)*$H152</f>
        <v>0</v>
      </c>
      <c r="R152" s="229">
        <f>(SUM('1.  LRAMVA Summary'!M$52:M$78)+SUM('1.  LRAMVA Summary'!M$79:M$80)*(MONTH($E152)-1)/12)*$H152</f>
        <v>0</v>
      </c>
      <c r="S152" s="229">
        <f>(SUM('1.  LRAMVA Summary'!N$52:N$78)+SUM('1.  LRAMVA Summary'!N$79:N$80)*(MONTH($E152)-1)/12)*$H152</f>
        <v>0</v>
      </c>
      <c r="T152" s="229">
        <f>(SUM('1.  LRAMVA Summary'!O$52:O$78)+SUM('1.  LRAMVA Summary'!O$79:O$80)*(MONTH($E152)-1)/12)*$H152</f>
        <v>0</v>
      </c>
      <c r="U152" s="229">
        <f>(SUM('1.  LRAMVA Summary'!P$52:P$78)+SUM('1.  LRAMVA Summary'!P$79:P$80)*(MONTH($E152)-1)/12)*$H152</f>
        <v>0</v>
      </c>
      <c r="V152" s="229">
        <f>(SUM('1.  LRAMVA Summary'!Q$52:Q$78)+SUM('1.  LRAMVA Summary'!Q$79:Q$80)*(MONTH($E152)-1)/12)*$H152</f>
        <v>0</v>
      </c>
      <c r="W152" s="230">
        <f t="shared" si="89"/>
        <v>0</v>
      </c>
    </row>
    <row r="153" spans="2:23" s="9" customFormat="1" hidden="1">
      <c r="B153" s="68"/>
      <c r="E153" s="213">
        <v>43922</v>
      </c>
      <c r="F153" s="213" t="s">
        <v>188</v>
      </c>
      <c r="G153" s="214" t="s">
        <v>66</v>
      </c>
      <c r="H153" s="239">
        <f>$C$52/12</f>
        <v>0</v>
      </c>
      <c r="I153" s="229">
        <f>(SUM('1.  LRAMVA Summary'!D$52:D$78)+SUM('1.  LRAMVA Summary'!D$79:D$80)*(MONTH($E153)-1)/12)*$H153</f>
        <v>0</v>
      </c>
      <c r="J153" s="229">
        <f>(SUM('1.  LRAMVA Summary'!E$52:E$78)+SUM('1.  LRAMVA Summary'!E$79:E$80)*(MONTH($E153)-1)/12)*$H153</f>
        <v>0</v>
      </c>
      <c r="K153" s="229">
        <f>(SUM('1.  LRAMVA Summary'!F$52:F$78)+SUM('1.  LRAMVA Summary'!F$79:F$80)*(MONTH($E153)-1)/12)*$H153</f>
        <v>0</v>
      </c>
      <c r="L153" s="229">
        <f>(SUM('1.  LRAMVA Summary'!G$52:G$78)+SUM('1.  LRAMVA Summary'!G$79:G$80)*(MONTH($E153)-1)/12)*$H153</f>
        <v>0</v>
      </c>
      <c r="M153" s="229">
        <f>(SUM('1.  LRAMVA Summary'!H$52:H$78)+SUM('1.  LRAMVA Summary'!H$79:H$80)*(MONTH($E153)-1)/12)*$H153</f>
        <v>0</v>
      </c>
      <c r="N153" s="229">
        <f>(SUM('1.  LRAMVA Summary'!I$52:I$78)+SUM('1.  LRAMVA Summary'!I$79:I$80)*(MONTH($E153)-1)/12)*$H153</f>
        <v>0</v>
      </c>
      <c r="O153" s="229">
        <f>(SUM('1.  LRAMVA Summary'!J$52:J$78)+SUM('1.  LRAMVA Summary'!J$79:J$80)*(MONTH($E153)-1)/12)*$H153</f>
        <v>0</v>
      </c>
      <c r="P153" s="229">
        <f>(SUM('1.  LRAMVA Summary'!K$52:K$78)+SUM('1.  LRAMVA Summary'!K$79:K$80)*(MONTH($E153)-1)/12)*$H153</f>
        <v>0</v>
      </c>
      <c r="Q153" s="229">
        <f>(SUM('1.  LRAMVA Summary'!L$52:L$78)+SUM('1.  LRAMVA Summary'!L$79:L$80)*(MONTH($E153)-1)/12)*$H153</f>
        <v>0</v>
      </c>
      <c r="R153" s="229">
        <f>(SUM('1.  LRAMVA Summary'!M$52:M$78)+SUM('1.  LRAMVA Summary'!M$79:M$80)*(MONTH($E153)-1)/12)*$H153</f>
        <v>0</v>
      </c>
      <c r="S153" s="229">
        <f>(SUM('1.  LRAMVA Summary'!N$52:N$78)+SUM('1.  LRAMVA Summary'!N$79:N$80)*(MONTH($E153)-1)/12)*$H153</f>
        <v>0</v>
      </c>
      <c r="T153" s="229">
        <f>(SUM('1.  LRAMVA Summary'!O$52:O$78)+SUM('1.  LRAMVA Summary'!O$79:O$80)*(MONTH($E153)-1)/12)*$H153</f>
        <v>0</v>
      </c>
      <c r="U153" s="229">
        <f>(SUM('1.  LRAMVA Summary'!P$52:P$78)+SUM('1.  LRAMVA Summary'!P$79:P$80)*(MONTH($E153)-1)/12)*$H153</f>
        <v>0</v>
      </c>
      <c r="V153" s="229">
        <f>(SUM('1.  LRAMVA Summary'!Q$52:Q$78)+SUM('1.  LRAMVA Summary'!Q$79:Q$80)*(MONTH($E153)-1)/12)*$H153</f>
        <v>0</v>
      </c>
      <c r="W153" s="230">
        <f t="shared" si="89"/>
        <v>0</v>
      </c>
    </row>
    <row r="154" spans="2:23" s="9" customFormat="1" hidden="1">
      <c r="B154" s="68"/>
      <c r="E154" s="213">
        <v>43952</v>
      </c>
      <c r="F154" s="213" t="s">
        <v>188</v>
      </c>
      <c r="G154" s="214" t="s">
        <v>66</v>
      </c>
      <c r="H154" s="239">
        <f t="shared" ref="H154:H155" si="90">$C$52/12</f>
        <v>0</v>
      </c>
      <c r="I154" s="229">
        <f>(SUM('1.  LRAMVA Summary'!D$52:D$78)+SUM('1.  LRAMVA Summary'!D$79:D$80)*(MONTH($E154)-1)/12)*$H154</f>
        <v>0</v>
      </c>
      <c r="J154" s="229">
        <f>(SUM('1.  LRAMVA Summary'!E$52:E$78)+SUM('1.  LRAMVA Summary'!E$79:E$80)*(MONTH($E154)-1)/12)*$H154</f>
        <v>0</v>
      </c>
      <c r="K154" s="229">
        <f>(SUM('1.  LRAMVA Summary'!F$52:F$78)+SUM('1.  LRAMVA Summary'!F$79:F$80)*(MONTH($E154)-1)/12)*$H154</f>
        <v>0</v>
      </c>
      <c r="L154" s="229">
        <f>(SUM('1.  LRAMVA Summary'!G$52:G$78)+SUM('1.  LRAMVA Summary'!G$79:G$80)*(MONTH($E154)-1)/12)*$H154</f>
        <v>0</v>
      </c>
      <c r="M154" s="229">
        <f>(SUM('1.  LRAMVA Summary'!H$52:H$78)+SUM('1.  LRAMVA Summary'!H$79:H$80)*(MONTH($E154)-1)/12)*$H154</f>
        <v>0</v>
      </c>
      <c r="N154" s="229">
        <f>(SUM('1.  LRAMVA Summary'!I$52:I$78)+SUM('1.  LRAMVA Summary'!I$79:I$80)*(MONTH($E154)-1)/12)*$H154</f>
        <v>0</v>
      </c>
      <c r="O154" s="229">
        <f>(SUM('1.  LRAMVA Summary'!J$52:J$78)+SUM('1.  LRAMVA Summary'!J$79:J$80)*(MONTH($E154)-1)/12)*$H154</f>
        <v>0</v>
      </c>
      <c r="P154" s="229">
        <f>(SUM('1.  LRAMVA Summary'!K$52:K$78)+SUM('1.  LRAMVA Summary'!K$79:K$80)*(MONTH($E154)-1)/12)*$H154</f>
        <v>0</v>
      </c>
      <c r="Q154" s="229">
        <f>(SUM('1.  LRAMVA Summary'!L$52:L$78)+SUM('1.  LRAMVA Summary'!L$79:L$80)*(MONTH($E154)-1)/12)*$H154</f>
        <v>0</v>
      </c>
      <c r="R154" s="229">
        <f>(SUM('1.  LRAMVA Summary'!M$52:M$78)+SUM('1.  LRAMVA Summary'!M$79:M$80)*(MONTH($E154)-1)/12)*$H154</f>
        <v>0</v>
      </c>
      <c r="S154" s="229">
        <f>(SUM('1.  LRAMVA Summary'!N$52:N$78)+SUM('1.  LRAMVA Summary'!N$79:N$80)*(MONTH($E154)-1)/12)*$H154</f>
        <v>0</v>
      </c>
      <c r="T154" s="229">
        <f>(SUM('1.  LRAMVA Summary'!O$52:O$78)+SUM('1.  LRAMVA Summary'!O$79:O$80)*(MONTH($E154)-1)/12)*$H154</f>
        <v>0</v>
      </c>
      <c r="U154" s="229">
        <f>(SUM('1.  LRAMVA Summary'!P$52:P$78)+SUM('1.  LRAMVA Summary'!P$79:P$80)*(MONTH($E154)-1)/12)*$H154</f>
        <v>0</v>
      </c>
      <c r="V154" s="229">
        <f>(SUM('1.  LRAMVA Summary'!Q$52:Q$78)+SUM('1.  LRAMVA Summary'!Q$79:Q$80)*(MONTH($E154)-1)/12)*$H154</f>
        <v>0</v>
      </c>
      <c r="W154" s="230">
        <f t="shared" si="89"/>
        <v>0</v>
      </c>
    </row>
    <row r="155" spans="2:23" s="9" customFormat="1" hidden="1">
      <c r="B155" s="68"/>
      <c r="E155" s="213">
        <v>43983</v>
      </c>
      <c r="F155" s="213" t="s">
        <v>188</v>
      </c>
      <c r="G155" s="214" t="s">
        <v>66</v>
      </c>
      <c r="H155" s="239">
        <f t="shared" si="90"/>
        <v>0</v>
      </c>
      <c r="I155" s="229">
        <f>(SUM('1.  LRAMVA Summary'!D$52:D$78)+SUM('1.  LRAMVA Summary'!D$79:D$80)*(MONTH($E155)-1)/12)*$H155</f>
        <v>0</v>
      </c>
      <c r="J155" s="229">
        <f>(SUM('1.  LRAMVA Summary'!E$52:E$78)+SUM('1.  LRAMVA Summary'!E$79:E$80)*(MONTH($E155)-1)/12)*$H155</f>
        <v>0</v>
      </c>
      <c r="K155" s="229">
        <f>(SUM('1.  LRAMVA Summary'!F$52:F$78)+SUM('1.  LRAMVA Summary'!F$79:F$80)*(MONTH($E155)-1)/12)*$H155</f>
        <v>0</v>
      </c>
      <c r="L155" s="229">
        <f>(SUM('1.  LRAMVA Summary'!G$52:G$78)+SUM('1.  LRAMVA Summary'!G$79:G$80)*(MONTH($E155)-1)/12)*$H155</f>
        <v>0</v>
      </c>
      <c r="M155" s="229">
        <f>(SUM('1.  LRAMVA Summary'!H$52:H$78)+SUM('1.  LRAMVA Summary'!H$79:H$80)*(MONTH($E155)-1)/12)*$H155</f>
        <v>0</v>
      </c>
      <c r="N155" s="229">
        <f>(SUM('1.  LRAMVA Summary'!I$52:I$78)+SUM('1.  LRAMVA Summary'!I$79:I$80)*(MONTH($E155)-1)/12)*$H155</f>
        <v>0</v>
      </c>
      <c r="O155" s="229">
        <f>(SUM('1.  LRAMVA Summary'!J$52:J$78)+SUM('1.  LRAMVA Summary'!J$79:J$80)*(MONTH($E155)-1)/12)*$H155</f>
        <v>0</v>
      </c>
      <c r="P155" s="229">
        <f>(SUM('1.  LRAMVA Summary'!K$52:K$78)+SUM('1.  LRAMVA Summary'!K$79:K$80)*(MONTH($E155)-1)/12)*$H155</f>
        <v>0</v>
      </c>
      <c r="Q155" s="229">
        <f>(SUM('1.  LRAMVA Summary'!L$52:L$78)+SUM('1.  LRAMVA Summary'!L$79:L$80)*(MONTH($E155)-1)/12)*$H155</f>
        <v>0</v>
      </c>
      <c r="R155" s="229">
        <f>(SUM('1.  LRAMVA Summary'!M$52:M$78)+SUM('1.  LRAMVA Summary'!M$79:M$80)*(MONTH($E155)-1)/12)*$H155</f>
        <v>0</v>
      </c>
      <c r="S155" s="229">
        <f>(SUM('1.  LRAMVA Summary'!N$52:N$78)+SUM('1.  LRAMVA Summary'!N$79:N$80)*(MONTH($E155)-1)/12)*$H155</f>
        <v>0</v>
      </c>
      <c r="T155" s="229">
        <f>(SUM('1.  LRAMVA Summary'!O$52:O$78)+SUM('1.  LRAMVA Summary'!O$79:O$80)*(MONTH($E155)-1)/12)*$H155</f>
        <v>0</v>
      </c>
      <c r="U155" s="229">
        <f>(SUM('1.  LRAMVA Summary'!P$52:P$78)+SUM('1.  LRAMVA Summary'!P$79:P$80)*(MONTH($E155)-1)/12)*$H155</f>
        <v>0</v>
      </c>
      <c r="V155" s="229">
        <f>(SUM('1.  LRAMVA Summary'!Q$52:Q$78)+SUM('1.  LRAMVA Summary'!Q$79:Q$80)*(MONTH($E155)-1)/12)*$H155</f>
        <v>0</v>
      </c>
      <c r="W155" s="230">
        <f t="shared" si="89"/>
        <v>0</v>
      </c>
    </row>
    <row r="156" spans="2:23" s="9" customFormat="1" hidden="1">
      <c r="B156" s="68"/>
      <c r="E156" s="213">
        <v>44013</v>
      </c>
      <c r="F156" s="213" t="s">
        <v>188</v>
      </c>
      <c r="G156" s="214" t="s">
        <v>68</v>
      </c>
      <c r="H156" s="239">
        <f>$C$53/12</f>
        <v>0</v>
      </c>
      <c r="I156" s="229">
        <f>(SUM('1.  LRAMVA Summary'!D$52:D$78)+SUM('1.  LRAMVA Summary'!D$79:D$80)*(MONTH($E156)-1)/12)*$H156</f>
        <v>0</v>
      </c>
      <c r="J156" s="229">
        <f>(SUM('1.  LRAMVA Summary'!E$52:E$78)+SUM('1.  LRAMVA Summary'!E$79:E$80)*(MONTH($E156)-1)/12)*$H156</f>
        <v>0</v>
      </c>
      <c r="K156" s="229">
        <f>(SUM('1.  LRAMVA Summary'!F$52:F$78)+SUM('1.  LRAMVA Summary'!F$79:F$80)*(MONTH($E156)-1)/12)*$H156</f>
        <v>0</v>
      </c>
      <c r="L156" s="229">
        <f>(SUM('1.  LRAMVA Summary'!G$52:G$78)+SUM('1.  LRAMVA Summary'!G$79:G$80)*(MONTH($E156)-1)/12)*$H156</f>
        <v>0</v>
      </c>
      <c r="M156" s="229">
        <f>(SUM('1.  LRAMVA Summary'!H$52:H$78)+SUM('1.  LRAMVA Summary'!H$79:H$80)*(MONTH($E156)-1)/12)*$H156</f>
        <v>0</v>
      </c>
      <c r="N156" s="229">
        <f>(SUM('1.  LRAMVA Summary'!I$52:I$78)+SUM('1.  LRAMVA Summary'!I$79:I$80)*(MONTH($E156)-1)/12)*$H156</f>
        <v>0</v>
      </c>
      <c r="O156" s="229">
        <f>(SUM('1.  LRAMVA Summary'!J$52:J$78)+SUM('1.  LRAMVA Summary'!J$79:J$80)*(MONTH($E156)-1)/12)*$H156</f>
        <v>0</v>
      </c>
      <c r="P156" s="229">
        <f>(SUM('1.  LRAMVA Summary'!K$52:K$78)+SUM('1.  LRAMVA Summary'!K$79:K$80)*(MONTH($E156)-1)/12)*$H156</f>
        <v>0</v>
      </c>
      <c r="Q156" s="229">
        <f>(SUM('1.  LRAMVA Summary'!L$52:L$78)+SUM('1.  LRAMVA Summary'!L$79:L$80)*(MONTH($E156)-1)/12)*$H156</f>
        <v>0</v>
      </c>
      <c r="R156" s="229">
        <f>(SUM('1.  LRAMVA Summary'!M$52:M$78)+SUM('1.  LRAMVA Summary'!M$79:M$80)*(MONTH($E156)-1)/12)*$H156</f>
        <v>0</v>
      </c>
      <c r="S156" s="229">
        <f>(SUM('1.  LRAMVA Summary'!N$52:N$78)+SUM('1.  LRAMVA Summary'!N$79:N$80)*(MONTH($E156)-1)/12)*$H156</f>
        <v>0</v>
      </c>
      <c r="T156" s="229">
        <f>(SUM('1.  LRAMVA Summary'!O$52:O$78)+SUM('1.  LRAMVA Summary'!O$79:O$80)*(MONTH($E156)-1)/12)*$H156</f>
        <v>0</v>
      </c>
      <c r="U156" s="229">
        <f>(SUM('1.  LRAMVA Summary'!P$52:P$78)+SUM('1.  LRAMVA Summary'!P$79:P$80)*(MONTH($E156)-1)/12)*$H156</f>
        <v>0</v>
      </c>
      <c r="V156" s="229">
        <f>(SUM('1.  LRAMVA Summary'!Q$52:Q$78)+SUM('1.  LRAMVA Summary'!Q$79:Q$80)*(MONTH($E156)-1)/12)*$H156</f>
        <v>0</v>
      </c>
      <c r="W156" s="230">
        <f t="shared" si="89"/>
        <v>0</v>
      </c>
    </row>
    <row r="157" spans="2:23" s="9" customFormat="1" hidden="1">
      <c r="B157" s="68"/>
      <c r="E157" s="213">
        <v>44044</v>
      </c>
      <c r="F157" s="213" t="s">
        <v>188</v>
      </c>
      <c r="G157" s="214" t="s">
        <v>68</v>
      </c>
      <c r="H157" s="239">
        <f t="shared" ref="H157:H158" si="91">$C$53/12</f>
        <v>0</v>
      </c>
      <c r="I157" s="229">
        <f>(SUM('1.  LRAMVA Summary'!D$52:D$78)+SUM('1.  LRAMVA Summary'!D$79:D$80)*(MONTH($E157)-1)/12)*$H157</f>
        <v>0</v>
      </c>
      <c r="J157" s="229">
        <f>(SUM('1.  LRAMVA Summary'!E$52:E$78)+SUM('1.  LRAMVA Summary'!E$79:E$80)*(MONTH($E157)-1)/12)*$H157</f>
        <v>0</v>
      </c>
      <c r="K157" s="229">
        <f>(SUM('1.  LRAMVA Summary'!F$52:F$78)+SUM('1.  LRAMVA Summary'!F$79:F$80)*(MONTH($E157)-1)/12)*$H157</f>
        <v>0</v>
      </c>
      <c r="L157" s="229">
        <f>(SUM('1.  LRAMVA Summary'!G$52:G$78)+SUM('1.  LRAMVA Summary'!G$79:G$80)*(MONTH($E157)-1)/12)*$H157</f>
        <v>0</v>
      </c>
      <c r="M157" s="229">
        <f>(SUM('1.  LRAMVA Summary'!H$52:H$78)+SUM('1.  LRAMVA Summary'!H$79:H$80)*(MONTH($E157)-1)/12)*$H157</f>
        <v>0</v>
      </c>
      <c r="N157" s="229">
        <f>(SUM('1.  LRAMVA Summary'!I$52:I$78)+SUM('1.  LRAMVA Summary'!I$79:I$80)*(MONTH($E157)-1)/12)*$H157</f>
        <v>0</v>
      </c>
      <c r="O157" s="229">
        <f>(SUM('1.  LRAMVA Summary'!J$52:J$78)+SUM('1.  LRAMVA Summary'!J$79:J$80)*(MONTH($E157)-1)/12)*$H157</f>
        <v>0</v>
      </c>
      <c r="P157" s="229">
        <f>(SUM('1.  LRAMVA Summary'!K$52:K$78)+SUM('1.  LRAMVA Summary'!K$79:K$80)*(MONTH($E157)-1)/12)*$H157</f>
        <v>0</v>
      </c>
      <c r="Q157" s="229">
        <f>(SUM('1.  LRAMVA Summary'!L$52:L$78)+SUM('1.  LRAMVA Summary'!L$79:L$80)*(MONTH($E157)-1)/12)*$H157</f>
        <v>0</v>
      </c>
      <c r="R157" s="229">
        <f>(SUM('1.  LRAMVA Summary'!M$52:M$78)+SUM('1.  LRAMVA Summary'!M$79:M$80)*(MONTH($E157)-1)/12)*$H157</f>
        <v>0</v>
      </c>
      <c r="S157" s="229">
        <f>(SUM('1.  LRAMVA Summary'!N$52:N$78)+SUM('1.  LRAMVA Summary'!N$79:N$80)*(MONTH($E157)-1)/12)*$H157</f>
        <v>0</v>
      </c>
      <c r="T157" s="229">
        <f>(SUM('1.  LRAMVA Summary'!O$52:O$78)+SUM('1.  LRAMVA Summary'!O$79:O$80)*(MONTH($E157)-1)/12)*$H157</f>
        <v>0</v>
      </c>
      <c r="U157" s="229">
        <f>(SUM('1.  LRAMVA Summary'!P$52:P$78)+SUM('1.  LRAMVA Summary'!P$79:P$80)*(MONTH($E157)-1)/12)*$H157</f>
        <v>0</v>
      </c>
      <c r="V157" s="229">
        <f>(SUM('1.  LRAMVA Summary'!Q$52:Q$78)+SUM('1.  LRAMVA Summary'!Q$79:Q$80)*(MONTH($E157)-1)/12)*$H157</f>
        <v>0</v>
      </c>
      <c r="W157" s="230">
        <f t="shared" si="89"/>
        <v>0</v>
      </c>
    </row>
    <row r="158" spans="2:23" s="9" customFormat="1" hidden="1">
      <c r="B158" s="68"/>
      <c r="E158" s="213">
        <v>44075</v>
      </c>
      <c r="F158" s="213" t="s">
        <v>188</v>
      </c>
      <c r="G158" s="214" t="s">
        <v>68</v>
      </c>
      <c r="H158" s="239">
        <f t="shared" si="91"/>
        <v>0</v>
      </c>
      <c r="I158" s="229">
        <f>(SUM('1.  LRAMVA Summary'!D$52:D$78)+SUM('1.  LRAMVA Summary'!D$79:D$80)*(MONTH($E158)-1)/12)*$H158</f>
        <v>0</v>
      </c>
      <c r="J158" s="229">
        <f>(SUM('1.  LRAMVA Summary'!E$52:E$78)+SUM('1.  LRAMVA Summary'!E$79:E$80)*(MONTH($E158)-1)/12)*$H158</f>
        <v>0</v>
      </c>
      <c r="K158" s="229">
        <f>(SUM('1.  LRAMVA Summary'!F$52:F$78)+SUM('1.  LRAMVA Summary'!F$79:F$80)*(MONTH($E158)-1)/12)*$H158</f>
        <v>0</v>
      </c>
      <c r="L158" s="229">
        <f>(SUM('1.  LRAMVA Summary'!G$52:G$78)+SUM('1.  LRAMVA Summary'!G$79:G$80)*(MONTH($E158)-1)/12)*$H158</f>
        <v>0</v>
      </c>
      <c r="M158" s="229">
        <f>(SUM('1.  LRAMVA Summary'!H$52:H$78)+SUM('1.  LRAMVA Summary'!H$79:H$80)*(MONTH($E158)-1)/12)*$H158</f>
        <v>0</v>
      </c>
      <c r="N158" s="229">
        <f>(SUM('1.  LRAMVA Summary'!I$52:I$78)+SUM('1.  LRAMVA Summary'!I$79:I$80)*(MONTH($E158)-1)/12)*$H158</f>
        <v>0</v>
      </c>
      <c r="O158" s="229">
        <f>(SUM('1.  LRAMVA Summary'!J$52:J$78)+SUM('1.  LRAMVA Summary'!J$79:J$80)*(MONTH($E158)-1)/12)*$H158</f>
        <v>0</v>
      </c>
      <c r="P158" s="229">
        <f>(SUM('1.  LRAMVA Summary'!K$52:K$78)+SUM('1.  LRAMVA Summary'!K$79:K$80)*(MONTH($E158)-1)/12)*$H158</f>
        <v>0</v>
      </c>
      <c r="Q158" s="229">
        <f>(SUM('1.  LRAMVA Summary'!L$52:L$78)+SUM('1.  LRAMVA Summary'!L$79:L$80)*(MONTH($E158)-1)/12)*$H158</f>
        <v>0</v>
      </c>
      <c r="R158" s="229">
        <f>(SUM('1.  LRAMVA Summary'!M$52:M$78)+SUM('1.  LRAMVA Summary'!M$79:M$80)*(MONTH($E158)-1)/12)*$H158</f>
        <v>0</v>
      </c>
      <c r="S158" s="229">
        <f>(SUM('1.  LRAMVA Summary'!N$52:N$78)+SUM('1.  LRAMVA Summary'!N$79:N$80)*(MONTH($E158)-1)/12)*$H158</f>
        <v>0</v>
      </c>
      <c r="T158" s="229">
        <f>(SUM('1.  LRAMVA Summary'!O$52:O$78)+SUM('1.  LRAMVA Summary'!O$79:O$80)*(MONTH($E158)-1)/12)*$H158</f>
        <v>0</v>
      </c>
      <c r="U158" s="229">
        <f>(SUM('1.  LRAMVA Summary'!P$52:P$78)+SUM('1.  LRAMVA Summary'!P$79:P$80)*(MONTH($E158)-1)/12)*$H158</f>
        <v>0</v>
      </c>
      <c r="V158" s="229">
        <f>(SUM('1.  LRAMVA Summary'!Q$52:Q$78)+SUM('1.  LRAMVA Summary'!Q$79:Q$80)*(MONTH($E158)-1)/12)*$H158</f>
        <v>0</v>
      </c>
      <c r="W158" s="230">
        <f t="shared" si="89"/>
        <v>0</v>
      </c>
    </row>
    <row r="159" spans="2:23" s="9" customFormat="1" hidden="1">
      <c r="B159" s="68"/>
      <c r="E159" s="213">
        <v>44105</v>
      </c>
      <c r="F159" s="213" t="s">
        <v>188</v>
      </c>
      <c r="G159" s="214" t="s">
        <v>69</v>
      </c>
      <c r="H159" s="239">
        <f>$C$54/12</f>
        <v>0</v>
      </c>
      <c r="I159" s="229">
        <f>(SUM('1.  LRAMVA Summary'!D$52:D$78)+SUM('1.  LRAMVA Summary'!D$79:D$80)*(MONTH($E159)-1)/12)*$H159</f>
        <v>0</v>
      </c>
      <c r="J159" s="229">
        <f>(SUM('1.  LRAMVA Summary'!E$52:E$78)+SUM('1.  LRAMVA Summary'!E$79:E$80)*(MONTH($E159)-1)/12)*$H159</f>
        <v>0</v>
      </c>
      <c r="K159" s="229">
        <f>(SUM('1.  LRAMVA Summary'!F$52:F$78)+SUM('1.  LRAMVA Summary'!F$79:F$80)*(MONTH($E159)-1)/12)*$H159</f>
        <v>0</v>
      </c>
      <c r="L159" s="229">
        <f>(SUM('1.  LRAMVA Summary'!G$52:G$78)+SUM('1.  LRAMVA Summary'!G$79:G$80)*(MONTH($E159)-1)/12)*$H159</f>
        <v>0</v>
      </c>
      <c r="M159" s="229">
        <f>(SUM('1.  LRAMVA Summary'!H$52:H$78)+SUM('1.  LRAMVA Summary'!H$79:H$80)*(MONTH($E159)-1)/12)*$H159</f>
        <v>0</v>
      </c>
      <c r="N159" s="229">
        <f>(SUM('1.  LRAMVA Summary'!I$52:I$78)+SUM('1.  LRAMVA Summary'!I$79:I$80)*(MONTH($E159)-1)/12)*$H159</f>
        <v>0</v>
      </c>
      <c r="O159" s="229">
        <f>(SUM('1.  LRAMVA Summary'!J$52:J$78)+SUM('1.  LRAMVA Summary'!J$79:J$80)*(MONTH($E159)-1)/12)*$H159</f>
        <v>0</v>
      </c>
      <c r="P159" s="229">
        <f>(SUM('1.  LRAMVA Summary'!K$52:K$78)+SUM('1.  LRAMVA Summary'!K$79:K$80)*(MONTH($E159)-1)/12)*$H159</f>
        <v>0</v>
      </c>
      <c r="Q159" s="229">
        <f>(SUM('1.  LRAMVA Summary'!L$52:L$78)+SUM('1.  LRAMVA Summary'!L$79:L$80)*(MONTH($E159)-1)/12)*$H159</f>
        <v>0</v>
      </c>
      <c r="R159" s="229">
        <f>(SUM('1.  LRAMVA Summary'!M$52:M$78)+SUM('1.  LRAMVA Summary'!M$79:M$80)*(MONTH($E159)-1)/12)*$H159</f>
        <v>0</v>
      </c>
      <c r="S159" s="229">
        <f>(SUM('1.  LRAMVA Summary'!N$52:N$78)+SUM('1.  LRAMVA Summary'!N$79:N$80)*(MONTH($E159)-1)/12)*$H159</f>
        <v>0</v>
      </c>
      <c r="T159" s="229">
        <f>(SUM('1.  LRAMVA Summary'!O$52:O$78)+SUM('1.  LRAMVA Summary'!O$79:O$80)*(MONTH($E159)-1)/12)*$H159</f>
        <v>0</v>
      </c>
      <c r="U159" s="229">
        <f>(SUM('1.  LRAMVA Summary'!P$52:P$78)+SUM('1.  LRAMVA Summary'!P$79:P$80)*(MONTH($E159)-1)/12)*$H159</f>
        <v>0</v>
      </c>
      <c r="V159" s="229">
        <f>(SUM('1.  LRAMVA Summary'!Q$52:Q$78)+SUM('1.  LRAMVA Summary'!Q$79:Q$80)*(MONTH($E159)-1)/12)*$H159</f>
        <v>0</v>
      </c>
      <c r="W159" s="230">
        <f t="shared" si="89"/>
        <v>0</v>
      </c>
    </row>
    <row r="160" spans="2:23" s="9" customFormat="1" hidden="1">
      <c r="B160" s="68"/>
      <c r="E160" s="213">
        <v>44136</v>
      </c>
      <c r="F160" s="213" t="s">
        <v>188</v>
      </c>
      <c r="G160" s="214" t="s">
        <v>69</v>
      </c>
      <c r="H160" s="239">
        <f t="shared" ref="H160:H161" si="92">$C$54/12</f>
        <v>0</v>
      </c>
      <c r="I160" s="229">
        <f>(SUM('1.  LRAMVA Summary'!D$52:D$78)+SUM('1.  LRAMVA Summary'!D$79:D$80)*(MONTH($E160)-1)/12)*$H160</f>
        <v>0</v>
      </c>
      <c r="J160" s="229">
        <f>(SUM('1.  LRAMVA Summary'!E$52:E$78)+SUM('1.  LRAMVA Summary'!E$79:E$80)*(MONTH($E160)-1)/12)*$H160</f>
        <v>0</v>
      </c>
      <c r="K160" s="229">
        <f>(SUM('1.  LRAMVA Summary'!F$52:F$78)+SUM('1.  LRAMVA Summary'!F$79:F$80)*(MONTH($E160)-1)/12)*$H160</f>
        <v>0</v>
      </c>
      <c r="L160" s="229">
        <f>(SUM('1.  LRAMVA Summary'!G$52:G$78)+SUM('1.  LRAMVA Summary'!G$79:G$80)*(MONTH($E160)-1)/12)*$H160</f>
        <v>0</v>
      </c>
      <c r="M160" s="229">
        <f>(SUM('1.  LRAMVA Summary'!H$52:H$78)+SUM('1.  LRAMVA Summary'!H$79:H$80)*(MONTH($E160)-1)/12)*$H160</f>
        <v>0</v>
      </c>
      <c r="N160" s="229">
        <f>(SUM('1.  LRAMVA Summary'!I$52:I$78)+SUM('1.  LRAMVA Summary'!I$79:I$80)*(MONTH($E160)-1)/12)*$H160</f>
        <v>0</v>
      </c>
      <c r="O160" s="229">
        <f>(SUM('1.  LRAMVA Summary'!J$52:J$78)+SUM('1.  LRAMVA Summary'!J$79:J$80)*(MONTH($E160)-1)/12)*$H160</f>
        <v>0</v>
      </c>
      <c r="P160" s="229">
        <f>(SUM('1.  LRAMVA Summary'!K$52:K$78)+SUM('1.  LRAMVA Summary'!K$79:K$80)*(MONTH($E160)-1)/12)*$H160</f>
        <v>0</v>
      </c>
      <c r="Q160" s="229">
        <f>(SUM('1.  LRAMVA Summary'!L$52:L$78)+SUM('1.  LRAMVA Summary'!L$79:L$80)*(MONTH($E160)-1)/12)*$H160</f>
        <v>0</v>
      </c>
      <c r="R160" s="229">
        <f>(SUM('1.  LRAMVA Summary'!M$52:M$78)+SUM('1.  LRAMVA Summary'!M$79:M$80)*(MONTH($E160)-1)/12)*$H160</f>
        <v>0</v>
      </c>
      <c r="S160" s="229">
        <f>(SUM('1.  LRAMVA Summary'!N$52:N$78)+SUM('1.  LRAMVA Summary'!N$79:N$80)*(MONTH($E160)-1)/12)*$H160</f>
        <v>0</v>
      </c>
      <c r="T160" s="229">
        <f>(SUM('1.  LRAMVA Summary'!O$52:O$78)+SUM('1.  LRAMVA Summary'!O$79:O$80)*(MONTH($E160)-1)/12)*$H160</f>
        <v>0</v>
      </c>
      <c r="U160" s="229">
        <f>(SUM('1.  LRAMVA Summary'!P$52:P$78)+SUM('1.  LRAMVA Summary'!P$79:P$80)*(MONTH($E160)-1)/12)*$H160</f>
        <v>0</v>
      </c>
      <c r="V160" s="229">
        <f>(SUM('1.  LRAMVA Summary'!Q$52:Q$78)+SUM('1.  LRAMVA Summary'!Q$79:Q$80)*(MONTH($E160)-1)/12)*$H160</f>
        <v>0</v>
      </c>
      <c r="W160" s="230">
        <f t="shared" si="89"/>
        <v>0</v>
      </c>
    </row>
    <row r="161" spans="2:23" s="9" customFormat="1" hidden="1">
      <c r="B161" s="68"/>
      <c r="E161" s="213">
        <v>44166</v>
      </c>
      <c r="F161" s="213" t="s">
        <v>188</v>
      </c>
      <c r="G161" s="214" t="s">
        <v>69</v>
      </c>
      <c r="H161" s="239">
        <f t="shared" si="92"/>
        <v>0</v>
      </c>
      <c r="I161" s="229">
        <f>(SUM('1.  LRAMVA Summary'!D$52:D$78)+SUM('1.  LRAMVA Summary'!D$79:D$80)*(MONTH($E161)-1)/12)*$H161</f>
        <v>0</v>
      </c>
      <c r="J161" s="229">
        <f>(SUM('1.  LRAMVA Summary'!E$52:E$78)+SUM('1.  LRAMVA Summary'!E$79:E$80)*(MONTH($E161)-1)/12)*$H161</f>
        <v>0</v>
      </c>
      <c r="K161" s="229">
        <f>(SUM('1.  LRAMVA Summary'!F$52:F$78)+SUM('1.  LRAMVA Summary'!F$79:F$80)*(MONTH($E161)-1)/12)*$H161</f>
        <v>0</v>
      </c>
      <c r="L161" s="229">
        <f>(SUM('1.  LRAMVA Summary'!G$52:G$78)+SUM('1.  LRAMVA Summary'!G$79:G$80)*(MONTH($E161)-1)/12)*$H161</f>
        <v>0</v>
      </c>
      <c r="M161" s="229">
        <f>(SUM('1.  LRAMVA Summary'!H$52:H$78)+SUM('1.  LRAMVA Summary'!H$79:H$80)*(MONTH($E161)-1)/12)*$H161</f>
        <v>0</v>
      </c>
      <c r="N161" s="229">
        <f>(SUM('1.  LRAMVA Summary'!I$52:I$78)+SUM('1.  LRAMVA Summary'!I$79:I$80)*(MONTH($E161)-1)/12)*$H161</f>
        <v>0</v>
      </c>
      <c r="O161" s="229">
        <f>(SUM('1.  LRAMVA Summary'!J$52:J$78)+SUM('1.  LRAMVA Summary'!J$79:J$80)*(MONTH($E161)-1)/12)*$H161</f>
        <v>0</v>
      </c>
      <c r="P161" s="229">
        <f>(SUM('1.  LRAMVA Summary'!K$52:K$78)+SUM('1.  LRAMVA Summary'!K$79:K$80)*(MONTH($E161)-1)/12)*$H161</f>
        <v>0</v>
      </c>
      <c r="Q161" s="229">
        <f>(SUM('1.  LRAMVA Summary'!L$52:L$78)+SUM('1.  LRAMVA Summary'!L$79:L$80)*(MONTH($E161)-1)/12)*$H161</f>
        <v>0</v>
      </c>
      <c r="R161" s="229">
        <f>(SUM('1.  LRAMVA Summary'!M$52:M$78)+SUM('1.  LRAMVA Summary'!M$79:M$80)*(MONTH($E161)-1)/12)*$H161</f>
        <v>0</v>
      </c>
      <c r="S161" s="229">
        <f>(SUM('1.  LRAMVA Summary'!N$52:N$78)+SUM('1.  LRAMVA Summary'!N$79:N$80)*(MONTH($E161)-1)/12)*$H161</f>
        <v>0</v>
      </c>
      <c r="T161" s="229">
        <f>(SUM('1.  LRAMVA Summary'!O$52:O$78)+SUM('1.  LRAMVA Summary'!O$79:O$80)*(MONTH($E161)-1)/12)*$H161</f>
        <v>0</v>
      </c>
      <c r="U161" s="229">
        <f>(SUM('1.  LRAMVA Summary'!P$52:P$78)+SUM('1.  LRAMVA Summary'!P$79:P$80)*(MONTH($E161)-1)/12)*$H161</f>
        <v>0</v>
      </c>
      <c r="V161" s="229">
        <f>(SUM('1.  LRAMVA Summary'!Q$52:Q$78)+SUM('1.  LRAMVA Summary'!Q$79:Q$80)*(MONTH($E161)-1)/12)*$H161</f>
        <v>0</v>
      </c>
      <c r="W161" s="230">
        <f>SUM(I161:V161)</f>
        <v>0</v>
      </c>
    </row>
    <row r="162" spans="2:23" s="9" customFormat="1" ht="15.75" hidden="1" thickBot="1">
      <c r="B162" s="68"/>
      <c r="E162" s="215" t="s">
        <v>471</v>
      </c>
      <c r="F162" s="215"/>
      <c r="G162" s="216"/>
      <c r="H162" s="217"/>
      <c r="I162" s="218">
        <f>SUM(I149:I161)</f>
        <v>329.37662813300739</v>
      </c>
      <c r="J162" s="218">
        <f>SUM(J149:J161)</f>
        <v>2554.6484837564408</v>
      </c>
      <c r="K162" s="218">
        <f t="shared" ref="K162:O162" si="93">SUM(K149:K161)</f>
        <v>209.48286975363152</v>
      </c>
      <c r="L162" s="218">
        <f t="shared" si="93"/>
        <v>-98.929657020408243</v>
      </c>
      <c r="M162" s="218">
        <f t="shared" si="93"/>
        <v>-5.9477096248229175</v>
      </c>
      <c r="N162" s="218">
        <f t="shared" si="93"/>
        <v>-1.1799938672041668</v>
      </c>
      <c r="O162" s="218">
        <f t="shared" si="93"/>
        <v>600.71994465959619</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3588.1705657902417</v>
      </c>
    </row>
    <row r="163" spans="2:23" s="9" customFormat="1" ht="15.75" hidden="1" thickTop="1">
      <c r="B163" s="68"/>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8"/>
      <c r="H164" s="18"/>
    </row>
    <row r="165" spans="2:23">
      <c r="E165" s="587" t="s">
        <v>527</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K10" zoomScale="90" zoomScaleNormal="90" workbookViewId="0">
      <selection activeCell="T26" sqref="T26"/>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172</v>
      </c>
      <c r="D12" s="125" t="s">
        <v>176</v>
      </c>
      <c r="E12" s="17"/>
      <c r="F12" s="176"/>
      <c r="G12" s="177"/>
      <c r="H12" s="178"/>
      <c r="K12" s="178"/>
      <c r="L12" s="176"/>
      <c r="M12" s="176"/>
      <c r="N12" s="176"/>
      <c r="O12" s="176"/>
      <c r="P12" s="176"/>
      <c r="Q12" s="179"/>
    </row>
    <row r="13" spans="2:73" s="9" customFormat="1" ht="25.5" customHeight="1" outlineLevel="1" thickBot="1">
      <c r="B13" s="549"/>
      <c r="D13" s="635" t="s">
        <v>408</v>
      </c>
      <c r="E13" s="17"/>
      <c r="F13" s="176"/>
      <c r="G13" s="177"/>
      <c r="H13" s="178"/>
      <c r="K13" s="178"/>
      <c r="L13" s="176"/>
      <c r="M13" s="176"/>
      <c r="N13" s="176"/>
      <c r="O13" s="176"/>
      <c r="P13" s="176"/>
      <c r="Q13" s="179"/>
    </row>
    <row r="14" spans="2:73" ht="30" customHeight="1" outlineLevel="1" thickBot="1">
      <c r="B14" s="92"/>
      <c r="D14" s="608" t="s">
        <v>552</v>
      </c>
      <c r="I14" s="12"/>
      <c r="J14" s="12"/>
      <c r="BU14" s="12"/>
    </row>
    <row r="15" spans="2:73" ht="26.25" customHeight="1" outlineLevel="1">
      <c r="C15" s="92"/>
      <c r="I15" s="12"/>
      <c r="J15" s="12"/>
    </row>
    <row r="16" spans="2:73" ht="23.25" customHeight="1" outlineLevel="1">
      <c r="B16" s="115" t="s">
        <v>506</v>
      </c>
      <c r="C16" s="92"/>
      <c r="D16" s="613" t="s">
        <v>619</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6" t="s">
        <v>613</v>
      </c>
      <c r="C17" s="92"/>
      <c r="D17" s="609" t="s">
        <v>591</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2"/>
      <c r="D18" s="609" t="s">
        <v>628</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2"/>
      <c r="D19" s="609" t="s">
        <v>627</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2"/>
      <c r="D20" s="609" t="s">
        <v>629</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2"/>
      <c r="D21" s="715" t="s">
        <v>641</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1" t="s">
        <v>596</v>
      </c>
      <c r="H23" s="10"/>
      <c r="I23" s="10"/>
      <c r="J23" s="10"/>
    </row>
    <row r="24" spans="2:73" s="668" customFormat="1" ht="21" customHeight="1">
      <c r="B24" s="698" t="s">
        <v>600</v>
      </c>
      <c r="C24" s="821" t="s">
        <v>601</v>
      </c>
      <c r="D24" s="821"/>
      <c r="E24" s="821"/>
      <c r="F24" s="821"/>
      <c r="G24" s="821"/>
      <c r="H24" s="676" t="s">
        <v>598</v>
      </c>
      <c r="I24" s="676" t="s">
        <v>597</v>
      </c>
      <c r="J24" s="676" t="s">
        <v>599</v>
      </c>
      <c r="K24" s="667"/>
      <c r="L24" s="668" t="s">
        <v>601</v>
      </c>
      <c r="AQ24" s="668" t="s">
        <v>601</v>
      </c>
      <c r="BU24" s="667"/>
    </row>
    <row r="25" spans="2:73" s="249" customFormat="1" ht="49.5" customHeight="1">
      <c r="B25" s="244" t="s">
        <v>474</v>
      </c>
      <c r="C25" s="244" t="s">
        <v>212</v>
      </c>
      <c r="D25" s="626" t="s">
        <v>475</v>
      </c>
      <c r="E25" s="244" t="s">
        <v>209</v>
      </c>
      <c r="F25" s="244" t="s">
        <v>476</v>
      </c>
      <c r="G25" s="244" t="s">
        <v>477</v>
      </c>
      <c r="H25" s="626" t="s">
        <v>478</v>
      </c>
      <c r="I25" s="634" t="s">
        <v>589</v>
      </c>
      <c r="J25" s="641" t="s">
        <v>590</v>
      </c>
      <c r="K25" s="639"/>
      <c r="L25" s="245" t="s">
        <v>479</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480</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7"/>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88"/>
      <c r="C27" s="688"/>
      <c r="D27" s="688"/>
      <c r="E27" s="688"/>
      <c r="F27" s="688"/>
      <c r="G27" s="688"/>
      <c r="H27" s="688"/>
      <c r="I27" s="642"/>
      <c r="J27" s="642"/>
      <c r="K27" s="631"/>
      <c r="L27" s="692"/>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4"/>
      <c r="AP27" s="631"/>
      <c r="AQ27" s="699"/>
      <c r="AR27" s="700"/>
      <c r="AS27" s="701"/>
      <c r="AT27" s="700"/>
      <c r="AU27" s="701"/>
      <c r="AV27" s="700"/>
      <c r="AW27" s="701"/>
      <c r="AX27" s="700"/>
      <c r="AY27" s="701"/>
      <c r="AZ27" s="700"/>
      <c r="BA27" s="701"/>
      <c r="BB27" s="700"/>
      <c r="BC27" s="701"/>
      <c r="BD27" s="700"/>
      <c r="BE27" s="701"/>
      <c r="BF27" s="700"/>
      <c r="BG27" s="701"/>
      <c r="BH27" s="700"/>
      <c r="BI27" s="701"/>
      <c r="BJ27" s="700"/>
      <c r="BK27" s="701"/>
      <c r="BL27" s="700"/>
      <c r="BM27" s="701"/>
      <c r="BN27" s="700"/>
      <c r="BO27" s="701"/>
      <c r="BP27" s="700"/>
      <c r="BQ27" s="701"/>
      <c r="BR27" s="700"/>
      <c r="BS27" s="701"/>
      <c r="BT27" s="702"/>
      <c r="BU27" s="16"/>
    </row>
    <row r="28" spans="2:73" s="17" customFormat="1" ht="15.75">
      <c r="B28" s="688"/>
      <c r="C28" s="688"/>
      <c r="D28" s="688"/>
      <c r="E28" s="688"/>
      <c r="F28" s="688"/>
      <c r="G28" s="688"/>
      <c r="H28" s="688"/>
      <c r="I28" s="642"/>
      <c r="J28" s="642"/>
      <c r="K28" s="631"/>
      <c r="L28" s="692"/>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4"/>
      <c r="AP28" s="631"/>
      <c r="AQ28" s="703"/>
      <c r="AR28" s="704"/>
      <c r="AS28" s="705"/>
      <c r="AT28" s="704"/>
      <c r="AU28" s="705"/>
      <c r="AV28" s="704"/>
      <c r="AW28" s="705"/>
      <c r="AX28" s="704"/>
      <c r="AY28" s="705"/>
      <c r="AZ28" s="704"/>
      <c r="BA28" s="705"/>
      <c r="BB28" s="704"/>
      <c r="BC28" s="705"/>
      <c r="BD28" s="704"/>
      <c r="BE28" s="705"/>
      <c r="BF28" s="704"/>
      <c r="BG28" s="705"/>
      <c r="BH28" s="704"/>
      <c r="BI28" s="705"/>
      <c r="BJ28" s="704"/>
      <c r="BK28" s="705"/>
      <c r="BL28" s="704"/>
      <c r="BM28" s="705"/>
      <c r="BN28" s="704"/>
      <c r="BO28" s="705"/>
      <c r="BP28" s="704"/>
      <c r="BQ28" s="705"/>
      <c r="BR28" s="704"/>
      <c r="BS28" s="705"/>
      <c r="BT28" s="706"/>
      <c r="BU28" s="16"/>
    </row>
    <row r="29" spans="2:73" s="17" customFormat="1" ht="16.5" customHeight="1">
      <c r="B29" s="688"/>
      <c r="C29" s="688"/>
      <c r="D29" s="688"/>
      <c r="E29" s="688"/>
      <c r="F29" s="688"/>
      <c r="G29" s="688"/>
      <c r="H29" s="688"/>
      <c r="I29" s="642"/>
      <c r="J29" s="642"/>
      <c r="K29" s="631"/>
      <c r="L29" s="692"/>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4"/>
      <c r="AP29" s="631"/>
      <c r="AQ29" s="707"/>
      <c r="AR29" s="708"/>
      <c r="AS29" s="709"/>
      <c r="AT29" s="708"/>
      <c r="AU29" s="709"/>
      <c r="AV29" s="708"/>
      <c r="AW29" s="709"/>
      <c r="AX29" s="708"/>
      <c r="AY29" s="709"/>
      <c r="AZ29" s="708"/>
      <c r="BA29" s="709"/>
      <c r="BB29" s="708"/>
      <c r="BC29" s="709"/>
      <c r="BD29" s="708"/>
      <c r="BE29" s="709"/>
      <c r="BF29" s="708"/>
      <c r="BG29" s="709"/>
      <c r="BH29" s="708"/>
      <c r="BI29" s="709"/>
      <c r="BJ29" s="708"/>
      <c r="BK29" s="709"/>
      <c r="BL29" s="708"/>
      <c r="BM29" s="709"/>
      <c r="BN29" s="708"/>
      <c r="BO29" s="709"/>
      <c r="BP29" s="708"/>
      <c r="BQ29" s="709"/>
      <c r="BR29" s="708"/>
      <c r="BS29" s="709"/>
      <c r="BT29" s="710"/>
      <c r="BU29" s="16"/>
    </row>
    <row r="30" spans="2:73" s="17" customFormat="1" ht="15.75">
      <c r="B30" s="688"/>
      <c r="C30" s="688"/>
      <c r="D30" s="688"/>
      <c r="E30" s="688"/>
      <c r="F30" s="688"/>
      <c r="G30" s="688"/>
      <c r="H30" s="688"/>
      <c r="I30" s="642"/>
      <c r="J30" s="642"/>
      <c r="K30" s="631"/>
      <c r="L30" s="692"/>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4"/>
      <c r="AP30" s="631"/>
      <c r="AQ30" s="703"/>
      <c r="AR30" s="704"/>
      <c r="AS30" s="705"/>
      <c r="AT30" s="704"/>
      <c r="AU30" s="705"/>
      <c r="AV30" s="704"/>
      <c r="AW30" s="705"/>
      <c r="AX30" s="704"/>
      <c r="AY30" s="705"/>
      <c r="AZ30" s="704"/>
      <c r="BA30" s="705"/>
      <c r="BB30" s="704"/>
      <c r="BC30" s="705"/>
      <c r="BD30" s="704"/>
      <c r="BE30" s="705"/>
      <c r="BF30" s="704"/>
      <c r="BG30" s="705"/>
      <c r="BH30" s="704"/>
      <c r="BI30" s="705"/>
      <c r="BJ30" s="704"/>
      <c r="BK30" s="705"/>
      <c r="BL30" s="704"/>
      <c r="BM30" s="705"/>
      <c r="BN30" s="704"/>
      <c r="BO30" s="705"/>
      <c r="BP30" s="704"/>
      <c r="BQ30" s="705"/>
      <c r="BR30" s="704"/>
      <c r="BS30" s="705"/>
      <c r="BT30" s="706"/>
      <c r="BU30" s="16"/>
    </row>
    <row r="31" spans="2:73" s="17" customFormat="1" ht="15.75">
      <c r="B31" s="688"/>
      <c r="C31" s="688"/>
      <c r="D31" s="688"/>
      <c r="E31" s="688"/>
      <c r="F31" s="688"/>
      <c r="G31" s="688"/>
      <c r="H31" s="688"/>
      <c r="I31" s="642"/>
      <c r="J31" s="642"/>
      <c r="K31" s="631"/>
      <c r="L31" s="692"/>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4"/>
      <c r="AP31" s="631"/>
      <c r="AQ31" s="707"/>
      <c r="AR31" s="708"/>
      <c r="AS31" s="709"/>
      <c r="AT31" s="708"/>
      <c r="AU31" s="709"/>
      <c r="AV31" s="708"/>
      <c r="AW31" s="709"/>
      <c r="AX31" s="708"/>
      <c r="AY31" s="709"/>
      <c r="AZ31" s="708"/>
      <c r="BA31" s="709"/>
      <c r="BB31" s="708"/>
      <c r="BC31" s="709"/>
      <c r="BD31" s="708"/>
      <c r="BE31" s="709"/>
      <c r="BF31" s="708"/>
      <c r="BG31" s="709"/>
      <c r="BH31" s="708"/>
      <c r="BI31" s="709"/>
      <c r="BJ31" s="708"/>
      <c r="BK31" s="709"/>
      <c r="BL31" s="708"/>
      <c r="BM31" s="709"/>
      <c r="BN31" s="708"/>
      <c r="BO31" s="709"/>
      <c r="BP31" s="708"/>
      <c r="BQ31" s="709"/>
      <c r="BR31" s="708"/>
      <c r="BS31" s="709"/>
      <c r="BT31" s="710"/>
      <c r="BU31" s="16"/>
    </row>
    <row r="32" spans="2:73" s="17" customFormat="1" ht="15.75">
      <c r="B32" s="688"/>
      <c r="C32" s="688"/>
      <c r="D32" s="688"/>
      <c r="E32" s="688"/>
      <c r="F32" s="688"/>
      <c r="G32" s="688"/>
      <c r="H32" s="688"/>
      <c r="I32" s="642"/>
      <c r="J32" s="642"/>
      <c r="K32" s="631"/>
      <c r="L32" s="692"/>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4"/>
      <c r="AP32" s="631"/>
      <c r="AQ32" s="711"/>
      <c r="AR32" s="712"/>
      <c r="AS32" s="713"/>
      <c r="AT32" s="712"/>
      <c r="AU32" s="713"/>
      <c r="AV32" s="712"/>
      <c r="AW32" s="713"/>
      <c r="AX32" s="712"/>
      <c r="AY32" s="713"/>
      <c r="AZ32" s="712"/>
      <c r="BA32" s="713"/>
      <c r="BB32" s="712"/>
      <c r="BC32" s="713"/>
      <c r="BD32" s="712"/>
      <c r="BE32" s="713"/>
      <c r="BF32" s="712"/>
      <c r="BG32" s="713"/>
      <c r="BH32" s="712"/>
      <c r="BI32" s="713"/>
      <c r="BJ32" s="712"/>
      <c r="BK32" s="713"/>
      <c r="BL32" s="712"/>
      <c r="BM32" s="713"/>
      <c r="BN32" s="712"/>
      <c r="BO32" s="713"/>
      <c r="BP32" s="712"/>
      <c r="BQ32" s="713"/>
      <c r="BR32" s="712"/>
      <c r="BS32" s="713"/>
      <c r="BT32" s="714"/>
      <c r="BU32" s="16"/>
    </row>
    <row r="33" spans="2:73" s="17" customFormat="1" ht="15.75">
      <c r="B33" s="688"/>
      <c r="C33" s="688"/>
      <c r="D33" s="688"/>
      <c r="E33" s="688"/>
      <c r="F33" s="688"/>
      <c r="G33" s="688"/>
      <c r="H33" s="688"/>
      <c r="I33" s="642"/>
      <c r="J33" s="642"/>
      <c r="K33" s="631"/>
      <c r="L33" s="692"/>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4"/>
      <c r="AP33" s="631"/>
      <c r="AQ33" s="699"/>
      <c r="AR33" s="700"/>
      <c r="AS33" s="701"/>
      <c r="AT33" s="700"/>
      <c r="AU33" s="701"/>
      <c r="AV33" s="700"/>
      <c r="AW33" s="701"/>
      <c r="AX33" s="700"/>
      <c r="AY33" s="701"/>
      <c r="AZ33" s="700"/>
      <c r="BA33" s="701"/>
      <c r="BB33" s="700"/>
      <c r="BC33" s="701"/>
      <c r="BD33" s="700"/>
      <c r="BE33" s="701"/>
      <c r="BF33" s="700"/>
      <c r="BG33" s="701"/>
      <c r="BH33" s="700"/>
      <c r="BI33" s="701"/>
      <c r="BJ33" s="700"/>
      <c r="BK33" s="701"/>
      <c r="BL33" s="700"/>
      <c r="BM33" s="701"/>
      <c r="BN33" s="700"/>
      <c r="BO33" s="701"/>
      <c r="BP33" s="700"/>
      <c r="BQ33" s="701"/>
      <c r="BR33" s="700"/>
      <c r="BS33" s="701"/>
      <c r="BT33" s="702"/>
      <c r="BU33" s="16"/>
    </row>
    <row r="34" spans="2:73" s="17" customFormat="1" ht="15.75">
      <c r="B34" s="688"/>
      <c r="C34" s="688"/>
      <c r="D34" s="688"/>
      <c r="E34" s="688"/>
      <c r="F34" s="688"/>
      <c r="G34" s="688"/>
      <c r="H34" s="688"/>
      <c r="I34" s="642"/>
      <c r="J34" s="642"/>
      <c r="K34" s="631"/>
      <c r="L34" s="692"/>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4"/>
      <c r="AP34" s="631"/>
      <c r="AQ34" s="703"/>
      <c r="AR34" s="704"/>
      <c r="AS34" s="705"/>
      <c r="AT34" s="704"/>
      <c r="AU34" s="705"/>
      <c r="AV34" s="704"/>
      <c r="AW34" s="705"/>
      <c r="AX34" s="704"/>
      <c r="AY34" s="705"/>
      <c r="AZ34" s="704"/>
      <c r="BA34" s="705"/>
      <c r="BB34" s="704"/>
      <c r="BC34" s="705"/>
      <c r="BD34" s="704"/>
      <c r="BE34" s="705"/>
      <c r="BF34" s="704"/>
      <c r="BG34" s="705"/>
      <c r="BH34" s="704"/>
      <c r="BI34" s="705"/>
      <c r="BJ34" s="704"/>
      <c r="BK34" s="705"/>
      <c r="BL34" s="704"/>
      <c r="BM34" s="705"/>
      <c r="BN34" s="704"/>
      <c r="BO34" s="705"/>
      <c r="BP34" s="704"/>
      <c r="BQ34" s="705"/>
      <c r="BR34" s="704"/>
      <c r="BS34" s="705"/>
      <c r="BT34" s="706"/>
      <c r="BU34" s="16"/>
    </row>
    <row r="35" spans="2:73" s="17" customFormat="1" ht="15.75">
      <c r="B35" s="688"/>
      <c r="C35" s="688"/>
      <c r="D35" s="688"/>
      <c r="E35" s="688"/>
      <c r="F35" s="688"/>
      <c r="G35" s="688"/>
      <c r="H35" s="688"/>
      <c r="I35" s="642"/>
      <c r="J35" s="642"/>
      <c r="K35" s="631"/>
      <c r="L35" s="692"/>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4"/>
      <c r="AP35" s="631"/>
      <c r="AQ35" s="707"/>
      <c r="AR35" s="708"/>
      <c r="AS35" s="709"/>
      <c r="AT35" s="708"/>
      <c r="AU35" s="709"/>
      <c r="AV35" s="708"/>
      <c r="AW35" s="709"/>
      <c r="AX35" s="708"/>
      <c r="AY35" s="709"/>
      <c r="AZ35" s="708"/>
      <c r="BA35" s="709"/>
      <c r="BB35" s="708"/>
      <c r="BC35" s="709"/>
      <c r="BD35" s="708"/>
      <c r="BE35" s="709"/>
      <c r="BF35" s="708"/>
      <c r="BG35" s="709"/>
      <c r="BH35" s="708"/>
      <c r="BI35" s="709"/>
      <c r="BJ35" s="708"/>
      <c r="BK35" s="709"/>
      <c r="BL35" s="708"/>
      <c r="BM35" s="709"/>
      <c r="BN35" s="708"/>
      <c r="BO35" s="709"/>
      <c r="BP35" s="708"/>
      <c r="BQ35" s="709"/>
      <c r="BR35" s="708"/>
      <c r="BS35" s="709"/>
      <c r="BT35" s="710"/>
      <c r="BU35" s="16"/>
    </row>
    <row r="36" spans="2:73" s="17" customFormat="1" ht="15.75">
      <c r="B36" s="688"/>
      <c r="C36" s="688"/>
      <c r="D36" s="688"/>
      <c r="E36" s="688"/>
      <c r="F36" s="688"/>
      <c r="G36" s="688"/>
      <c r="H36" s="688"/>
      <c r="I36" s="642"/>
      <c r="J36" s="642"/>
      <c r="K36" s="631"/>
      <c r="L36" s="692"/>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4"/>
      <c r="AP36" s="631"/>
      <c r="AQ36" s="707"/>
      <c r="AR36" s="708"/>
      <c r="AS36" s="709"/>
      <c r="AT36" s="708"/>
      <c r="AU36" s="709"/>
      <c r="AV36" s="708"/>
      <c r="AW36" s="709"/>
      <c r="AX36" s="708"/>
      <c r="AY36" s="709"/>
      <c r="AZ36" s="708"/>
      <c r="BA36" s="709"/>
      <c r="BB36" s="708"/>
      <c r="BC36" s="709"/>
      <c r="BD36" s="708"/>
      <c r="BE36" s="709"/>
      <c r="BF36" s="708"/>
      <c r="BG36" s="709"/>
      <c r="BH36" s="708"/>
      <c r="BI36" s="709"/>
      <c r="BJ36" s="708"/>
      <c r="BK36" s="709"/>
      <c r="BL36" s="708"/>
      <c r="BM36" s="709"/>
      <c r="BN36" s="708"/>
      <c r="BO36" s="709"/>
      <c r="BP36" s="708"/>
      <c r="BQ36" s="709"/>
      <c r="BR36" s="708"/>
      <c r="BS36" s="709"/>
      <c r="BT36" s="710"/>
      <c r="BU36" s="16"/>
    </row>
    <row r="37" spans="2:73" s="17" customFormat="1" ht="15.75">
      <c r="B37" s="688"/>
      <c r="C37" s="688"/>
      <c r="D37" s="688"/>
      <c r="E37" s="688"/>
      <c r="F37" s="688"/>
      <c r="G37" s="688"/>
      <c r="H37" s="688"/>
      <c r="I37" s="642"/>
      <c r="J37" s="642"/>
      <c r="K37" s="631"/>
      <c r="L37" s="692"/>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4"/>
      <c r="AP37" s="631"/>
      <c r="AQ37" s="703"/>
      <c r="AR37" s="704"/>
      <c r="AS37" s="705"/>
      <c r="AT37" s="704"/>
      <c r="AU37" s="705"/>
      <c r="AV37" s="704"/>
      <c r="AW37" s="705"/>
      <c r="AX37" s="704"/>
      <c r="AY37" s="705"/>
      <c r="AZ37" s="704"/>
      <c r="BA37" s="705"/>
      <c r="BB37" s="704"/>
      <c r="BC37" s="705"/>
      <c r="BD37" s="704"/>
      <c r="BE37" s="705"/>
      <c r="BF37" s="704"/>
      <c r="BG37" s="705"/>
      <c r="BH37" s="704"/>
      <c r="BI37" s="705"/>
      <c r="BJ37" s="704"/>
      <c r="BK37" s="705"/>
      <c r="BL37" s="704"/>
      <c r="BM37" s="705"/>
      <c r="BN37" s="704"/>
      <c r="BO37" s="705"/>
      <c r="BP37" s="704"/>
      <c r="BQ37" s="705"/>
      <c r="BR37" s="704"/>
      <c r="BS37" s="705"/>
      <c r="BT37" s="706"/>
      <c r="BU37" s="16"/>
    </row>
    <row r="38" spans="2:73" s="17" customFormat="1" ht="15.75">
      <c r="B38" s="688"/>
      <c r="C38" s="688"/>
      <c r="D38" s="688"/>
      <c r="E38" s="688"/>
      <c r="F38" s="688"/>
      <c r="G38" s="688"/>
      <c r="H38" s="688"/>
      <c r="I38" s="642"/>
      <c r="J38" s="642"/>
      <c r="K38" s="631"/>
      <c r="L38" s="692"/>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4"/>
      <c r="AP38" s="631"/>
      <c r="AQ38" s="707"/>
      <c r="AR38" s="708"/>
      <c r="AS38" s="709"/>
      <c r="AT38" s="708"/>
      <c r="AU38" s="709"/>
      <c r="AV38" s="708"/>
      <c r="AW38" s="709"/>
      <c r="AX38" s="708"/>
      <c r="AY38" s="709"/>
      <c r="AZ38" s="708"/>
      <c r="BA38" s="709"/>
      <c r="BB38" s="708"/>
      <c r="BC38" s="709"/>
      <c r="BD38" s="708"/>
      <c r="BE38" s="709"/>
      <c r="BF38" s="708"/>
      <c r="BG38" s="709"/>
      <c r="BH38" s="708"/>
      <c r="BI38" s="709"/>
      <c r="BJ38" s="708"/>
      <c r="BK38" s="709"/>
      <c r="BL38" s="708"/>
      <c r="BM38" s="709"/>
      <c r="BN38" s="708"/>
      <c r="BO38" s="709"/>
      <c r="BP38" s="708"/>
      <c r="BQ38" s="709"/>
      <c r="BR38" s="708"/>
      <c r="BS38" s="709"/>
      <c r="BT38" s="710"/>
      <c r="BU38" s="16"/>
    </row>
    <row r="39" spans="2:73" s="17" customFormat="1" ht="15.75">
      <c r="B39" s="688"/>
      <c r="C39" s="688"/>
      <c r="D39" s="688"/>
      <c r="E39" s="688"/>
      <c r="F39" s="688"/>
      <c r="G39" s="688"/>
      <c r="H39" s="688"/>
      <c r="I39" s="642"/>
      <c r="J39" s="642"/>
      <c r="K39" s="631"/>
      <c r="L39" s="692"/>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4"/>
      <c r="AP39" s="631"/>
      <c r="AQ39" s="703"/>
      <c r="AR39" s="704"/>
      <c r="AS39" s="705"/>
      <c r="AT39" s="704"/>
      <c r="AU39" s="705"/>
      <c r="AV39" s="704"/>
      <c r="AW39" s="705"/>
      <c r="AX39" s="704"/>
      <c r="AY39" s="705"/>
      <c r="AZ39" s="704"/>
      <c r="BA39" s="705"/>
      <c r="BB39" s="704"/>
      <c r="BC39" s="705"/>
      <c r="BD39" s="704"/>
      <c r="BE39" s="705"/>
      <c r="BF39" s="704"/>
      <c r="BG39" s="705"/>
      <c r="BH39" s="704"/>
      <c r="BI39" s="705"/>
      <c r="BJ39" s="704"/>
      <c r="BK39" s="705"/>
      <c r="BL39" s="704"/>
      <c r="BM39" s="705"/>
      <c r="BN39" s="704"/>
      <c r="BO39" s="705"/>
      <c r="BP39" s="704"/>
      <c r="BQ39" s="705"/>
      <c r="BR39" s="704"/>
      <c r="BS39" s="705"/>
      <c r="BT39" s="706"/>
      <c r="BU39" s="16"/>
    </row>
    <row r="40" spans="2:73" s="17" customFormat="1" ht="15.75">
      <c r="B40" s="688"/>
      <c r="C40" s="688"/>
      <c r="D40" s="688"/>
      <c r="E40" s="688"/>
      <c r="F40" s="688"/>
      <c r="G40" s="688"/>
      <c r="H40" s="688"/>
      <c r="I40" s="642"/>
      <c r="J40" s="642"/>
      <c r="K40" s="631"/>
      <c r="L40" s="692"/>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4"/>
      <c r="AP40" s="631"/>
      <c r="AQ40" s="707"/>
      <c r="AR40" s="708"/>
      <c r="AS40" s="709"/>
      <c r="AT40" s="708"/>
      <c r="AU40" s="709"/>
      <c r="AV40" s="708"/>
      <c r="AW40" s="709"/>
      <c r="AX40" s="708"/>
      <c r="AY40" s="709"/>
      <c r="AZ40" s="708"/>
      <c r="BA40" s="709"/>
      <c r="BB40" s="708"/>
      <c r="BC40" s="709"/>
      <c r="BD40" s="708"/>
      <c r="BE40" s="709"/>
      <c r="BF40" s="708"/>
      <c r="BG40" s="709"/>
      <c r="BH40" s="708"/>
      <c r="BI40" s="709"/>
      <c r="BJ40" s="708"/>
      <c r="BK40" s="709"/>
      <c r="BL40" s="708"/>
      <c r="BM40" s="709"/>
      <c r="BN40" s="708"/>
      <c r="BO40" s="709"/>
      <c r="BP40" s="708"/>
      <c r="BQ40" s="709"/>
      <c r="BR40" s="708"/>
      <c r="BS40" s="709"/>
      <c r="BT40" s="710"/>
      <c r="BU40" s="16"/>
    </row>
    <row r="41" spans="2:73" s="17" customFormat="1" ht="15.75">
      <c r="B41" s="688"/>
      <c r="C41" s="688"/>
      <c r="D41" s="688"/>
      <c r="E41" s="688"/>
      <c r="F41" s="688"/>
      <c r="G41" s="688"/>
      <c r="H41" s="688"/>
      <c r="I41" s="642"/>
      <c r="J41" s="642"/>
      <c r="K41" s="631"/>
      <c r="L41" s="692"/>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4"/>
      <c r="AP41" s="631"/>
      <c r="AQ41" s="703"/>
      <c r="AR41" s="704"/>
      <c r="AS41" s="705"/>
      <c r="AT41" s="704"/>
      <c r="AU41" s="705"/>
      <c r="AV41" s="704"/>
      <c r="AW41" s="705"/>
      <c r="AX41" s="704"/>
      <c r="AY41" s="705"/>
      <c r="AZ41" s="704"/>
      <c r="BA41" s="705"/>
      <c r="BB41" s="704"/>
      <c r="BC41" s="705"/>
      <c r="BD41" s="704"/>
      <c r="BE41" s="705"/>
      <c r="BF41" s="704"/>
      <c r="BG41" s="705"/>
      <c r="BH41" s="704"/>
      <c r="BI41" s="705"/>
      <c r="BJ41" s="704"/>
      <c r="BK41" s="705"/>
      <c r="BL41" s="704"/>
      <c r="BM41" s="705"/>
      <c r="BN41" s="704"/>
      <c r="BO41" s="705"/>
      <c r="BP41" s="704"/>
      <c r="BQ41" s="705"/>
      <c r="BR41" s="704"/>
      <c r="BS41" s="705"/>
      <c r="BT41" s="706"/>
      <c r="BU41" s="16"/>
    </row>
    <row r="42" spans="2:73" s="17" customFormat="1" ht="15.75">
      <c r="B42" s="688"/>
      <c r="C42" s="688"/>
      <c r="D42" s="688"/>
      <c r="E42" s="688"/>
      <c r="F42" s="688"/>
      <c r="G42" s="688"/>
      <c r="H42" s="688"/>
      <c r="I42" s="642"/>
      <c r="J42" s="642"/>
      <c r="K42" s="631"/>
      <c r="L42" s="692"/>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4"/>
      <c r="AP42" s="631"/>
      <c r="AQ42" s="707"/>
      <c r="AR42" s="708"/>
      <c r="AS42" s="709"/>
      <c r="AT42" s="708"/>
      <c r="AU42" s="709"/>
      <c r="AV42" s="708"/>
      <c r="AW42" s="709"/>
      <c r="AX42" s="708"/>
      <c r="AY42" s="709"/>
      <c r="AZ42" s="708"/>
      <c r="BA42" s="709"/>
      <c r="BB42" s="708"/>
      <c r="BC42" s="709"/>
      <c r="BD42" s="708"/>
      <c r="BE42" s="709"/>
      <c r="BF42" s="708"/>
      <c r="BG42" s="709"/>
      <c r="BH42" s="708"/>
      <c r="BI42" s="709"/>
      <c r="BJ42" s="708"/>
      <c r="BK42" s="709"/>
      <c r="BL42" s="708"/>
      <c r="BM42" s="709"/>
      <c r="BN42" s="708"/>
      <c r="BO42" s="709"/>
      <c r="BP42" s="708"/>
      <c r="BQ42" s="709"/>
      <c r="BR42" s="708"/>
      <c r="BS42" s="709"/>
      <c r="BT42" s="710"/>
      <c r="BU42" s="16"/>
    </row>
    <row r="43" spans="2:73" s="17" customFormat="1" ht="15.75">
      <c r="B43" s="688"/>
      <c r="C43" s="688"/>
      <c r="D43" s="688"/>
      <c r="E43" s="688"/>
      <c r="F43" s="688"/>
      <c r="G43" s="688"/>
      <c r="H43" s="688"/>
      <c r="I43" s="642"/>
      <c r="J43" s="642"/>
      <c r="K43" s="631"/>
      <c r="L43" s="692"/>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4"/>
      <c r="AP43" s="631"/>
      <c r="AQ43" s="711"/>
      <c r="AR43" s="712"/>
      <c r="AS43" s="713"/>
      <c r="AT43" s="712"/>
      <c r="AU43" s="713"/>
      <c r="AV43" s="712"/>
      <c r="AW43" s="713"/>
      <c r="AX43" s="712"/>
      <c r="AY43" s="713"/>
      <c r="AZ43" s="712"/>
      <c r="BA43" s="713"/>
      <c r="BB43" s="712"/>
      <c r="BC43" s="713"/>
      <c r="BD43" s="712"/>
      <c r="BE43" s="713"/>
      <c r="BF43" s="712"/>
      <c r="BG43" s="713"/>
      <c r="BH43" s="712"/>
      <c r="BI43" s="713"/>
      <c r="BJ43" s="712"/>
      <c r="BK43" s="713"/>
      <c r="BL43" s="712"/>
      <c r="BM43" s="713"/>
      <c r="BN43" s="712"/>
      <c r="BO43" s="713"/>
      <c r="BP43" s="712"/>
      <c r="BQ43" s="713"/>
      <c r="BR43" s="712"/>
      <c r="BS43" s="713"/>
      <c r="BT43" s="714"/>
      <c r="BU43" s="16"/>
    </row>
    <row r="44" spans="2:73" s="17" customFormat="1" ht="15.75">
      <c r="B44" s="688"/>
      <c r="C44" s="688"/>
      <c r="D44" s="688"/>
      <c r="E44" s="688"/>
      <c r="F44" s="688"/>
      <c r="G44" s="688"/>
      <c r="H44" s="688"/>
      <c r="I44" s="642"/>
      <c r="J44" s="642"/>
      <c r="K44" s="631"/>
      <c r="L44" s="692"/>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4"/>
      <c r="AP44" s="631"/>
      <c r="AQ44" s="692"/>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4"/>
      <c r="BU44" s="16"/>
    </row>
    <row r="45" spans="2:73" s="17" customFormat="1" ht="15.75">
      <c r="B45" s="688"/>
      <c r="C45" s="688"/>
      <c r="D45" s="688"/>
      <c r="E45" s="688"/>
      <c r="F45" s="688"/>
      <c r="G45" s="688"/>
      <c r="H45" s="688"/>
      <c r="I45" s="642"/>
      <c r="J45" s="642"/>
      <c r="K45" s="631"/>
      <c r="L45" s="692"/>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4"/>
      <c r="AP45" s="631"/>
      <c r="AQ45" s="692"/>
      <c r="AR45" s="693"/>
      <c r="AS45" s="693"/>
      <c r="AT45" s="693"/>
      <c r="AU45" s="693"/>
      <c r="AV45" s="693"/>
      <c r="AW45" s="693"/>
      <c r="AX45" s="693"/>
      <c r="AY45" s="693"/>
      <c r="AZ45" s="693"/>
      <c r="BA45" s="693"/>
      <c r="BB45" s="693"/>
      <c r="BC45" s="693"/>
      <c r="BD45" s="693"/>
      <c r="BE45" s="693"/>
      <c r="BF45" s="693"/>
      <c r="BG45" s="693"/>
      <c r="BH45" s="693"/>
      <c r="BI45" s="693"/>
      <c r="BJ45" s="693"/>
      <c r="BK45" s="693"/>
      <c r="BL45" s="693"/>
      <c r="BM45" s="693"/>
      <c r="BN45" s="693"/>
      <c r="BO45" s="693"/>
      <c r="BP45" s="693"/>
      <c r="BQ45" s="693"/>
      <c r="BR45" s="693"/>
      <c r="BS45" s="693"/>
      <c r="BT45" s="694"/>
      <c r="BU45" s="16"/>
    </row>
    <row r="46" spans="2:73" s="17" customFormat="1" ht="15.75">
      <c r="B46" s="688"/>
      <c r="C46" s="688"/>
      <c r="D46" s="688"/>
      <c r="E46" s="688"/>
      <c r="F46" s="688"/>
      <c r="G46" s="688"/>
      <c r="H46" s="688"/>
      <c r="I46" s="642"/>
      <c r="J46" s="642"/>
      <c r="K46" s="631"/>
      <c r="L46" s="692"/>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4"/>
      <c r="AP46" s="631"/>
      <c r="AQ46" s="692"/>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4"/>
      <c r="BU46" s="16"/>
    </row>
    <row r="47" spans="2:73" s="17" customFormat="1" ht="15.75">
      <c r="B47" s="688"/>
      <c r="C47" s="688"/>
      <c r="D47" s="688"/>
      <c r="E47" s="688"/>
      <c r="F47" s="688"/>
      <c r="G47" s="688"/>
      <c r="H47" s="688"/>
      <c r="I47" s="642"/>
      <c r="J47" s="642"/>
      <c r="K47" s="631"/>
      <c r="L47" s="692"/>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4"/>
      <c r="AP47" s="631"/>
      <c r="AQ47" s="692"/>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4"/>
      <c r="BU47" s="16"/>
    </row>
    <row r="48" spans="2:73" s="17" customFormat="1" ht="15.75">
      <c r="B48" s="688"/>
      <c r="C48" s="688"/>
      <c r="D48" s="688"/>
      <c r="E48" s="688"/>
      <c r="F48" s="688"/>
      <c r="G48" s="688"/>
      <c r="H48" s="688"/>
      <c r="I48" s="642"/>
      <c r="J48" s="642"/>
      <c r="K48" s="631"/>
      <c r="L48" s="692"/>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4"/>
      <c r="AP48" s="631"/>
      <c r="AQ48" s="692"/>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4"/>
      <c r="BU48" s="16"/>
    </row>
    <row r="49" spans="2:73" s="17" customFormat="1" ht="15.75">
      <c r="B49" s="688"/>
      <c r="C49" s="688"/>
      <c r="D49" s="688"/>
      <c r="E49" s="688"/>
      <c r="F49" s="688"/>
      <c r="G49" s="688"/>
      <c r="H49" s="688"/>
      <c r="I49" s="642"/>
      <c r="J49" s="642"/>
      <c r="K49" s="631"/>
      <c r="L49" s="692"/>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4"/>
      <c r="AP49" s="631"/>
      <c r="AQ49" s="692"/>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4"/>
      <c r="BU49" s="16"/>
    </row>
    <row r="50" spans="2:73" s="17" customFormat="1" ht="15.75">
      <c r="B50" s="688"/>
      <c r="C50" s="688"/>
      <c r="D50" s="688"/>
      <c r="E50" s="688"/>
      <c r="F50" s="688"/>
      <c r="G50" s="688"/>
      <c r="H50" s="688"/>
      <c r="I50" s="642"/>
      <c r="J50" s="642"/>
      <c r="K50" s="631"/>
      <c r="L50" s="692"/>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4"/>
      <c r="AP50" s="631"/>
      <c r="AQ50" s="692"/>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4"/>
      <c r="BU50" s="16"/>
    </row>
    <row r="51" spans="2:73" s="17" customFormat="1" ht="15.75">
      <c r="B51" s="688"/>
      <c r="C51" s="688"/>
      <c r="D51" s="688"/>
      <c r="E51" s="688"/>
      <c r="F51" s="688"/>
      <c r="G51" s="688"/>
      <c r="H51" s="688"/>
      <c r="I51" s="642"/>
      <c r="J51" s="642"/>
      <c r="K51" s="631"/>
      <c r="L51" s="692"/>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4"/>
      <c r="AP51" s="631"/>
      <c r="AQ51" s="692"/>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4"/>
      <c r="BU51" s="16"/>
    </row>
    <row r="52" spans="2:73" s="17" customFormat="1" ht="15.75">
      <c r="B52" s="688"/>
      <c r="C52" s="688"/>
      <c r="D52" s="688"/>
      <c r="E52" s="688"/>
      <c r="F52" s="688"/>
      <c r="G52" s="688"/>
      <c r="H52" s="688"/>
      <c r="I52" s="642"/>
      <c r="J52" s="642"/>
      <c r="K52" s="631"/>
      <c r="L52" s="692"/>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4"/>
      <c r="AP52" s="631"/>
      <c r="AQ52" s="692"/>
      <c r="AR52" s="693"/>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4"/>
      <c r="BU52" s="16"/>
    </row>
    <row r="53" spans="2:73">
      <c r="B53" s="688"/>
      <c r="C53" s="688"/>
      <c r="D53" s="688"/>
      <c r="E53" s="688"/>
      <c r="F53" s="688"/>
      <c r="G53" s="688"/>
      <c r="H53" s="688"/>
      <c r="I53" s="642"/>
      <c r="J53" s="642"/>
      <c r="K53" s="631"/>
      <c r="L53" s="692"/>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4"/>
      <c r="AP53" s="631"/>
      <c r="AQ53" s="692"/>
      <c r="AR53" s="693"/>
      <c r="AS53" s="693"/>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4"/>
    </row>
    <row r="54" spans="2:73">
      <c r="B54" s="688"/>
      <c r="C54" s="688"/>
      <c r="D54" s="688"/>
      <c r="E54" s="688"/>
      <c r="F54" s="688"/>
      <c r="G54" s="688"/>
      <c r="H54" s="688"/>
      <c r="I54" s="642"/>
      <c r="J54" s="642"/>
      <c r="K54" s="631"/>
      <c r="L54" s="692"/>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4"/>
      <c r="AP54" s="631"/>
      <c r="AQ54" s="692"/>
      <c r="AR54" s="693"/>
      <c r="AS54" s="693"/>
      <c r="AT54" s="693"/>
      <c r="AU54" s="693"/>
      <c r="AV54" s="693"/>
      <c r="AW54" s="693"/>
      <c r="AX54" s="693"/>
      <c r="AY54" s="693"/>
      <c r="AZ54" s="693"/>
      <c r="BA54" s="693"/>
      <c r="BB54" s="693"/>
      <c r="BC54" s="693"/>
      <c r="BD54" s="693"/>
      <c r="BE54" s="693"/>
      <c r="BF54" s="693"/>
      <c r="BG54" s="693"/>
      <c r="BH54" s="693"/>
      <c r="BI54" s="693"/>
      <c r="BJ54" s="693"/>
      <c r="BK54" s="693"/>
      <c r="BL54" s="693"/>
      <c r="BM54" s="693"/>
      <c r="BN54" s="693"/>
      <c r="BO54" s="693"/>
      <c r="BP54" s="693"/>
      <c r="BQ54" s="693"/>
      <c r="BR54" s="693"/>
      <c r="BS54" s="693"/>
      <c r="BT54" s="694"/>
    </row>
    <row r="55" spans="2:73">
      <c r="B55" s="688"/>
      <c r="C55" s="688"/>
      <c r="D55" s="688"/>
      <c r="E55" s="688"/>
      <c r="F55" s="688"/>
      <c r="G55" s="688"/>
      <c r="H55" s="688"/>
      <c r="I55" s="642"/>
      <c r="J55" s="642"/>
      <c r="K55" s="631"/>
      <c r="L55" s="692"/>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4"/>
      <c r="AP55" s="631"/>
      <c r="AQ55" s="692"/>
      <c r="AR55" s="693"/>
      <c r="AS55" s="693"/>
      <c r="AT55" s="693"/>
      <c r="AU55" s="693"/>
      <c r="AV55" s="693"/>
      <c r="AW55" s="693"/>
      <c r="AX55" s="693"/>
      <c r="AY55" s="693"/>
      <c r="AZ55" s="693"/>
      <c r="BA55" s="693"/>
      <c r="BB55" s="693"/>
      <c r="BC55" s="693"/>
      <c r="BD55" s="693"/>
      <c r="BE55" s="693"/>
      <c r="BF55" s="693"/>
      <c r="BG55" s="693"/>
      <c r="BH55" s="693"/>
      <c r="BI55" s="693"/>
      <c r="BJ55" s="693"/>
      <c r="BK55" s="693"/>
      <c r="BL55" s="693"/>
      <c r="BM55" s="693"/>
      <c r="BN55" s="693"/>
      <c r="BO55" s="693"/>
      <c r="BP55" s="693"/>
      <c r="BQ55" s="693"/>
      <c r="BR55" s="693"/>
      <c r="BS55" s="693"/>
      <c r="BT55" s="694"/>
    </row>
    <row r="56" spans="2:73">
      <c r="B56" s="688"/>
      <c r="C56" s="688"/>
      <c r="D56" s="688"/>
      <c r="E56" s="688"/>
      <c r="F56" s="688"/>
      <c r="G56" s="688"/>
      <c r="H56" s="688"/>
      <c r="I56" s="642"/>
      <c r="J56" s="642"/>
      <c r="K56" s="631"/>
      <c r="L56" s="692"/>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4"/>
      <c r="AP56" s="631"/>
      <c r="AQ56" s="692"/>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4"/>
    </row>
    <row r="57" spans="2:73">
      <c r="B57" s="688"/>
      <c r="C57" s="688"/>
      <c r="D57" s="688"/>
      <c r="E57" s="688"/>
      <c r="F57" s="688"/>
      <c r="G57" s="688"/>
      <c r="H57" s="688"/>
      <c r="I57" s="642"/>
      <c r="J57" s="642"/>
      <c r="K57" s="631"/>
      <c r="L57" s="692"/>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4"/>
      <c r="AP57" s="631"/>
      <c r="AQ57" s="692"/>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4"/>
    </row>
    <row r="58" spans="2:73">
      <c r="B58" s="688"/>
      <c r="C58" s="688"/>
      <c r="D58" s="688"/>
      <c r="E58" s="688"/>
      <c r="F58" s="688"/>
      <c r="G58" s="688"/>
      <c r="H58" s="688"/>
      <c r="I58" s="642"/>
      <c r="J58" s="642"/>
      <c r="K58" s="631"/>
      <c r="L58" s="692"/>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693"/>
      <c r="AM58" s="693"/>
      <c r="AN58" s="693"/>
      <c r="AO58" s="694"/>
      <c r="AP58" s="631"/>
      <c r="AQ58" s="692"/>
      <c r="AR58" s="693"/>
      <c r="AS58" s="693"/>
      <c r="AT58" s="693"/>
      <c r="AU58" s="693"/>
      <c r="AV58" s="693"/>
      <c r="AW58" s="693"/>
      <c r="AX58" s="693"/>
      <c r="AY58" s="693"/>
      <c r="AZ58" s="693"/>
      <c r="BA58" s="693"/>
      <c r="BB58" s="693"/>
      <c r="BC58" s="693"/>
      <c r="BD58" s="693"/>
      <c r="BE58" s="693"/>
      <c r="BF58" s="693"/>
      <c r="BG58" s="693"/>
      <c r="BH58" s="693"/>
      <c r="BI58" s="693"/>
      <c r="BJ58" s="693"/>
      <c r="BK58" s="693"/>
      <c r="BL58" s="693"/>
      <c r="BM58" s="693"/>
      <c r="BN58" s="693"/>
      <c r="BO58" s="693"/>
      <c r="BP58" s="693"/>
      <c r="BQ58" s="693"/>
      <c r="BR58" s="693"/>
      <c r="BS58" s="693"/>
      <c r="BT58" s="694"/>
    </row>
    <row r="59" spans="2:73">
      <c r="B59" s="688"/>
      <c r="C59" s="688"/>
      <c r="D59" s="688"/>
      <c r="E59" s="688"/>
      <c r="F59" s="688"/>
      <c r="G59" s="688"/>
      <c r="H59" s="688"/>
      <c r="I59" s="642"/>
      <c r="J59" s="642"/>
      <c r="K59" s="631"/>
      <c r="L59" s="692"/>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694"/>
      <c r="AP59" s="631"/>
      <c r="AQ59" s="692"/>
      <c r="AR59" s="693"/>
      <c r="AS59" s="693"/>
      <c r="AT59" s="693"/>
      <c r="AU59" s="693"/>
      <c r="AV59" s="693"/>
      <c r="AW59" s="693"/>
      <c r="AX59" s="693"/>
      <c r="AY59" s="693"/>
      <c r="AZ59" s="693"/>
      <c r="BA59" s="693"/>
      <c r="BB59" s="693"/>
      <c r="BC59" s="693"/>
      <c r="BD59" s="693"/>
      <c r="BE59" s="693"/>
      <c r="BF59" s="693"/>
      <c r="BG59" s="693"/>
      <c r="BH59" s="693"/>
      <c r="BI59" s="693"/>
      <c r="BJ59" s="693"/>
      <c r="BK59" s="693"/>
      <c r="BL59" s="693"/>
      <c r="BM59" s="693"/>
      <c r="BN59" s="693"/>
      <c r="BO59" s="693"/>
      <c r="BP59" s="693"/>
      <c r="BQ59" s="693"/>
      <c r="BR59" s="693"/>
      <c r="BS59" s="693"/>
      <c r="BT59" s="694"/>
    </row>
    <row r="60" spans="2:73" ht="15.75">
      <c r="B60" s="688"/>
      <c r="C60" s="688"/>
      <c r="D60" s="688"/>
      <c r="E60" s="688"/>
      <c r="F60" s="688"/>
      <c r="G60" s="688"/>
      <c r="H60" s="688"/>
      <c r="I60" s="642"/>
      <c r="J60" s="642"/>
      <c r="K60" s="631"/>
      <c r="L60" s="692"/>
      <c r="M60" s="693"/>
      <c r="N60" s="693"/>
      <c r="O60" s="693"/>
      <c r="P60" s="693"/>
      <c r="Q60" s="693"/>
      <c r="R60" s="693"/>
      <c r="S60" s="693"/>
      <c r="T60" s="693"/>
      <c r="U60" s="693"/>
      <c r="V60" s="693"/>
      <c r="W60" s="693"/>
      <c r="X60" s="693"/>
      <c r="Y60" s="693"/>
      <c r="Z60" s="693"/>
      <c r="AA60" s="693"/>
      <c r="AB60" s="693"/>
      <c r="AC60" s="693"/>
      <c r="AD60" s="693"/>
      <c r="AE60" s="693"/>
      <c r="AF60" s="693"/>
      <c r="AG60" s="693"/>
      <c r="AH60" s="693"/>
      <c r="AI60" s="693"/>
      <c r="AJ60" s="693"/>
      <c r="AK60" s="693"/>
      <c r="AL60" s="693"/>
      <c r="AM60" s="693"/>
      <c r="AN60" s="693"/>
      <c r="AO60" s="694"/>
      <c r="AP60" s="631"/>
      <c r="AQ60" s="692"/>
      <c r="AR60" s="693"/>
      <c r="AS60" s="693"/>
      <c r="AT60" s="693"/>
      <c r="AU60" s="693"/>
      <c r="AV60" s="693"/>
      <c r="AW60" s="693"/>
      <c r="AX60" s="693"/>
      <c r="AY60" s="693"/>
      <c r="AZ60" s="693"/>
      <c r="BA60" s="693"/>
      <c r="BB60" s="693"/>
      <c r="BC60" s="693"/>
      <c r="BD60" s="693"/>
      <c r="BE60" s="693"/>
      <c r="BF60" s="693"/>
      <c r="BG60" s="693"/>
      <c r="BH60" s="693"/>
      <c r="BI60" s="693"/>
      <c r="BJ60" s="693"/>
      <c r="BK60" s="693"/>
      <c r="BL60" s="693"/>
      <c r="BM60" s="693"/>
      <c r="BN60" s="693"/>
      <c r="BO60" s="693"/>
      <c r="BP60" s="693"/>
      <c r="BQ60" s="693"/>
      <c r="BR60" s="693"/>
      <c r="BS60" s="693"/>
      <c r="BT60" s="694"/>
      <c r="BU60" s="162"/>
    </row>
    <row r="61" spans="2:73">
      <c r="B61" s="688"/>
      <c r="C61" s="688"/>
      <c r="D61" s="688"/>
      <c r="E61" s="688"/>
      <c r="F61" s="688"/>
      <c r="G61" s="688"/>
      <c r="H61" s="688"/>
      <c r="I61" s="642"/>
      <c r="J61" s="642"/>
      <c r="K61" s="631"/>
      <c r="L61" s="692"/>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4"/>
      <c r="AP61" s="631"/>
      <c r="AQ61" s="692"/>
      <c r="AR61" s="693"/>
      <c r="AS61" s="693"/>
      <c r="AT61" s="693"/>
      <c r="AU61" s="693"/>
      <c r="AV61" s="693"/>
      <c r="AW61" s="693"/>
      <c r="AX61" s="693"/>
      <c r="AY61" s="693"/>
      <c r="AZ61" s="693"/>
      <c r="BA61" s="693"/>
      <c r="BB61" s="693"/>
      <c r="BC61" s="693"/>
      <c r="BD61" s="693"/>
      <c r="BE61" s="693"/>
      <c r="BF61" s="693"/>
      <c r="BG61" s="693"/>
      <c r="BH61" s="693"/>
      <c r="BI61" s="693"/>
      <c r="BJ61" s="693"/>
      <c r="BK61" s="693"/>
      <c r="BL61" s="693"/>
      <c r="BM61" s="693"/>
      <c r="BN61" s="693"/>
      <c r="BO61" s="693"/>
      <c r="BP61" s="693"/>
      <c r="BQ61" s="693"/>
      <c r="BR61" s="693"/>
      <c r="BS61" s="693"/>
      <c r="BT61" s="694"/>
    </row>
    <row r="62" spans="2:73">
      <c r="B62" s="688"/>
      <c r="C62" s="688"/>
      <c r="D62" s="688"/>
      <c r="E62" s="688"/>
      <c r="F62" s="688"/>
      <c r="G62" s="688"/>
      <c r="H62" s="688"/>
      <c r="I62" s="642"/>
      <c r="J62" s="642"/>
      <c r="K62" s="631"/>
      <c r="L62" s="692"/>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4"/>
      <c r="AP62" s="631"/>
      <c r="AQ62" s="692"/>
      <c r="AR62" s="693"/>
      <c r="AS62" s="693"/>
      <c r="AT62" s="693"/>
      <c r="AU62" s="693"/>
      <c r="AV62" s="693"/>
      <c r="AW62" s="693"/>
      <c r="AX62" s="693"/>
      <c r="AY62" s="693"/>
      <c r="AZ62" s="693"/>
      <c r="BA62" s="693"/>
      <c r="BB62" s="693"/>
      <c r="BC62" s="693"/>
      <c r="BD62" s="693"/>
      <c r="BE62" s="693"/>
      <c r="BF62" s="693"/>
      <c r="BG62" s="693"/>
      <c r="BH62" s="693"/>
      <c r="BI62" s="693"/>
      <c r="BJ62" s="693"/>
      <c r="BK62" s="693"/>
      <c r="BL62" s="693"/>
      <c r="BM62" s="693"/>
      <c r="BN62" s="693"/>
      <c r="BO62" s="693"/>
      <c r="BP62" s="693"/>
      <c r="BQ62" s="693"/>
      <c r="BR62" s="693"/>
      <c r="BS62" s="693"/>
      <c r="BT62" s="694"/>
    </row>
    <row r="63" spans="2:73">
      <c r="B63" s="688"/>
      <c r="C63" s="688"/>
      <c r="D63" s="688"/>
      <c r="E63" s="688"/>
      <c r="F63" s="688"/>
      <c r="G63" s="688"/>
      <c r="H63" s="688"/>
      <c r="I63" s="642"/>
      <c r="J63" s="642"/>
      <c r="K63" s="631"/>
      <c r="L63" s="692"/>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93"/>
      <c r="AL63" s="693"/>
      <c r="AM63" s="693"/>
      <c r="AN63" s="693"/>
      <c r="AO63" s="694"/>
      <c r="AP63" s="631"/>
      <c r="AQ63" s="692"/>
      <c r="AR63" s="693"/>
      <c r="AS63" s="693"/>
      <c r="AT63" s="693"/>
      <c r="AU63" s="693"/>
      <c r="AV63" s="693"/>
      <c r="AW63" s="693"/>
      <c r="AX63" s="693"/>
      <c r="AY63" s="693"/>
      <c r="AZ63" s="693"/>
      <c r="BA63" s="693"/>
      <c r="BB63" s="693"/>
      <c r="BC63" s="693"/>
      <c r="BD63" s="693"/>
      <c r="BE63" s="693"/>
      <c r="BF63" s="693"/>
      <c r="BG63" s="693"/>
      <c r="BH63" s="693"/>
      <c r="BI63" s="693"/>
      <c r="BJ63" s="693"/>
      <c r="BK63" s="693"/>
      <c r="BL63" s="693"/>
      <c r="BM63" s="693"/>
      <c r="BN63" s="693"/>
      <c r="BO63" s="693"/>
      <c r="BP63" s="693"/>
      <c r="BQ63" s="693"/>
      <c r="BR63" s="693"/>
      <c r="BS63" s="693"/>
      <c r="BT63" s="694"/>
    </row>
    <row r="64" spans="2:73">
      <c r="B64" s="688"/>
      <c r="C64" s="688"/>
      <c r="D64" s="688"/>
      <c r="E64" s="688"/>
      <c r="F64" s="688"/>
      <c r="G64" s="688"/>
      <c r="H64" s="688"/>
      <c r="I64" s="642"/>
      <c r="J64" s="642"/>
      <c r="K64" s="631"/>
      <c r="L64" s="692"/>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4"/>
      <c r="AP64" s="631"/>
      <c r="AQ64" s="692"/>
      <c r="AR64" s="693"/>
      <c r="AS64" s="693"/>
      <c r="AT64" s="693"/>
      <c r="AU64" s="693"/>
      <c r="AV64" s="693"/>
      <c r="AW64" s="693"/>
      <c r="AX64" s="693"/>
      <c r="AY64" s="693"/>
      <c r="AZ64" s="693"/>
      <c r="BA64" s="693"/>
      <c r="BB64" s="693"/>
      <c r="BC64" s="693"/>
      <c r="BD64" s="693"/>
      <c r="BE64" s="693"/>
      <c r="BF64" s="693"/>
      <c r="BG64" s="693"/>
      <c r="BH64" s="693"/>
      <c r="BI64" s="693"/>
      <c r="BJ64" s="693"/>
      <c r="BK64" s="693"/>
      <c r="BL64" s="693"/>
      <c r="BM64" s="693"/>
      <c r="BN64" s="693"/>
      <c r="BO64" s="693"/>
      <c r="BP64" s="693"/>
      <c r="BQ64" s="693"/>
      <c r="BR64" s="693"/>
      <c r="BS64" s="693"/>
      <c r="BT64" s="694"/>
    </row>
    <row r="65" spans="2:73">
      <c r="B65" s="688"/>
      <c r="C65" s="688"/>
      <c r="D65" s="688"/>
      <c r="E65" s="688"/>
      <c r="F65" s="688"/>
      <c r="G65" s="688"/>
      <c r="H65" s="688"/>
      <c r="I65" s="642"/>
      <c r="J65" s="642"/>
      <c r="K65" s="631"/>
      <c r="L65" s="692"/>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4"/>
      <c r="AP65" s="631"/>
      <c r="AQ65" s="692"/>
      <c r="AR65" s="693"/>
      <c r="AS65" s="693"/>
      <c r="AT65" s="693"/>
      <c r="AU65" s="693"/>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693"/>
      <c r="BR65" s="693"/>
      <c r="BS65" s="693"/>
      <c r="BT65" s="694"/>
    </row>
    <row r="66" spans="2:73">
      <c r="B66" s="688"/>
      <c r="C66" s="688"/>
      <c r="D66" s="688"/>
      <c r="E66" s="688"/>
      <c r="F66" s="688"/>
      <c r="G66" s="688"/>
      <c r="H66" s="688"/>
      <c r="I66" s="642"/>
      <c r="J66" s="642"/>
      <c r="K66" s="631"/>
      <c r="L66" s="692"/>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4"/>
      <c r="AP66" s="631"/>
      <c r="AQ66" s="692"/>
      <c r="AR66" s="693"/>
      <c r="AS66" s="693"/>
      <c r="AT66" s="693"/>
      <c r="AU66" s="693"/>
      <c r="AV66" s="693"/>
      <c r="AW66" s="693"/>
      <c r="AX66" s="693"/>
      <c r="AY66" s="693"/>
      <c r="AZ66" s="693"/>
      <c r="BA66" s="693"/>
      <c r="BB66" s="693"/>
      <c r="BC66" s="693"/>
      <c r="BD66" s="693"/>
      <c r="BE66" s="693"/>
      <c r="BF66" s="693"/>
      <c r="BG66" s="693"/>
      <c r="BH66" s="693"/>
      <c r="BI66" s="693"/>
      <c r="BJ66" s="693"/>
      <c r="BK66" s="693"/>
      <c r="BL66" s="693"/>
      <c r="BM66" s="693"/>
      <c r="BN66" s="693"/>
      <c r="BO66" s="693"/>
      <c r="BP66" s="693"/>
      <c r="BQ66" s="693"/>
      <c r="BR66" s="693"/>
      <c r="BS66" s="693"/>
      <c r="BT66" s="694"/>
    </row>
    <row r="67" spans="2:73">
      <c r="B67" s="688"/>
      <c r="C67" s="688"/>
      <c r="D67" s="688"/>
      <c r="E67" s="688"/>
      <c r="F67" s="688"/>
      <c r="G67" s="688"/>
      <c r="H67" s="688"/>
      <c r="I67" s="642"/>
      <c r="J67" s="642"/>
      <c r="K67" s="631"/>
      <c r="L67" s="692"/>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4"/>
      <c r="AP67" s="631"/>
      <c r="AQ67" s="692"/>
      <c r="AR67" s="693"/>
      <c r="AS67" s="693"/>
      <c r="AT67" s="693"/>
      <c r="AU67" s="693"/>
      <c r="AV67" s="693"/>
      <c r="AW67" s="693"/>
      <c r="AX67" s="693"/>
      <c r="AY67" s="693"/>
      <c r="AZ67" s="693"/>
      <c r="BA67" s="693"/>
      <c r="BB67" s="693"/>
      <c r="BC67" s="693"/>
      <c r="BD67" s="693"/>
      <c r="BE67" s="693"/>
      <c r="BF67" s="693"/>
      <c r="BG67" s="693"/>
      <c r="BH67" s="693"/>
      <c r="BI67" s="693"/>
      <c r="BJ67" s="693"/>
      <c r="BK67" s="693"/>
      <c r="BL67" s="693"/>
      <c r="BM67" s="693"/>
      <c r="BN67" s="693"/>
      <c r="BO67" s="693"/>
      <c r="BP67" s="693"/>
      <c r="BQ67" s="693"/>
      <c r="BR67" s="693"/>
      <c r="BS67" s="693"/>
      <c r="BT67" s="694"/>
    </row>
    <row r="68" spans="2:73">
      <c r="B68" s="688"/>
      <c r="C68" s="688"/>
      <c r="D68" s="688"/>
      <c r="E68" s="688"/>
      <c r="F68" s="688"/>
      <c r="G68" s="688"/>
      <c r="H68" s="688"/>
      <c r="I68" s="642"/>
      <c r="J68" s="642"/>
      <c r="K68" s="631"/>
      <c r="L68" s="692"/>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4"/>
      <c r="AP68" s="631"/>
      <c r="AQ68" s="692"/>
      <c r="AR68" s="693"/>
      <c r="AS68" s="693"/>
      <c r="AT68" s="693"/>
      <c r="AU68" s="693"/>
      <c r="AV68" s="693"/>
      <c r="AW68" s="693"/>
      <c r="AX68" s="693"/>
      <c r="AY68" s="693"/>
      <c r="AZ68" s="693"/>
      <c r="BA68" s="693"/>
      <c r="BB68" s="693"/>
      <c r="BC68" s="693"/>
      <c r="BD68" s="693"/>
      <c r="BE68" s="693"/>
      <c r="BF68" s="693"/>
      <c r="BG68" s="693"/>
      <c r="BH68" s="693"/>
      <c r="BI68" s="693"/>
      <c r="BJ68" s="693"/>
      <c r="BK68" s="693"/>
      <c r="BL68" s="693"/>
      <c r="BM68" s="693"/>
      <c r="BN68" s="693"/>
      <c r="BO68" s="693"/>
      <c r="BP68" s="693"/>
      <c r="BQ68" s="693"/>
      <c r="BR68" s="693"/>
      <c r="BS68" s="693"/>
      <c r="BT68" s="694"/>
    </row>
    <row r="69" spans="2:73">
      <c r="B69" s="688"/>
      <c r="C69" s="688"/>
      <c r="D69" s="688"/>
      <c r="E69" s="688"/>
      <c r="F69" s="688"/>
      <c r="G69" s="688"/>
      <c r="H69" s="688"/>
      <c r="I69" s="642"/>
      <c r="J69" s="642"/>
      <c r="K69" s="631"/>
      <c r="L69" s="692"/>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693"/>
      <c r="AJ69" s="693"/>
      <c r="AK69" s="693"/>
      <c r="AL69" s="693"/>
      <c r="AM69" s="693"/>
      <c r="AN69" s="693"/>
      <c r="AO69" s="694"/>
      <c r="AP69" s="631"/>
      <c r="AQ69" s="692"/>
      <c r="AR69" s="693"/>
      <c r="AS69" s="693"/>
      <c r="AT69" s="693"/>
      <c r="AU69" s="693"/>
      <c r="AV69" s="693"/>
      <c r="AW69" s="693"/>
      <c r="AX69" s="693"/>
      <c r="AY69" s="693"/>
      <c r="AZ69" s="693"/>
      <c r="BA69" s="693"/>
      <c r="BB69" s="693"/>
      <c r="BC69" s="693"/>
      <c r="BD69" s="693"/>
      <c r="BE69" s="693"/>
      <c r="BF69" s="693"/>
      <c r="BG69" s="693"/>
      <c r="BH69" s="693"/>
      <c r="BI69" s="693"/>
      <c r="BJ69" s="693"/>
      <c r="BK69" s="693"/>
      <c r="BL69" s="693"/>
      <c r="BM69" s="693"/>
      <c r="BN69" s="693"/>
      <c r="BO69" s="693"/>
      <c r="BP69" s="693"/>
      <c r="BQ69" s="693"/>
      <c r="BR69" s="693"/>
      <c r="BS69" s="693"/>
      <c r="BT69" s="694"/>
    </row>
    <row r="70" spans="2:73">
      <c r="B70" s="688"/>
      <c r="C70" s="688"/>
      <c r="D70" s="688"/>
      <c r="E70" s="688"/>
      <c r="F70" s="688"/>
      <c r="G70" s="688"/>
      <c r="H70" s="688"/>
      <c r="I70" s="642"/>
      <c r="J70" s="642"/>
      <c r="K70" s="631"/>
      <c r="L70" s="692"/>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693"/>
      <c r="AJ70" s="693"/>
      <c r="AK70" s="693"/>
      <c r="AL70" s="693"/>
      <c r="AM70" s="693"/>
      <c r="AN70" s="693"/>
      <c r="AO70" s="694"/>
      <c r="AP70" s="631"/>
      <c r="AQ70" s="692"/>
      <c r="AR70" s="693"/>
      <c r="AS70" s="693"/>
      <c r="AT70" s="693"/>
      <c r="AU70" s="693"/>
      <c r="AV70" s="693"/>
      <c r="AW70" s="693"/>
      <c r="AX70" s="693"/>
      <c r="AY70" s="693"/>
      <c r="AZ70" s="693"/>
      <c r="BA70" s="693"/>
      <c r="BB70" s="693"/>
      <c r="BC70" s="693"/>
      <c r="BD70" s="693"/>
      <c r="BE70" s="693"/>
      <c r="BF70" s="693"/>
      <c r="BG70" s="693"/>
      <c r="BH70" s="693"/>
      <c r="BI70" s="693"/>
      <c r="BJ70" s="693"/>
      <c r="BK70" s="693"/>
      <c r="BL70" s="693"/>
      <c r="BM70" s="693"/>
      <c r="BN70" s="693"/>
      <c r="BO70" s="693"/>
      <c r="BP70" s="693"/>
      <c r="BQ70" s="693"/>
      <c r="BR70" s="693"/>
      <c r="BS70" s="693"/>
      <c r="BT70" s="694"/>
    </row>
    <row r="71" spans="2:73">
      <c r="B71" s="688"/>
      <c r="C71" s="688"/>
      <c r="D71" s="688"/>
      <c r="E71" s="688"/>
      <c r="F71" s="688"/>
      <c r="G71" s="688"/>
      <c r="H71" s="688"/>
      <c r="I71" s="642"/>
      <c r="J71" s="642"/>
      <c r="K71" s="631"/>
      <c r="L71" s="692"/>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4"/>
      <c r="AP71" s="631"/>
      <c r="AQ71" s="695"/>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7"/>
    </row>
    <row r="72" spans="2:73">
      <c r="B72" s="688"/>
      <c r="C72" s="688"/>
      <c r="D72" s="688"/>
      <c r="E72" s="688"/>
      <c r="F72" s="688"/>
      <c r="G72" s="688"/>
      <c r="H72" s="688"/>
      <c r="I72" s="642"/>
      <c r="J72" s="642"/>
      <c r="K72" s="631"/>
      <c r="L72" s="692"/>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4"/>
      <c r="AP72" s="631"/>
      <c r="AQ72" s="689"/>
      <c r="AR72" s="690"/>
      <c r="AS72" s="690"/>
      <c r="AT72" s="690"/>
      <c r="AU72" s="690"/>
      <c r="AV72" s="690"/>
      <c r="AW72" s="690"/>
      <c r="AX72" s="690"/>
      <c r="AY72" s="690"/>
      <c r="AZ72" s="690"/>
      <c r="BA72" s="690"/>
      <c r="BB72" s="690"/>
      <c r="BC72" s="690"/>
      <c r="BD72" s="690"/>
      <c r="BE72" s="690"/>
      <c r="BF72" s="690"/>
      <c r="BG72" s="690"/>
      <c r="BH72" s="690"/>
      <c r="BI72" s="690"/>
      <c r="BJ72" s="690"/>
      <c r="BK72" s="690"/>
      <c r="BL72" s="690"/>
      <c r="BM72" s="690"/>
      <c r="BN72" s="690"/>
      <c r="BO72" s="690"/>
      <c r="BP72" s="690"/>
      <c r="BQ72" s="690"/>
      <c r="BR72" s="690"/>
      <c r="BS72" s="690"/>
      <c r="BT72" s="691"/>
    </row>
    <row r="73" spans="2:73">
      <c r="B73" s="688"/>
      <c r="C73" s="688"/>
      <c r="D73" s="688"/>
      <c r="E73" s="688"/>
      <c r="F73" s="688"/>
      <c r="G73" s="688"/>
      <c r="H73" s="688"/>
      <c r="I73" s="642"/>
      <c r="J73" s="642"/>
      <c r="K73" s="631"/>
      <c r="L73" s="692"/>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4"/>
      <c r="AP73" s="631"/>
      <c r="AQ73" s="692"/>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4"/>
    </row>
    <row r="74" spans="2:73">
      <c r="B74" s="688"/>
      <c r="C74" s="688"/>
      <c r="D74" s="688"/>
      <c r="E74" s="688"/>
      <c r="F74" s="688"/>
      <c r="G74" s="688"/>
      <c r="H74" s="688"/>
      <c r="I74" s="642"/>
      <c r="J74" s="642"/>
      <c r="K74" s="631"/>
      <c r="L74" s="692"/>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4"/>
      <c r="AP74" s="631"/>
      <c r="AQ74" s="692"/>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693"/>
      <c r="BR74" s="693"/>
      <c r="BS74" s="693"/>
      <c r="BT74" s="694"/>
    </row>
    <row r="75" spans="2:73">
      <c r="B75" s="688"/>
      <c r="C75" s="688"/>
      <c r="D75" s="688"/>
      <c r="E75" s="688"/>
      <c r="F75" s="688"/>
      <c r="G75" s="688"/>
      <c r="H75" s="688"/>
      <c r="I75" s="642"/>
      <c r="J75" s="642"/>
      <c r="K75" s="631"/>
      <c r="L75" s="692"/>
      <c r="M75" s="693"/>
      <c r="N75" s="693"/>
      <c r="O75" s="693"/>
      <c r="P75" s="693"/>
      <c r="Q75" s="693"/>
      <c r="R75" s="693"/>
      <c r="S75" s="693"/>
      <c r="T75" s="693"/>
      <c r="U75" s="693"/>
      <c r="V75" s="693"/>
      <c r="W75" s="693"/>
      <c r="X75" s="693"/>
      <c r="Y75" s="693"/>
      <c r="Z75" s="693"/>
      <c r="AA75" s="693"/>
      <c r="AB75" s="693"/>
      <c r="AC75" s="693"/>
      <c r="AD75" s="693"/>
      <c r="AE75" s="693"/>
      <c r="AF75" s="693"/>
      <c r="AG75" s="693"/>
      <c r="AH75" s="693"/>
      <c r="AI75" s="693"/>
      <c r="AJ75" s="693"/>
      <c r="AK75" s="693"/>
      <c r="AL75" s="693"/>
      <c r="AM75" s="693"/>
      <c r="AN75" s="693"/>
      <c r="AO75" s="694"/>
      <c r="AP75" s="631"/>
      <c r="AQ75" s="692"/>
      <c r="AR75" s="693"/>
      <c r="AS75" s="693"/>
      <c r="AT75" s="693"/>
      <c r="AU75" s="693"/>
      <c r="AV75" s="693"/>
      <c r="AW75" s="693"/>
      <c r="AX75" s="693"/>
      <c r="AY75" s="693"/>
      <c r="AZ75" s="693"/>
      <c r="BA75" s="693"/>
      <c r="BB75" s="693"/>
      <c r="BC75" s="693"/>
      <c r="BD75" s="693"/>
      <c r="BE75" s="693"/>
      <c r="BF75" s="693"/>
      <c r="BG75" s="693"/>
      <c r="BH75" s="693"/>
      <c r="BI75" s="693"/>
      <c r="BJ75" s="693"/>
      <c r="BK75" s="693"/>
      <c r="BL75" s="693"/>
      <c r="BM75" s="693"/>
      <c r="BN75" s="693"/>
      <c r="BO75" s="693"/>
      <c r="BP75" s="693"/>
      <c r="BQ75" s="693"/>
      <c r="BR75" s="693"/>
      <c r="BS75" s="693"/>
      <c r="BT75" s="694"/>
    </row>
    <row r="76" spans="2:73">
      <c r="B76" s="688"/>
      <c r="C76" s="688"/>
      <c r="D76" s="688"/>
      <c r="E76" s="688"/>
      <c r="F76" s="688"/>
      <c r="G76" s="688"/>
      <c r="H76" s="688"/>
      <c r="I76" s="642"/>
      <c r="J76" s="642"/>
      <c r="K76" s="631"/>
      <c r="L76" s="692"/>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4"/>
      <c r="AP76" s="631"/>
      <c r="AQ76" s="692"/>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693"/>
      <c r="BR76" s="693"/>
      <c r="BS76" s="693"/>
      <c r="BT76" s="694"/>
    </row>
    <row r="77" spans="2:73">
      <c r="B77" s="688"/>
      <c r="C77" s="688"/>
      <c r="D77" s="688"/>
      <c r="E77" s="688"/>
      <c r="F77" s="688"/>
      <c r="G77" s="688"/>
      <c r="H77" s="688"/>
      <c r="I77" s="642"/>
      <c r="J77" s="642"/>
      <c r="K77" s="631"/>
      <c r="L77" s="692"/>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4"/>
      <c r="AP77" s="631"/>
      <c r="AQ77" s="692"/>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3"/>
      <c r="BN77" s="693"/>
      <c r="BO77" s="693"/>
      <c r="BP77" s="693"/>
      <c r="BQ77" s="693"/>
      <c r="BR77" s="693"/>
      <c r="BS77" s="693"/>
      <c r="BT77" s="694"/>
    </row>
    <row r="78" spans="2:73">
      <c r="B78" s="688"/>
      <c r="C78" s="688"/>
      <c r="D78" s="688"/>
      <c r="E78" s="688"/>
      <c r="F78" s="688"/>
      <c r="G78" s="688"/>
      <c r="H78" s="688"/>
      <c r="I78" s="642"/>
      <c r="J78" s="642"/>
      <c r="K78" s="631"/>
      <c r="L78" s="692"/>
      <c r="M78" s="693"/>
      <c r="N78" s="693"/>
      <c r="O78" s="693"/>
      <c r="P78" s="693"/>
      <c r="Q78" s="693"/>
      <c r="R78" s="693"/>
      <c r="S78" s="693"/>
      <c r="T78" s="693"/>
      <c r="U78" s="693"/>
      <c r="V78" s="693"/>
      <c r="W78" s="693"/>
      <c r="X78" s="693"/>
      <c r="Y78" s="693"/>
      <c r="Z78" s="693"/>
      <c r="AA78" s="693"/>
      <c r="AB78" s="693"/>
      <c r="AC78" s="693"/>
      <c r="AD78" s="693"/>
      <c r="AE78" s="693"/>
      <c r="AF78" s="693"/>
      <c r="AG78" s="693"/>
      <c r="AH78" s="693"/>
      <c r="AI78" s="693"/>
      <c r="AJ78" s="693"/>
      <c r="AK78" s="693"/>
      <c r="AL78" s="693"/>
      <c r="AM78" s="693"/>
      <c r="AN78" s="693"/>
      <c r="AO78" s="694"/>
      <c r="AP78" s="631"/>
      <c r="AQ78" s="692"/>
      <c r="AR78" s="693"/>
      <c r="AS78" s="693"/>
      <c r="AT78" s="693"/>
      <c r="AU78" s="693"/>
      <c r="AV78" s="693"/>
      <c r="AW78" s="693"/>
      <c r="AX78" s="693"/>
      <c r="AY78" s="693"/>
      <c r="AZ78" s="693"/>
      <c r="BA78" s="693"/>
      <c r="BB78" s="693"/>
      <c r="BC78" s="693"/>
      <c r="BD78" s="693"/>
      <c r="BE78" s="693"/>
      <c r="BF78" s="693"/>
      <c r="BG78" s="693"/>
      <c r="BH78" s="693"/>
      <c r="BI78" s="693"/>
      <c r="BJ78" s="693"/>
      <c r="BK78" s="693"/>
      <c r="BL78" s="693"/>
      <c r="BM78" s="693"/>
      <c r="BN78" s="693"/>
      <c r="BO78" s="693"/>
      <c r="BP78" s="693"/>
      <c r="BQ78" s="693"/>
      <c r="BR78" s="693"/>
      <c r="BS78" s="693"/>
      <c r="BT78" s="694"/>
    </row>
    <row r="79" spans="2:73" ht="15.75">
      <c r="B79" s="688"/>
      <c r="C79" s="688"/>
      <c r="D79" s="688"/>
      <c r="E79" s="688"/>
      <c r="F79" s="688"/>
      <c r="G79" s="688"/>
      <c r="H79" s="688"/>
      <c r="I79" s="642"/>
      <c r="J79" s="642"/>
      <c r="K79" s="631"/>
      <c r="L79" s="692"/>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4"/>
      <c r="AP79" s="631"/>
      <c r="AQ79" s="692"/>
      <c r="AR79" s="693"/>
      <c r="AS79" s="693"/>
      <c r="AT79" s="693"/>
      <c r="AU79" s="693"/>
      <c r="AV79" s="693"/>
      <c r="AW79" s="693"/>
      <c r="AX79" s="693"/>
      <c r="AY79" s="693"/>
      <c r="AZ79" s="693"/>
      <c r="BA79" s="693"/>
      <c r="BB79" s="693"/>
      <c r="BC79" s="693"/>
      <c r="BD79" s="693"/>
      <c r="BE79" s="693"/>
      <c r="BF79" s="693"/>
      <c r="BG79" s="693"/>
      <c r="BH79" s="693"/>
      <c r="BI79" s="693"/>
      <c r="BJ79" s="693"/>
      <c r="BK79" s="693"/>
      <c r="BL79" s="693"/>
      <c r="BM79" s="693"/>
      <c r="BN79" s="693"/>
      <c r="BO79" s="693"/>
      <c r="BP79" s="693"/>
      <c r="BQ79" s="693"/>
      <c r="BR79" s="693"/>
      <c r="BS79" s="693"/>
      <c r="BT79" s="694"/>
      <c r="BU79" s="162"/>
    </row>
    <row r="80" spans="2:73" ht="15.75">
      <c r="B80" s="688"/>
      <c r="C80" s="688"/>
      <c r="D80" s="688"/>
      <c r="E80" s="688"/>
      <c r="F80" s="688"/>
      <c r="G80" s="688"/>
      <c r="H80" s="688"/>
      <c r="I80" s="642"/>
      <c r="J80" s="642"/>
      <c r="K80" s="631"/>
      <c r="L80" s="692"/>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4"/>
      <c r="AP80" s="631"/>
      <c r="AQ80" s="692"/>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3"/>
      <c r="BR80" s="693"/>
      <c r="BS80" s="693"/>
      <c r="BT80" s="694"/>
      <c r="BU80" s="162"/>
    </row>
    <row r="81" spans="2:73">
      <c r="B81" s="688"/>
      <c r="C81" s="688"/>
      <c r="D81" s="688"/>
      <c r="E81" s="688"/>
      <c r="F81" s="688"/>
      <c r="G81" s="688"/>
      <c r="H81" s="688"/>
      <c r="I81" s="642"/>
      <c r="J81" s="642"/>
      <c r="K81" s="631"/>
      <c r="L81" s="692"/>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N81" s="693"/>
      <c r="AO81" s="694"/>
      <c r="AP81" s="631"/>
      <c r="AQ81" s="692"/>
      <c r="AR81" s="693"/>
      <c r="AS81" s="693"/>
      <c r="AT81" s="693"/>
      <c r="AU81" s="693"/>
      <c r="AV81" s="693"/>
      <c r="AW81" s="693"/>
      <c r="AX81" s="693"/>
      <c r="AY81" s="693"/>
      <c r="AZ81" s="693"/>
      <c r="BA81" s="693"/>
      <c r="BB81" s="693"/>
      <c r="BC81" s="693"/>
      <c r="BD81" s="693"/>
      <c r="BE81" s="693"/>
      <c r="BF81" s="693"/>
      <c r="BG81" s="693"/>
      <c r="BH81" s="693"/>
      <c r="BI81" s="693"/>
      <c r="BJ81" s="693"/>
      <c r="BK81" s="693"/>
      <c r="BL81" s="693"/>
      <c r="BM81" s="693"/>
      <c r="BN81" s="693"/>
      <c r="BO81" s="693"/>
      <c r="BP81" s="693"/>
      <c r="BQ81" s="693"/>
      <c r="BR81" s="693"/>
      <c r="BS81" s="693"/>
      <c r="BT81" s="694"/>
    </row>
    <row r="82" spans="2:73" ht="15.75">
      <c r="B82" s="688"/>
      <c r="C82" s="688"/>
      <c r="D82" s="688"/>
      <c r="E82" s="688"/>
      <c r="F82" s="688"/>
      <c r="G82" s="688"/>
      <c r="H82" s="688"/>
      <c r="I82" s="642"/>
      <c r="J82" s="642"/>
      <c r="K82" s="631"/>
      <c r="L82" s="692"/>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N82" s="693"/>
      <c r="AO82" s="694"/>
      <c r="AP82" s="631"/>
      <c r="AQ82" s="692"/>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4"/>
      <c r="BU82" s="162"/>
    </row>
    <row r="83" spans="2:73" ht="15.75">
      <c r="B83" s="688"/>
      <c r="C83" s="688"/>
      <c r="D83" s="688"/>
      <c r="E83" s="688"/>
      <c r="F83" s="688"/>
      <c r="G83" s="688"/>
      <c r="H83" s="688"/>
      <c r="I83" s="642"/>
      <c r="J83" s="642"/>
      <c r="K83" s="631"/>
      <c r="L83" s="692"/>
      <c r="M83" s="693"/>
      <c r="N83" s="693"/>
      <c r="O83" s="693"/>
      <c r="P83" s="693"/>
      <c r="Q83" s="693"/>
      <c r="R83" s="693"/>
      <c r="S83" s="693"/>
      <c r="T83" s="693"/>
      <c r="U83" s="693"/>
      <c r="V83" s="693"/>
      <c r="W83" s="693"/>
      <c r="X83" s="693"/>
      <c r="Y83" s="693"/>
      <c r="Z83" s="693"/>
      <c r="AA83" s="693"/>
      <c r="AB83" s="693"/>
      <c r="AC83" s="693"/>
      <c r="AD83" s="693"/>
      <c r="AE83" s="693"/>
      <c r="AF83" s="693"/>
      <c r="AG83" s="693"/>
      <c r="AH83" s="693"/>
      <c r="AI83" s="693"/>
      <c r="AJ83" s="693"/>
      <c r="AK83" s="693"/>
      <c r="AL83" s="693"/>
      <c r="AM83" s="693"/>
      <c r="AN83" s="693"/>
      <c r="AO83" s="694"/>
      <c r="AP83" s="631"/>
      <c r="AQ83" s="692"/>
      <c r="AR83" s="693"/>
      <c r="AS83" s="693"/>
      <c r="AT83" s="693"/>
      <c r="AU83" s="693"/>
      <c r="AV83" s="693"/>
      <c r="AW83" s="693"/>
      <c r="AX83" s="693"/>
      <c r="AY83" s="693"/>
      <c r="AZ83" s="693"/>
      <c r="BA83" s="693"/>
      <c r="BB83" s="693"/>
      <c r="BC83" s="693"/>
      <c r="BD83" s="693"/>
      <c r="BE83" s="693"/>
      <c r="BF83" s="693"/>
      <c r="BG83" s="693"/>
      <c r="BH83" s="693"/>
      <c r="BI83" s="693"/>
      <c r="BJ83" s="693"/>
      <c r="BK83" s="693"/>
      <c r="BL83" s="693"/>
      <c r="BM83" s="693"/>
      <c r="BN83" s="693"/>
      <c r="BO83" s="693"/>
      <c r="BP83" s="693"/>
      <c r="BQ83" s="693"/>
      <c r="BR83" s="693"/>
      <c r="BS83" s="693"/>
      <c r="BT83" s="694"/>
      <c r="BU83" s="162"/>
    </row>
    <row r="84" spans="2:73" ht="15.75">
      <c r="B84" s="688"/>
      <c r="C84" s="688"/>
      <c r="D84" s="688"/>
      <c r="E84" s="688"/>
      <c r="F84" s="688"/>
      <c r="G84" s="688"/>
      <c r="H84" s="688"/>
      <c r="I84" s="642"/>
      <c r="J84" s="642"/>
      <c r="K84" s="631"/>
      <c r="L84" s="692"/>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4"/>
      <c r="AP84" s="631"/>
      <c r="AQ84" s="692"/>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693"/>
      <c r="BR84" s="693"/>
      <c r="BS84" s="693"/>
      <c r="BT84" s="694"/>
      <c r="BU84" s="162"/>
    </row>
    <row r="85" spans="2:73">
      <c r="B85" s="688"/>
      <c r="C85" s="688"/>
      <c r="D85" s="688"/>
      <c r="E85" s="688"/>
      <c r="F85" s="688"/>
      <c r="G85" s="688"/>
      <c r="H85" s="688"/>
      <c r="I85" s="642"/>
      <c r="J85" s="642"/>
      <c r="K85" s="631"/>
      <c r="L85" s="692"/>
      <c r="M85" s="693"/>
      <c r="N85" s="693"/>
      <c r="O85" s="693"/>
      <c r="P85" s="693"/>
      <c r="Q85" s="693"/>
      <c r="R85" s="693"/>
      <c r="S85" s="693"/>
      <c r="T85" s="693"/>
      <c r="U85" s="693"/>
      <c r="V85" s="693"/>
      <c r="W85" s="693"/>
      <c r="X85" s="693"/>
      <c r="Y85" s="693"/>
      <c r="Z85" s="693"/>
      <c r="AA85" s="693"/>
      <c r="AB85" s="693"/>
      <c r="AC85" s="693"/>
      <c r="AD85" s="693"/>
      <c r="AE85" s="693"/>
      <c r="AF85" s="693"/>
      <c r="AG85" s="693"/>
      <c r="AH85" s="693"/>
      <c r="AI85" s="693"/>
      <c r="AJ85" s="693"/>
      <c r="AK85" s="693"/>
      <c r="AL85" s="693"/>
      <c r="AM85" s="693"/>
      <c r="AN85" s="693"/>
      <c r="AO85" s="694"/>
      <c r="AP85" s="631"/>
      <c r="AQ85" s="692"/>
      <c r="AR85" s="693"/>
      <c r="AS85" s="693"/>
      <c r="AT85" s="693"/>
      <c r="AU85" s="693"/>
      <c r="AV85" s="693"/>
      <c r="AW85" s="693"/>
      <c r="AX85" s="693"/>
      <c r="AY85" s="693"/>
      <c r="AZ85" s="693"/>
      <c r="BA85" s="693"/>
      <c r="BB85" s="693"/>
      <c r="BC85" s="693"/>
      <c r="BD85" s="693"/>
      <c r="BE85" s="693"/>
      <c r="BF85" s="693"/>
      <c r="BG85" s="693"/>
      <c r="BH85" s="693"/>
      <c r="BI85" s="693"/>
      <c r="BJ85" s="693"/>
      <c r="BK85" s="693"/>
      <c r="BL85" s="693"/>
      <c r="BM85" s="693"/>
      <c r="BN85" s="693"/>
      <c r="BO85" s="693"/>
      <c r="BP85" s="693"/>
      <c r="BQ85" s="693"/>
      <c r="BR85" s="693"/>
      <c r="BS85" s="693"/>
      <c r="BT85" s="694"/>
    </row>
    <row r="86" spans="2:73">
      <c r="B86" s="688"/>
      <c r="C86" s="688"/>
      <c r="D86" s="688"/>
      <c r="E86" s="688"/>
      <c r="F86" s="688"/>
      <c r="G86" s="688"/>
      <c r="H86" s="688"/>
      <c r="I86" s="642"/>
      <c r="J86" s="642"/>
      <c r="K86" s="631"/>
      <c r="L86" s="692"/>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3"/>
      <c r="AM86" s="693"/>
      <c r="AN86" s="693"/>
      <c r="AO86" s="694"/>
      <c r="AP86" s="631"/>
      <c r="AQ86" s="692"/>
      <c r="AR86" s="693"/>
      <c r="AS86" s="693"/>
      <c r="AT86" s="693"/>
      <c r="AU86" s="693"/>
      <c r="AV86" s="693"/>
      <c r="AW86" s="693"/>
      <c r="AX86" s="693"/>
      <c r="AY86" s="693"/>
      <c r="AZ86" s="693"/>
      <c r="BA86" s="693"/>
      <c r="BB86" s="693"/>
      <c r="BC86" s="693"/>
      <c r="BD86" s="693"/>
      <c r="BE86" s="693"/>
      <c r="BF86" s="693"/>
      <c r="BG86" s="693"/>
      <c r="BH86" s="693"/>
      <c r="BI86" s="693"/>
      <c r="BJ86" s="693"/>
      <c r="BK86" s="693"/>
      <c r="BL86" s="693"/>
      <c r="BM86" s="693"/>
      <c r="BN86" s="693"/>
      <c r="BO86" s="693"/>
      <c r="BP86" s="693"/>
      <c r="BQ86" s="693"/>
      <c r="BR86" s="693"/>
      <c r="BS86" s="693"/>
      <c r="BT86" s="694"/>
    </row>
    <row r="87" spans="2:73">
      <c r="B87" s="688"/>
      <c r="C87" s="688"/>
      <c r="D87" s="688"/>
      <c r="E87" s="688"/>
      <c r="F87" s="688"/>
      <c r="G87" s="688"/>
      <c r="H87" s="688"/>
      <c r="I87" s="642"/>
      <c r="J87" s="642"/>
      <c r="K87" s="631"/>
      <c r="L87" s="692"/>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4"/>
      <c r="AP87" s="631"/>
      <c r="AQ87" s="692"/>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3"/>
      <c r="BR87" s="693"/>
      <c r="BS87" s="693"/>
      <c r="BT87" s="694"/>
    </row>
    <row r="88" spans="2:73">
      <c r="B88" s="688"/>
      <c r="C88" s="688"/>
      <c r="D88" s="688"/>
      <c r="E88" s="688"/>
      <c r="F88" s="688"/>
      <c r="G88" s="688"/>
      <c r="H88" s="688"/>
      <c r="I88" s="642"/>
      <c r="J88" s="642"/>
      <c r="K88" s="631"/>
      <c r="L88" s="692"/>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4"/>
      <c r="AP88" s="631"/>
      <c r="AQ88" s="695"/>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7"/>
    </row>
    <row r="89" spans="2:73">
      <c r="B89" s="688"/>
      <c r="C89" s="688"/>
      <c r="D89" s="688"/>
      <c r="E89" s="688"/>
      <c r="F89" s="688"/>
      <c r="G89" s="688"/>
      <c r="H89" s="688"/>
      <c r="I89" s="642"/>
      <c r="J89" s="642"/>
      <c r="K89" s="631"/>
      <c r="L89" s="692"/>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3"/>
      <c r="AM89" s="693"/>
      <c r="AN89" s="693"/>
      <c r="AO89" s="694"/>
      <c r="AP89" s="631"/>
      <c r="AQ89" s="689"/>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1"/>
    </row>
    <row r="90" spans="2:73">
      <c r="B90" s="688"/>
      <c r="C90" s="688"/>
      <c r="D90" s="688"/>
      <c r="E90" s="688"/>
      <c r="F90" s="688"/>
      <c r="G90" s="688"/>
      <c r="H90" s="688"/>
      <c r="I90" s="642"/>
      <c r="J90" s="642"/>
      <c r="K90" s="631"/>
      <c r="L90" s="692"/>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4"/>
      <c r="AP90" s="631"/>
      <c r="AQ90" s="692"/>
      <c r="AR90" s="693"/>
      <c r="AS90" s="693"/>
      <c r="AT90" s="693"/>
      <c r="AU90" s="693"/>
      <c r="AV90" s="693"/>
      <c r="AW90" s="693"/>
      <c r="AX90" s="693"/>
      <c r="AY90" s="693"/>
      <c r="AZ90" s="693"/>
      <c r="BA90" s="693"/>
      <c r="BB90" s="693"/>
      <c r="BC90" s="693"/>
      <c r="BD90" s="693"/>
      <c r="BE90" s="693"/>
      <c r="BF90" s="693"/>
      <c r="BG90" s="693"/>
      <c r="BH90" s="693"/>
      <c r="BI90" s="693"/>
      <c r="BJ90" s="693"/>
      <c r="BK90" s="693"/>
      <c r="BL90" s="693"/>
      <c r="BM90" s="693"/>
      <c r="BN90" s="693"/>
      <c r="BO90" s="693"/>
      <c r="BP90" s="693"/>
      <c r="BQ90" s="693"/>
      <c r="BR90" s="693"/>
      <c r="BS90" s="693"/>
      <c r="BT90" s="694"/>
    </row>
    <row r="91" spans="2:73">
      <c r="B91" s="688"/>
      <c r="C91" s="688"/>
      <c r="D91" s="688"/>
      <c r="E91" s="688"/>
      <c r="F91" s="688"/>
      <c r="G91" s="688"/>
      <c r="H91" s="688"/>
      <c r="I91" s="642"/>
      <c r="J91" s="642"/>
      <c r="K91" s="631"/>
      <c r="L91" s="692"/>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4"/>
      <c r="AP91" s="631"/>
      <c r="AQ91" s="692"/>
      <c r="AR91" s="693"/>
      <c r="AS91" s="693"/>
      <c r="AT91" s="693"/>
      <c r="AU91" s="693"/>
      <c r="AV91" s="693"/>
      <c r="AW91" s="693"/>
      <c r="AX91" s="693"/>
      <c r="AY91" s="693"/>
      <c r="AZ91" s="693"/>
      <c r="BA91" s="693"/>
      <c r="BB91" s="693"/>
      <c r="BC91" s="693"/>
      <c r="BD91" s="693"/>
      <c r="BE91" s="693"/>
      <c r="BF91" s="693"/>
      <c r="BG91" s="693"/>
      <c r="BH91" s="693"/>
      <c r="BI91" s="693"/>
      <c r="BJ91" s="693"/>
      <c r="BK91" s="693"/>
      <c r="BL91" s="693"/>
      <c r="BM91" s="693"/>
      <c r="BN91" s="693"/>
      <c r="BO91" s="693"/>
      <c r="BP91" s="693"/>
      <c r="BQ91" s="693"/>
      <c r="BR91" s="693"/>
      <c r="BS91" s="693"/>
      <c r="BT91" s="694"/>
    </row>
    <row r="92" spans="2:73">
      <c r="B92" s="688"/>
      <c r="C92" s="688"/>
      <c r="D92" s="688"/>
      <c r="E92" s="688"/>
      <c r="F92" s="688"/>
      <c r="G92" s="688"/>
      <c r="H92" s="688"/>
      <c r="I92" s="642"/>
      <c r="J92" s="642"/>
      <c r="K92" s="631"/>
      <c r="L92" s="692"/>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3"/>
      <c r="AM92" s="693"/>
      <c r="AN92" s="693"/>
      <c r="AO92" s="694"/>
      <c r="AP92" s="631"/>
      <c r="AQ92" s="692"/>
      <c r="AR92" s="693"/>
      <c r="AS92" s="693"/>
      <c r="AT92" s="693"/>
      <c r="AU92" s="693"/>
      <c r="AV92" s="693"/>
      <c r="AW92" s="693"/>
      <c r="AX92" s="693"/>
      <c r="AY92" s="693"/>
      <c r="AZ92" s="693"/>
      <c r="BA92" s="693"/>
      <c r="BB92" s="693"/>
      <c r="BC92" s="693"/>
      <c r="BD92" s="693"/>
      <c r="BE92" s="693"/>
      <c r="BF92" s="693"/>
      <c r="BG92" s="693"/>
      <c r="BH92" s="693"/>
      <c r="BI92" s="693"/>
      <c r="BJ92" s="693"/>
      <c r="BK92" s="693"/>
      <c r="BL92" s="693"/>
      <c r="BM92" s="693"/>
      <c r="BN92" s="693"/>
      <c r="BO92" s="693"/>
      <c r="BP92" s="693"/>
      <c r="BQ92" s="693"/>
      <c r="BR92" s="693"/>
      <c r="BS92" s="693"/>
      <c r="BT92" s="694"/>
    </row>
    <row r="93" spans="2:73">
      <c r="B93" s="688"/>
      <c r="C93" s="688"/>
      <c r="D93" s="688"/>
      <c r="E93" s="688"/>
      <c r="F93" s="688"/>
      <c r="G93" s="688"/>
      <c r="H93" s="688"/>
      <c r="I93" s="642"/>
      <c r="J93" s="642"/>
      <c r="K93" s="631"/>
      <c r="L93" s="692"/>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c r="AJ93" s="693"/>
      <c r="AK93" s="693"/>
      <c r="AL93" s="693"/>
      <c r="AM93" s="693"/>
      <c r="AN93" s="693"/>
      <c r="AO93" s="694"/>
      <c r="AP93" s="631"/>
      <c r="AQ93" s="692"/>
      <c r="AR93" s="693"/>
      <c r="AS93" s="693"/>
      <c r="AT93" s="693"/>
      <c r="AU93" s="693"/>
      <c r="AV93" s="693"/>
      <c r="AW93" s="693"/>
      <c r="AX93" s="693"/>
      <c r="AY93" s="693"/>
      <c r="AZ93" s="693"/>
      <c r="BA93" s="693"/>
      <c r="BB93" s="693"/>
      <c r="BC93" s="693"/>
      <c r="BD93" s="693"/>
      <c r="BE93" s="693"/>
      <c r="BF93" s="693"/>
      <c r="BG93" s="693"/>
      <c r="BH93" s="693"/>
      <c r="BI93" s="693"/>
      <c r="BJ93" s="693"/>
      <c r="BK93" s="693"/>
      <c r="BL93" s="693"/>
      <c r="BM93" s="693"/>
      <c r="BN93" s="693"/>
      <c r="BO93" s="693"/>
      <c r="BP93" s="693"/>
      <c r="BQ93" s="693"/>
      <c r="BR93" s="693"/>
      <c r="BS93" s="693"/>
      <c r="BT93" s="694"/>
    </row>
    <row r="94" spans="2:73">
      <c r="B94" s="688"/>
      <c r="C94" s="688"/>
      <c r="D94" s="688"/>
      <c r="E94" s="688"/>
      <c r="F94" s="688"/>
      <c r="G94" s="688"/>
      <c r="H94" s="688"/>
      <c r="I94" s="642"/>
      <c r="J94" s="642"/>
      <c r="K94" s="631"/>
      <c r="L94" s="692"/>
      <c r="M94" s="693"/>
      <c r="N94" s="693"/>
      <c r="O94" s="693"/>
      <c r="P94" s="693"/>
      <c r="Q94" s="693"/>
      <c r="R94" s="693"/>
      <c r="S94" s="693"/>
      <c r="T94" s="693"/>
      <c r="U94" s="693"/>
      <c r="V94" s="693"/>
      <c r="W94" s="693"/>
      <c r="X94" s="693"/>
      <c r="Y94" s="693"/>
      <c r="Z94" s="693"/>
      <c r="AA94" s="693"/>
      <c r="AB94" s="693"/>
      <c r="AC94" s="693"/>
      <c r="AD94" s="693"/>
      <c r="AE94" s="693"/>
      <c r="AF94" s="693"/>
      <c r="AG94" s="693"/>
      <c r="AH94" s="693"/>
      <c r="AI94" s="693"/>
      <c r="AJ94" s="693"/>
      <c r="AK94" s="693"/>
      <c r="AL94" s="693"/>
      <c r="AM94" s="693"/>
      <c r="AN94" s="693"/>
      <c r="AO94" s="694"/>
      <c r="AP94" s="631"/>
      <c r="AQ94" s="692"/>
      <c r="AR94" s="693"/>
      <c r="AS94" s="693"/>
      <c r="AT94" s="693"/>
      <c r="AU94" s="693"/>
      <c r="AV94" s="693"/>
      <c r="AW94" s="693"/>
      <c r="AX94" s="693"/>
      <c r="AY94" s="693"/>
      <c r="AZ94" s="693"/>
      <c r="BA94" s="693"/>
      <c r="BB94" s="693"/>
      <c r="BC94" s="693"/>
      <c r="BD94" s="693"/>
      <c r="BE94" s="693"/>
      <c r="BF94" s="693"/>
      <c r="BG94" s="693"/>
      <c r="BH94" s="693"/>
      <c r="BI94" s="693"/>
      <c r="BJ94" s="693"/>
      <c r="BK94" s="693"/>
      <c r="BL94" s="693"/>
      <c r="BM94" s="693"/>
      <c r="BN94" s="693"/>
      <c r="BO94" s="693"/>
      <c r="BP94" s="693"/>
      <c r="BQ94" s="693"/>
      <c r="BR94" s="693"/>
      <c r="BS94" s="693"/>
      <c r="BT94" s="694"/>
    </row>
    <row r="95" spans="2:73">
      <c r="B95" s="688"/>
      <c r="C95" s="688"/>
      <c r="D95" s="688"/>
      <c r="E95" s="688"/>
      <c r="F95" s="688"/>
      <c r="G95" s="688"/>
      <c r="H95" s="688"/>
      <c r="I95" s="642"/>
      <c r="J95" s="642"/>
      <c r="K95" s="631"/>
      <c r="L95" s="692"/>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4"/>
      <c r="AP95" s="631"/>
      <c r="AQ95" s="692"/>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693"/>
      <c r="BR95" s="693"/>
      <c r="BS95" s="693"/>
      <c r="BT95" s="694"/>
    </row>
    <row r="96" spans="2:73">
      <c r="B96" s="688"/>
      <c r="C96" s="688"/>
      <c r="D96" s="688"/>
      <c r="E96" s="688"/>
      <c r="F96" s="688"/>
      <c r="G96" s="688"/>
      <c r="H96" s="688"/>
      <c r="I96" s="642"/>
      <c r="J96" s="642"/>
      <c r="K96" s="631"/>
      <c r="L96" s="692"/>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4"/>
      <c r="AP96" s="631"/>
      <c r="AQ96" s="692"/>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4"/>
    </row>
    <row r="97" spans="2:73">
      <c r="B97" s="688"/>
      <c r="C97" s="688"/>
      <c r="D97" s="688"/>
      <c r="E97" s="688"/>
      <c r="F97" s="688"/>
      <c r="G97" s="688"/>
      <c r="H97" s="688"/>
      <c r="I97" s="642"/>
      <c r="J97" s="642"/>
      <c r="K97" s="631"/>
      <c r="L97" s="692"/>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4"/>
      <c r="AP97" s="631"/>
      <c r="AQ97" s="692"/>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4"/>
    </row>
    <row r="98" spans="2:73" ht="15.75">
      <c r="B98" s="688"/>
      <c r="C98" s="688"/>
      <c r="D98" s="688"/>
      <c r="E98" s="688"/>
      <c r="F98" s="688"/>
      <c r="G98" s="688"/>
      <c r="H98" s="688"/>
      <c r="I98" s="642"/>
      <c r="J98" s="642"/>
      <c r="K98" s="631"/>
      <c r="L98" s="692"/>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4"/>
      <c r="AP98" s="631"/>
      <c r="AQ98" s="692"/>
      <c r="AR98" s="693"/>
      <c r="AS98" s="693"/>
      <c r="AT98" s="693"/>
      <c r="AU98" s="693"/>
      <c r="AV98" s="693"/>
      <c r="AW98" s="693"/>
      <c r="AX98" s="693"/>
      <c r="AY98" s="693"/>
      <c r="AZ98" s="693"/>
      <c r="BA98" s="693"/>
      <c r="BB98" s="693"/>
      <c r="BC98" s="693"/>
      <c r="BD98" s="693"/>
      <c r="BE98" s="693"/>
      <c r="BF98" s="693"/>
      <c r="BG98" s="693"/>
      <c r="BH98" s="693"/>
      <c r="BI98" s="693"/>
      <c r="BJ98" s="693"/>
      <c r="BK98" s="693"/>
      <c r="BL98" s="693"/>
      <c r="BM98" s="693"/>
      <c r="BN98" s="693"/>
      <c r="BO98" s="693"/>
      <c r="BP98" s="693"/>
      <c r="BQ98" s="693"/>
      <c r="BR98" s="693"/>
      <c r="BS98" s="693"/>
      <c r="BT98" s="694"/>
      <c r="BU98" s="162"/>
    </row>
    <row r="99" spans="2:73" ht="15.75">
      <c r="B99" s="688"/>
      <c r="C99" s="688"/>
      <c r="D99" s="688"/>
      <c r="E99" s="688"/>
      <c r="F99" s="688"/>
      <c r="G99" s="688"/>
      <c r="H99" s="688"/>
      <c r="I99" s="642"/>
      <c r="J99" s="642"/>
      <c r="K99" s="631"/>
      <c r="L99" s="692"/>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4"/>
      <c r="AP99" s="631"/>
      <c r="AQ99" s="692"/>
      <c r="AR99" s="693"/>
      <c r="AS99" s="693"/>
      <c r="AT99" s="693"/>
      <c r="AU99" s="693"/>
      <c r="AV99" s="693"/>
      <c r="AW99" s="693"/>
      <c r="AX99" s="693"/>
      <c r="AY99" s="693"/>
      <c r="AZ99" s="693"/>
      <c r="BA99" s="693"/>
      <c r="BB99" s="693"/>
      <c r="BC99" s="693"/>
      <c r="BD99" s="693"/>
      <c r="BE99" s="693"/>
      <c r="BF99" s="693"/>
      <c r="BG99" s="693"/>
      <c r="BH99" s="693"/>
      <c r="BI99" s="693"/>
      <c r="BJ99" s="693"/>
      <c r="BK99" s="693"/>
      <c r="BL99" s="693"/>
      <c r="BM99" s="693"/>
      <c r="BN99" s="693"/>
      <c r="BO99" s="693"/>
      <c r="BP99" s="693"/>
      <c r="BQ99" s="693"/>
      <c r="BR99" s="693"/>
      <c r="BS99" s="693"/>
      <c r="BT99" s="694"/>
      <c r="BU99" s="162"/>
    </row>
    <row r="100" spans="2:73" ht="15.75">
      <c r="B100" s="688"/>
      <c r="C100" s="688"/>
      <c r="D100" s="688"/>
      <c r="E100" s="688"/>
      <c r="F100" s="688"/>
      <c r="G100" s="688"/>
      <c r="H100" s="688"/>
      <c r="I100" s="642"/>
      <c r="J100" s="642"/>
      <c r="K100" s="631"/>
      <c r="L100" s="692"/>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4"/>
      <c r="AP100" s="631"/>
      <c r="AQ100" s="692"/>
      <c r="AR100" s="693"/>
      <c r="AS100" s="693"/>
      <c r="AT100" s="693"/>
      <c r="AU100" s="693"/>
      <c r="AV100" s="693"/>
      <c r="AW100" s="693"/>
      <c r="AX100" s="693"/>
      <c r="AY100" s="693"/>
      <c r="AZ100" s="693"/>
      <c r="BA100" s="693"/>
      <c r="BB100" s="693"/>
      <c r="BC100" s="693"/>
      <c r="BD100" s="693"/>
      <c r="BE100" s="693"/>
      <c r="BF100" s="693"/>
      <c r="BG100" s="693"/>
      <c r="BH100" s="693"/>
      <c r="BI100" s="693"/>
      <c r="BJ100" s="693"/>
      <c r="BK100" s="693"/>
      <c r="BL100" s="693"/>
      <c r="BM100" s="693"/>
      <c r="BN100" s="693"/>
      <c r="BO100" s="693"/>
      <c r="BP100" s="693"/>
      <c r="BQ100" s="693"/>
      <c r="BR100" s="693"/>
      <c r="BS100" s="693"/>
      <c r="BT100" s="694"/>
      <c r="BU100" s="162"/>
    </row>
    <row r="101" spans="2:73">
      <c r="B101" s="688"/>
      <c r="C101" s="688"/>
      <c r="D101" s="688"/>
      <c r="E101" s="688"/>
      <c r="F101" s="688"/>
      <c r="G101" s="688"/>
      <c r="H101" s="688"/>
      <c r="I101" s="642"/>
      <c r="J101" s="642"/>
      <c r="K101" s="631"/>
      <c r="L101" s="692"/>
      <c r="M101" s="693"/>
      <c r="N101" s="693"/>
      <c r="O101" s="693"/>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3"/>
      <c r="AM101" s="693"/>
      <c r="AN101" s="693"/>
      <c r="AO101" s="694"/>
      <c r="AP101" s="631"/>
      <c r="AQ101" s="692"/>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693"/>
      <c r="BR101" s="693"/>
      <c r="BS101" s="693"/>
      <c r="BT101" s="694"/>
    </row>
    <row r="102" spans="2:73" ht="15.75">
      <c r="B102" s="688"/>
      <c r="C102" s="688"/>
      <c r="D102" s="688"/>
      <c r="E102" s="688"/>
      <c r="F102" s="688"/>
      <c r="G102" s="688"/>
      <c r="H102" s="688"/>
      <c r="I102" s="642"/>
      <c r="J102" s="642"/>
      <c r="K102" s="631"/>
      <c r="L102" s="692"/>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3"/>
      <c r="AI102" s="693"/>
      <c r="AJ102" s="693"/>
      <c r="AK102" s="693"/>
      <c r="AL102" s="693"/>
      <c r="AM102" s="693"/>
      <c r="AN102" s="693"/>
      <c r="AO102" s="694"/>
      <c r="AP102" s="631"/>
      <c r="AQ102" s="692"/>
      <c r="AR102" s="693"/>
      <c r="AS102" s="693"/>
      <c r="AT102" s="693"/>
      <c r="AU102" s="693"/>
      <c r="AV102" s="693"/>
      <c r="AW102" s="693"/>
      <c r="AX102" s="693"/>
      <c r="AY102" s="693"/>
      <c r="AZ102" s="693"/>
      <c r="BA102" s="693"/>
      <c r="BB102" s="693"/>
      <c r="BC102" s="693"/>
      <c r="BD102" s="693"/>
      <c r="BE102" s="693"/>
      <c r="BF102" s="693"/>
      <c r="BG102" s="693"/>
      <c r="BH102" s="693"/>
      <c r="BI102" s="693"/>
      <c r="BJ102" s="693"/>
      <c r="BK102" s="693"/>
      <c r="BL102" s="693"/>
      <c r="BM102" s="693"/>
      <c r="BN102" s="693"/>
      <c r="BO102" s="693"/>
      <c r="BP102" s="693"/>
      <c r="BQ102" s="693"/>
      <c r="BR102" s="693"/>
      <c r="BS102" s="693"/>
      <c r="BT102" s="694"/>
      <c r="BU102" s="162"/>
    </row>
    <row r="103" spans="2:73" ht="15.75">
      <c r="B103" s="688"/>
      <c r="C103" s="688"/>
      <c r="D103" s="688"/>
      <c r="E103" s="688"/>
      <c r="F103" s="688"/>
      <c r="G103" s="688"/>
      <c r="H103" s="688"/>
      <c r="I103" s="642"/>
      <c r="J103" s="642"/>
      <c r="K103" s="631"/>
      <c r="L103" s="692"/>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4"/>
      <c r="AP103" s="631"/>
      <c r="AQ103" s="692"/>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693"/>
      <c r="BP103" s="693"/>
      <c r="BQ103" s="693"/>
      <c r="BR103" s="693"/>
      <c r="BS103" s="693"/>
      <c r="BT103" s="694"/>
      <c r="BU103" s="162"/>
    </row>
    <row r="104" spans="2:73" ht="15.75">
      <c r="B104" s="688"/>
      <c r="C104" s="688"/>
      <c r="D104" s="688"/>
      <c r="E104" s="688"/>
      <c r="F104" s="688"/>
      <c r="G104" s="688"/>
      <c r="H104" s="688"/>
      <c r="I104" s="642"/>
      <c r="J104" s="642"/>
      <c r="K104" s="631"/>
      <c r="L104" s="692"/>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3"/>
      <c r="AM104" s="693"/>
      <c r="AN104" s="693"/>
      <c r="AO104" s="694"/>
      <c r="AP104" s="631"/>
      <c r="AQ104" s="692"/>
      <c r="AR104" s="693"/>
      <c r="AS104" s="693"/>
      <c r="AT104" s="693"/>
      <c r="AU104" s="693"/>
      <c r="AV104" s="693"/>
      <c r="AW104" s="693"/>
      <c r="AX104" s="693"/>
      <c r="AY104" s="693"/>
      <c r="AZ104" s="693"/>
      <c r="BA104" s="693"/>
      <c r="BB104" s="693"/>
      <c r="BC104" s="693"/>
      <c r="BD104" s="693"/>
      <c r="BE104" s="693"/>
      <c r="BF104" s="693"/>
      <c r="BG104" s="693"/>
      <c r="BH104" s="693"/>
      <c r="BI104" s="693"/>
      <c r="BJ104" s="693"/>
      <c r="BK104" s="693"/>
      <c r="BL104" s="693"/>
      <c r="BM104" s="693"/>
      <c r="BN104" s="693"/>
      <c r="BO104" s="693"/>
      <c r="BP104" s="693"/>
      <c r="BQ104" s="693"/>
      <c r="BR104" s="693"/>
      <c r="BS104" s="693"/>
      <c r="BT104" s="694"/>
      <c r="BU104" s="162"/>
    </row>
    <row r="105" spans="2:73" ht="15.75">
      <c r="B105" s="688"/>
      <c r="C105" s="688"/>
      <c r="D105" s="688"/>
      <c r="E105" s="688"/>
      <c r="F105" s="688"/>
      <c r="G105" s="688"/>
      <c r="H105" s="688"/>
      <c r="I105" s="642"/>
      <c r="J105" s="642"/>
      <c r="K105" s="631"/>
      <c r="L105" s="692"/>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4"/>
      <c r="AP105" s="631"/>
      <c r="AQ105" s="692"/>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M105" s="693"/>
      <c r="BN105" s="693"/>
      <c r="BO105" s="693"/>
      <c r="BP105" s="693"/>
      <c r="BQ105" s="693"/>
      <c r="BR105" s="693"/>
      <c r="BS105" s="693"/>
      <c r="BT105" s="694"/>
      <c r="BU105" s="162"/>
    </row>
    <row r="106" spans="2:73" ht="15.75">
      <c r="B106" s="688"/>
      <c r="C106" s="688"/>
      <c r="D106" s="688"/>
      <c r="E106" s="688"/>
      <c r="F106" s="688"/>
      <c r="G106" s="688"/>
      <c r="H106" s="688"/>
      <c r="I106" s="642"/>
      <c r="J106" s="642"/>
      <c r="K106" s="631"/>
      <c r="L106" s="692"/>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4"/>
      <c r="AP106" s="631"/>
      <c r="AQ106" s="692"/>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M106" s="693"/>
      <c r="BN106" s="693"/>
      <c r="BO106" s="693"/>
      <c r="BP106" s="693"/>
      <c r="BQ106" s="693"/>
      <c r="BR106" s="693"/>
      <c r="BS106" s="693"/>
      <c r="BT106" s="694"/>
      <c r="BU106" s="162"/>
    </row>
    <row r="107" spans="2:73" ht="15.75">
      <c r="B107" s="688"/>
      <c r="C107" s="688"/>
      <c r="D107" s="688"/>
      <c r="E107" s="688"/>
      <c r="F107" s="688"/>
      <c r="G107" s="688"/>
      <c r="H107" s="688"/>
      <c r="I107" s="642"/>
      <c r="J107" s="642"/>
      <c r="K107" s="631"/>
      <c r="L107" s="692"/>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4"/>
      <c r="AP107" s="631"/>
      <c r="AQ107" s="695"/>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7"/>
      <c r="BU107" s="162"/>
    </row>
    <row r="108" spans="2:73" ht="15.75">
      <c r="B108" s="688"/>
      <c r="C108" s="688"/>
      <c r="D108" s="688"/>
      <c r="E108" s="688"/>
      <c r="F108" s="688"/>
      <c r="G108" s="688"/>
      <c r="H108" s="688"/>
      <c r="I108" s="642"/>
      <c r="J108" s="642"/>
      <c r="K108" s="631"/>
      <c r="L108" s="692"/>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4"/>
      <c r="AP108" s="631"/>
      <c r="AQ108" s="689"/>
      <c r="AR108" s="690"/>
      <c r="AS108" s="690"/>
      <c r="AT108" s="690"/>
      <c r="AU108" s="690"/>
      <c r="AV108" s="690"/>
      <c r="AW108" s="690"/>
      <c r="AX108" s="690"/>
      <c r="AY108" s="690"/>
      <c r="AZ108" s="690"/>
      <c r="BA108" s="690"/>
      <c r="BB108" s="690"/>
      <c r="BC108" s="690"/>
      <c r="BD108" s="690"/>
      <c r="BE108" s="690"/>
      <c r="BF108" s="690"/>
      <c r="BG108" s="690"/>
      <c r="BH108" s="690"/>
      <c r="BI108" s="690"/>
      <c r="BJ108" s="690"/>
      <c r="BK108" s="690"/>
      <c r="BL108" s="690"/>
      <c r="BM108" s="690"/>
      <c r="BN108" s="690"/>
      <c r="BO108" s="690"/>
      <c r="BP108" s="690"/>
      <c r="BQ108" s="690"/>
      <c r="BR108" s="690"/>
      <c r="BS108" s="690"/>
      <c r="BT108" s="691"/>
      <c r="BU108" s="162"/>
    </row>
    <row r="109" spans="2:73" ht="15.75">
      <c r="B109" s="688"/>
      <c r="C109" s="688"/>
      <c r="D109" s="688"/>
      <c r="E109" s="688"/>
      <c r="F109" s="688"/>
      <c r="G109" s="688"/>
      <c r="H109" s="688"/>
      <c r="I109" s="642"/>
      <c r="J109" s="642"/>
      <c r="K109" s="631"/>
      <c r="L109" s="692"/>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4"/>
      <c r="AP109" s="631"/>
      <c r="AQ109" s="692"/>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4"/>
      <c r="BU109" s="162"/>
    </row>
    <row r="110" spans="2:73" ht="15.75">
      <c r="B110" s="688"/>
      <c r="C110" s="688"/>
      <c r="D110" s="688"/>
      <c r="E110" s="688"/>
      <c r="F110" s="688"/>
      <c r="G110" s="688"/>
      <c r="H110" s="688"/>
      <c r="I110" s="642"/>
      <c r="J110" s="642"/>
      <c r="K110" s="631"/>
      <c r="L110" s="692"/>
      <c r="M110" s="693"/>
      <c r="N110" s="693"/>
      <c r="O110" s="693"/>
      <c r="P110" s="693"/>
      <c r="Q110" s="693"/>
      <c r="R110" s="693"/>
      <c r="S110" s="693"/>
      <c r="T110" s="693"/>
      <c r="U110" s="693"/>
      <c r="V110" s="693"/>
      <c r="W110" s="693"/>
      <c r="X110" s="693"/>
      <c r="Y110" s="693"/>
      <c r="Z110" s="693"/>
      <c r="AA110" s="693"/>
      <c r="AB110" s="693"/>
      <c r="AC110" s="693"/>
      <c r="AD110" s="693"/>
      <c r="AE110" s="693"/>
      <c r="AF110" s="693"/>
      <c r="AG110" s="693"/>
      <c r="AH110" s="693"/>
      <c r="AI110" s="693"/>
      <c r="AJ110" s="693"/>
      <c r="AK110" s="693"/>
      <c r="AL110" s="693"/>
      <c r="AM110" s="693"/>
      <c r="AN110" s="693"/>
      <c r="AO110" s="694"/>
      <c r="AP110" s="631"/>
      <c r="AQ110" s="692"/>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4"/>
      <c r="BU110" s="162"/>
    </row>
    <row r="111" spans="2:73" ht="15.75">
      <c r="B111" s="688"/>
      <c r="C111" s="688"/>
      <c r="D111" s="688"/>
      <c r="E111" s="688"/>
      <c r="F111" s="688"/>
      <c r="G111" s="688"/>
      <c r="H111" s="688"/>
      <c r="I111" s="642"/>
      <c r="J111" s="642"/>
      <c r="K111" s="631"/>
      <c r="L111" s="692"/>
      <c r="M111" s="693"/>
      <c r="N111" s="693"/>
      <c r="O111" s="693"/>
      <c r="P111" s="693"/>
      <c r="Q111" s="693"/>
      <c r="R111" s="693"/>
      <c r="S111" s="693"/>
      <c r="T111" s="693"/>
      <c r="U111" s="693"/>
      <c r="V111" s="693"/>
      <c r="W111" s="693"/>
      <c r="X111" s="693"/>
      <c r="Y111" s="693"/>
      <c r="Z111" s="693"/>
      <c r="AA111" s="693"/>
      <c r="AB111" s="693"/>
      <c r="AC111" s="693"/>
      <c r="AD111" s="693"/>
      <c r="AE111" s="693"/>
      <c r="AF111" s="693"/>
      <c r="AG111" s="693"/>
      <c r="AH111" s="693"/>
      <c r="AI111" s="693"/>
      <c r="AJ111" s="693"/>
      <c r="AK111" s="693"/>
      <c r="AL111" s="693"/>
      <c r="AM111" s="693"/>
      <c r="AN111" s="693"/>
      <c r="AO111" s="694"/>
      <c r="AP111" s="631"/>
      <c r="AQ111" s="692"/>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4"/>
      <c r="BU111" s="162"/>
    </row>
    <row r="112" spans="2:73">
      <c r="B112" s="688"/>
      <c r="C112" s="688"/>
      <c r="D112" s="688"/>
      <c r="E112" s="688"/>
      <c r="F112" s="688"/>
      <c r="G112" s="688"/>
      <c r="H112" s="688"/>
      <c r="I112" s="642"/>
      <c r="J112" s="642"/>
      <c r="K112" s="631"/>
      <c r="L112" s="692"/>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3"/>
      <c r="AL112" s="693"/>
      <c r="AM112" s="693"/>
      <c r="AN112" s="693"/>
      <c r="AO112" s="694"/>
      <c r="AP112" s="631"/>
      <c r="AQ112" s="692"/>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4"/>
    </row>
    <row r="113" spans="2:73">
      <c r="B113" s="688"/>
      <c r="C113" s="688"/>
      <c r="D113" s="688"/>
      <c r="E113" s="688"/>
      <c r="F113" s="688"/>
      <c r="G113" s="688"/>
      <c r="H113" s="688"/>
      <c r="I113" s="642"/>
      <c r="J113" s="642"/>
      <c r="K113" s="631"/>
      <c r="L113" s="692"/>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4"/>
      <c r="AP113" s="631"/>
      <c r="AQ113" s="692"/>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4"/>
    </row>
    <row r="114" spans="2:73">
      <c r="B114" s="688"/>
      <c r="C114" s="688"/>
      <c r="D114" s="688"/>
      <c r="E114" s="688"/>
      <c r="F114" s="688"/>
      <c r="G114" s="688"/>
      <c r="H114" s="688"/>
      <c r="I114" s="642"/>
      <c r="J114" s="642"/>
      <c r="K114" s="631"/>
      <c r="L114" s="692"/>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693"/>
      <c r="AM114" s="693"/>
      <c r="AN114" s="693"/>
      <c r="AO114" s="694"/>
      <c r="AP114" s="631"/>
      <c r="AQ114" s="692"/>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693"/>
      <c r="BR114" s="693"/>
      <c r="BS114" s="693"/>
      <c r="BT114" s="694"/>
    </row>
    <row r="115" spans="2:73" ht="15.75">
      <c r="B115" s="688"/>
      <c r="C115" s="688"/>
      <c r="D115" s="688"/>
      <c r="E115" s="688"/>
      <c r="F115" s="688"/>
      <c r="G115" s="688"/>
      <c r="H115" s="688"/>
      <c r="I115" s="642"/>
      <c r="J115" s="642"/>
      <c r="K115" s="631"/>
      <c r="L115" s="692"/>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N115" s="693"/>
      <c r="AO115" s="694"/>
      <c r="AP115" s="631"/>
      <c r="AQ115" s="692"/>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4"/>
      <c r="BU115" s="162"/>
    </row>
    <row r="116" spans="2:73" ht="15.75">
      <c r="B116" s="688"/>
      <c r="C116" s="688"/>
      <c r="D116" s="688"/>
      <c r="E116" s="688"/>
      <c r="F116" s="688"/>
      <c r="G116" s="688"/>
      <c r="H116" s="688"/>
      <c r="I116" s="642"/>
      <c r="J116" s="642"/>
      <c r="K116" s="631"/>
      <c r="L116" s="692"/>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c r="AJ116" s="693"/>
      <c r="AK116" s="693"/>
      <c r="AL116" s="693"/>
      <c r="AM116" s="693"/>
      <c r="AN116" s="693"/>
      <c r="AO116" s="694"/>
      <c r="AP116" s="631"/>
      <c r="AQ116" s="692"/>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4"/>
      <c r="BU116" s="162"/>
    </row>
    <row r="117" spans="2:73" ht="15.75">
      <c r="B117" s="688"/>
      <c r="C117" s="688"/>
      <c r="D117" s="688"/>
      <c r="E117" s="688"/>
      <c r="F117" s="688"/>
      <c r="G117" s="688"/>
      <c r="H117" s="688"/>
      <c r="I117" s="642"/>
      <c r="J117" s="642"/>
      <c r="K117" s="631"/>
      <c r="L117" s="692"/>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c r="AI117" s="693"/>
      <c r="AJ117" s="693"/>
      <c r="AK117" s="693"/>
      <c r="AL117" s="693"/>
      <c r="AM117" s="693"/>
      <c r="AN117" s="693"/>
      <c r="AO117" s="694"/>
      <c r="AP117" s="631"/>
      <c r="AQ117" s="692"/>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4"/>
      <c r="BU117" s="162"/>
    </row>
    <row r="118" spans="2:73" ht="15.75">
      <c r="B118" s="688"/>
      <c r="C118" s="688"/>
      <c r="D118" s="688"/>
      <c r="E118" s="688"/>
      <c r="F118" s="688"/>
      <c r="G118" s="688"/>
      <c r="H118" s="688"/>
      <c r="I118" s="642"/>
      <c r="J118" s="642"/>
      <c r="K118" s="631"/>
      <c r="L118" s="692"/>
      <c r="M118" s="693"/>
      <c r="N118" s="693"/>
      <c r="O118" s="693"/>
      <c r="P118" s="693"/>
      <c r="Q118" s="693"/>
      <c r="R118" s="693"/>
      <c r="S118" s="693"/>
      <c r="T118" s="693"/>
      <c r="U118" s="693"/>
      <c r="V118" s="693"/>
      <c r="W118" s="693"/>
      <c r="X118" s="693"/>
      <c r="Y118" s="693"/>
      <c r="Z118" s="693"/>
      <c r="AA118" s="693"/>
      <c r="AB118" s="693"/>
      <c r="AC118" s="693"/>
      <c r="AD118" s="693"/>
      <c r="AE118" s="693"/>
      <c r="AF118" s="693"/>
      <c r="AG118" s="693"/>
      <c r="AH118" s="693"/>
      <c r="AI118" s="693"/>
      <c r="AJ118" s="693"/>
      <c r="AK118" s="693"/>
      <c r="AL118" s="693"/>
      <c r="AM118" s="693"/>
      <c r="AN118" s="693"/>
      <c r="AO118" s="694"/>
      <c r="AP118" s="631"/>
      <c r="AQ118" s="692"/>
      <c r="AR118" s="693"/>
      <c r="AS118" s="693"/>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693"/>
      <c r="BQ118" s="693"/>
      <c r="BR118" s="693"/>
      <c r="BS118" s="693"/>
      <c r="BT118" s="694"/>
      <c r="BU118" s="162"/>
    </row>
    <row r="119" spans="2:73" ht="15.75">
      <c r="B119" s="688"/>
      <c r="C119" s="688"/>
      <c r="D119" s="688"/>
      <c r="E119" s="688"/>
      <c r="F119" s="688"/>
      <c r="G119" s="688"/>
      <c r="H119" s="688"/>
      <c r="I119" s="642"/>
      <c r="J119" s="642"/>
      <c r="K119" s="631"/>
      <c r="L119" s="692"/>
      <c r="M119" s="693"/>
      <c r="N119" s="693"/>
      <c r="O119" s="693"/>
      <c r="P119" s="693"/>
      <c r="Q119" s="693"/>
      <c r="R119" s="693"/>
      <c r="S119" s="693"/>
      <c r="T119" s="693"/>
      <c r="U119" s="693"/>
      <c r="V119" s="693"/>
      <c r="W119" s="693"/>
      <c r="X119" s="693"/>
      <c r="Y119" s="693"/>
      <c r="Z119" s="693"/>
      <c r="AA119" s="693"/>
      <c r="AB119" s="693"/>
      <c r="AC119" s="693"/>
      <c r="AD119" s="693"/>
      <c r="AE119" s="693"/>
      <c r="AF119" s="693"/>
      <c r="AG119" s="693"/>
      <c r="AH119" s="693"/>
      <c r="AI119" s="693"/>
      <c r="AJ119" s="693"/>
      <c r="AK119" s="693"/>
      <c r="AL119" s="693"/>
      <c r="AM119" s="693"/>
      <c r="AN119" s="693"/>
      <c r="AO119" s="694"/>
      <c r="AP119" s="631"/>
      <c r="AQ119" s="692"/>
      <c r="AR119" s="693"/>
      <c r="AS119" s="693"/>
      <c r="AT119" s="693"/>
      <c r="AU119" s="693"/>
      <c r="AV119" s="693"/>
      <c r="AW119" s="693"/>
      <c r="AX119" s="693"/>
      <c r="AY119" s="693"/>
      <c r="AZ119" s="693"/>
      <c r="BA119" s="693"/>
      <c r="BB119" s="693"/>
      <c r="BC119" s="693"/>
      <c r="BD119" s="693"/>
      <c r="BE119" s="693"/>
      <c r="BF119" s="693"/>
      <c r="BG119" s="693"/>
      <c r="BH119" s="693"/>
      <c r="BI119" s="693"/>
      <c r="BJ119" s="693"/>
      <c r="BK119" s="693"/>
      <c r="BL119" s="693"/>
      <c r="BM119" s="693"/>
      <c r="BN119" s="693"/>
      <c r="BO119" s="693"/>
      <c r="BP119" s="693"/>
      <c r="BQ119" s="693"/>
      <c r="BR119" s="693"/>
      <c r="BS119" s="693"/>
      <c r="BT119" s="694"/>
      <c r="BU119" s="162"/>
    </row>
    <row r="120" spans="2:73">
      <c r="B120" s="688"/>
      <c r="C120" s="688"/>
      <c r="D120" s="688"/>
      <c r="E120" s="688"/>
      <c r="F120" s="688"/>
      <c r="G120" s="688"/>
      <c r="H120" s="688"/>
      <c r="I120" s="642"/>
      <c r="J120" s="642"/>
      <c r="K120" s="631"/>
      <c r="L120" s="692"/>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693"/>
      <c r="AK120" s="693"/>
      <c r="AL120" s="693"/>
      <c r="AM120" s="693"/>
      <c r="AN120" s="693"/>
      <c r="AO120" s="694"/>
      <c r="AP120" s="631"/>
      <c r="AQ120" s="692"/>
      <c r="AR120" s="693"/>
      <c r="AS120" s="693"/>
      <c r="AT120" s="693"/>
      <c r="AU120" s="693"/>
      <c r="AV120" s="693"/>
      <c r="AW120" s="693"/>
      <c r="AX120" s="693"/>
      <c r="AY120" s="693"/>
      <c r="AZ120" s="693"/>
      <c r="BA120" s="693"/>
      <c r="BB120" s="693"/>
      <c r="BC120" s="693"/>
      <c r="BD120" s="693"/>
      <c r="BE120" s="693"/>
      <c r="BF120" s="693"/>
      <c r="BG120" s="693"/>
      <c r="BH120" s="693"/>
      <c r="BI120" s="693"/>
      <c r="BJ120" s="693"/>
      <c r="BK120" s="693"/>
      <c r="BL120" s="693"/>
      <c r="BM120" s="693"/>
      <c r="BN120" s="693"/>
      <c r="BO120" s="693"/>
      <c r="BP120" s="693"/>
      <c r="BQ120" s="693"/>
      <c r="BR120" s="693"/>
      <c r="BS120" s="693"/>
      <c r="BT120" s="694"/>
    </row>
    <row r="121" spans="2:73" ht="15.75">
      <c r="B121" s="688"/>
      <c r="C121" s="688"/>
      <c r="D121" s="688"/>
      <c r="E121" s="688"/>
      <c r="F121" s="688"/>
      <c r="G121" s="688"/>
      <c r="H121" s="688"/>
      <c r="I121" s="642"/>
      <c r="J121" s="642"/>
      <c r="K121" s="631"/>
      <c r="L121" s="692"/>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4"/>
      <c r="AP121" s="631"/>
      <c r="AQ121" s="692"/>
      <c r="AR121" s="693"/>
      <c r="AS121" s="693"/>
      <c r="AT121" s="693"/>
      <c r="AU121" s="693"/>
      <c r="AV121" s="693"/>
      <c r="AW121" s="693"/>
      <c r="AX121" s="693"/>
      <c r="AY121" s="693"/>
      <c r="AZ121" s="693"/>
      <c r="BA121" s="693"/>
      <c r="BB121" s="693"/>
      <c r="BC121" s="693"/>
      <c r="BD121" s="693"/>
      <c r="BE121" s="693"/>
      <c r="BF121" s="693"/>
      <c r="BG121" s="693"/>
      <c r="BH121" s="693"/>
      <c r="BI121" s="693"/>
      <c r="BJ121" s="693"/>
      <c r="BK121" s="693"/>
      <c r="BL121" s="693"/>
      <c r="BM121" s="693"/>
      <c r="BN121" s="693"/>
      <c r="BO121" s="693"/>
      <c r="BP121" s="693"/>
      <c r="BQ121" s="693"/>
      <c r="BR121" s="693"/>
      <c r="BS121" s="693"/>
      <c r="BT121" s="694"/>
      <c r="BU121" s="162"/>
    </row>
    <row r="122" spans="2:73" ht="15.75">
      <c r="B122" s="688"/>
      <c r="C122" s="688"/>
      <c r="D122" s="688"/>
      <c r="E122" s="688"/>
      <c r="F122" s="688"/>
      <c r="G122" s="688"/>
      <c r="H122" s="688"/>
      <c r="I122" s="642"/>
      <c r="J122" s="642"/>
      <c r="K122" s="631"/>
      <c r="L122" s="695"/>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1"/>
      <c r="AQ122" s="695"/>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c r="BU122" s="162"/>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ColWidth="9.140625" defaultRowHeight="15"/>
  <cols>
    <col min="1" max="16384" width="9.140625" style="12"/>
  </cols>
  <sheetData>
    <row r="12" spans="2:22" ht="24" customHeight="1"/>
    <row r="13" spans="2:22" ht="15.75">
      <c r="B13" s="586" t="s">
        <v>506</v>
      </c>
    </row>
    <row r="14" spans="2:22" ht="15.75">
      <c r="B14" s="586"/>
    </row>
    <row r="15" spans="2:22" s="666" customFormat="1" ht="27" customHeight="1">
      <c r="B15" s="664" t="s">
        <v>678</v>
      </c>
      <c r="C15" s="665"/>
      <c r="D15" s="665"/>
      <c r="E15" s="665"/>
      <c r="F15" s="665"/>
      <c r="G15" s="665"/>
      <c r="H15" s="665"/>
      <c r="I15" s="665"/>
      <c r="J15" s="665"/>
      <c r="K15" s="665"/>
      <c r="L15" s="665"/>
      <c r="M15" s="665"/>
      <c r="N15" s="665"/>
      <c r="O15" s="665"/>
      <c r="P15" s="665"/>
      <c r="Q15" s="665"/>
      <c r="R15" s="665"/>
      <c r="S15" s="665"/>
      <c r="T15" s="665"/>
      <c r="U15" s="665"/>
      <c r="V15" s="66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2017-11-29T20:13:47Z</dcterms:modified>
</cp:coreProperties>
</file>