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WELL-FILE01\Data\Company Shared Folders\2018 CoS\Settlement Conference\Models\Models filed with Settlement Proposal\"/>
    </mc:Choice>
  </mc:AlternateContent>
  <bookViews>
    <workbookView xWindow="0" yWindow="0" windowWidth="28800" windowHeight="11916"/>
  </bookViews>
  <sheets>
    <sheet name="4.12 PowerSupplEx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Parse_Out" hidden="1">#REF!</definedName>
    <definedName name="ApprovedYr">[1]Z1.ModelVariables!$C$12</definedName>
    <definedName name="AS2DocOpenMode" hidden="1">"AS2DocumentEdit"</definedName>
    <definedName name="Bridge_Year">'[2]0.1 LDC Info'!$E$23</definedName>
    <definedName name="CRLF">[1]Z1.ModelVariables!$C$10</definedName>
    <definedName name="EBNumber">'[3]0.1 LDC Info'!$E$15</definedName>
    <definedName name="histdate">[4]Financials!$E$76</definedName>
    <definedName name="Last_Rebasing_Year">'[2]0.1 LDC Info'!$E$27</definedName>
    <definedName name="LDC_LIST">[5]lists!$AM$1:$AM$80</definedName>
    <definedName name="_xlnm.Print_Area" localSheetId="0">'4.12 PowerSupplExp'!$A$1:$M$192</definedName>
    <definedName name="ratedescription">[6]hidden1!$D$1:$D$122</definedName>
    <definedName name="RebaseYear">'[7]LDC Info'!$E$28</definedName>
    <definedName name="RebaseYear_1">'[8]LDC Info'!$E$24</definedName>
    <definedName name="RMpilsVer">[1]Z1.ModelVariables!$C$13</definedName>
    <definedName name="RMversion">[9]Z1.ModelVariables!$C$13</definedName>
    <definedName name="Test_Year">'[2]0.1 LDC Info'!$E$25</definedName>
    <definedName name="TestYr">[1]P0.Admin!$C$13</definedName>
    <definedName name="Utility">[4]Financials!$A$1</definedName>
    <definedName name="utitliy1">[10]Financials!$A$1</definedName>
    <definedName name="valuevx">42.314159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J9" i="1"/>
  <c r="L9" i="1" s="1"/>
  <c r="H9" i="1"/>
  <c r="K9" i="1" s="1"/>
  <c r="A166" i="1"/>
  <c r="H10" i="1"/>
  <c r="K10" i="1" s="1"/>
  <c r="J10" i="1"/>
  <c r="L10" i="1" s="1"/>
  <c r="A38" i="1"/>
  <c r="J11" i="1"/>
  <c r="L11" i="1" s="1"/>
  <c r="H11" i="1"/>
  <c r="J12" i="1"/>
  <c r="L12" i="1" s="1"/>
  <c r="H12" i="1"/>
  <c r="J13" i="1"/>
  <c r="L13" i="1" s="1"/>
  <c r="H13" i="1"/>
  <c r="J14" i="1"/>
  <c r="L14" i="1" s="1"/>
  <c r="H14" i="1"/>
  <c r="K14" i="1" s="1"/>
  <c r="J15" i="1"/>
  <c r="A188" i="1"/>
  <c r="J16" i="1"/>
  <c r="F17" i="1"/>
  <c r="G17" i="1"/>
  <c r="G23" i="1"/>
  <c r="F25" i="1"/>
  <c r="G25" i="1"/>
  <c r="G26" i="1" s="1"/>
  <c r="F26" i="1"/>
  <c r="J26" i="1"/>
  <c r="A35" i="1"/>
  <c r="G35" i="1"/>
  <c r="A36" i="1"/>
  <c r="G36" i="1"/>
  <c r="G37" i="1"/>
  <c r="G38" i="1"/>
  <c r="A39" i="1"/>
  <c r="G39" i="1"/>
  <c r="H44" i="1"/>
  <c r="A40" i="1"/>
  <c r="G40" i="1"/>
  <c r="A41" i="1"/>
  <c r="G41" i="1"/>
  <c r="A42" i="1"/>
  <c r="G42" i="1"/>
  <c r="A43" i="1"/>
  <c r="G43" i="1"/>
  <c r="A51" i="1"/>
  <c r="J51" i="1"/>
  <c r="A52" i="1"/>
  <c r="G52" i="1"/>
  <c r="G53" i="1"/>
  <c r="A55" i="1"/>
  <c r="G55" i="1"/>
  <c r="J55" i="1"/>
  <c r="A56" i="1"/>
  <c r="G56" i="1"/>
  <c r="A57" i="1"/>
  <c r="J57" i="1"/>
  <c r="A58" i="1"/>
  <c r="G58" i="1"/>
  <c r="J58" i="1"/>
  <c r="G59" i="1"/>
  <c r="J59" i="1"/>
  <c r="A67" i="1"/>
  <c r="A68" i="1"/>
  <c r="J68" i="1"/>
  <c r="G68" i="1"/>
  <c r="A69" i="1"/>
  <c r="G69" i="1"/>
  <c r="J69" i="1"/>
  <c r="G70" i="1"/>
  <c r="A71" i="1"/>
  <c r="G71" i="1"/>
  <c r="A72" i="1"/>
  <c r="G72" i="1"/>
  <c r="A73" i="1"/>
  <c r="G73" i="1"/>
  <c r="J73" i="1"/>
  <c r="A74" i="1"/>
  <c r="G74" i="1"/>
  <c r="J74" i="1"/>
  <c r="G75" i="1"/>
  <c r="J75" i="1"/>
  <c r="A83" i="1"/>
  <c r="A84" i="1"/>
  <c r="J84" i="1"/>
  <c r="J85" i="1"/>
  <c r="A86" i="1"/>
  <c r="G86" i="1"/>
  <c r="J86" i="1"/>
  <c r="A87" i="1"/>
  <c r="J87" i="1"/>
  <c r="A88" i="1"/>
  <c r="G88" i="1"/>
  <c r="J88" i="1"/>
  <c r="A89" i="1"/>
  <c r="J89" i="1"/>
  <c r="A90" i="1"/>
  <c r="G90" i="1"/>
  <c r="J90" i="1"/>
  <c r="A91" i="1"/>
  <c r="G91" i="1"/>
  <c r="J91" i="1"/>
  <c r="A99" i="1"/>
  <c r="G99" i="1"/>
  <c r="A100" i="1"/>
  <c r="A101" i="1"/>
  <c r="A117" i="1" s="1"/>
  <c r="J101" i="1"/>
  <c r="G101" i="1"/>
  <c r="G102" i="1"/>
  <c r="A103" i="1"/>
  <c r="J103" i="1"/>
  <c r="G103" i="1"/>
  <c r="A104" i="1"/>
  <c r="G104" i="1"/>
  <c r="A105" i="1"/>
  <c r="A121" i="1" s="1"/>
  <c r="J105" i="1"/>
  <c r="G105" i="1"/>
  <c r="A106" i="1"/>
  <c r="G106" i="1"/>
  <c r="J106" i="1"/>
  <c r="G107" i="1"/>
  <c r="J107" i="1"/>
  <c r="A115" i="1"/>
  <c r="A116" i="1"/>
  <c r="G116" i="1"/>
  <c r="J116" i="1"/>
  <c r="G117" i="1"/>
  <c r="G118" i="1"/>
  <c r="J118" i="1"/>
  <c r="A119" i="1"/>
  <c r="A120" i="1"/>
  <c r="G120" i="1"/>
  <c r="J120" i="1"/>
  <c r="G121" i="1"/>
  <c r="G122" i="1"/>
  <c r="A123" i="1"/>
  <c r="J188" i="1"/>
  <c r="G123" i="1"/>
  <c r="J123" i="1"/>
  <c r="A131" i="1"/>
  <c r="G131" i="1"/>
  <c r="J131" i="1"/>
  <c r="A132" i="1"/>
  <c r="G132" i="1"/>
  <c r="J132" i="1"/>
  <c r="G133" i="1"/>
  <c r="J133" i="1"/>
  <c r="I140" i="1"/>
  <c r="J140" i="1" s="1"/>
  <c r="I141" i="1"/>
  <c r="J141" i="1" s="1"/>
  <c r="E173" i="1" s="1"/>
  <c r="A148" i="1"/>
  <c r="C148" i="1"/>
  <c r="A149" i="1"/>
  <c r="C149" i="1"/>
  <c r="F149" i="1" s="1"/>
  <c r="D149" i="1"/>
  <c r="A150" i="1"/>
  <c r="C150" i="1"/>
  <c r="A151" i="1"/>
  <c r="C151" i="1"/>
  <c r="A152" i="1"/>
  <c r="C152" i="1"/>
  <c r="A153" i="1"/>
  <c r="C153" i="1"/>
  <c r="F153" i="1" s="1"/>
  <c r="D153" i="1"/>
  <c r="A154" i="1"/>
  <c r="C154" i="1"/>
  <c r="F154" i="1" s="1"/>
  <c r="D154" i="1"/>
  <c r="A155" i="1"/>
  <c r="C155" i="1"/>
  <c r="D155" i="1"/>
  <c r="F155" i="1"/>
  <c r="C156" i="1"/>
  <c r="D156" i="1"/>
  <c r="A164" i="1"/>
  <c r="A165" i="1"/>
  <c r="A167" i="1"/>
  <c r="A168" i="1"/>
  <c r="A169" i="1"/>
  <c r="A170" i="1"/>
  <c r="A171" i="1"/>
  <c r="A180" i="1"/>
  <c r="A181" i="1"/>
  <c r="E181" i="1"/>
  <c r="G181" i="1"/>
  <c r="E182" i="1"/>
  <c r="G182" i="1" s="1"/>
  <c r="A184" i="1"/>
  <c r="A185" i="1"/>
  <c r="E185" i="1"/>
  <c r="G185" i="1" s="1"/>
  <c r="A186" i="1"/>
  <c r="A187" i="1"/>
  <c r="E187" i="1"/>
  <c r="G187" i="1"/>
  <c r="J187" i="1"/>
  <c r="I187" i="1"/>
  <c r="E188" i="1"/>
  <c r="G188" i="1" s="1"/>
  <c r="I188" i="1"/>
  <c r="G119" i="1" l="1"/>
  <c r="E184" i="1"/>
  <c r="G115" i="1"/>
  <c r="E180" i="1"/>
  <c r="G180" i="1" s="1"/>
  <c r="E183" i="1"/>
  <c r="G183" i="1" s="1"/>
  <c r="G54" i="1"/>
  <c r="A172" i="1"/>
  <c r="A156" i="1"/>
  <c r="H134" i="1"/>
  <c r="A133" i="1"/>
  <c r="J102" i="1"/>
  <c r="G87" i="1"/>
  <c r="A85" i="1"/>
  <c r="G83" i="1"/>
  <c r="A75" i="1"/>
  <c r="J54" i="1"/>
  <c r="A54" i="1"/>
  <c r="A53" i="1"/>
  <c r="K12" i="1"/>
  <c r="A183" i="1"/>
  <c r="D150" i="1"/>
  <c r="F150" i="1" s="1"/>
  <c r="A107" i="1"/>
  <c r="J104" i="1"/>
  <c r="A102" i="1"/>
  <c r="A118" i="1" s="1"/>
  <c r="J100" i="1"/>
  <c r="G89" i="1"/>
  <c r="G85" i="1"/>
  <c r="J72" i="1"/>
  <c r="A70" i="1"/>
  <c r="A59" i="1"/>
  <c r="A37" i="1"/>
  <c r="K8" i="1"/>
  <c r="A182" i="1"/>
  <c r="J53" i="1"/>
  <c r="J134" i="1"/>
  <c r="G44" i="1"/>
  <c r="F156" i="1"/>
  <c r="G124" i="1"/>
  <c r="J99" i="1"/>
  <c r="G84" i="1"/>
  <c r="G92" i="1" s="1"/>
  <c r="E92" i="1"/>
  <c r="G51" i="1"/>
  <c r="H92" i="1"/>
  <c r="J83" i="1"/>
  <c r="J92" i="1" s="1"/>
  <c r="G134" i="1"/>
  <c r="G100" i="1"/>
  <c r="G108" i="1" s="1"/>
  <c r="E108" i="1"/>
  <c r="G67" i="1"/>
  <c r="G76" i="1" s="1"/>
  <c r="J8" i="1"/>
  <c r="J122" i="1"/>
  <c r="J56" i="1"/>
  <c r="J52" i="1"/>
  <c r="J60" i="1" s="1"/>
  <c r="K13" i="1"/>
  <c r="K11" i="1"/>
  <c r="E134" i="1"/>
  <c r="J121" i="1"/>
  <c r="J119" i="1"/>
  <c r="J117" i="1"/>
  <c r="E44" i="1"/>
  <c r="E124" i="1"/>
  <c r="C17" i="1"/>
  <c r="H108" i="1" l="1"/>
  <c r="J70" i="1"/>
  <c r="D151" i="1"/>
  <c r="F151" i="1" s="1"/>
  <c r="G184" i="1"/>
  <c r="G189" i="1" s="1"/>
  <c r="G192" i="1" s="1"/>
  <c r="G60" i="1"/>
  <c r="J108" i="1"/>
  <c r="G57" i="1"/>
  <c r="E186" i="1"/>
  <c r="G186" i="1" s="1"/>
  <c r="J71" i="1"/>
  <c r="D152" i="1"/>
  <c r="F152" i="1" s="1"/>
  <c r="F173" i="1"/>
  <c r="C18" i="1"/>
  <c r="F18" i="1"/>
  <c r="F27" i="1" s="1"/>
  <c r="F28" i="1" s="1"/>
  <c r="G18" i="1"/>
  <c r="G27" i="1" s="1"/>
  <c r="G28" i="1" s="1"/>
  <c r="L8" i="1"/>
  <c r="J17" i="1"/>
  <c r="J18" i="1" s="1"/>
  <c r="J27" i="1" s="1"/>
  <c r="J28" i="1" s="1"/>
  <c r="J67" i="1"/>
  <c r="D148" i="1"/>
  <c r="J115" i="1"/>
  <c r="J124" i="1" s="1"/>
  <c r="H124" i="1"/>
  <c r="J76" i="1" l="1"/>
  <c r="F148" i="1"/>
  <c r="C28" i="1"/>
  <c r="I36" i="1" l="1"/>
  <c r="J36" i="1" s="1"/>
  <c r="I38" i="1"/>
  <c r="J38" i="1" s="1"/>
  <c r="I40" i="1"/>
  <c r="J40" i="1" s="1"/>
  <c r="I42" i="1"/>
  <c r="J42" i="1" s="1"/>
  <c r="I35" i="1"/>
  <c r="J35" i="1" s="1"/>
  <c r="I37" i="1"/>
  <c r="J37" i="1" s="1"/>
  <c r="I39" i="1"/>
  <c r="J39" i="1" s="1"/>
  <c r="I41" i="1"/>
  <c r="J41" i="1" s="1"/>
  <c r="I43" i="1"/>
  <c r="J43" i="1" s="1"/>
  <c r="F157" i="1"/>
  <c r="G149" i="1" l="1"/>
  <c r="B165" i="1" s="1"/>
  <c r="E165" i="1" s="1"/>
  <c r="G165" i="1" s="1"/>
  <c r="I181" i="1" s="1"/>
  <c r="J181" i="1" s="1"/>
  <c r="G155" i="1"/>
  <c r="B171" i="1" s="1"/>
  <c r="G154" i="1"/>
  <c r="B170" i="1" s="1"/>
  <c r="E170" i="1" s="1"/>
  <c r="G170" i="1" s="1"/>
  <c r="I186" i="1" s="1"/>
  <c r="J186" i="1" s="1"/>
  <c r="G151" i="1"/>
  <c r="B167" i="1" s="1"/>
  <c r="E167" i="1" s="1"/>
  <c r="G167" i="1" s="1"/>
  <c r="I183" i="1" s="1"/>
  <c r="J183" i="1" s="1"/>
  <c r="G153" i="1"/>
  <c r="B169" i="1" s="1"/>
  <c r="E169" i="1" s="1"/>
  <c r="G169" i="1" s="1"/>
  <c r="I185" i="1" s="1"/>
  <c r="J185" i="1" s="1"/>
  <c r="G156" i="1"/>
  <c r="B172" i="1" s="1"/>
  <c r="E172" i="1" s="1"/>
  <c r="G150" i="1"/>
  <c r="B166" i="1" s="1"/>
  <c r="E166" i="1" s="1"/>
  <c r="G166" i="1" s="1"/>
  <c r="I182" i="1" s="1"/>
  <c r="J182" i="1" s="1"/>
  <c r="G152" i="1"/>
  <c r="B168" i="1" s="1"/>
  <c r="E168" i="1" s="1"/>
  <c r="G168" i="1" s="1"/>
  <c r="I184" i="1" s="1"/>
  <c r="J184" i="1" s="1"/>
  <c r="G148" i="1"/>
  <c r="J44" i="1"/>
  <c r="G157" i="1" l="1"/>
  <c r="B164" i="1"/>
  <c r="B173" i="1" l="1"/>
  <c r="E164" i="1"/>
  <c r="G164" i="1" s="1"/>
  <c r="I180" i="1" s="1"/>
  <c r="J180" i="1" s="1"/>
  <c r="J189" i="1" s="1"/>
  <c r="J192" i="1" s="1"/>
</calcChain>
</file>

<file path=xl/comments1.xml><?xml version="1.0" encoding="utf-8"?>
<comments xmlns="http://schemas.openxmlformats.org/spreadsheetml/2006/main">
  <authors>
    <author>Heather Dowling</author>
  </authors>
  <commentList>
    <comment ref="E48" authorId="0" shapeId="0">
      <text>
        <r>
          <rPr>
            <b/>
            <sz val="9"/>
            <color indexed="81"/>
            <rFont val="Tahoma"/>
            <family val="2"/>
          </rPr>
          <t>Heather Dowling:</t>
        </r>
        <r>
          <rPr>
            <sz val="9"/>
            <color indexed="81"/>
            <rFont val="Tahoma"/>
            <family val="2"/>
          </rPr>
          <t xml:space="preserve">
Updated 2017 rates with draft order received on March 6, 2017</t>
        </r>
      </text>
    </comment>
    <comment ref="E64" authorId="0" shapeId="0">
      <text>
        <r>
          <rPr>
            <b/>
            <sz val="9"/>
            <color indexed="81"/>
            <rFont val="Tahoma"/>
            <family val="2"/>
          </rPr>
          <t>Heather Dowling:</t>
        </r>
        <r>
          <rPr>
            <sz val="9"/>
            <color indexed="81"/>
            <rFont val="Tahoma"/>
            <family val="2"/>
          </rPr>
          <t xml:space="preserve">
Updated 2017 rates with draft order received on March 6, 2017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>Heather Dowling:</t>
        </r>
        <r>
          <rPr>
            <sz val="9"/>
            <color indexed="81"/>
            <rFont val="Tahoma"/>
            <family val="2"/>
          </rPr>
          <t xml:space="preserve">
Updated 2017 rates with draft order received on March 6, 2017</t>
        </r>
      </text>
    </comment>
    <comment ref="E96" authorId="0" shapeId="0">
      <text>
        <r>
          <rPr>
            <b/>
            <sz val="9"/>
            <color indexed="81"/>
            <rFont val="Tahoma"/>
            <family val="2"/>
          </rPr>
          <t>Heather Dowling:</t>
        </r>
        <r>
          <rPr>
            <sz val="9"/>
            <color indexed="81"/>
            <rFont val="Tahoma"/>
            <family val="2"/>
          </rPr>
          <t xml:space="preserve">
Updated 2017 rates with draft order received on March 6, 2017</t>
        </r>
      </text>
    </comment>
    <comment ref="E112" authorId="0" shapeId="0">
      <text>
        <r>
          <rPr>
            <b/>
            <sz val="9"/>
            <color indexed="81"/>
            <rFont val="Tahoma"/>
            <family val="2"/>
          </rPr>
          <t>Heather Dowling:</t>
        </r>
        <r>
          <rPr>
            <sz val="9"/>
            <color indexed="81"/>
            <rFont val="Tahoma"/>
            <family val="2"/>
          </rPr>
          <t xml:space="preserve">
Updated 2017 rates with draft order received on March 6, 2017</t>
        </r>
      </text>
    </comment>
    <comment ref="E128" authorId="0" shapeId="0">
      <text>
        <r>
          <rPr>
            <b/>
            <sz val="9"/>
            <color indexed="81"/>
            <rFont val="Tahoma"/>
            <family val="2"/>
          </rPr>
          <t>Heather Dowling:</t>
        </r>
        <r>
          <rPr>
            <sz val="9"/>
            <color indexed="81"/>
            <rFont val="Tahoma"/>
            <family val="2"/>
          </rPr>
          <t xml:space="preserve">
Updated 2017 rates with draft order received on March 6, 2017</t>
        </r>
      </text>
    </comment>
    <comment ref="A140" authorId="0" shapeId="0">
      <text>
        <r>
          <rPr>
            <b/>
            <sz val="9"/>
            <color indexed="81"/>
            <rFont val="Tahoma"/>
            <family val="2"/>
          </rPr>
          <t>Heather Dowling:</t>
        </r>
        <r>
          <rPr>
            <sz val="9"/>
            <color indexed="81"/>
            <rFont val="Tahoma"/>
            <family val="2"/>
          </rPr>
          <t xml:space="preserve">
HD updated - to remove RSVA variance adjustment out of these totals.  Manuela suggested for 2017/18 rather than do an average, just populate with 2016 values</t>
        </r>
      </text>
    </comment>
    <comment ref="A141" authorId="0" shapeId="0">
      <text>
        <r>
          <rPr>
            <b/>
            <sz val="9"/>
            <color indexed="81"/>
            <rFont val="Tahoma"/>
            <family val="2"/>
          </rPr>
          <t>Heather Dowling:</t>
        </r>
        <r>
          <rPr>
            <sz val="9"/>
            <color indexed="81"/>
            <rFont val="Tahoma"/>
            <family val="2"/>
          </rPr>
          <t xml:space="preserve">
HD updated - to remove RSVA variance adjustment out of these totals.  Manuela suggested for 2017/18 rather than do an average, just populate with 2016 values</t>
        </r>
      </text>
    </comment>
  </commentList>
</comments>
</file>

<file path=xl/sharedStrings.xml><?xml version="1.0" encoding="utf-8"?>
<sst xmlns="http://schemas.openxmlformats.org/spreadsheetml/2006/main" count="279" uniqueCount="70">
  <si>
    <t>Projected Power Supply Expense</t>
  </si>
  <si>
    <t xml:space="preserve"> </t>
  </si>
  <si>
    <t>TOTAL</t>
  </si>
  <si>
    <t>Amount</t>
  </si>
  <si>
    <t>Rate</t>
  </si>
  <si>
    <t>Volume</t>
  </si>
  <si>
    <t>USA #</t>
  </si>
  <si>
    <t>Class Name</t>
  </si>
  <si>
    <t>Expense</t>
  </si>
  <si>
    <t>Revenue</t>
  </si>
  <si>
    <t>Customer</t>
  </si>
  <si>
    <t>(volumes are not loss adjusted)</t>
  </si>
  <si>
    <t>Low Voltage Charges to be added to power supply expense for bridge and test year.</t>
  </si>
  <si>
    <t>per</t>
  </si>
  <si>
    <t>Not Uplifted Volumes</t>
  </si>
  <si>
    <t>Charges</t>
  </si>
  <si>
    <t>% Allocation</t>
  </si>
  <si>
    <t>Customer Class Name</t>
  </si>
  <si>
    <t>PROPOSED LOW VOLTAGE CHARGES &amp; RATES</t>
  </si>
  <si>
    <t>Low Voltage Charges Rate Rider Calculations</t>
  </si>
  <si>
    <t>% Alloc</t>
  </si>
  <si>
    <t>Uplifted Volumes</t>
  </si>
  <si>
    <t>RTSR Rate</t>
  </si>
  <si>
    <t>ALLOCATON BASED ON TRANSMISSION-CONNECTION REVENUE</t>
  </si>
  <si>
    <t>Low Voltage Charges - Allocation of LV Charges based on Transmission Connection Revenues</t>
  </si>
  <si>
    <t>Low Voltage Charges - Historical and Proposed LV Charges</t>
  </si>
  <si>
    <t>Cust</t>
  </si>
  <si>
    <t>rate ($/kWh):</t>
  </si>
  <si>
    <t>(per customer)</t>
  </si>
  <si>
    <t>Smart Meter Entity Charge</t>
  </si>
  <si>
    <t>(volumes for the bridge and test year are automatically loss adjusted)</t>
  </si>
  <si>
    <t>OESP</t>
  </si>
  <si>
    <t>Rural Rate Protection</t>
  </si>
  <si>
    <t>Wholesale Market Service</t>
  </si>
  <si>
    <t>Transmission - Connection</t>
  </si>
  <si>
    <t>Transmission - Network</t>
  </si>
  <si>
    <t>kWh</t>
  </si>
  <si>
    <t>Electricity Projections</t>
  </si>
  <si>
    <t>WEIGHTED AVERAGE PRICE</t>
  </si>
  <si>
    <t>%</t>
  </si>
  <si>
    <t>$/kWh</t>
  </si>
  <si>
    <t>TOTAL ($/MWh)</t>
  </si>
  <si>
    <t>Adjustments</t>
  </si>
  <si>
    <t>Global Adjustment ($/MWh)</t>
  </si>
  <si>
    <t>HOEP ($/MWh)</t>
  </si>
  <si>
    <t xml:space="preserve">GA modifiler </t>
  </si>
  <si>
    <t>Forecast Price</t>
  </si>
  <si>
    <t> </t>
  </si>
  <si>
    <t>non-RPP</t>
  </si>
  <si>
    <t>Last Actual kWh's</t>
  </si>
  <si>
    <t>RPP</t>
  </si>
  <si>
    <t xml:space="preserve">Total </t>
  </si>
  <si>
    <t>GA mod</t>
  </si>
  <si>
    <t>non GA mod</t>
  </si>
  <si>
    <t>Determination of Commodity</t>
  </si>
  <si>
    <t>Power Supply Expense</t>
  </si>
  <si>
    <t>kW</t>
  </si>
  <si>
    <t>Residential</t>
  </si>
  <si>
    <t>General Service &lt; 50 kW</t>
  </si>
  <si>
    <t>General Service 50 to 2999 kW</t>
  </si>
  <si>
    <t>General Service 3000-4999 kW</t>
  </si>
  <si>
    <t>Unmetered Scattered Load</t>
  </si>
  <si>
    <t>Sentinel Lighting</t>
  </si>
  <si>
    <t xml:space="preserve">Street Lighting </t>
  </si>
  <si>
    <t>other</t>
  </si>
  <si>
    <t xml:space="preserve">4075-Billed - LV
</t>
  </si>
  <si>
    <t xml:space="preserve">4750-Charges - LV
</t>
  </si>
  <si>
    <t>Note:</t>
  </si>
  <si>
    <t xml:space="preserve">CWH notes that the RPPP was not updated to reflect the change in the RPPP rate of $0.0003/KwH which came into effect on July 1, 2017. The impact on revenue requirement of $1,200 is deemed too immaterial to change. CWH also notes that the difference will be captured in variance accounts.  </t>
  </si>
  <si>
    <t xml:space="preserve">CWH notes that it has not captured the effects of the change in Smart Meter Entity Charge coming into effect on October of 2018. (From $0.79 to $0.59 as proposed in EB-2017-0290, decision has not been issued). The impact on the revenue requirement of $160 is deemed to immaterial to change. CWH also notes that the difference will be captured in variance accounts.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</si>
</sst>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\$#,##0.00"/>
    <numFmt numFmtId="165" formatCode="\$#,##0"/>
    <numFmt numFmtId="166" formatCode="\$#,##0.0000_);&quot;($&quot;#,##0.0000\)"/>
    <numFmt numFmtId="167" formatCode="_-* #,##0.00_-;\-* #,##0.00_-;_-* \-??_-;_-@_-"/>
    <numFmt numFmtId="168" formatCode="0.0000"/>
    <numFmt numFmtId="169" formatCode="\$#,##0.00000_);&quot;($&quot;#,##0.00000\)"/>
    <numFmt numFmtId="170" formatCode="\$#,##0.00_);&quot;($&quot;#,##0.00\)"/>
    <numFmt numFmtId="171" formatCode="_-* #,##0_-;\-* #,##0_-;_-* \-??_-;_-@_-"/>
  </numFmts>
  <fonts count="16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i/>
      <sz val="10"/>
      <color rgb="FFFF0000"/>
      <name val="Arial"/>
      <family val="2"/>
      <charset val="1"/>
    </font>
    <font>
      <b/>
      <u/>
      <sz val="10"/>
      <name val="Arial"/>
      <family val="2"/>
      <charset val="1"/>
    </font>
    <font>
      <sz val="10"/>
      <name val="Mangal"/>
      <family val="2"/>
      <charset val="1"/>
    </font>
    <font>
      <i/>
      <sz val="8.5"/>
      <name val="Arial"/>
      <family val="2"/>
      <charset val="1"/>
    </font>
    <font>
      <i/>
      <sz val="10"/>
      <name val="Arial"/>
      <family val="2"/>
      <charset val="1"/>
    </font>
    <font>
      <b/>
      <sz val="10"/>
      <name val="Arial"/>
      <family val="2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i/>
      <sz val="10"/>
      <name val="Arial"/>
      <family val="2"/>
      <charset val="1"/>
    </font>
    <font>
      <b/>
      <sz val="14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167" fontId="6" fillId="0" borderId="0" applyFill="0" applyBorder="0" applyAlignment="0" applyProtection="0"/>
    <xf numFmtId="9" fontId="6" fillId="0" borderId="0" applyFill="0" applyBorder="0" applyAlignment="0" applyProtection="0"/>
  </cellStyleXfs>
  <cellXfs count="150">
    <xf numFmtId="0" fontId="0" fillId="0" borderId="0" xfId="0"/>
    <xf numFmtId="166" fontId="0" fillId="0" borderId="1" xfId="0" applyNumberFormat="1" applyFill="1" applyBorder="1" applyAlignment="1">
      <alignment horizontal="right"/>
    </xf>
    <xf numFmtId="37" fontId="0" fillId="0" borderId="1" xfId="0" quotePrefix="1" applyNumberFormat="1" applyFill="1" applyBorder="1" applyAlignment="1">
      <alignment horizontal="right"/>
    </xf>
    <xf numFmtId="165" fontId="0" fillId="0" borderId="1" xfId="0" applyNumberFormat="1" applyFill="1" applyBorder="1" applyAlignment="1">
      <alignment horizontal="right"/>
    </xf>
    <xf numFmtId="0" fontId="3" fillId="0" borderId="1" xfId="0" applyFont="1" applyFill="1" applyBorder="1" applyAlignment="1" applyProtection="1">
      <alignment vertical="center"/>
    </xf>
    <xf numFmtId="37" fontId="7" fillId="0" borderId="0" xfId="1" applyNumberFormat="1" applyFont="1" applyFill="1" applyBorder="1" applyAlignment="1" applyProtection="1">
      <alignment vertical="center" wrapText="1"/>
    </xf>
    <xf numFmtId="37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/>
    <xf numFmtId="37" fontId="2" fillId="0" borderId="1" xfId="1" applyNumberFormat="1" applyFont="1" applyFill="1" applyBorder="1" applyAlignment="1" applyProtection="1">
      <alignment horizontal="center" vertical="center"/>
    </xf>
    <xf numFmtId="37" fontId="2" fillId="0" borderId="1" xfId="1" applyNumberFormat="1" applyFont="1" applyFill="1" applyBorder="1" applyAlignment="1" applyProtection="1">
      <alignment horizontal="right" vertical="center"/>
    </xf>
    <xf numFmtId="37" fontId="2" fillId="0" borderId="1" xfId="1" applyNumberFormat="1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horizontal="left" vertical="center" indent="1"/>
    </xf>
    <xf numFmtId="166" fontId="6" fillId="0" borderId="1" xfId="1" applyNumberFormat="1" applyFont="1" applyFill="1" applyBorder="1" applyAlignment="1" applyProtection="1">
      <alignment horizontal="right" vertical="center"/>
    </xf>
    <xf numFmtId="37" fontId="0" fillId="0" borderId="1" xfId="0" applyNumberFormat="1" applyFill="1" applyBorder="1" applyAlignment="1"/>
    <xf numFmtId="37" fontId="6" fillId="0" borderId="1" xfId="1" applyNumberFormat="1" applyFill="1" applyBorder="1" applyAlignment="1" applyProtection="1">
      <alignment horizontal="right" vertical="center"/>
    </xf>
    <xf numFmtId="167" fontId="2" fillId="0" borderId="6" xfId="1" applyFont="1" applyFill="1" applyBorder="1" applyAlignment="1" applyProtection="1">
      <alignment horizontal="center" vertical="center" wrapText="1"/>
    </xf>
    <xf numFmtId="37" fontId="2" fillId="0" borderId="0" xfId="1" applyNumberFormat="1" applyFont="1" applyFill="1" applyBorder="1" applyAlignment="1" applyProtection="1">
      <alignment horizontal="center" vertical="center"/>
    </xf>
    <xf numFmtId="37" fontId="3" fillId="0" borderId="0" xfId="1" applyNumberFormat="1" applyFont="1" applyFill="1" applyBorder="1" applyAlignment="1" applyProtection="1">
      <alignment vertical="center" wrapText="1"/>
    </xf>
    <xf numFmtId="37" fontId="3" fillId="0" borderId="0" xfId="0" applyNumberFormat="1" applyFont="1" applyFill="1" applyBorder="1" applyAlignment="1" applyProtection="1">
      <alignment vertical="center"/>
    </xf>
    <xf numFmtId="10" fontId="6" fillId="0" borderId="0" xfId="1" applyNumberFormat="1" applyFill="1" applyBorder="1" applyAlignment="1" applyProtection="1">
      <alignment horizontal="center" vertical="center"/>
    </xf>
    <xf numFmtId="37" fontId="6" fillId="0" borderId="0" xfId="1" applyNumberFormat="1" applyFill="1" applyBorder="1" applyAlignment="1" applyProtection="1">
      <alignment horizontal="center" vertical="center"/>
    </xf>
    <xf numFmtId="166" fontId="6" fillId="0" borderId="0" xfId="1" applyNumberFormat="1" applyFill="1" applyBorder="1" applyAlignment="1" applyProtection="1">
      <alignment horizontal="center" vertical="center"/>
    </xf>
    <xf numFmtId="166" fontId="2" fillId="0" borderId="0" xfId="1" applyNumberFormat="1" applyFont="1" applyFill="1" applyBorder="1" applyAlignment="1" applyProtection="1">
      <alignment horizontal="center" vertical="center" wrapText="1"/>
    </xf>
    <xf numFmtId="9" fontId="2" fillId="0" borderId="0" xfId="2" applyFont="1" applyFill="1" applyBorder="1" applyAlignment="1" applyProtection="1">
      <alignment horizontal="right"/>
    </xf>
    <xf numFmtId="0" fontId="2" fillId="0" borderId="0" xfId="0" applyFont="1" applyFill="1" applyBorder="1" applyAlignment="1">
      <alignment horizontal="center"/>
    </xf>
    <xf numFmtId="9" fontId="2" fillId="0" borderId="1" xfId="2" applyFont="1" applyFill="1" applyBorder="1" applyAlignment="1" applyProtection="1"/>
    <xf numFmtId="10" fontId="6" fillId="0" borderId="1" xfId="1" applyNumberFormat="1" applyFill="1" applyBorder="1" applyAlignment="1" applyProtection="1">
      <alignment vertical="center"/>
    </xf>
    <xf numFmtId="165" fontId="6" fillId="0" borderId="1" xfId="1" applyNumberFormat="1" applyFill="1" applyBorder="1" applyAlignment="1" applyProtection="1">
      <alignment vertical="center"/>
    </xf>
    <xf numFmtId="166" fontId="2" fillId="0" borderId="1" xfId="1" applyNumberFormat="1" applyFont="1" applyFill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vertical="center"/>
    </xf>
    <xf numFmtId="37" fontId="2" fillId="0" borderId="6" xfId="1" applyNumberFormat="1" applyFont="1" applyFill="1" applyBorder="1" applyAlignment="1" applyProtection="1">
      <alignment horizontal="center" vertical="center" wrapText="1"/>
    </xf>
    <xf numFmtId="166" fontId="2" fillId="0" borderId="6" xfId="1" applyNumberFormat="1" applyFont="1" applyFill="1" applyBorder="1" applyAlignment="1" applyProtection="1">
      <alignment horizontal="center" vertical="center" wrapText="1"/>
    </xf>
    <xf numFmtId="166" fontId="2" fillId="0" borderId="11" xfId="1" applyNumberFormat="1" applyFont="1" applyFill="1" applyBorder="1" applyAlignment="1" applyProtection="1">
      <alignment vertical="center" wrapText="1"/>
    </xf>
    <xf numFmtId="166" fontId="3" fillId="0" borderId="3" xfId="1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/>
    </xf>
    <xf numFmtId="166" fontId="2" fillId="0" borderId="3" xfId="1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>
      <alignment horizontal="right"/>
    </xf>
    <xf numFmtId="37" fontId="0" fillId="0" borderId="1" xfId="0" applyNumberFormat="1" applyFill="1" applyBorder="1" applyAlignment="1">
      <alignment horizontal="right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66" fontId="2" fillId="0" borderId="1" xfId="0" applyNumberFormat="1" applyFont="1" applyFill="1" applyBorder="1"/>
    <xf numFmtId="0" fontId="2" fillId="0" borderId="1" xfId="0" applyFont="1" applyFill="1" applyBorder="1" applyAlignment="1">
      <alignment horizontal="left" indent="1"/>
    </xf>
    <xf numFmtId="10" fontId="10" fillId="0" borderId="1" xfId="0" applyNumberFormat="1" applyFont="1" applyFill="1" applyBorder="1"/>
    <xf numFmtId="0" fontId="10" fillId="0" borderId="1" xfId="0" applyFont="1" applyFill="1" applyBorder="1"/>
    <xf numFmtId="169" fontId="12" fillId="0" borderId="1" xfId="0" applyNumberFormat="1" applyFont="1" applyFill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horizontal="left" indent="1"/>
    </xf>
    <xf numFmtId="170" fontId="2" fillId="0" borderId="1" xfId="0" applyNumberFormat="1" applyFont="1" applyFill="1" applyBorder="1"/>
    <xf numFmtId="0" fontId="2" fillId="0" borderId="1" xfId="0" applyFont="1" applyFill="1" applyBorder="1"/>
    <xf numFmtId="170" fontId="10" fillId="0" borderId="1" xfId="0" applyNumberFormat="1" applyFont="1" applyFill="1" applyBorder="1"/>
    <xf numFmtId="0" fontId="3" fillId="0" borderId="1" xfId="0" applyFont="1" applyFill="1" applyBorder="1"/>
    <xf numFmtId="0" fontId="10" fillId="0" borderId="0" xfId="0" applyFont="1" applyFill="1" applyBorder="1"/>
    <xf numFmtId="0" fontId="5" fillId="0" borderId="0" xfId="0" applyFont="1" applyFill="1" applyBorder="1"/>
    <xf numFmtId="10" fontId="8" fillId="0" borderId="1" xfId="2" applyNumberFormat="1" applyFont="1" applyFill="1" applyBorder="1" applyAlignment="1" applyProtection="1">
      <alignment horizontal="right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left" inden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left" vertical="center" indent="1"/>
    </xf>
    <xf numFmtId="37" fontId="3" fillId="0" borderId="1" xfId="1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/>
    </xf>
    <xf numFmtId="167" fontId="2" fillId="0" borderId="1" xfId="1" applyFont="1" applyFill="1" applyBorder="1" applyAlignment="1" applyProtection="1">
      <alignment horizontal="center" vertical="center" wrapText="1"/>
    </xf>
    <xf numFmtId="167" fontId="9" fillId="0" borderId="1" xfId="1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6" xfId="0" applyFont="1" applyFill="1" applyBorder="1" applyAlignment="1" applyProtection="1">
      <alignment vertical="center"/>
    </xf>
    <xf numFmtId="0" fontId="10" fillId="0" borderId="0" xfId="0" applyFont="1" applyFill="1"/>
    <xf numFmtId="171" fontId="3" fillId="0" borderId="1" xfId="1" applyNumberFormat="1" applyFont="1" applyFill="1" applyBorder="1" applyAlignment="1" applyProtection="1">
      <alignment vertical="center"/>
    </xf>
    <xf numFmtId="171" fontId="1" fillId="0" borderId="1" xfId="1" applyNumberFormat="1" applyFont="1" applyFill="1" applyBorder="1" applyAlignment="1" applyProtection="1">
      <alignment vertical="center"/>
    </xf>
    <xf numFmtId="171" fontId="10" fillId="0" borderId="0" xfId="0" applyNumberFormat="1" applyFont="1" applyFill="1"/>
    <xf numFmtId="37" fontId="9" fillId="0" borderId="1" xfId="1" applyNumberFormat="1" applyFont="1" applyFill="1" applyBorder="1" applyAlignment="1" applyProtection="1">
      <alignment vertical="center"/>
    </xf>
    <xf numFmtId="10" fontId="10" fillId="0" borderId="0" xfId="0" applyNumberFormat="1" applyFont="1" applyFill="1"/>
    <xf numFmtId="0" fontId="11" fillId="0" borderId="0" xfId="0" applyFont="1" applyFill="1" applyAlignment="1">
      <alignment horizontal="center" vertical="top"/>
    </xf>
    <xf numFmtId="0" fontId="10" fillId="0" borderId="3" xfId="0" applyFont="1" applyFill="1" applyBorder="1"/>
    <xf numFmtId="170" fontId="3" fillId="0" borderId="1" xfId="0" applyNumberFormat="1" applyFont="1" applyFill="1" applyBorder="1" applyProtection="1"/>
    <xf numFmtId="0" fontId="3" fillId="0" borderId="0" xfId="0" applyFont="1" applyFill="1" applyBorder="1" applyAlignment="1">
      <alignment horizontal="left" vertical="top"/>
    </xf>
    <xf numFmtId="170" fontId="10" fillId="0" borderId="1" xfId="0" applyNumberFormat="1" applyFont="1" applyFill="1" applyBorder="1" applyProtection="1"/>
    <xf numFmtId="170" fontId="2" fillId="0" borderId="1" xfId="0" applyNumberFormat="1" applyFont="1" applyFill="1" applyBorder="1" applyProtection="1"/>
    <xf numFmtId="0" fontId="4" fillId="0" borderId="0" xfId="0" applyFont="1" applyFill="1" applyBorder="1"/>
    <xf numFmtId="0" fontId="2" fillId="0" borderId="6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0" fontId="0" fillId="0" borderId="0" xfId="0" quotePrefix="1" applyFill="1"/>
    <xf numFmtId="49" fontId="0" fillId="0" borderId="1" xfId="0" applyNumberFormat="1" applyFill="1" applyBorder="1" applyAlignment="1">
      <alignment horizontal="center"/>
    </xf>
    <xf numFmtId="37" fontId="2" fillId="0" borderId="1" xfId="0" applyNumberFormat="1" applyFont="1" applyFill="1" applyBorder="1" applyAlignment="1">
      <alignment horizontal="right"/>
    </xf>
    <xf numFmtId="168" fontId="0" fillId="0" borderId="1" xfId="0" applyNumberFormat="1" applyFont="1" applyFill="1" applyBorder="1" applyAlignment="1">
      <alignment horizontal="right"/>
    </xf>
    <xf numFmtId="168" fontId="0" fillId="0" borderId="1" xfId="0" applyNumberFormat="1" applyFill="1" applyBorder="1" applyAlignment="1">
      <alignment horizontal="right"/>
    </xf>
    <xf numFmtId="0" fontId="2" fillId="0" borderId="0" xfId="0" applyFont="1" applyFill="1" applyBorder="1"/>
    <xf numFmtId="49" fontId="0" fillId="0" borderId="0" xfId="0" applyNumberFormat="1" applyFill="1" applyBorder="1" applyAlignment="1">
      <alignment horizontal="center"/>
    </xf>
    <xf numFmtId="37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0" fillId="0" borderId="3" xfId="0" applyFill="1" applyBorder="1"/>
    <xf numFmtId="1" fontId="9" fillId="0" borderId="3" xfId="0" applyNumberFormat="1" applyFont="1" applyFill="1" applyBorder="1" applyAlignment="1">
      <alignment horizontal="center"/>
    </xf>
    <xf numFmtId="0" fontId="2" fillId="0" borderId="5" xfId="0" applyFont="1" applyFill="1" applyBorder="1" applyAlignment="1" applyProtection="1">
      <alignment vertical="center"/>
    </xf>
    <xf numFmtId="3" fontId="3" fillId="0" borderId="3" xfId="1" applyNumberFormat="1" applyFont="1" applyFill="1" applyBorder="1" applyAlignment="1" applyProtection="1">
      <alignment horizontal="center" vertical="center" wrapText="1"/>
    </xf>
    <xf numFmtId="165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vertic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/>
    <xf numFmtId="165" fontId="2" fillId="0" borderId="2" xfId="0" applyNumberFormat="1" applyFont="1" applyFill="1" applyBorder="1" applyAlignment="1"/>
    <xf numFmtId="164" fontId="0" fillId="0" borderId="1" xfId="0" applyNumberForma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13" fillId="0" borderId="0" xfId="0" applyFont="1" applyFill="1" applyBorder="1" applyAlignment="1">
      <alignment vertical="top"/>
    </xf>
    <xf numFmtId="10" fontId="3" fillId="0" borderId="1" xfId="1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" fontId="2" fillId="0" borderId="9" xfId="0" applyNumberFormat="1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center"/>
    </xf>
    <xf numFmtId="1" fontId="2" fillId="0" borderId="7" xfId="0" applyNumberFormat="1" applyFont="1" applyFill="1" applyBorder="1" applyAlignment="1">
      <alignment horizontal="center"/>
    </xf>
    <xf numFmtId="37" fontId="0" fillId="0" borderId="5" xfId="0" quotePrefix="1" applyNumberFormat="1" applyFill="1" applyBorder="1" applyAlignment="1">
      <alignment horizontal="center"/>
    </xf>
    <xf numFmtId="37" fontId="0" fillId="0" borderId="2" xfId="0" quotePrefix="1" applyNumberForma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71" fontId="2" fillId="0" borderId="1" xfId="1" applyNumberFormat="1" applyFont="1" applyFill="1" applyBorder="1" applyAlignment="1" applyProtection="1">
      <alignment horizontal="center" vertical="center" wrapText="1"/>
    </xf>
    <xf numFmtId="10" fontId="8" fillId="0" borderId="1" xfId="2" applyNumberFormat="1" applyFont="1" applyFill="1" applyBorder="1" applyAlignment="1" applyProtection="1">
      <alignment horizontal="right"/>
    </xf>
    <xf numFmtId="10" fontId="2" fillId="0" borderId="5" xfId="1" applyNumberFormat="1" applyFont="1" applyFill="1" applyBorder="1" applyAlignment="1" applyProtection="1">
      <alignment horizontal="center" vertical="center" wrapText="1"/>
    </xf>
    <xf numFmtId="10" fontId="2" fillId="0" borderId="4" xfId="1" applyNumberFormat="1" applyFont="1" applyFill="1" applyBorder="1" applyAlignment="1" applyProtection="1">
      <alignment horizontal="center" vertical="center" wrapText="1"/>
    </xf>
    <xf numFmtId="10" fontId="2" fillId="0" borderId="2" xfId="1" applyNumberFormat="1" applyFont="1" applyFill="1" applyBorder="1" applyAlignment="1" applyProtection="1">
      <alignment horizontal="center" vertical="center" wrapText="1"/>
    </xf>
    <xf numFmtId="1" fontId="2" fillId="0" borderId="5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66" fontId="2" fillId="0" borderId="5" xfId="1" applyNumberFormat="1" applyFont="1" applyFill="1" applyBorder="1" applyAlignment="1" applyProtection="1">
      <alignment horizontal="center" vertical="center" wrapText="1"/>
    </xf>
    <xf numFmtId="166" fontId="2" fillId="0" borderId="2" xfId="1" applyNumberFormat="1" applyFont="1" applyFill="1" applyBorder="1" applyAlignment="1" applyProtection="1">
      <alignment horizontal="center" vertical="center" wrapText="1"/>
    </xf>
    <xf numFmtId="171" fontId="3" fillId="0" borderId="1" xfId="1" applyNumberFormat="1" applyFont="1" applyFill="1" applyBorder="1" applyAlignment="1" applyProtection="1">
      <alignment horizontal="center" vertical="center" wrapText="1"/>
    </xf>
    <xf numFmtId="37" fontId="2" fillId="0" borderId="5" xfId="1" applyNumberFormat="1" applyFont="1" applyFill="1" applyBorder="1" applyAlignment="1" applyProtection="1">
      <alignment horizontal="center" vertical="center"/>
    </xf>
    <xf numFmtId="37" fontId="2" fillId="0" borderId="2" xfId="1" applyNumberFormat="1" applyFont="1" applyFill="1" applyBorder="1" applyAlignment="1" applyProtection="1">
      <alignment horizontal="center" vertical="center"/>
    </xf>
    <xf numFmtId="167" fontId="2" fillId="0" borderId="5" xfId="1" applyFont="1" applyFill="1" applyBorder="1" applyAlignment="1" applyProtection="1">
      <alignment horizontal="center" vertical="center" wrapText="1"/>
    </xf>
    <xf numFmtId="167" fontId="2" fillId="0" borderId="4" xfId="1" applyFont="1" applyFill="1" applyBorder="1" applyAlignment="1" applyProtection="1">
      <alignment horizontal="center" vertical="center" wrapText="1"/>
    </xf>
    <xf numFmtId="167" fontId="2" fillId="0" borderId="2" xfId="1" applyFont="1" applyFill="1" applyBorder="1" applyAlignment="1" applyProtection="1">
      <alignment horizontal="center" vertical="center" wrapText="1"/>
    </xf>
    <xf numFmtId="167" fontId="2" fillId="0" borderId="6" xfId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wrapText="1"/>
    </xf>
    <xf numFmtId="37" fontId="2" fillId="0" borderId="3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37" fontId="2" fillId="0" borderId="11" xfId="1" applyNumberFormat="1" applyFont="1" applyFill="1" applyBorder="1" applyAlignment="1" applyProtection="1">
      <alignment horizontal="center" vertical="center" wrapText="1"/>
    </xf>
    <xf numFmtId="37" fontId="2" fillId="0" borderId="10" xfId="1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412102</xdr:colOff>
      <xdr:row>28</xdr:row>
      <xdr:rowOff>55886</xdr:rowOff>
    </xdr:from>
    <xdr:to>
      <xdr:col>2</xdr:col>
      <xdr:colOff>414291</xdr:colOff>
      <xdr:row>29</xdr:row>
      <xdr:rowOff>104241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2F270AB8-E25A-418A-8F62-05B4B10FF837}"/>
            </a:ext>
          </a:extLst>
        </xdr:cNvPr>
        <xdr:cNvCxnSpPr/>
      </xdr:nvCxnSpPr>
      <xdr:spPr bwMode="auto">
        <a:xfrm>
          <a:off x="1555102" y="5723261"/>
          <a:ext cx="2189" cy="21028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409888</xdr:colOff>
      <xdr:row>29</xdr:row>
      <xdr:rowOff>95250</xdr:rowOff>
    </xdr:from>
    <xdr:to>
      <xdr:col>9</xdr:col>
      <xdr:colOff>476250</xdr:colOff>
      <xdr:row>29</xdr:row>
      <xdr:rowOff>105400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B8FD5E88-E03C-4AF1-ADC2-0EB0C65E992B}"/>
            </a:ext>
          </a:extLst>
        </xdr:cNvPr>
        <xdr:cNvCxnSpPr/>
      </xdr:nvCxnSpPr>
      <xdr:spPr bwMode="auto">
        <a:xfrm flipV="1">
          <a:off x="1552888" y="5924550"/>
          <a:ext cx="4066862" cy="101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468909</xdr:colOff>
      <xdr:row>29</xdr:row>
      <xdr:rowOff>103397</xdr:rowOff>
    </xdr:from>
    <xdr:to>
      <xdr:col>9</xdr:col>
      <xdr:colOff>470099</xdr:colOff>
      <xdr:row>30</xdr:row>
      <xdr:rowOff>168330</xdr:rowOff>
    </xdr:to>
    <xdr:cxnSp macro="">
      <xdr:nvCxnSpPr>
        <xdr:cNvPr id="4" name="Straight Arrow Connector 3">
          <a:extLst>
            <a:ext uri="{FF2B5EF4-FFF2-40B4-BE49-F238E27FC236}">
              <a16:creationId xmlns="" xmlns:a16="http://schemas.microsoft.com/office/drawing/2014/main" id="{54060C66-3927-49ED-9190-A579F8C447D9}"/>
            </a:ext>
          </a:extLst>
        </xdr:cNvPr>
        <xdr:cNvCxnSpPr/>
      </xdr:nvCxnSpPr>
      <xdr:spPr bwMode="auto">
        <a:xfrm>
          <a:off x="5612409" y="5932697"/>
          <a:ext cx="1190" cy="21733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514182</xdr:colOff>
      <xdr:row>157</xdr:row>
      <xdr:rowOff>66675</xdr:rowOff>
    </xdr:from>
    <xdr:to>
      <xdr:col>6</xdr:col>
      <xdr:colOff>514350</xdr:colOff>
      <xdr:row>158</xdr:row>
      <xdr:rowOff>147511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5BE9BA76-2AAC-4D65-8C74-13DE68E94643}"/>
            </a:ext>
          </a:extLst>
        </xdr:cNvPr>
        <xdr:cNvCxnSpPr/>
      </xdr:nvCxnSpPr>
      <xdr:spPr bwMode="auto">
        <a:xfrm flipH="1">
          <a:off x="3943182" y="26622375"/>
          <a:ext cx="168" cy="24276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379314</xdr:colOff>
      <xdr:row>158</xdr:row>
      <xdr:rowOff>151726</xdr:rowOff>
    </xdr:from>
    <xdr:to>
      <xdr:col>6</xdr:col>
      <xdr:colOff>518396</xdr:colOff>
      <xdr:row>158</xdr:row>
      <xdr:rowOff>155941</xdr:rowOff>
    </xdr:to>
    <xdr:cxnSp macro="">
      <xdr:nvCxnSpPr>
        <xdr:cNvPr id="6" name="Straight Connector 5">
          <a:extLst>
            <a:ext uri="{FF2B5EF4-FFF2-40B4-BE49-F238E27FC236}">
              <a16:creationId xmlns="" xmlns:a16="http://schemas.microsoft.com/office/drawing/2014/main" id="{6FAD2BD2-65BA-49EA-8066-31D85554DE55}"/>
            </a:ext>
          </a:extLst>
        </xdr:cNvPr>
        <xdr:cNvCxnSpPr/>
      </xdr:nvCxnSpPr>
      <xdr:spPr bwMode="auto">
        <a:xfrm flipH="1">
          <a:off x="1522314" y="26869351"/>
          <a:ext cx="2425082" cy="421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375099</xdr:colOff>
      <xdr:row>158</xdr:row>
      <xdr:rowOff>155941</xdr:rowOff>
    </xdr:from>
    <xdr:to>
      <xdr:col>2</xdr:col>
      <xdr:colOff>375099</xdr:colOff>
      <xdr:row>159</xdr:row>
      <xdr:rowOff>155941</xdr:rowOff>
    </xdr:to>
    <xdr:cxnSp macro="">
      <xdr:nvCxnSpPr>
        <xdr:cNvPr id="7" name="Straight Arrow Connector 6">
          <a:extLst>
            <a:ext uri="{FF2B5EF4-FFF2-40B4-BE49-F238E27FC236}">
              <a16:creationId xmlns="" xmlns:a16="http://schemas.microsoft.com/office/drawing/2014/main" id="{B99DC414-9105-4112-80EB-39951F557C0D}"/>
            </a:ext>
          </a:extLst>
        </xdr:cNvPr>
        <xdr:cNvCxnSpPr/>
      </xdr:nvCxnSpPr>
      <xdr:spPr bwMode="auto">
        <a:xfrm>
          <a:off x="1518099" y="26873566"/>
          <a:ext cx="0" cy="1619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352425</xdr:colOff>
      <xdr:row>141</xdr:row>
      <xdr:rowOff>66675</xdr:rowOff>
    </xdr:from>
    <xdr:to>
      <xdr:col>9</xdr:col>
      <xdr:colOff>371475</xdr:colOff>
      <xdr:row>174</xdr:row>
      <xdr:rowOff>9525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B48E7EBC-4A17-4C23-9D4F-4AC6F50B5789}"/>
            </a:ext>
          </a:extLst>
        </xdr:cNvPr>
        <xdr:cNvCxnSpPr/>
      </xdr:nvCxnSpPr>
      <xdr:spPr bwMode="auto">
        <a:xfrm>
          <a:off x="5495925" y="24031575"/>
          <a:ext cx="19050" cy="52863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334086</xdr:colOff>
      <xdr:row>174</xdr:row>
      <xdr:rowOff>9526</xdr:rowOff>
    </xdr:from>
    <xdr:to>
      <xdr:col>9</xdr:col>
      <xdr:colOff>371476</xdr:colOff>
      <xdr:row>174</xdr:row>
      <xdr:rowOff>10662</xdr:rowOff>
    </xdr:to>
    <xdr:cxnSp macro="">
      <xdr:nvCxnSpPr>
        <xdr:cNvPr id="9" name="Straight Connector 8">
          <a:extLst>
            <a:ext uri="{FF2B5EF4-FFF2-40B4-BE49-F238E27FC236}">
              <a16:creationId xmlns="" xmlns:a16="http://schemas.microsoft.com/office/drawing/2014/main" id="{BBB22E01-F383-4935-B82A-4E5BC1E37295}"/>
            </a:ext>
          </a:extLst>
        </xdr:cNvPr>
        <xdr:cNvCxnSpPr/>
      </xdr:nvCxnSpPr>
      <xdr:spPr bwMode="auto">
        <a:xfrm flipH="1">
          <a:off x="2620086" y="29317951"/>
          <a:ext cx="2894890" cy="113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333375</xdr:colOff>
      <xdr:row>173</xdr:row>
      <xdr:rowOff>9525</xdr:rowOff>
    </xdr:from>
    <xdr:to>
      <xdr:col>4</xdr:col>
      <xdr:colOff>333375</xdr:colOff>
      <xdr:row>174</xdr:row>
      <xdr:rowOff>9525</xdr:rowOff>
    </xdr:to>
    <xdr:cxnSp macro="">
      <xdr:nvCxnSpPr>
        <xdr:cNvPr id="10" name="Straight Arrow Connector 9">
          <a:extLst>
            <a:ext uri="{FF2B5EF4-FFF2-40B4-BE49-F238E27FC236}">
              <a16:creationId xmlns="" xmlns:a16="http://schemas.microsoft.com/office/drawing/2014/main" id="{72B7FD01-8ED6-4F7B-A307-F65547CE23E1}"/>
            </a:ext>
          </a:extLst>
        </xdr:cNvPr>
        <xdr:cNvCxnSpPr/>
      </xdr:nvCxnSpPr>
      <xdr:spPr bwMode="auto">
        <a:xfrm flipV="1">
          <a:off x="2619375" y="29156025"/>
          <a:ext cx="0" cy="1619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Users\Manuela\Documents\TANDEM%20ENERGY%20SERVICES%20INC\Documents\Hearst\RateMaker\Hearst_RMpils%202010ED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SI%20UTILITIES/Center%20Wellington/CWH%202018%20CoS/2018%20CoS/Settlement%20Conf/Centre%20Wellington_2018%202018%20CoS%20Data%20Storage%20201711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nue\Documents\WPI%202018%20CoS\Models\WPI%20Oct%2020\WPI_Data%20Vault%20Oct%20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Users\Manuela\AppData\Local\Microsoft\Windows\Temporary%20Internet%20Files\Content.Outlook\7VFETQWL\CHEC_Rate%20Design%20Master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Market%20Operations\Department%20Applications\Reports\Rates\Electricity%20Rates%20-%20Billing%20Determinants%20Database\2012%20IRM%20DEVELOPMENT\2012%20IRM%20MODEL%20(2ND%20AND%203RD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SI%20UTILITIES/ORPC/Application/Models/FInal%20Models/EB-2014-0105%202016%20ORPC%20Filing_Requirements_Chapter2_Appendices_Aug%2028%202015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Users\Manuela\Documents\TESI\TESI%20UTILITIES\CHEC\CHEC%20Models\CHEC_Rate%20Design%20Model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Documents%20and%20Settings\martine\Local%20Settings\Temporary%20Internet%20Files\Content.IE5\4JL8EBEO\Finance\Rates\RATE%20APPLICATION%20-%202009\ERA%20Model%20Info\2009%20Model\RateMak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0.Admin"/>
      <sheetName val="P1.UCC"/>
      <sheetName val="P2.CEC"/>
      <sheetName val="P3.Interest"/>
      <sheetName val="P4.LCF"/>
      <sheetName val="P5.Reserves"/>
      <sheetName val="P6.TxblIncome"/>
      <sheetName val="P7.CapitalTax"/>
      <sheetName val="P8.TotalPILs"/>
      <sheetName val="Y1.TaxRates"/>
      <sheetName val="Y2.CCA"/>
      <sheetName val="Z1.ModelVariables"/>
      <sheetName val="Z0.Disclaimer"/>
    </sheetNames>
    <sheetDataSet>
      <sheetData sheetId="0"/>
      <sheetData sheetId="1">
        <row r="13">
          <cell r="C13">
            <v>2010</v>
          </cell>
        </row>
      </sheetData>
      <sheetData sheetId="2">
        <row r="35">
          <cell r="N35">
            <v>131419.23125993941</v>
          </cell>
        </row>
      </sheetData>
      <sheetData sheetId="3">
        <row r="22">
          <cell r="F22">
            <v>860.65000000000009</v>
          </cell>
        </row>
      </sheetData>
      <sheetData sheetId="4"/>
      <sheetData sheetId="5">
        <row r="12">
          <cell r="F12">
            <v>41525</v>
          </cell>
        </row>
      </sheetData>
      <sheetData sheetId="6">
        <row r="19">
          <cell r="E19">
            <v>0</v>
          </cell>
        </row>
      </sheetData>
      <sheetData sheetId="7">
        <row r="88">
          <cell r="G88">
            <v>58113.1187400606</v>
          </cell>
        </row>
      </sheetData>
      <sheetData sheetId="8">
        <row r="15">
          <cell r="C15">
            <v>0</v>
          </cell>
        </row>
      </sheetData>
      <sheetData sheetId="9"/>
      <sheetData sheetId="10">
        <row r="12">
          <cell r="B12">
            <v>1.0000000000000001E-5</v>
          </cell>
        </row>
      </sheetData>
      <sheetData sheetId="11">
        <row r="10">
          <cell r="B10">
            <v>1</v>
          </cell>
        </row>
      </sheetData>
      <sheetData sheetId="12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3">
          <cell r="C13" t="str">
            <v>v1.02</v>
          </cell>
        </row>
      </sheetData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 Updates"/>
      <sheetName val="Table of Content"/>
      <sheetName val="0.1 LDC Info"/>
      <sheetName val="0.2 Customer Classes"/>
      <sheetName val="0.3 Templ Event Log"/>
      <sheetName val="Exhibit 1 -&gt;"/>
      <sheetName val="1.1 Trial Balance Summary"/>
      <sheetName val="1.2.TB Historical Balances"/>
      <sheetName val="1.3 TB Projected Balances"/>
      <sheetName val="1.4 TB Variance Analysis"/>
      <sheetName val="1.5 Organizational Structure"/>
      <sheetName val="1.6 Corporate Structure"/>
      <sheetName val="Exhibit 2 -&gt;"/>
      <sheetName val="2.1. Rate Base Trend "/>
      <sheetName val="Rate Base using Gross"/>
      <sheetName val="2.2 RateBase VarAnalysis"/>
      <sheetName val="2.3 Summary of Capital Projects"/>
      <sheetName val="2.4 Var Capital Expenditures"/>
      <sheetName val="FIXED ASSET CONTINUITY STMT -&gt;"/>
      <sheetName val="2.5 Service Life Comp"/>
      <sheetName val="2.6 Fixed Asset Cont Stmt"/>
      <sheetName val="2.7 Overhead"/>
      <sheetName val="DEPRECIATION EXPENSES -&gt;"/>
      <sheetName val="2.9 Depreciation Expenses"/>
      <sheetName val="2.10 DeprExp Bridge NewGAAP"/>
      <sheetName val="2.11 DeprExp Test NewGAAP"/>
      <sheetName val="2.12 Proposed REG Invest."/>
      <sheetName val="HD Deprec"/>
      <sheetName val="2.13 SQI"/>
      <sheetName val="Exhibit 3 -&gt;"/>
      <sheetName val="OPERATING REVENUES -&gt;"/>
      <sheetName val="3.1 Other Oper Rev Detail"/>
      <sheetName val="3.2 Other_Oper_Rev Sum"/>
      <sheetName val="LOAD FORECAST -&gt;"/>
      <sheetName val="3.10a Load Forecast Inputs"/>
      <sheetName val="3.10c Load Forecast Analysis"/>
      <sheetName val="3.10b LoadForecast"/>
      <sheetName val="Exhibit 4 -&gt;"/>
      <sheetName val="OM&amp;A -&gt;"/>
      <sheetName val="4.1 OM&amp;A_Detailed_Analysis"/>
      <sheetName val="4.2 OM&amp;A_Summary_Analys"/>
      <sheetName val="Exh 4 Tables"/>
      <sheetName val="Trends Graph of OMA HD Added"/>
      <sheetName val="4.3 OMA Programs"/>
      <sheetName val="4.4 OM&amp;A_Cost _Drivers(bakup)"/>
      <sheetName val="4.3a OMA Programs Variances FT"/>
      <sheetName val="4.4 OM&amp;A_Cost _Drivers"/>
      <sheetName val="4.5 Monthly Staff Lvl"/>
      <sheetName val="4.6 Yearly Staff Turnover"/>
      <sheetName val="4.7 Employee Costs"/>
      <sheetName val="4.7a Employee Cost Variance-FT"/>
      <sheetName val="4.10 Regulatory_Costs"/>
      <sheetName val="4.8. Charitable Donations"/>
      <sheetName val="4.9 OM&amp;A_per_Cust_FTEE"/>
      <sheetName val="4.11 Supplier Purchases"/>
      <sheetName val="4.12 PowerSupplExp"/>
      <sheetName val="4.13 Corp_Cost_Allocation"/>
      <sheetName val="Exhibit 5 -&gt;"/>
      <sheetName val="5.1 Capital Structure"/>
      <sheetName val="5.2 Debt Instruments"/>
      <sheetName val="Exhibit 6 -&gt;"/>
      <sheetName val="6.1 Revenue Requirement"/>
      <sheetName val="6.2 Chg in RevReq"/>
      <sheetName val="6.3 Rev Deficiency Sufficiency"/>
      <sheetName val="6.4 Calc of ROE on Deemed Basis"/>
      <sheetName val="6.5 Scorecard"/>
      <sheetName val="Exhibit 8 -&gt;"/>
      <sheetName val="8.1 Loss Factors"/>
      <sheetName val="8.2 IFRS Transition Costs"/>
      <sheetName val="Rate Design-&gt;"/>
      <sheetName val="A. Cost Allocation &amp; RevAllocn"/>
      <sheetName val="B. RateDesign"/>
      <sheetName val="B.a RateDesign FV Split-FT"/>
      <sheetName val="C. Res Rate Design"/>
      <sheetName val="D. Rev_Reconciliation"/>
      <sheetName val="E. Revenues at Curr Rates"/>
      <sheetName val="F.Cost Allocation"/>
      <sheetName val="Integrity Check"/>
      <sheetName val="Bill Impacts"/>
      <sheetName val="Bill Impact Summary"/>
      <sheetName val="Bill Impact - Res 10 Pct"/>
      <sheetName val="Bill Impact-Res 10 Pct Retailer"/>
      <sheetName val="Bill Impact - Residential 750"/>
      <sheetName val="Bill Impact - Res Retailers"/>
      <sheetName val="Bill Impact - Residential 1800"/>
      <sheetName val="Bill Impact - Res Retailers1800"/>
      <sheetName val="Bill Impact - Residential 3000"/>
      <sheetName val="Bill Impact - Res Retailers3000"/>
      <sheetName val="Bill Impact - GS&lt;50"/>
      <sheetName val="Bill Impact - GS&lt;50 Retailer"/>
      <sheetName val="Bill Impact - GS&lt;50 (2)"/>
      <sheetName val="Bill Impact - GS&lt;50 Retaile (2"/>
      <sheetName val="Bill Impact - GS&lt;50 (3)"/>
      <sheetName val="Bill Impact - GS&lt;50 Retaile (3)"/>
      <sheetName val="Bill Impact - GS&gt;50"/>
      <sheetName val="Bill Impact - GS&gt;50 (2)"/>
      <sheetName val="Bill Impact - GS&gt;50 (3)"/>
      <sheetName val="Bill Impact - GS&gt;50 (4)"/>
      <sheetName val="Bill Impact - GS&gt;50 (5)"/>
      <sheetName val="Bill Impact - Intermediate"/>
      <sheetName val="Bill Impact - USL"/>
      <sheetName val="Bill Impact - USL Retailer"/>
      <sheetName val="Bill Impact - Sentinel"/>
      <sheetName val="Bill Impact - Sentinel Retailer"/>
      <sheetName val="Bill Impact - StreetLight"/>
      <sheetName val="Intervener Tool"/>
      <sheetName val="Settlement Conference Tables"/>
    </sheetNames>
    <sheetDataSet>
      <sheetData sheetId="0"/>
      <sheetData sheetId="1"/>
      <sheetData sheetId="2">
        <row r="23">
          <cell r="E23">
            <v>2017</v>
          </cell>
        </row>
        <row r="25">
          <cell r="E25">
            <v>2018</v>
          </cell>
        </row>
        <row r="27">
          <cell r="E27">
            <v>2013</v>
          </cell>
        </row>
      </sheetData>
      <sheetData sheetId="3"/>
      <sheetData sheetId="4"/>
      <sheetData sheetId="5"/>
      <sheetData sheetId="6"/>
      <sheetData sheetId="7">
        <row r="313">
          <cell r="B313" t="str">
            <v xml:space="preserve">4075-Billed - LV
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0.1 LDC Info"/>
      <sheetName val="Table of Contents"/>
      <sheetName val="0.2 Customer Classes"/>
      <sheetName val="Exhibit 1 -&gt;"/>
      <sheetName val="1.1 Trial Balance Summary"/>
      <sheetName val="1.2 TB Historical Balances"/>
      <sheetName val="1.3 TB Projected Balances"/>
      <sheetName val="1.4 TB Var Analysis"/>
      <sheetName val="1.5 Cust Engagments"/>
      <sheetName val="Exhibit 2 -&gt;"/>
      <sheetName val="2.1. Rate Base Trend "/>
      <sheetName val="2.2 RateBase VarAnalysis"/>
      <sheetName val="2.3 Details of Capital Projects"/>
      <sheetName val="2.3 Summary of Capital Project"/>
      <sheetName val="2.4. Var Capital Expenditures"/>
      <sheetName val="2.5 DSP Input Tables"/>
      <sheetName val="FIXED ASSET CONTINUITY STMT -&gt;"/>
      <sheetName val="2.5 Service Life Comp"/>
      <sheetName val="2.7 Overhead"/>
      <sheetName val="2.6 Fixed Asset Cont Stmt"/>
      <sheetName val="DEPRECIATION EXPENSES -&gt;"/>
      <sheetName val="2.9 Depreciation Expenses"/>
      <sheetName val="2.10 DeprExp Bridge NewGAAP"/>
      <sheetName val="2.11 DeprExp Test NewGAAP"/>
      <sheetName val="2.12 Proposed REG Invest."/>
      <sheetName val="OEB App 2-CH"/>
      <sheetName val="2.13 SQI"/>
      <sheetName val="Exhibit 3 -&gt;"/>
      <sheetName val="OPERATING REVENUES -&gt;"/>
      <sheetName val="3.2 Other_Oper_Summary"/>
      <sheetName val="3.2 Other_Oper_Var Analysis"/>
      <sheetName val="PILs -&gt;"/>
      <sheetName val="3.3 PILs.TaxRate"/>
      <sheetName val="3.4 PILs.Sch 8 UCC"/>
      <sheetName val="3.5 PILs.Sch 10 CEC"/>
      <sheetName val="3.6 PILs Sch 7 LCF"/>
      <sheetName val="3.7 PILs.Reserves"/>
      <sheetName val="3.8 PILs.TxblIncome"/>
      <sheetName val="3.9 PILs.Final PILs"/>
      <sheetName val="3.2 Other_Oper_Work"/>
      <sheetName val="LOAD FORECAST -&gt;"/>
      <sheetName val="3.10 Load Forecast Inputs"/>
      <sheetName val="3.11 LoadForecast"/>
      <sheetName val="3.12 LF Analysis"/>
      <sheetName val="Exhibit 4 -&gt;"/>
      <sheetName val="OM&amp;A -&gt;"/>
      <sheetName val="4.1 OM&amp;A_Detailed_Analysis"/>
      <sheetName val="4.2 OM&amp;A_Summary_Analys"/>
      <sheetName val="4.3 OMA Programs"/>
      <sheetName val="4.5 Monthly Staff Lvl"/>
      <sheetName val="4.4 OM&amp;A_Cost _Drivers"/>
      <sheetName val="4.6 Yearly Staff Turnover"/>
      <sheetName val="4.7 Employee Costs"/>
      <sheetName val="4.8 Charitable Donations"/>
      <sheetName val="4.9 OM&amp;A_per_Cust_FTEE"/>
      <sheetName val="4.10 Regulatory_Costs"/>
      <sheetName val="4.11 Supplier Purchases"/>
      <sheetName val="4.12 PowerSupplExp"/>
      <sheetName val="4.13 Corp_Cost_Allocation"/>
      <sheetName val="Exhibit 5 -&gt;"/>
      <sheetName val="5.1 Capital Structure"/>
      <sheetName val="5.2 Debt Instruments"/>
      <sheetName val="Exhibit 6 -&gt;"/>
      <sheetName val="6.1 Revenue Requirement"/>
      <sheetName val="6.2 Chg in RevReq"/>
      <sheetName val="6.3 Rev DefSuf (FS) "/>
      <sheetName val="6.3 Rev DefSuf (Rates)"/>
      <sheetName val="ROE Calcs -&gt;"/>
      <sheetName val="6.5 OEB Input Appendices"/>
      <sheetName val="6.6 OEB ROE Summary"/>
      <sheetName val="6.8 Over_Under-earning Drivers"/>
      <sheetName val="6.8 Scorecard"/>
      <sheetName val="Exhibit 8 -&gt;"/>
      <sheetName val="8.1 Loss Factors"/>
      <sheetName val="Rate Design"/>
      <sheetName val="A. Cost Allocation &amp; RevAllocn"/>
      <sheetName val="B. RateDesign"/>
      <sheetName val="C. Res Rate Design"/>
      <sheetName val="D. Rev_Reconciliation"/>
      <sheetName val="E. Revenues at Curr Rates"/>
      <sheetName val="F.Cost Allocation"/>
      <sheetName val="Intergrity Check"/>
      <sheetName val="Integrity Check"/>
      <sheetName val="Bill Impact"/>
      <sheetName val="Bill Impact - Res 10 Pct"/>
      <sheetName val="Bill Impact - Residential 500"/>
      <sheetName val="Bill Impact - Residential 750"/>
      <sheetName val="Bill Impact - Residential 1000"/>
      <sheetName val="Bill Impact - Residential 2000"/>
      <sheetName val="Bill Impact - GS&lt;50"/>
      <sheetName val="Bill Impact - GS&gt;50"/>
      <sheetName val="Bill Impact - USL"/>
      <sheetName val="Bill Impact - Sentinel Lights"/>
      <sheetName val="Bill Impact - StreetLight"/>
      <sheetName val="Intervener Tool"/>
      <sheetName val="Bill Impact Summary"/>
      <sheetName val="8.2 IFRS Transition Costs"/>
    </sheetNames>
    <sheetDataSet>
      <sheetData sheetId="0"/>
      <sheetData sheetId="1">
        <row r="15">
          <cell r="E1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 2010"/>
      <sheetName val="App.2-AA_Capital Projects 2011"/>
      <sheetName val="App.2-AA_Capital Projects 2012"/>
      <sheetName val="App.2-AA_Capital Projects 2013"/>
      <sheetName val="App.2-AA_Capital Projects 2014"/>
      <sheetName val="App.2-AA_Capital Projects 2015"/>
      <sheetName val="App.2-AA_Capital Projects 2016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 refreshError="1">
        <row r="28">
          <cell r="E28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LDC Info"/>
      <sheetName val="CurrentTariff"/>
      <sheetName val="Revenues at Curr Rates"/>
      <sheetName val="RATEBASE &amp; REV REQ -&gt;"/>
      <sheetName val="Rate Base"/>
      <sheetName val="Revenue Requirement"/>
      <sheetName val="COST ALLOC. &amp; RATE DESIGN -&gt;"/>
      <sheetName val="Cost Allocation &amp; RevAllocation"/>
      <sheetName val="RateDesign"/>
      <sheetName val="Loss Factor"/>
      <sheetName val="Rev_Reconciliation"/>
      <sheetName val="RATE RIDERS -&gt;"/>
      <sheetName val="SMRR"/>
      <sheetName val="DVA"/>
      <sheetName val="Summary of Tariffs"/>
      <sheetName val="RRWF -&gt;"/>
      <sheetName val="RRWF_Data_Input_Sheet"/>
      <sheetName val="RRWF_Rate_Base"/>
      <sheetName val="RRWF_Utility Income"/>
      <sheetName val="RRWF_Taxes_PILs"/>
      <sheetName val="RRWF_Cost_of_Capital"/>
      <sheetName val="RRWF_Rev_Def_Suff"/>
      <sheetName val=" RRWF_Rev_Reqt"/>
      <sheetName val="Update to COS Application"/>
      <sheetName val="CHEC_Rate Design Model"/>
    </sheetNames>
    <sheetDataSet>
      <sheetData sheetId="0"/>
      <sheetData sheetId="1">
        <row r="24">
          <cell r="E24">
            <v>2015</v>
          </cell>
        </row>
      </sheetData>
      <sheetData sheetId="2"/>
      <sheetData sheetId="3"/>
      <sheetData sheetId="4"/>
      <sheetData sheetId="5"/>
      <sheetData sheetId="6">
        <row r="26">
          <cell r="C26" t="e">
            <v>#VALUE!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13">
          <cell r="C13" t="str">
            <v>v1.02</v>
          </cell>
        </row>
      </sheetData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4">
    <pageSetUpPr fitToPage="1"/>
  </sheetPr>
  <dimension ref="A1:T192"/>
  <sheetViews>
    <sheetView showGridLines="0" tabSelected="1" topLeftCell="A151" zoomScale="90" zoomScaleNormal="90" workbookViewId="0">
      <selection activeCell="H189" sqref="H189"/>
    </sheetView>
  </sheetViews>
  <sheetFormatPr defaultColWidth="8.5546875" defaultRowHeight="13.2"/>
  <cols>
    <col min="1" max="1" width="29" style="67" customWidth="1"/>
    <col min="2" max="4" width="9.44140625" style="67" customWidth="1"/>
    <col min="5" max="6" width="12.5546875" style="67" customWidth="1"/>
    <col min="7" max="7" width="13.44140625" style="67" customWidth="1"/>
    <col min="8" max="9" width="12.5546875" style="67" customWidth="1"/>
    <col min="10" max="10" width="14.5546875" style="67" bestFit="1" customWidth="1"/>
    <col min="11" max="11" width="11.44140625" style="67" customWidth="1"/>
    <col min="12" max="12" width="28.6640625" style="67" customWidth="1"/>
    <col min="13" max="13" width="12.5546875" style="67" customWidth="1"/>
    <col min="14" max="14" width="13.5546875" style="67" bestFit="1" customWidth="1"/>
    <col min="15" max="16384" width="8.5546875" style="67"/>
  </cols>
  <sheetData>
    <row r="1" spans="1:16">
      <c r="A1" s="40"/>
      <c r="J1" s="68"/>
      <c r="L1" s="68"/>
    </row>
    <row r="2" spans="1:16" ht="17.399999999999999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ht="17.399999999999999">
      <c r="B3" s="115"/>
      <c r="C3" s="115"/>
      <c r="D3" s="115"/>
      <c r="E3" s="115"/>
      <c r="F3" s="115" t="s">
        <v>55</v>
      </c>
      <c r="G3" s="115"/>
      <c r="H3" s="115"/>
      <c r="I3" s="115"/>
      <c r="J3" s="115"/>
      <c r="K3" s="115"/>
      <c r="L3" s="115"/>
      <c r="M3" s="115"/>
      <c r="N3" s="115"/>
      <c r="O3" s="115"/>
      <c r="P3" s="115"/>
    </row>
    <row r="4" spans="1:16">
      <c r="A4" s="56" t="s">
        <v>54</v>
      </c>
    </row>
    <row r="5" spans="1:16">
      <c r="A5" s="56"/>
    </row>
    <row r="6" spans="1:16" s="71" customFormat="1">
      <c r="A6" s="66" t="s">
        <v>1</v>
      </c>
      <c r="B6" s="70" t="s">
        <v>47</v>
      </c>
      <c r="C6" s="137" t="s">
        <v>49</v>
      </c>
      <c r="D6" s="138"/>
      <c r="F6" s="64" t="s">
        <v>53</v>
      </c>
      <c r="G6" s="64" t="s">
        <v>52</v>
      </c>
      <c r="H6" s="65" t="s">
        <v>51</v>
      </c>
      <c r="J6" s="8" t="s">
        <v>50</v>
      </c>
      <c r="K6" s="8" t="s">
        <v>48</v>
      </c>
      <c r="L6" s="8" t="s">
        <v>50</v>
      </c>
    </row>
    <row r="7" spans="1:16" s="73" customFormat="1" ht="15" customHeight="1">
      <c r="A7" s="72" t="s">
        <v>17</v>
      </c>
      <c r="B7" s="60"/>
      <c r="C7" s="134" t="s">
        <v>49</v>
      </c>
      <c r="D7" s="135"/>
      <c r="F7" s="139" t="s">
        <v>48</v>
      </c>
      <c r="G7" s="140"/>
      <c r="H7" s="141"/>
      <c r="J7" s="64"/>
      <c r="K7" s="64" t="s">
        <v>39</v>
      </c>
      <c r="L7" s="64" t="s">
        <v>39</v>
      </c>
    </row>
    <row r="8" spans="1:16" s="73" customFormat="1" ht="15" customHeight="1">
      <c r="A8" s="4" t="s">
        <v>57</v>
      </c>
      <c r="B8" s="63"/>
      <c r="C8" s="136">
        <v>44896468</v>
      </c>
      <c r="D8" s="136"/>
      <c r="F8" s="74">
        <v>0</v>
      </c>
      <c r="G8" s="74">
        <v>2237918</v>
      </c>
      <c r="H8" s="75">
        <f t="shared" ref="H8:H14" si="0">SUM(F8:G8)</f>
        <v>2237918</v>
      </c>
      <c r="J8" s="62">
        <f t="shared" ref="J8:J14" si="1">C8-(F8+G8)</f>
        <v>42658550</v>
      </c>
      <c r="K8" s="57">
        <f t="shared" ref="K8:K14" si="2">+H8/C8</f>
        <v>4.9846192800734344E-2</v>
      </c>
      <c r="L8" s="57">
        <f t="shared" ref="L8:L14" si="3">+J8/C8</f>
        <v>0.95015380719926568</v>
      </c>
      <c r="M8" s="76"/>
    </row>
    <row r="9" spans="1:16" s="73" customFormat="1" ht="13.8">
      <c r="A9" s="4" t="s">
        <v>58</v>
      </c>
      <c r="B9" s="63"/>
      <c r="C9" s="136">
        <v>23270826</v>
      </c>
      <c r="D9" s="136"/>
      <c r="F9" s="74">
        <v>0</v>
      </c>
      <c r="G9" s="74">
        <v>4473332</v>
      </c>
      <c r="H9" s="75">
        <f t="shared" si="0"/>
        <v>4473332</v>
      </c>
      <c r="J9" s="62">
        <f t="shared" si="1"/>
        <v>18797494</v>
      </c>
      <c r="K9" s="57">
        <f t="shared" si="2"/>
        <v>0.19222918859863419</v>
      </c>
      <c r="L9" s="57">
        <f t="shared" si="3"/>
        <v>0.80777081140136586</v>
      </c>
      <c r="M9" s="76"/>
    </row>
    <row r="10" spans="1:16" s="73" customFormat="1" ht="12.75" customHeight="1">
      <c r="A10" s="4" t="s">
        <v>59</v>
      </c>
      <c r="B10" s="63"/>
      <c r="C10" s="136">
        <v>50553990</v>
      </c>
      <c r="D10" s="136"/>
      <c r="F10" s="74">
        <v>49709096</v>
      </c>
      <c r="G10" s="74">
        <v>0</v>
      </c>
      <c r="H10" s="75">
        <f t="shared" si="0"/>
        <v>49709096</v>
      </c>
      <c r="J10" s="62">
        <f t="shared" si="1"/>
        <v>844894</v>
      </c>
      <c r="K10" s="57">
        <f t="shared" si="2"/>
        <v>0.98328729344607613</v>
      </c>
      <c r="L10" s="57">
        <f t="shared" si="3"/>
        <v>1.6712706553923835E-2</v>
      </c>
      <c r="M10" s="76"/>
    </row>
    <row r="11" spans="1:16" s="73" customFormat="1" ht="12.75" customHeight="1">
      <c r="A11" s="4" t="s">
        <v>60</v>
      </c>
      <c r="B11" s="63"/>
      <c r="C11" s="136">
        <v>18344949</v>
      </c>
      <c r="D11" s="136"/>
      <c r="F11" s="74">
        <v>18344949</v>
      </c>
      <c r="G11" s="74">
        <v>0</v>
      </c>
      <c r="H11" s="75">
        <f t="shared" si="0"/>
        <v>18344949</v>
      </c>
      <c r="J11" s="62">
        <f t="shared" si="1"/>
        <v>0</v>
      </c>
      <c r="K11" s="57">
        <f t="shared" si="2"/>
        <v>1</v>
      </c>
      <c r="L11" s="57">
        <f t="shared" si="3"/>
        <v>0</v>
      </c>
      <c r="M11" s="76"/>
    </row>
    <row r="12" spans="1:16" s="73" customFormat="1" ht="12.75" customHeight="1">
      <c r="A12" s="4" t="s">
        <v>61</v>
      </c>
      <c r="B12" s="63"/>
      <c r="C12" s="136">
        <v>562067</v>
      </c>
      <c r="D12" s="136"/>
      <c r="F12" s="74">
        <v>22368</v>
      </c>
      <c r="G12" s="74">
        <v>0</v>
      </c>
      <c r="H12" s="75">
        <f t="shared" si="0"/>
        <v>22368</v>
      </c>
      <c r="J12" s="62">
        <f t="shared" si="1"/>
        <v>539699</v>
      </c>
      <c r="K12" s="57">
        <f t="shared" si="2"/>
        <v>3.979596738467122E-2</v>
      </c>
      <c r="L12" s="57">
        <f t="shared" si="3"/>
        <v>0.96020403261532883</v>
      </c>
      <c r="M12" s="76"/>
    </row>
    <row r="13" spans="1:16" s="73" customFormat="1" ht="12.75" customHeight="1">
      <c r="A13" s="4" t="s">
        <v>62</v>
      </c>
      <c r="B13" s="63"/>
      <c r="C13" s="136">
        <v>39303</v>
      </c>
      <c r="D13" s="136"/>
      <c r="F13" s="74">
        <v>12954</v>
      </c>
      <c r="G13" s="74">
        <v>0</v>
      </c>
      <c r="H13" s="75">
        <f t="shared" si="0"/>
        <v>12954</v>
      </c>
      <c r="J13" s="62">
        <f t="shared" si="1"/>
        <v>26349</v>
      </c>
      <c r="K13" s="57">
        <f t="shared" si="2"/>
        <v>0.32959316082741774</v>
      </c>
      <c r="L13" s="57">
        <f t="shared" si="3"/>
        <v>0.67040683917258226</v>
      </c>
      <c r="M13" s="76"/>
    </row>
    <row r="14" spans="1:16" s="73" customFormat="1" ht="12.75" customHeight="1">
      <c r="A14" s="4" t="s">
        <v>63</v>
      </c>
      <c r="B14" s="63"/>
      <c r="C14" s="136">
        <v>566049</v>
      </c>
      <c r="D14" s="136"/>
      <c r="F14" s="74">
        <v>566049</v>
      </c>
      <c r="G14" s="74">
        <v>0</v>
      </c>
      <c r="H14" s="75">
        <f t="shared" si="0"/>
        <v>566049</v>
      </c>
      <c r="J14" s="62">
        <f t="shared" si="1"/>
        <v>0</v>
      </c>
      <c r="K14" s="57">
        <f t="shared" si="2"/>
        <v>1</v>
      </c>
      <c r="L14" s="57">
        <f t="shared" si="3"/>
        <v>0</v>
      </c>
      <c r="M14" s="76"/>
    </row>
    <row r="15" spans="1:16" s="73" customFormat="1" ht="12.75" customHeight="1">
      <c r="A15" s="4" t="s">
        <v>64</v>
      </c>
      <c r="B15" s="63"/>
      <c r="C15" s="136">
        <v>0</v>
      </c>
      <c r="D15" s="136"/>
      <c r="F15" s="74">
        <v>0</v>
      </c>
      <c r="G15" s="74">
        <v>0</v>
      </c>
      <c r="H15" s="75"/>
      <c r="J15" s="62">
        <f>C15-F15</f>
        <v>0</v>
      </c>
      <c r="K15" s="57"/>
      <c r="L15" s="57"/>
      <c r="M15" s="76"/>
    </row>
    <row r="16" spans="1:16" s="73" customFormat="1" ht="12.75" customHeight="1">
      <c r="A16" s="4" t="s">
        <v>64</v>
      </c>
      <c r="B16" s="63"/>
      <c r="C16" s="136">
        <v>0</v>
      </c>
      <c r="D16" s="136"/>
      <c r="F16" s="74">
        <v>0</v>
      </c>
      <c r="G16" s="74">
        <v>0</v>
      </c>
      <c r="H16" s="75"/>
      <c r="J16" s="62">
        <f>C16-F16</f>
        <v>0</v>
      </c>
      <c r="K16" s="57"/>
      <c r="L16" s="57"/>
      <c r="M16" s="76"/>
    </row>
    <row r="17" spans="1:20" s="73" customFormat="1" ht="12.75" customHeight="1">
      <c r="A17" s="61" t="s">
        <v>2</v>
      </c>
      <c r="B17" s="60" t="s">
        <v>47</v>
      </c>
      <c r="C17" s="127">
        <f>SUM(C8:D16)</f>
        <v>138233652</v>
      </c>
      <c r="D17" s="127"/>
      <c r="F17" s="10">
        <f>SUM(F8:F16)</f>
        <v>68655416</v>
      </c>
      <c r="G17" s="10">
        <f>SUM(G8:G16)</f>
        <v>6711250</v>
      </c>
      <c r="H17" s="77"/>
      <c r="J17" s="8">
        <f>SUM(J8:J16)</f>
        <v>62866986</v>
      </c>
      <c r="K17" s="8"/>
      <c r="L17" s="8"/>
      <c r="M17" s="78"/>
    </row>
    <row r="18" spans="1:20" s="73" customFormat="1" ht="12.75" customHeight="1">
      <c r="A18" s="59" t="s">
        <v>39</v>
      </c>
      <c r="B18" s="58" t="s">
        <v>47</v>
      </c>
      <c r="C18" s="128">
        <f>$C$17/$C$17</f>
        <v>1</v>
      </c>
      <c r="D18" s="128"/>
      <c r="F18" s="57">
        <f>$F$17/$C$17</f>
        <v>0.49666210077412987</v>
      </c>
      <c r="G18" s="57">
        <f>$G$17/$C$17</f>
        <v>4.8550044818319635E-2</v>
      </c>
      <c r="J18" s="57">
        <f>$J$17/$C$17</f>
        <v>0.45478785440755048</v>
      </c>
      <c r="K18" s="57"/>
      <c r="L18" s="57"/>
      <c r="M18" s="78"/>
    </row>
    <row r="19" spans="1:20" s="73" customFormat="1" ht="12.75" customHeight="1">
      <c r="A19" s="55" t="s">
        <v>47</v>
      </c>
      <c r="B19" s="55"/>
      <c r="C19" s="55"/>
      <c r="D19" s="55"/>
      <c r="F19" s="55"/>
      <c r="G19" s="55"/>
      <c r="J19" s="55"/>
      <c r="K19" s="55"/>
      <c r="L19" s="55"/>
      <c r="M19" s="79"/>
      <c r="N19" s="79"/>
      <c r="O19" s="79"/>
    </row>
    <row r="20" spans="1:20" s="73" customFormat="1" ht="12.75" customHeight="1">
      <c r="A20" s="56" t="s">
        <v>46</v>
      </c>
      <c r="B20" s="55"/>
      <c r="C20" s="55"/>
      <c r="D20" s="55"/>
      <c r="E20" s="73" t="s">
        <v>45</v>
      </c>
      <c r="F20" s="80">
        <v>32.9</v>
      </c>
      <c r="G20" s="55"/>
      <c r="J20" s="55"/>
      <c r="K20" s="55"/>
      <c r="L20" s="55"/>
      <c r="M20" s="79"/>
      <c r="N20" s="79"/>
      <c r="O20" s="79"/>
    </row>
    <row r="21" spans="1:20" s="73" customFormat="1" ht="12.75" customHeight="1">
      <c r="A21" s="56"/>
      <c r="B21" s="55"/>
      <c r="C21" s="55"/>
      <c r="D21" s="55"/>
      <c r="F21" s="55"/>
      <c r="G21" s="55"/>
      <c r="J21" s="55"/>
      <c r="K21" s="55"/>
      <c r="L21" s="55"/>
      <c r="M21" s="79"/>
      <c r="N21" s="79"/>
      <c r="O21" s="79"/>
    </row>
    <row r="22" spans="1:20" s="73" customFormat="1" ht="12.75" customHeight="1">
      <c r="A22" s="47" t="s">
        <v>44</v>
      </c>
      <c r="B22" s="47"/>
      <c r="C22" s="47"/>
      <c r="D22" s="47"/>
      <c r="F22" s="81">
        <v>24.83</v>
      </c>
      <c r="G22" s="81">
        <v>24.83</v>
      </c>
      <c r="J22" s="53"/>
      <c r="K22" s="82"/>
      <c r="L22" s="82"/>
    </row>
    <row r="23" spans="1:20" s="73" customFormat="1" ht="12.75" customHeight="1">
      <c r="A23" s="47" t="s">
        <v>43</v>
      </c>
      <c r="B23" s="47"/>
      <c r="C23" s="47"/>
      <c r="D23" s="47"/>
      <c r="F23" s="81">
        <v>87.67</v>
      </c>
      <c r="G23" s="81">
        <f>87.67-F20</f>
        <v>54.77</v>
      </c>
      <c r="J23" s="53"/>
      <c r="K23" s="82"/>
      <c r="L23" s="82"/>
    </row>
    <row r="24" spans="1:20" s="73" customFormat="1" ht="12.75" customHeight="1">
      <c r="A24" s="54" t="s">
        <v>42</v>
      </c>
      <c r="B24" s="47"/>
      <c r="C24" s="47"/>
      <c r="D24" s="47"/>
      <c r="F24" s="83">
        <v>2.4</v>
      </c>
      <c r="G24" s="83">
        <v>2.4</v>
      </c>
      <c r="J24" s="53"/>
    </row>
    <row r="25" spans="1:20" s="73" customFormat="1" ht="12.75" customHeight="1">
      <c r="A25" s="45" t="s">
        <v>41</v>
      </c>
      <c r="B25" s="52"/>
      <c r="C25" s="52"/>
      <c r="D25" s="52"/>
      <c r="F25" s="51">
        <f>SUM(F22:F24)</f>
        <v>114.9</v>
      </c>
      <c r="G25" s="51">
        <f>SUM(G22:G24)</f>
        <v>82</v>
      </c>
      <c r="J25" s="84">
        <v>82</v>
      </c>
      <c r="K25" s="82"/>
      <c r="L25" s="82"/>
      <c r="T25" s="73" t="s">
        <v>1</v>
      </c>
    </row>
    <row r="26" spans="1:20" s="73" customFormat="1" ht="12.75" customHeight="1">
      <c r="A26" s="50" t="s">
        <v>40</v>
      </c>
      <c r="B26" s="49"/>
      <c r="C26" s="49"/>
      <c r="D26" s="49"/>
      <c r="F26" s="48">
        <f>F25/1000</f>
        <v>0.1149</v>
      </c>
      <c r="G26" s="48">
        <f>G25/1000</f>
        <v>8.2000000000000003E-2</v>
      </c>
      <c r="J26" s="48">
        <f>J25/1000</f>
        <v>8.2000000000000003E-2</v>
      </c>
      <c r="K26" s="79"/>
      <c r="L26" s="79"/>
    </row>
    <row r="27" spans="1:20" s="73" customFormat="1" ht="12.75" customHeight="1">
      <c r="A27" s="47" t="s">
        <v>39</v>
      </c>
      <c r="B27" s="47"/>
      <c r="C27" s="47"/>
      <c r="D27" s="47"/>
      <c r="F27" s="46">
        <f>F18</f>
        <v>0.49666210077412987</v>
      </c>
      <c r="G27" s="46">
        <f>G18</f>
        <v>4.8550044818319635E-2</v>
      </c>
      <c r="J27" s="46">
        <f>J18</f>
        <v>0.45478785440755048</v>
      </c>
      <c r="K27" s="79"/>
      <c r="L27" s="79"/>
    </row>
    <row r="28" spans="1:20" s="73" customFormat="1" ht="12.75" customHeight="1">
      <c r="A28" s="45" t="s">
        <v>38</v>
      </c>
      <c r="B28" s="44"/>
      <c r="C28" s="44">
        <f>SUM(F28:J28)</f>
        <v>9.8340183115468882E-2</v>
      </c>
      <c r="D28" s="44"/>
      <c r="F28" s="44">
        <f>F26*F27</f>
        <v>5.7066475378947525E-2</v>
      </c>
      <c r="G28" s="44">
        <f>G26*G27</f>
        <v>3.98110367510221E-3</v>
      </c>
      <c r="J28" s="44">
        <f>J26*J27</f>
        <v>3.7292604061419141E-2</v>
      </c>
      <c r="K28" s="79"/>
      <c r="L28" s="79"/>
    </row>
    <row r="29" spans="1:20" s="73" customFormat="1" ht="13.8"/>
    <row r="30" spans="1:20" s="73" customFormat="1" ht="13.8">
      <c r="A30" s="56" t="s">
        <v>37</v>
      </c>
    </row>
    <row r="31" spans="1:20" s="73" customFormat="1" ht="13.8">
      <c r="A31" s="85" t="s">
        <v>30</v>
      </c>
    </row>
    <row r="32" spans="1:20">
      <c r="E32" s="119">
        <v>2017</v>
      </c>
      <c r="F32" s="120"/>
      <c r="G32" s="120"/>
      <c r="H32" s="126">
        <v>2018</v>
      </c>
      <c r="I32" s="118"/>
      <c r="J32" s="118"/>
    </row>
    <row r="33" spans="1:12" s="69" customFormat="1">
      <c r="A33" s="52" t="s">
        <v>10</v>
      </c>
      <c r="B33" s="39"/>
      <c r="C33" s="39" t="s">
        <v>9</v>
      </c>
      <c r="D33" s="39" t="s">
        <v>8</v>
      </c>
      <c r="E33" s="86" t="s">
        <v>1</v>
      </c>
      <c r="F33" s="86"/>
      <c r="G33" s="86"/>
      <c r="H33" s="39"/>
      <c r="I33" s="39"/>
      <c r="J33" s="39"/>
    </row>
    <row r="34" spans="1:12">
      <c r="A34" s="87" t="s">
        <v>7</v>
      </c>
      <c r="B34" s="88"/>
      <c r="C34" s="88" t="s">
        <v>6</v>
      </c>
      <c r="D34" s="88" t="s">
        <v>6</v>
      </c>
      <c r="E34" s="88" t="s">
        <v>5</v>
      </c>
      <c r="F34" s="89" t="s">
        <v>27</v>
      </c>
      <c r="G34" s="89" t="s">
        <v>3</v>
      </c>
      <c r="H34" s="89" t="s">
        <v>5</v>
      </c>
      <c r="I34" s="89" t="s">
        <v>27</v>
      </c>
      <c r="J34" s="88" t="s">
        <v>3</v>
      </c>
    </row>
    <row r="35" spans="1:12">
      <c r="A35" s="4" t="str">
        <f t="shared" ref="A35:A43" si="4">A8</f>
        <v>Residential</v>
      </c>
      <c r="B35" s="88" t="s">
        <v>36</v>
      </c>
      <c r="C35" s="88">
        <v>4006</v>
      </c>
      <c r="D35" s="88">
        <v>4705</v>
      </c>
      <c r="E35" s="2">
        <v>47768829.248210661</v>
      </c>
      <c r="F35" s="90">
        <v>0.1118</v>
      </c>
      <c r="G35" s="3">
        <f t="shared" ref="G35:G43" si="5">E35*F35</f>
        <v>5340555.109949952</v>
      </c>
      <c r="H35" s="2">
        <v>47073687.235541083</v>
      </c>
      <c r="I35" s="1">
        <f t="shared" ref="I35:I43" si="6">$C$28</f>
        <v>9.8340183115468882E-2</v>
      </c>
      <c r="J35" s="3">
        <f t="shared" ref="J35:J43" si="7">ROUND(H35*I35,0)</f>
        <v>4629235</v>
      </c>
    </row>
    <row r="36" spans="1:12">
      <c r="A36" s="4" t="str">
        <f t="shared" si="4"/>
        <v>General Service &lt; 50 kW</v>
      </c>
      <c r="B36" s="88" t="s">
        <v>36</v>
      </c>
      <c r="C36" s="88">
        <v>4010</v>
      </c>
      <c r="D36" s="88">
        <v>4705</v>
      </c>
      <c r="E36" s="2">
        <v>22002634.258996326</v>
      </c>
      <c r="F36" s="90">
        <v>0.1118</v>
      </c>
      <c r="G36" s="3">
        <f t="shared" si="5"/>
        <v>2459894.5101557891</v>
      </c>
      <c r="H36" s="2">
        <v>21959819.919917766</v>
      </c>
      <c r="I36" s="1">
        <f t="shared" si="6"/>
        <v>9.8340183115468882E-2</v>
      </c>
      <c r="J36" s="3">
        <f t="shared" si="7"/>
        <v>2159533</v>
      </c>
    </row>
    <row r="37" spans="1:12">
      <c r="A37" s="4" t="str">
        <f t="shared" si="4"/>
        <v>General Service 50 to 2999 kW</v>
      </c>
      <c r="B37" s="88" t="s">
        <v>36</v>
      </c>
      <c r="C37" s="88">
        <v>4035</v>
      </c>
      <c r="D37" s="88">
        <v>4705</v>
      </c>
      <c r="E37" s="2">
        <v>63319811.501148142</v>
      </c>
      <c r="F37" s="90">
        <v>0.1118</v>
      </c>
      <c r="G37" s="3">
        <f t="shared" si="5"/>
        <v>7079154.9258283619</v>
      </c>
      <c r="H37" s="2">
        <v>64392325.855737202</v>
      </c>
      <c r="I37" s="1">
        <f t="shared" si="6"/>
        <v>9.8340183115468882E-2</v>
      </c>
      <c r="J37" s="3">
        <f t="shared" si="7"/>
        <v>6332353</v>
      </c>
    </row>
    <row r="38" spans="1:12">
      <c r="A38" s="4" t="str">
        <f t="shared" si="4"/>
        <v>General Service 3000-4999 kW</v>
      </c>
      <c r="B38" s="88" t="s">
        <v>36</v>
      </c>
      <c r="C38" s="88">
        <v>4010</v>
      </c>
      <c r="D38" s="88">
        <v>4705</v>
      </c>
      <c r="E38" s="2">
        <v>19904326.896186493</v>
      </c>
      <c r="F38" s="90">
        <v>0.1118</v>
      </c>
      <c r="G38" s="3">
        <f t="shared" si="5"/>
        <v>2225303.7469936498</v>
      </c>
      <c r="H38" s="2">
        <v>16983223.525419783</v>
      </c>
      <c r="I38" s="1">
        <f t="shared" si="6"/>
        <v>9.8340183115468882E-2</v>
      </c>
      <c r="J38" s="3">
        <f t="shared" si="7"/>
        <v>1670133</v>
      </c>
    </row>
    <row r="39" spans="1:12">
      <c r="A39" s="4" t="str">
        <f t="shared" si="4"/>
        <v>Unmetered Scattered Load</v>
      </c>
      <c r="B39" s="88" t="s">
        <v>36</v>
      </c>
      <c r="C39" s="88">
        <v>4025</v>
      </c>
      <c r="D39" s="88">
        <v>4705</v>
      </c>
      <c r="E39" s="2">
        <v>587228.94735000003</v>
      </c>
      <c r="F39" s="90">
        <v>0.1118</v>
      </c>
      <c r="G39" s="3">
        <f t="shared" si="5"/>
        <v>65652.196313730004</v>
      </c>
      <c r="H39" s="2">
        <v>587228.94735000003</v>
      </c>
      <c r="I39" s="1">
        <f t="shared" si="6"/>
        <v>9.8340183115468882E-2</v>
      </c>
      <c r="J39" s="3">
        <f t="shared" si="7"/>
        <v>57748</v>
      </c>
    </row>
    <row r="40" spans="1:12">
      <c r="A40" s="4" t="str">
        <f t="shared" si="4"/>
        <v>Sentinel Lighting</v>
      </c>
      <c r="B40" s="88" t="s">
        <v>36</v>
      </c>
      <c r="C40" s="88">
        <v>4025</v>
      </c>
      <c r="D40" s="88">
        <v>4705</v>
      </c>
      <c r="E40" s="2">
        <v>41290.846308725144</v>
      </c>
      <c r="F40" s="90">
        <v>0.1118</v>
      </c>
      <c r="G40" s="3">
        <f t="shared" si="5"/>
        <v>4616.3166173154714</v>
      </c>
      <c r="H40" s="2">
        <v>40948.059191099659</v>
      </c>
      <c r="I40" s="1">
        <f t="shared" si="6"/>
        <v>9.8340183115468882E-2</v>
      </c>
      <c r="J40" s="3">
        <f t="shared" si="7"/>
        <v>4027</v>
      </c>
    </row>
    <row r="41" spans="1:12">
      <c r="A41" s="4" t="str">
        <f t="shared" si="4"/>
        <v xml:space="preserve">Street Lighting </v>
      </c>
      <c r="B41" s="88" t="s">
        <v>36</v>
      </c>
      <c r="C41" s="88">
        <v>4025</v>
      </c>
      <c r="D41" s="88">
        <v>4705</v>
      </c>
      <c r="E41" s="2">
        <v>596239.55572128145</v>
      </c>
      <c r="F41" s="90">
        <v>0.1118</v>
      </c>
      <c r="G41" s="3">
        <f t="shared" si="5"/>
        <v>66659.582329639263</v>
      </c>
      <c r="H41" s="2">
        <v>598304.60365409905</v>
      </c>
      <c r="I41" s="1">
        <f t="shared" si="6"/>
        <v>9.8340183115468882E-2</v>
      </c>
      <c r="J41" s="3">
        <f t="shared" si="7"/>
        <v>58837</v>
      </c>
    </row>
    <row r="42" spans="1:12">
      <c r="A42" s="4" t="str">
        <f t="shared" si="4"/>
        <v>other</v>
      </c>
      <c r="B42" s="88" t="s">
        <v>36</v>
      </c>
      <c r="C42" s="88">
        <v>4025</v>
      </c>
      <c r="D42" s="88">
        <v>4705</v>
      </c>
      <c r="E42" s="2">
        <v>0</v>
      </c>
      <c r="F42" s="90">
        <v>0.1118</v>
      </c>
      <c r="G42" s="3">
        <f t="shared" si="5"/>
        <v>0</v>
      </c>
      <c r="H42" s="2">
        <v>0</v>
      </c>
      <c r="I42" s="1">
        <f t="shared" si="6"/>
        <v>9.8340183115468882E-2</v>
      </c>
      <c r="J42" s="3">
        <f t="shared" si="7"/>
        <v>0</v>
      </c>
    </row>
    <row r="43" spans="1:12">
      <c r="A43" s="4" t="str">
        <f t="shared" si="4"/>
        <v>other</v>
      </c>
      <c r="B43" s="88" t="s">
        <v>36</v>
      </c>
      <c r="C43" s="88">
        <v>4025</v>
      </c>
      <c r="D43" s="88">
        <v>4705</v>
      </c>
      <c r="E43" s="2">
        <v>0</v>
      </c>
      <c r="F43" s="90">
        <v>0.1118</v>
      </c>
      <c r="G43" s="3">
        <f t="shared" si="5"/>
        <v>0</v>
      </c>
      <c r="H43" s="2">
        <v>0</v>
      </c>
      <c r="I43" s="1">
        <f t="shared" si="6"/>
        <v>9.8340183115468882E-2</v>
      </c>
      <c r="J43" s="3">
        <f t="shared" si="7"/>
        <v>0</v>
      </c>
      <c r="L43" s="91"/>
    </row>
    <row r="44" spans="1:12">
      <c r="A44" s="52" t="s">
        <v>2</v>
      </c>
      <c r="B44" s="92"/>
      <c r="C44" s="39"/>
      <c r="D44" s="39"/>
      <c r="E44" s="93">
        <f>SUM(E35:E43)</f>
        <v>154220361.25392166</v>
      </c>
      <c r="F44" s="43"/>
      <c r="G44" s="36">
        <f>SUM(G35:G43)</f>
        <v>17241836.388188437</v>
      </c>
      <c r="H44" s="93">
        <f>SUM(H35:H43)</f>
        <v>151635538.14681101</v>
      </c>
      <c r="I44" s="42"/>
      <c r="J44" s="36">
        <f>SUM(J35:J43)</f>
        <v>14911866</v>
      </c>
    </row>
    <row r="45" spans="1:12">
      <c r="A45" s="68"/>
      <c r="B45" s="41"/>
      <c r="C45" s="41"/>
      <c r="D45" s="41"/>
      <c r="E45" s="41"/>
      <c r="F45" s="41"/>
      <c r="G45" s="41"/>
      <c r="H45" s="41"/>
      <c r="I45" s="41"/>
      <c r="J45" s="41"/>
    </row>
    <row r="46" spans="1:12">
      <c r="A46" s="56" t="s">
        <v>35</v>
      </c>
      <c r="B46" s="41"/>
      <c r="C46" s="41"/>
      <c r="D46" s="41"/>
      <c r="E46" s="41"/>
      <c r="F46" s="41"/>
      <c r="G46" s="41"/>
      <c r="H46" s="41"/>
      <c r="I46" s="41"/>
      <c r="J46" s="41"/>
    </row>
    <row r="47" spans="1:12">
      <c r="A47" s="85" t="s">
        <v>30</v>
      </c>
      <c r="B47" s="41"/>
      <c r="C47" s="41"/>
      <c r="D47" s="41"/>
      <c r="E47" s="41"/>
      <c r="F47" s="41"/>
      <c r="G47" s="41"/>
      <c r="H47" s="41"/>
      <c r="I47" s="41"/>
      <c r="J47" s="41"/>
    </row>
    <row r="48" spans="1:12">
      <c r="B48" s="41"/>
      <c r="C48" s="41"/>
      <c r="D48" s="41"/>
      <c r="E48" s="126">
        <v>2017</v>
      </c>
      <c r="F48" s="118"/>
      <c r="G48" s="118"/>
      <c r="H48" s="117">
        <v>2018</v>
      </c>
      <c r="I48" s="118"/>
      <c r="J48" s="118"/>
    </row>
    <row r="49" spans="1:10" s="69" customFormat="1">
      <c r="A49" s="52" t="s">
        <v>10</v>
      </c>
      <c r="B49" s="39"/>
      <c r="C49" s="39" t="s">
        <v>9</v>
      </c>
      <c r="D49" s="39" t="s">
        <v>8</v>
      </c>
      <c r="E49" s="39"/>
      <c r="F49" s="39" t="s">
        <v>1</v>
      </c>
      <c r="G49" s="39"/>
      <c r="H49" s="39"/>
      <c r="I49" s="39" t="s">
        <v>1</v>
      </c>
      <c r="J49" s="39"/>
    </row>
    <row r="50" spans="1:10">
      <c r="A50" s="87" t="s">
        <v>7</v>
      </c>
      <c r="B50" s="88"/>
      <c r="C50" s="88" t="s">
        <v>6</v>
      </c>
      <c r="D50" s="88" t="s">
        <v>6</v>
      </c>
      <c r="E50" s="88" t="s">
        <v>5</v>
      </c>
      <c r="F50" s="88" t="s">
        <v>4</v>
      </c>
      <c r="G50" s="88" t="s">
        <v>3</v>
      </c>
      <c r="H50" s="88" t="s">
        <v>5</v>
      </c>
      <c r="I50" s="88" t="s">
        <v>4</v>
      </c>
      <c r="J50" s="88" t="s">
        <v>3</v>
      </c>
    </row>
    <row r="51" spans="1:10">
      <c r="A51" s="4" t="str">
        <f t="shared" ref="A51:A59" si="8">A8</f>
        <v>Residential</v>
      </c>
      <c r="B51" s="88" t="s">
        <v>36</v>
      </c>
      <c r="C51" s="88">
        <v>4066</v>
      </c>
      <c r="D51" s="88">
        <v>4714</v>
      </c>
      <c r="E51" s="2">
        <v>47768829.248210661</v>
      </c>
      <c r="F51" s="94">
        <v>6.4000000000000003E-3</v>
      </c>
      <c r="G51" s="3">
        <f t="shared" ref="G51:G59" si="9">E51*F51</f>
        <v>305720.50718854822</v>
      </c>
      <c r="H51" s="2">
        <v>47073687.235541083</v>
      </c>
      <c r="I51" s="95">
        <v>6.4721066231455526E-3</v>
      </c>
      <c r="J51" s="3">
        <f t="shared" ref="J51:J59" si="10">ROUND(H51*I51,0)</f>
        <v>304666</v>
      </c>
    </row>
    <row r="52" spans="1:10">
      <c r="A52" s="4" t="str">
        <f t="shared" si="8"/>
        <v>General Service &lt; 50 kW</v>
      </c>
      <c r="B52" s="88" t="s">
        <v>36</v>
      </c>
      <c r="C52" s="88">
        <v>4066</v>
      </c>
      <c r="D52" s="88">
        <v>4714</v>
      </c>
      <c r="E52" s="2">
        <v>22002634.258996326</v>
      </c>
      <c r="F52" s="94">
        <v>5.8999999999999999E-3</v>
      </c>
      <c r="G52" s="3">
        <f t="shared" si="9"/>
        <v>129815.54212807832</v>
      </c>
      <c r="H52" s="2">
        <v>21959819.919917766</v>
      </c>
      <c r="I52" s="95">
        <v>5.9664736830038869E-3</v>
      </c>
      <c r="J52" s="3">
        <f t="shared" si="10"/>
        <v>131023</v>
      </c>
    </row>
    <row r="53" spans="1:10">
      <c r="A53" s="4" t="str">
        <f t="shared" si="8"/>
        <v>General Service 50 to 2999 kW</v>
      </c>
      <c r="B53" s="88" t="s">
        <v>56</v>
      </c>
      <c r="C53" s="88">
        <v>4066</v>
      </c>
      <c r="D53" s="88">
        <v>4714</v>
      </c>
      <c r="E53" s="2">
        <v>163126.16966948824</v>
      </c>
      <c r="F53" s="94">
        <v>2.3923999999999999</v>
      </c>
      <c r="G53" s="3">
        <f t="shared" si="9"/>
        <v>390263.04831728362</v>
      </c>
      <c r="H53" s="2">
        <v>158301.25589674423</v>
      </c>
      <c r="I53" s="95">
        <v>2.4193543838724882</v>
      </c>
      <c r="J53" s="3">
        <f t="shared" si="10"/>
        <v>382987</v>
      </c>
    </row>
    <row r="54" spans="1:10">
      <c r="A54" s="4" t="str">
        <f t="shared" si="8"/>
        <v>General Service 3000-4999 kW</v>
      </c>
      <c r="B54" s="88" t="s">
        <v>56</v>
      </c>
      <c r="C54" s="88">
        <v>4066</v>
      </c>
      <c r="D54" s="88">
        <v>4714</v>
      </c>
      <c r="E54" s="2">
        <v>44307.588443321561</v>
      </c>
      <c r="F54" s="94">
        <v>2.6756000000000002</v>
      </c>
      <c r="G54" s="3">
        <f t="shared" si="9"/>
        <v>118549.38363895119</v>
      </c>
      <c r="H54" s="2">
        <v>43102.859194149605</v>
      </c>
      <c r="I54" s="95">
        <v>2.7057450453798073</v>
      </c>
      <c r="J54" s="3">
        <f t="shared" si="10"/>
        <v>116625</v>
      </c>
    </row>
    <row r="55" spans="1:10">
      <c r="A55" s="4" t="str">
        <f t="shared" si="8"/>
        <v>Unmetered Scattered Load</v>
      </c>
      <c r="B55" s="88" t="s">
        <v>36</v>
      </c>
      <c r="C55" s="88">
        <v>4066</v>
      </c>
      <c r="D55" s="88">
        <v>4714</v>
      </c>
      <c r="E55" s="2">
        <v>587228.94735000003</v>
      </c>
      <c r="F55" s="94">
        <v>5.8999999999999999E-3</v>
      </c>
      <c r="G55" s="3">
        <f t="shared" si="9"/>
        <v>3464.650789365</v>
      </c>
      <c r="H55" s="2">
        <v>587228.94735000003</v>
      </c>
      <c r="I55" s="95">
        <v>5.9664774451383589E-3</v>
      </c>
      <c r="J55" s="3">
        <f t="shared" si="10"/>
        <v>3504</v>
      </c>
    </row>
    <row r="56" spans="1:10">
      <c r="A56" s="4" t="str">
        <f t="shared" si="8"/>
        <v>Sentinel Lighting</v>
      </c>
      <c r="B56" s="92" t="s">
        <v>56</v>
      </c>
      <c r="C56" s="88">
        <v>4066</v>
      </c>
      <c r="D56" s="88">
        <v>4714</v>
      </c>
      <c r="E56" s="2">
        <v>109.2644934298052</v>
      </c>
      <c r="F56" s="94">
        <v>1.8132999999999999</v>
      </c>
      <c r="G56" s="3">
        <f t="shared" si="9"/>
        <v>198.12930593626575</v>
      </c>
      <c r="H56" s="2">
        <v>105.19110423327781</v>
      </c>
      <c r="I56" s="95">
        <v>1.8337666408486466</v>
      </c>
      <c r="J56" s="3">
        <f t="shared" si="10"/>
        <v>193</v>
      </c>
    </row>
    <row r="57" spans="1:10">
      <c r="A57" s="4" t="str">
        <f t="shared" si="8"/>
        <v xml:space="preserve">Street Lighting </v>
      </c>
      <c r="B57" s="92" t="s">
        <v>56</v>
      </c>
      <c r="C57" s="88">
        <v>4066</v>
      </c>
      <c r="D57" s="88">
        <v>4714</v>
      </c>
      <c r="E57" s="2">
        <v>1560.5863627703009</v>
      </c>
      <c r="F57" s="94">
        <v>1.8042</v>
      </c>
      <c r="G57" s="3">
        <f t="shared" si="9"/>
        <v>2815.6099157101767</v>
      </c>
      <c r="H57" s="2">
        <v>1520.2317092938708</v>
      </c>
      <c r="I57" s="95">
        <v>1.8245250216156312</v>
      </c>
      <c r="J57" s="3">
        <f t="shared" si="10"/>
        <v>2774</v>
      </c>
    </row>
    <row r="58" spans="1:10">
      <c r="A58" s="4" t="str">
        <f t="shared" si="8"/>
        <v>other</v>
      </c>
      <c r="B58" s="92">
        <v>0</v>
      </c>
      <c r="C58" s="88">
        <v>4066</v>
      </c>
      <c r="D58" s="88">
        <v>4714</v>
      </c>
      <c r="E58" s="2">
        <v>0</v>
      </c>
      <c r="F58" s="95">
        <v>0</v>
      </c>
      <c r="G58" s="3">
        <f t="shared" si="9"/>
        <v>0</v>
      </c>
      <c r="H58" s="2">
        <v>0</v>
      </c>
      <c r="I58" s="95">
        <v>0</v>
      </c>
      <c r="J58" s="3">
        <f t="shared" si="10"/>
        <v>0</v>
      </c>
    </row>
    <row r="59" spans="1:10">
      <c r="A59" s="4" t="str">
        <f t="shared" si="8"/>
        <v>other</v>
      </c>
      <c r="B59" s="92">
        <v>0</v>
      </c>
      <c r="C59" s="88">
        <v>4066</v>
      </c>
      <c r="D59" s="88">
        <v>4714</v>
      </c>
      <c r="E59" s="2">
        <v>0</v>
      </c>
      <c r="F59" s="95">
        <v>0</v>
      </c>
      <c r="G59" s="3">
        <f t="shared" si="9"/>
        <v>0</v>
      </c>
      <c r="H59" s="2">
        <v>0</v>
      </c>
      <c r="I59" s="95">
        <v>0</v>
      </c>
      <c r="J59" s="3">
        <f t="shared" si="10"/>
        <v>0</v>
      </c>
    </row>
    <row r="60" spans="1:10">
      <c r="A60" s="52" t="s">
        <v>2</v>
      </c>
      <c r="B60" s="92"/>
      <c r="C60" s="39"/>
      <c r="D60" s="39"/>
      <c r="E60" s="93"/>
      <c r="F60" s="43"/>
      <c r="G60" s="36">
        <f>SUM(G51:G59)</f>
        <v>950826.87128387287</v>
      </c>
      <c r="H60" s="93"/>
      <c r="I60" s="42"/>
      <c r="J60" s="36">
        <f>SUM(J51:J59)</f>
        <v>941772</v>
      </c>
    </row>
    <row r="61" spans="1:10">
      <c r="A61" s="68"/>
      <c r="B61" s="41"/>
      <c r="C61" s="41"/>
      <c r="D61" s="41"/>
      <c r="E61" s="41"/>
      <c r="F61" s="41"/>
      <c r="G61" s="41"/>
      <c r="H61" s="41"/>
      <c r="I61" s="41"/>
      <c r="J61" s="41"/>
    </row>
    <row r="62" spans="1:10">
      <c r="A62" s="56" t="s">
        <v>34</v>
      </c>
      <c r="B62" s="41"/>
      <c r="C62" s="41"/>
      <c r="D62" s="41"/>
      <c r="E62" s="41"/>
      <c r="F62" s="41"/>
      <c r="G62" s="41"/>
      <c r="H62" s="41"/>
      <c r="I62" s="41"/>
      <c r="J62" s="41"/>
    </row>
    <row r="63" spans="1:10">
      <c r="A63" s="85" t="s">
        <v>30</v>
      </c>
      <c r="B63" s="41"/>
      <c r="C63" s="41"/>
      <c r="D63" s="41"/>
      <c r="E63" s="41"/>
      <c r="F63" s="41"/>
      <c r="G63" s="41"/>
      <c r="H63" s="41"/>
      <c r="I63" s="41"/>
      <c r="J63" s="41"/>
    </row>
    <row r="64" spans="1:10">
      <c r="B64" s="40"/>
      <c r="C64" s="40"/>
      <c r="D64" s="40"/>
      <c r="E64" s="133">
        <v>2017</v>
      </c>
      <c r="F64" s="133"/>
      <c r="G64" s="126"/>
      <c r="H64" s="132">
        <v>2018</v>
      </c>
      <c r="I64" s="133"/>
      <c r="J64" s="126"/>
    </row>
    <row r="65" spans="1:10" s="69" customFormat="1">
      <c r="A65" s="52" t="s">
        <v>10</v>
      </c>
      <c r="B65" s="39"/>
      <c r="C65" s="39" t="s">
        <v>9</v>
      </c>
      <c r="D65" s="39" t="s">
        <v>8</v>
      </c>
      <c r="E65" s="39"/>
      <c r="F65" s="39" t="s">
        <v>1</v>
      </c>
      <c r="G65" s="39"/>
      <c r="H65" s="39"/>
      <c r="I65" s="39" t="s">
        <v>1</v>
      </c>
      <c r="J65" s="39"/>
    </row>
    <row r="66" spans="1:10">
      <c r="A66" s="87" t="s">
        <v>7</v>
      </c>
      <c r="B66" s="38"/>
      <c r="C66" s="88" t="s">
        <v>6</v>
      </c>
      <c r="D66" s="88" t="s">
        <v>6</v>
      </c>
      <c r="E66" s="88" t="s">
        <v>5</v>
      </c>
      <c r="F66" s="88" t="s">
        <v>4</v>
      </c>
      <c r="G66" s="88" t="s">
        <v>3</v>
      </c>
      <c r="H66" s="88" t="s">
        <v>5</v>
      </c>
      <c r="I66" s="88" t="s">
        <v>4</v>
      </c>
      <c r="J66" s="88" t="s">
        <v>3</v>
      </c>
    </row>
    <row r="67" spans="1:10">
      <c r="A67" s="4" t="str">
        <f t="shared" ref="A67:A75" si="11">A8</f>
        <v>Residential</v>
      </c>
      <c r="B67" s="88" t="s">
        <v>36</v>
      </c>
      <c r="C67" s="88">
        <v>4068</v>
      </c>
      <c r="D67" s="88">
        <v>4716</v>
      </c>
      <c r="E67" s="2">
        <v>47768829.248210661</v>
      </c>
      <c r="F67" s="94">
        <v>5.1999999999999998E-3</v>
      </c>
      <c r="G67" s="3">
        <f t="shared" ref="G67:G75" si="12">E67*F67</f>
        <v>248397.91209069543</v>
      </c>
      <c r="H67" s="2">
        <v>47073687.235541083</v>
      </c>
      <c r="I67" s="95">
        <v>5.2431633616638823E-3</v>
      </c>
      <c r="J67" s="3">
        <f t="shared" ref="J67:J75" si="13">ROUND(H67*I67,0)</f>
        <v>246815</v>
      </c>
    </row>
    <row r="68" spans="1:10">
      <c r="A68" s="4" t="str">
        <f t="shared" si="11"/>
        <v>General Service &lt; 50 kW</v>
      </c>
      <c r="B68" s="88" t="s">
        <v>36</v>
      </c>
      <c r="C68" s="88">
        <v>4068</v>
      </c>
      <c r="D68" s="88">
        <v>4716</v>
      </c>
      <c r="E68" s="2">
        <v>22002634.258996326</v>
      </c>
      <c r="F68" s="94">
        <v>4.7000000000000002E-3</v>
      </c>
      <c r="G68" s="3">
        <f t="shared" si="12"/>
        <v>103412.38101728274</v>
      </c>
      <c r="H68" s="2">
        <v>21959819.919917766</v>
      </c>
      <c r="I68" s="95">
        <v>4.7390126102218461E-3</v>
      </c>
      <c r="J68" s="3">
        <f t="shared" si="13"/>
        <v>104068</v>
      </c>
    </row>
    <row r="69" spans="1:10">
      <c r="A69" s="4" t="str">
        <f t="shared" si="11"/>
        <v>General Service 50 to 2999 kW</v>
      </c>
      <c r="B69" s="88" t="s">
        <v>56</v>
      </c>
      <c r="C69" s="88">
        <v>4068</v>
      </c>
      <c r="D69" s="88">
        <v>4716</v>
      </c>
      <c r="E69" s="2">
        <v>163126.16966948824</v>
      </c>
      <c r="F69" s="94">
        <v>1.8318000000000001</v>
      </c>
      <c r="G69" s="3">
        <f t="shared" si="12"/>
        <v>298814.51760056859</v>
      </c>
      <c r="H69" s="2">
        <v>158301.25589674423</v>
      </c>
      <c r="I69" s="95">
        <v>1.847005047208093</v>
      </c>
      <c r="J69" s="3">
        <f t="shared" si="13"/>
        <v>292383</v>
      </c>
    </row>
    <row r="70" spans="1:10">
      <c r="A70" s="4" t="str">
        <f t="shared" si="11"/>
        <v>General Service 3000-4999 kW</v>
      </c>
      <c r="B70" s="88" t="s">
        <v>56</v>
      </c>
      <c r="C70" s="88">
        <v>4068</v>
      </c>
      <c r="D70" s="88">
        <v>4716</v>
      </c>
      <c r="E70" s="2">
        <v>44307.588443321561</v>
      </c>
      <c r="F70" s="94">
        <v>2.1604000000000001</v>
      </c>
      <c r="G70" s="3">
        <f t="shared" si="12"/>
        <v>95722.11407295191</v>
      </c>
      <c r="H70" s="2">
        <v>43102.859194149605</v>
      </c>
      <c r="I70" s="95">
        <v>2.1783327045005123</v>
      </c>
      <c r="J70" s="3">
        <f t="shared" si="13"/>
        <v>93892</v>
      </c>
    </row>
    <row r="71" spans="1:10">
      <c r="A71" s="4" t="str">
        <f t="shared" si="11"/>
        <v>Unmetered Scattered Load</v>
      </c>
      <c r="B71" s="88" t="s">
        <v>36</v>
      </c>
      <c r="C71" s="88">
        <v>4068</v>
      </c>
      <c r="D71" s="88">
        <v>4716</v>
      </c>
      <c r="E71" s="2">
        <v>587228.94735000003</v>
      </c>
      <c r="F71" s="94">
        <v>4.7000000000000002E-3</v>
      </c>
      <c r="G71" s="3">
        <f t="shared" si="12"/>
        <v>2759.9760525450001</v>
      </c>
      <c r="H71" s="2">
        <v>587228.94735000003</v>
      </c>
      <c r="I71" s="95">
        <v>4.7390236629172569E-3</v>
      </c>
      <c r="J71" s="3">
        <f t="shared" si="13"/>
        <v>2783</v>
      </c>
    </row>
    <row r="72" spans="1:10">
      <c r="A72" s="4" t="str">
        <f t="shared" si="11"/>
        <v>Sentinel Lighting</v>
      </c>
      <c r="B72" s="92" t="s">
        <v>56</v>
      </c>
      <c r="C72" s="88">
        <v>4068</v>
      </c>
      <c r="D72" s="88">
        <v>4716</v>
      </c>
      <c r="E72" s="2">
        <v>109.2644934298052</v>
      </c>
      <c r="F72" s="94">
        <v>1.4457</v>
      </c>
      <c r="G72" s="3">
        <f t="shared" si="12"/>
        <v>157.96367815146937</v>
      </c>
      <c r="H72" s="2">
        <v>105.19110423327781</v>
      </c>
      <c r="I72" s="95">
        <v>1.4577214832777678</v>
      </c>
      <c r="J72" s="3">
        <f t="shared" si="13"/>
        <v>153</v>
      </c>
    </row>
    <row r="73" spans="1:10">
      <c r="A73" s="4" t="str">
        <f t="shared" si="11"/>
        <v xml:space="preserve">Street Lighting </v>
      </c>
      <c r="B73" s="92" t="s">
        <v>56</v>
      </c>
      <c r="C73" s="88">
        <v>4068</v>
      </c>
      <c r="D73" s="88">
        <v>4716</v>
      </c>
      <c r="E73" s="2">
        <v>1560.5863627703009</v>
      </c>
      <c r="F73" s="94">
        <v>1.4160999999999999</v>
      </c>
      <c r="G73" s="3">
        <f t="shared" si="12"/>
        <v>2209.9463483190229</v>
      </c>
      <c r="H73" s="2">
        <v>1520.2317092938708</v>
      </c>
      <c r="I73" s="95">
        <v>1.4278526730197403</v>
      </c>
      <c r="J73" s="3">
        <f t="shared" si="13"/>
        <v>2171</v>
      </c>
    </row>
    <row r="74" spans="1:10">
      <c r="A74" s="4" t="str">
        <f t="shared" si="11"/>
        <v>other</v>
      </c>
      <c r="B74" s="92">
        <v>0</v>
      </c>
      <c r="C74" s="88">
        <v>4068</v>
      </c>
      <c r="D74" s="88">
        <v>4716</v>
      </c>
      <c r="E74" s="2">
        <v>0</v>
      </c>
      <c r="F74" s="95">
        <v>0</v>
      </c>
      <c r="G74" s="3">
        <f t="shared" si="12"/>
        <v>0</v>
      </c>
      <c r="H74" s="2">
        <v>0</v>
      </c>
      <c r="I74" s="95">
        <v>0</v>
      </c>
      <c r="J74" s="3">
        <f t="shared" si="13"/>
        <v>0</v>
      </c>
    </row>
    <row r="75" spans="1:10">
      <c r="A75" s="4" t="str">
        <f t="shared" si="11"/>
        <v>other</v>
      </c>
      <c r="B75" s="92">
        <v>0</v>
      </c>
      <c r="C75" s="88">
        <v>4068</v>
      </c>
      <c r="D75" s="88">
        <v>4716</v>
      </c>
      <c r="E75" s="2">
        <v>0</v>
      </c>
      <c r="F75" s="95">
        <v>0</v>
      </c>
      <c r="G75" s="3">
        <f t="shared" si="12"/>
        <v>0</v>
      </c>
      <c r="H75" s="2">
        <v>0</v>
      </c>
      <c r="I75" s="95">
        <v>0</v>
      </c>
      <c r="J75" s="3">
        <f t="shared" si="13"/>
        <v>0</v>
      </c>
    </row>
    <row r="76" spans="1:10">
      <c r="A76" s="52" t="s">
        <v>2</v>
      </c>
      <c r="B76" s="92"/>
      <c r="C76" s="39"/>
      <c r="D76" s="39"/>
      <c r="E76" s="93"/>
      <c r="F76" s="43"/>
      <c r="G76" s="36">
        <f>SUM(G67:G71)</f>
        <v>749106.90083404374</v>
      </c>
      <c r="H76" s="93"/>
      <c r="I76" s="43"/>
      <c r="J76" s="36">
        <f>SUM(J67:J75)</f>
        <v>742265</v>
      </c>
    </row>
    <row r="77" spans="1:10">
      <c r="A77" s="68"/>
      <c r="B77" s="41"/>
      <c r="C77" s="41"/>
      <c r="D77" s="41"/>
      <c r="E77" s="41"/>
      <c r="F77" s="41"/>
      <c r="G77" s="41"/>
      <c r="H77" s="41"/>
      <c r="I77" s="41"/>
      <c r="J77" s="41"/>
    </row>
    <row r="78" spans="1:10">
      <c r="A78" s="56" t="s">
        <v>33</v>
      </c>
      <c r="B78" s="41"/>
      <c r="C78" s="41"/>
      <c r="D78" s="41"/>
      <c r="E78" s="41"/>
      <c r="F78" s="41"/>
      <c r="G78" s="41"/>
      <c r="H78" s="41"/>
      <c r="I78" s="41"/>
      <c r="J78" s="41"/>
    </row>
    <row r="79" spans="1:10">
      <c r="A79" s="85" t="s">
        <v>30</v>
      </c>
      <c r="B79" s="41"/>
      <c r="C79" s="41"/>
      <c r="D79" s="41"/>
      <c r="E79" s="41"/>
      <c r="F79" s="41"/>
      <c r="G79" s="41"/>
      <c r="H79" s="41"/>
      <c r="I79" s="41"/>
      <c r="J79" s="41"/>
    </row>
    <row r="80" spans="1:10">
      <c r="B80" s="40"/>
      <c r="C80" s="40"/>
      <c r="D80" s="40"/>
      <c r="E80" s="126">
        <v>2017</v>
      </c>
      <c r="F80" s="118"/>
      <c r="G80" s="118"/>
      <c r="H80" s="117">
        <v>2018</v>
      </c>
      <c r="I80" s="118"/>
      <c r="J80" s="118"/>
    </row>
    <row r="81" spans="1:12" s="69" customFormat="1">
      <c r="A81" s="52" t="s">
        <v>10</v>
      </c>
      <c r="B81" s="39"/>
      <c r="C81" s="39" t="s">
        <v>9</v>
      </c>
      <c r="D81" s="39" t="s">
        <v>8</v>
      </c>
      <c r="E81" s="39" t="s">
        <v>1</v>
      </c>
      <c r="F81" s="39" t="s">
        <v>27</v>
      </c>
      <c r="G81" s="39">
        <v>5.2000000000000006E-3</v>
      </c>
      <c r="H81" s="39" t="s">
        <v>1</v>
      </c>
      <c r="I81" s="39" t="s">
        <v>27</v>
      </c>
      <c r="J81" s="39">
        <v>5.2000000000000006E-3</v>
      </c>
    </row>
    <row r="82" spans="1:12">
      <c r="A82" s="87" t="s">
        <v>7</v>
      </c>
      <c r="B82" s="88"/>
      <c r="C82" s="88" t="s">
        <v>6</v>
      </c>
      <c r="D82" s="88" t="s">
        <v>6</v>
      </c>
      <c r="E82" s="88" t="s">
        <v>5</v>
      </c>
      <c r="F82" s="88"/>
      <c r="G82" s="88" t="s">
        <v>3</v>
      </c>
      <c r="H82" s="88" t="s">
        <v>5</v>
      </c>
      <c r="I82" s="88"/>
      <c r="J82" s="88" t="s">
        <v>3</v>
      </c>
    </row>
    <row r="83" spans="1:12">
      <c r="A83" s="4" t="str">
        <f t="shared" ref="A83:A91" si="14">A8</f>
        <v>Residential</v>
      </c>
      <c r="B83" s="88" t="s">
        <v>36</v>
      </c>
      <c r="C83" s="88">
        <v>4062</v>
      </c>
      <c r="D83" s="88">
        <v>4708</v>
      </c>
      <c r="E83" s="2">
        <v>47768829.248210661</v>
      </c>
      <c r="F83" s="94">
        <v>3.5999999999999999E-3</v>
      </c>
      <c r="G83" s="3">
        <f t="shared" ref="G83:G91" si="15">E83*F83</f>
        <v>171967.78529355838</v>
      </c>
      <c r="H83" s="2">
        <v>47073687.235541083</v>
      </c>
      <c r="I83" s="95">
        <v>3.5999999999999999E-3</v>
      </c>
      <c r="J83" s="3">
        <f t="shared" ref="J83:J91" si="16">ROUND(H83*I83,0)</f>
        <v>169465</v>
      </c>
    </row>
    <row r="84" spans="1:12">
      <c r="A84" s="4" t="str">
        <f t="shared" si="14"/>
        <v>General Service &lt; 50 kW</v>
      </c>
      <c r="B84" s="88" t="s">
        <v>36</v>
      </c>
      <c r="C84" s="88">
        <v>4062</v>
      </c>
      <c r="D84" s="88">
        <v>4708</v>
      </c>
      <c r="E84" s="2">
        <v>22002634.258996326</v>
      </c>
      <c r="F84" s="94">
        <v>3.5999999999999999E-3</v>
      </c>
      <c r="G84" s="3">
        <f t="shared" si="15"/>
        <v>79209.483332386779</v>
      </c>
      <c r="H84" s="2">
        <v>21959819.919917766</v>
      </c>
      <c r="I84" s="95">
        <v>3.5999999999999999E-3</v>
      </c>
      <c r="J84" s="3">
        <f t="shared" si="16"/>
        <v>79055</v>
      </c>
    </row>
    <row r="85" spans="1:12">
      <c r="A85" s="4" t="str">
        <f t="shared" si="14"/>
        <v>General Service 50 to 2999 kW</v>
      </c>
      <c r="B85" s="88" t="s">
        <v>36</v>
      </c>
      <c r="C85" s="88">
        <v>4062</v>
      </c>
      <c r="D85" s="88">
        <v>4708</v>
      </c>
      <c r="E85" s="2">
        <v>63319811.501148142</v>
      </c>
      <c r="F85" s="94">
        <v>3.5999999999999999E-3</v>
      </c>
      <c r="G85" s="3">
        <f t="shared" si="15"/>
        <v>227951.32140413331</v>
      </c>
      <c r="H85" s="2">
        <v>64392325.855737202</v>
      </c>
      <c r="I85" s="95">
        <v>3.5999999999999999E-3</v>
      </c>
      <c r="J85" s="3">
        <f t="shared" si="16"/>
        <v>231812</v>
      </c>
    </row>
    <row r="86" spans="1:12">
      <c r="A86" s="4" t="str">
        <f t="shared" si="14"/>
        <v>General Service 3000-4999 kW</v>
      </c>
      <c r="B86" s="88" t="s">
        <v>36</v>
      </c>
      <c r="C86" s="88">
        <v>4062</v>
      </c>
      <c r="D86" s="88">
        <v>4708</v>
      </c>
      <c r="E86" s="2">
        <v>19904326.896186493</v>
      </c>
      <c r="F86" s="94">
        <v>3.5999999999999999E-3</v>
      </c>
      <c r="G86" s="3">
        <f t="shared" si="15"/>
        <v>71655.576826271368</v>
      </c>
      <c r="H86" s="2">
        <v>16983223.525419783</v>
      </c>
      <c r="I86" s="95">
        <v>3.5999999999999999E-3</v>
      </c>
      <c r="J86" s="3">
        <f t="shared" si="16"/>
        <v>61140</v>
      </c>
    </row>
    <row r="87" spans="1:12">
      <c r="A87" s="4" t="str">
        <f t="shared" si="14"/>
        <v>Unmetered Scattered Load</v>
      </c>
      <c r="B87" s="88" t="s">
        <v>36</v>
      </c>
      <c r="C87" s="88">
        <v>4062</v>
      </c>
      <c r="D87" s="88">
        <v>4708</v>
      </c>
      <c r="E87" s="2">
        <v>587228.94735000003</v>
      </c>
      <c r="F87" s="94">
        <v>3.5999999999999999E-3</v>
      </c>
      <c r="G87" s="3">
        <f t="shared" si="15"/>
        <v>2114.0242104600002</v>
      </c>
      <c r="H87" s="2">
        <v>587228.94735000003</v>
      </c>
      <c r="I87" s="95">
        <v>3.5999999999999999E-3</v>
      </c>
      <c r="J87" s="3">
        <f t="shared" si="16"/>
        <v>2114</v>
      </c>
    </row>
    <row r="88" spans="1:12">
      <c r="A88" s="4" t="str">
        <f t="shared" si="14"/>
        <v>Sentinel Lighting</v>
      </c>
      <c r="B88" s="88" t="s">
        <v>36</v>
      </c>
      <c r="C88" s="88">
        <v>4062</v>
      </c>
      <c r="D88" s="88">
        <v>4708</v>
      </c>
      <c r="E88" s="2">
        <v>41290.846308725144</v>
      </c>
      <c r="F88" s="94">
        <v>3.5999999999999999E-3</v>
      </c>
      <c r="G88" s="3">
        <f t="shared" si="15"/>
        <v>148.64704671141052</v>
      </c>
      <c r="H88" s="2">
        <v>40948.059191099659</v>
      </c>
      <c r="I88" s="95">
        <v>3.5999999999999999E-3</v>
      </c>
      <c r="J88" s="3">
        <f t="shared" si="16"/>
        <v>147</v>
      </c>
    </row>
    <row r="89" spans="1:12">
      <c r="A89" s="4" t="str">
        <f t="shared" si="14"/>
        <v xml:space="preserve">Street Lighting </v>
      </c>
      <c r="B89" s="88" t="s">
        <v>36</v>
      </c>
      <c r="C89" s="88">
        <v>4062</v>
      </c>
      <c r="D89" s="88">
        <v>4708</v>
      </c>
      <c r="E89" s="2">
        <v>596239.55572128145</v>
      </c>
      <c r="F89" s="94">
        <v>3.5999999999999999E-3</v>
      </c>
      <c r="G89" s="3">
        <f t="shared" si="15"/>
        <v>2146.462400596613</v>
      </c>
      <c r="H89" s="2">
        <v>598304.60365409905</v>
      </c>
      <c r="I89" s="95">
        <v>3.5999999999999999E-3</v>
      </c>
      <c r="J89" s="3">
        <f t="shared" si="16"/>
        <v>2154</v>
      </c>
    </row>
    <row r="90" spans="1:12">
      <c r="A90" s="4" t="str">
        <f t="shared" si="14"/>
        <v>other</v>
      </c>
      <c r="B90" s="92">
        <v>0</v>
      </c>
      <c r="C90" s="88">
        <v>4062</v>
      </c>
      <c r="D90" s="88">
        <v>4708</v>
      </c>
      <c r="E90" s="2">
        <v>0</v>
      </c>
      <c r="F90" s="95">
        <v>3.5999999999999999E-3</v>
      </c>
      <c r="G90" s="3">
        <f t="shared" si="15"/>
        <v>0</v>
      </c>
      <c r="H90" s="2">
        <v>0</v>
      </c>
      <c r="I90" s="95">
        <v>3.5999999999999999E-3</v>
      </c>
      <c r="J90" s="3">
        <f t="shared" si="16"/>
        <v>0</v>
      </c>
    </row>
    <row r="91" spans="1:12">
      <c r="A91" s="4" t="str">
        <f t="shared" si="14"/>
        <v>other</v>
      </c>
      <c r="B91" s="92">
        <v>0</v>
      </c>
      <c r="C91" s="88">
        <v>4062</v>
      </c>
      <c r="D91" s="88">
        <v>4708</v>
      </c>
      <c r="E91" s="2">
        <v>0</v>
      </c>
      <c r="F91" s="95">
        <v>3.5999999999999999E-3</v>
      </c>
      <c r="G91" s="3">
        <f t="shared" si="15"/>
        <v>0</v>
      </c>
      <c r="H91" s="2">
        <v>0</v>
      </c>
      <c r="I91" s="95">
        <v>3.5999999999999999E-3</v>
      </c>
      <c r="J91" s="3">
        <f t="shared" si="16"/>
        <v>0</v>
      </c>
    </row>
    <row r="92" spans="1:12">
      <c r="A92" s="52" t="s">
        <v>2</v>
      </c>
      <c r="B92" s="92"/>
      <c r="C92" s="39"/>
      <c r="D92" s="39"/>
      <c r="E92" s="93">
        <f>SUM(E83:E91)</f>
        <v>154220361.25392166</v>
      </c>
      <c r="F92" s="43"/>
      <c r="G92" s="36">
        <f>SUM(G83:G91)</f>
        <v>555193.30051411781</v>
      </c>
      <c r="H92" s="93">
        <f>SUM(H83:H91)</f>
        <v>151635538.14681101</v>
      </c>
      <c r="I92" s="43"/>
      <c r="J92" s="36">
        <f>SUM(J83:J91)</f>
        <v>545887</v>
      </c>
    </row>
    <row r="93" spans="1:12">
      <c r="A93" s="68"/>
      <c r="B93" s="41"/>
      <c r="C93" s="41"/>
      <c r="D93" s="41"/>
      <c r="E93" s="41"/>
      <c r="F93" s="41"/>
      <c r="G93" s="41"/>
      <c r="H93" s="41"/>
      <c r="I93" s="41"/>
      <c r="J93" s="41"/>
    </row>
    <row r="94" spans="1:12">
      <c r="A94" s="56" t="s">
        <v>32</v>
      </c>
      <c r="B94" s="41"/>
      <c r="C94" s="41"/>
      <c r="D94" s="41"/>
      <c r="E94" s="41"/>
      <c r="F94" s="41"/>
      <c r="G94" s="41"/>
      <c r="H94" s="41"/>
      <c r="I94" s="41"/>
      <c r="J94" s="41"/>
    </row>
    <row r="95" spans="1:12">
      <c r="A95" s="85" t="s">
        <v>30</v>
      </c>
      <c r="B95" s="41"/>
      <c r="C95" s="41"/>
      <c r="D95" s="41"/>
      <c r="E95" s="41"/>
      <c r="F95" s="41"/>
      <c r="G95" s="41"/>
      <c r="H95" s="41"/>
      <c r="I95" s="41"/>
      <c r="J95" s="41"/>
    </row>
    <row r="96" spans="1:12">
      <c r="B96" s="40"/>
      <c r="C96" s="40"/>
      <c r="D96" s="40"/>
      <c r="E96" s="119">
        <v>2017</v>
      </c>
      <c r="F96" s="120"/>
      <c r="G96" s="120"/>
      <c r="H96" s="126">
        <v>2018</v>
      </c>
      <c r="I96" s="118"/>
      <c r="J96" s="118"/>
      <c r="L96" s="114" t="s">
        <v>67</v>
      </c>
    </row>
    <row r="97" spans="1:12" s="69" customFormat="1">
      <c r="A97" s="52" t="s">
        <v>10</v>
      </c>
      <c r="B97" s="39"/>
      <c r="C97" s="39" t="s">
        <v>9</v>
      </c>
      <c r="D97" s="39" t="s">
        <v>8</v>
      </c>
      <c r="E97" s="86" t="s">
        <v>1</v>
      </c>
      <c r="F97" s="86" t="s">
        <v>27</v>
      </c>
      <c r="G97" s="86" t="s">
        <v>1</v>
      </c>
      <c r="H97" s="39" t="s">
        <v>1</v>
      </c>
      <c r="I97" s="39" t="s">
        <v>27</v>
      </c>
      <c r="J97" s="39" t="s">
        <v>1</v>
      </c>
    </row>
    <row r="98" spans="1:12" ht="12.75" customHeight="1">
      <c r="A98" s="87" t="s">
        <v>7</v>
      </c>
      <c r="B98" s="88"/>
      <c r="C98" s="88" t="s">
        <v>6</v>
      </c>
      <c r="D98" s="88" t="s">
        <v>6</v>
      </c>
      <c r="E98" s="88" t="s">
        <v>5</v>
      </c>
      <c r="F98" s="88"/>
      <c r="G98" s="88" t="s">
        <v>3</v>
      </c>
      <c r="H98" s="88" t="s">
        <v>5</v>
      </c>
      <c r="I98" s="88"/>
      <c r="J98" s="88" t="s">
        <v>3</v>
      </c>
      <c r="L98" s="143" t="s">
        <v>68</v>
      </c>
    </row>
    <row r="99" spans="1:12">
      <c r="A99" s="4" t="str">
        <f t="shared" ref="A99:A107" si="17">A8</f>
        <v>Residential</v>
      </c>
      <c r="B99" s="88" t="s">
        <v>36</v>
      </c>
      <c r="C99" s="88">
        <v>4062</v>
      </c>
      <c r="D99" s="88">
        <v>4730</v>
      </c>
      <c r="E99" s="2">
        <v>47768829.248210661</v>
      </c>
      <c r="F99" s="94">
        <v>2.0999999999999999E-3</v>
      </c>
      <c r="G99" s="3">
        <f t="shared" ref="G99:G107" si="18">E99*F99</f>
        <v>100314.54142124238</v>
      </c>
      <c r="H99" s="2">
        <v>47073687.235541083</v>
      </c>
      <c r="I99" s="95">
        <v>2.0999999999999999E-3</v>
      </c>
      <c r="J99" s="3">
        <f t="shared" ref="J99:J107" si="19">ROUND(H99*I99,2)</f>
        <v>98854.74</v>
      </c>
      <c r="L99" s="143"/>
    </row>
    <row r="100" spans="1:12">
      <c r="A100" s="4" t="str">
        <f t="shared" si="17"/>
        <v>General Service &lt; 50 kW</v>
      </c>
      <c r="B100" s="88" t="s">
        <v>36</v>
      </c>
      <c r="C100" s="88">
        <v>4062</v>
      </c>
      <c r="D100" s="88">
        <v>4730</v>
      </c>
      <c r="E100" s="2">
        <v>22002634.258996326</v>
      </c>
      <c r="F100" s="94">
        <v>2.0999999999999999E-3</v>
      </c>
      <c r="G100" s="3">
        <f t="shared" si="18"/>
        <v>46205.531943892282</v>
      </c>
      <c r="H100" s="2">
        <v>21959819.919917766</v>
      </c>
      <c r="I100" s="95">
        <v>2.0999999999999999E-3</v>
      </c>
      <c r="J100" s="3">
        <f t="shared" si="19"/>
        <v>46115.62</v>
      </c>
      <c r="L100" s="143"/>
    </row>
    <row r="101" spans="1:12">
      <c r="A101" s="4" t="str">
        <f t="shared" si="17"/>
        <v>General Service 50 to 2999 kW</v>
      </c>
      <c r="B101" s="88" t="s">
        <v>36</v>
      </c>
      <c r="C101" s="88">
        <v>4062</v>
      </c>
      <c r="D101" s="88">
        <v>4730</v>
      </c>
      <c r="E101" s="2">
        <v>63319811.501148142</v>
      </c>
      <c r="F101" s="94">
        <v>2.0999999999999999E-3</v>
      </c>
      <c r="G101" s="3">
        <f t="shared" si="18"/>
        <v>132971.60415241108</v>
      </c>
      <c r="H101" s="2">
        <v>64392325.855737202</v>
      </c>
      <c r="I101" s="95">
        <v>2.0999999999999999E-3</v>
      </c>
      <c r="J101" s="3">
        <f t="shared" si="19"/>
        <v>135223.88</v>
      </c>
      <c r="L101" s="143"/>
    </row>
    <row r="102" spans="1:12">
      <c r="A102" s="4" t="str">
        <f t="shared" si="17"/>
        <v>General Service 3000-4999 kW</v>
      </c>
      <c r="B102" s="88" t="s">
        <v>36</v>
      </c>
      <c r="C102" s="88">
        <v>4062</v>
      </c>
      <c r="D102" s="88">
        <v>4730</v>
      </c>
      <c r="E102" s="2">
        <v>19904326.896186493</v>
      </c>
      <c r="F102" s="94">
        <v>2.0999999999999999E-3</v>
      </c>
      <c r="G102" s="3">
        <f t="shared" si="18"/>
        <v>41799.086481991631</v>
      </c>
      <c r="H102" s="2">
        <v>16983223.525419783</v>
      </c>
      <c r="I102" s="95">
        <v>2.0999999999999999E-3</v>
      </c>
      <c r="J102" s="3">
        <f t="shared" si="19"/>
        <v>35664.769999999997</v>
      </c>
      <c r="L102" s="143"/>
    </row>
    <row r="103" spans="1:12">
      <c r="A103" s="4" t="str">
        <f t="shared" si="17"/>
        <v>Unmetered Scattered Load</v>
      </c>
      <c r="B103" s="88" t="s">
        <v>36</v>
      </c>
      <c r="C103" s="88">
        <v>4062</v>
      </c>
      <c r="D103" s="88">
        <v>4730</v>
      </c>
      <c r="E103" s="2">
        <v>587228.94735000003</v>
      </c>
      <c r="F103" s="94">
        <v>2.0999999999999999E-3</v>
      </c>
      <c r="G103" s="3">
        <f t="shared" si="18"/>
        <v>1233.180789435</v>
      </c>
      <c r="H103" s="2">
        <v>587228.94735000003</v>
      </c>
      <c r="I103" s="95">
        <v>2.0999999999999999E-3</v>
      </c>
      <c r="J103" s="3">
        <f t="shared" si="19"/>
        <v>1233.18</v>
      </c>
      <c r="L103" s="143"/>
    </row>
    <row r="104" spans="1:12">
      <c r="A104" s="4" t="str">
        <f t="shared" si="17"/>
        <v>Sentinel Lighting</v>
      </c>
      <c r="B104" s="88" t="s">
        <v>36</v>
      </c>
      <c r="C104" s="88">
        <v>4062</v>
      </c>
      <c r="D104" s="88">
        <v>4730</v>
      </c>
      <c r="E104" s="2">
        <v>41290.846308725144</v>
      </c>
      <c r="F104" s="94">
        <v>2.0999999999999999E-3</v>
      </c>
      <c r="G104" s="3">
        <f t="shared" si="18"/>
        <v>86.710777248322799</v>
      </c>
      <c r="H104" s="2">
        <v>40948.059191099659</v>
      </c>
      <c r="I104" s="95">
        <v>2.0999999999999999E-3</v>
      </c>
      <c r="J104" s="3">
        <f t="shared" si="19"/>
        <v>85.99</v>
      </c>
      <c r="L104" s="143"/>
    </row>
    <row r="105" spans="1:12">
      <c r="A105" s="4" t="str">
        <f t="shared" si="17"/>
        <v xml:space="preserve">Street Lighting </v>
      </c>
      <c r="B105" s="88" t="s">
        <v>36</v>
      </c>
      <c r="C105" s="88">
        <v>4062</v>
      </c>
      <c r="D105" s="88">
        <v>4730</v>
      </c>
      <c r="E105" s="2">
        <v>596239.55572128145</v>
      </c>
      <c r="F105" s="94">
        <v>2.0999999999999999E-3</v>
      </c>
      <c r="G105" s="3">
        <f t="shared" si="18"/>
        <v>1252.1030670146909</v>
      </c>
      <c r="H105" s="2">
        <v>598304.60365409905</v>
      </c>
      <c r="I105" s="95">
        <v>2.0999999999999999E-3</v>
      </c>
      <c r="J105" s="3">
        <f t="shared" si="19"/>
        <v>1256.44</v>
      </c>
      <c r="L105" s="143"/>
    </row>
    <row r="106" spans="1:12">
      <c r="A106" s="4" t="str">
        <f t="shared" si="17"/>
        <v>other</v>
      </c>
      <c r="B106" s="92">
        <v>0</v>
      </c>
      <c r="C106" s="88">
        <v>4062</v>
      </c>
      <c r="D106" s="88">
        <v>4730</v>
      </c>
      <c r="E106" s="2">
        <v>0</v>
      </c>
      <c r="F106" s="95">
        <v>2.0999999999999999E-3</v>
      </c>
      <c r="G106" s="3">
        <f t="shared" si="18"/>
        <v>0</v>
      </c>
      <c r="H106" s="2">
        <v>0</v>
      </c>
      <c r="I106" s="95">
        <v>2.0999999999999999E-3</v>
      </c>
      <c r="J106" s="3">
        <f t="shared" si="19"/>
        <v>0</v>
      </c>
      <c r="L106" s="143"/>
    </row>
    <row r="107" spans="1:12">
      <c r="A107" s="4" t="str">
        <f t="shared" si="17"/>
        <v>other</v>
      </c>
      <c r="B107" s="92">
        <v>0</v>
      </c>
      <c r="C107" s="88">
        <v>4062</v>
      </c>
      <c r="D107" s="88">
        <v>4730</v>
      </c>
      <c r="E107" s="2">
        <v>0</v>
      </c>
      <c r="F107" s="95">
        <v>2.0999999999999999E-3</v>
      </c>
      <c r="G107" s="3">
        <f t="shared" si="18"/>
        <v>0</v>
      </c>
      <c r="H107" s="2">
        <v>0</v>
      </c>
      <c r="I107" s="95">
        <v>2.0999999999999999E-3</v>
      </c>
      <c r="J107" s="3">
        <f t="shared" si="19"/>
        <v>0</v>
      </c>
      <c r="L107" s="143"/>
    </row>
    <row r="108" spans="1:12">
      <c r="A108" s="52" t="s">
        <v>2</v>
      </c>
      <c r="B108" s="92"/>
      <c r="C108" s="39"/>
      <c r="D108" s="39"/>
      <c r="E108" s="93">
        <f>SUM(E99:E107)</f>
        <v>154220361.25392166</v>
      </c>
      <c r="F108" s="43"/>
      <c r="G108" s="36">
        <f>SUM(G99:G107)</f>
        <v>323862.75863323541</v>
      </c>
      <c r="H108" s="93">
        <f>SUM(H99:H107)</f>
        <v>151635538.14681101</v>
      </c>
      <c r="I108" s="43"/>
      <c r="J108" s="36">
        <f>SUM(J99:J107)</f>
        <v>318434.62</v>
      </c>
      <c r="L108" s="143"/>
    </row>
    <row r="109" spans="1:12">
      <c r="A109" s="96"/>
      <c r="B109" s="97"/>
      <c r="C109" s="24"/>
      <c r="D109" s="24"/>
      <c r="E109" s="98"/>
      <c r="F109" s="99"/>
      <c r="G109" s="100"/>
      <c r="H109" s="98"/>
      <c r="I109" s="99"/>
      <c r="J109" s="100"/>
    </row>
    <row r="110" spans="1:12">
      <c r="A110" s="56" t="s">
        <v>31</v>
      </c>
      <c r="B110" s="41"/>
      <c r="C110" s="41"/>
      <c r="D110" s="41"/>
      <c r="E110" s="41"/>
      <c r="F110" s="41"/>
      <c r="G110" s="41"/>
      <c r="H110" s="41"/>
      <c r="I110" s="41"/>
      <c r="J110" s="41"/>
    </row>
    <row r="111" spans="1:12">
      <c r="A111" s="85" t="s">
        <v>30</v>
      </c>
      <c r="B111" s="41"/>
      <c r="C111" s="41"/>
      <c r="D111" s="41"/>
      <c r="E111" s="41"/>
      <c r="F111" s="41"/>
      <c r="G111" s="41"/>
      <c r="H111" s="41"/>
      <c r="I111" s="41"/>
      <c r="J111" s="41"/>
    </row>
    <row r="112" spans="1:12">
      <c r="B112" s="40"/>
      <c r="C112" s="40"/>
      <c r="D112" s="40"/>
      <c r="E112" s="119">
        <v>2017</v>
      </c>
      <c r="F112" s="120"/>
      <c r="G112" s="120"/>
      <c r="H112" s="126">
        <v>2018</v>
      </c>
      <c r="I112" s="118"/>
      <c r="J112" s="118"/>
    </row>
    <row r="113" spans="1:12">
      <c r="A113" s="52" t="s">
        <v>10</v>
      </c>
      <c r="B113" s="39"/>
      <c r="C113" s="39" t="s">
        <v>9</v>
      </c>
      <c r="D113" s="39" t="s">
        <v>8</v>
      </c>
      <c r="E113" s="86" t="s">
        <v>1</v>
      </c>
      <c r="F113" s="86" t="s">
        <v>27</v>
      </c>
      <c r="G113" s="86" t="s">
        <v>1</v>
      </c>
      <c r="H113" s="39" t="s">
        <v>1</v>
      </c>
      <c r="I113" s="39" t="s">
        <v>27</v>
      </c>
      <c r="J113" s="39" t="s">
        <v>1</v>
      </c>
    </row>
    <row r="114" spans="1:12">
      <c r="A114" s="87" t="s">
        <v>7</v>
      </c>
      <c r="B114" s="88"/>
      <c r="C114" s="88" t="s">
        <v>6</v>
      </c>
      <c r="D114" s="88" t="s">
        <v>6</v>
      </c>
      <c r="E114" s="88" t="s">
        <v>5</v>
      </c>
      <c r="F114" s="88"/>
      <c r="G114" s="88" t="s">
        <v>3</v>
      </c>
      <c r="H114" s="88" t="s">
        <v>5</v>
      </c>
      <c r="I114" s="88"/>
      <c r="J114" s="88" t="s">
        <v>3</v>
      </c>
    </row>
    <row r="115" spans="1:12">
      <c r="A115" s="4" t="str">
        <f t="shared" ref="A115:A121" si="20">A99</f>
        <v>Residential</v>
      </c>
      <c r="B115" s="88" t="s">
        <v>36</v>
      </c>
      <c r="C115" s="88">
        <v>4062</v>
      </c>
      <c r="D115" s="88">
        <v>4730</v>
      </c>
      <c r="E115" s="2">
        <v>47768829.248210661</v>
      </c>
      <c r="F115" s="94">
        <v>1.1000000000000001E-3</v>
      </c>
      <c r="G115" s="3">
        <f t="shared" ref="G115:G123" si="21">E115*F115</f>
        <v>52545.71217303173</v>
      </c>
      <c r="H115" s="2">
        <v>47073687.235541083</v>
      </c>
      <c r="I115" s="95">
        <v>0</v>
      </c>
      <c r="J115" s="3">
        <f t="shared" ref="J115:J123" si="22">ROUND(H115*I115,2)</f>
        <v>0</v>
      </c>
    </row>
    <row r="116" spans="1:12">
      <c r="A116" s="4" t="str">
        <f t="shared" si="20"/>
        <v>General Service &lt; 50 kW</v>
      </c>
      <c r="B116" s="88" t="s">
        <v>36</v>
      </c>
      <c r="C116" s="88">
        <v>4062</v>
      </c>
      <c r="D116" s="88">
        <v>4730</v>
      </c>
      <c r="E116" s="2">
        <v>22002634.258996326</v>
      </c>
      <c r="F116" s="94">
        <v>1.1000000000000001E-3</v>
      </c>
      <c r="G116" s="3">
        <f t="shared" si="21"/>
        <v>24202.897684895961</v>
      </c>
      <c r="H116" s="2">
        <v>21959819.919917766</v>
      </c>
      <c r="I116" s="95">
        <v>0</v>
      </c>
      <c r="J116" s="3">
        <f t="shared" si="22"/>
        <v>0</v>
      </c>
    </row>
    <row r="117" spans="1:12">
      <c r="A117" s="4" t="str">
        <f t="shared" si="20"/>
        <v>General Service 50 to 2999 kW</v>
      </c>
      <c r="B117" s="88" t="s">
        <v>36</v>
      </c>
      <c r="C117" s="88">
        <v>4062</v>
      </c>
      <c r="D117" s="88">
        <v>4730</v>
      </c>
      <c r="E117" s="2">
        <v>63319811.501148142</v>
      </c>
      <c r="F117" s="94">
        <v>1.1000000000000001E-3</v>
      </c>
      <c r="G117" s="3">
        <f t="shared" si="21"/>
        <v>69651.792651262964</v>
      </c>
      <c r="H117" s="2">
        <v>64392325.855737202</v>
      </c>
      <c r="I117" s="95">
        <v>0</v>
      </c>
      <c r="J117" s="3">
        <f t="shared" si="22"/>
        <v>0</v>
      </c>
    </row>
    <row r="118" spans="1:12">
      <c r="A118" s="4" t="str">
        <f t="shared" si="20"/>
        <v>General Service 3000-4999 kW</v>
      </c>
      <c r="B118" s="88" t="s">
        <v>36</v>
      </c>
      <c r="C118" s="88">
        <v>4062</v>
      </c>
      <c r="D118" s="88">
        <v>4730</v>
      </c>
      <c r="E118" s="2">
        <v>19904326.896186493</v>
      </c>
      <c r="F118" s="94">
        <v>1.1000000000000001E-3</v>
      </c>
      <c r="G118" s="3">
        <f t="shared" si="21"/>
        <v>21894.759585805143</v>
      </c>
      <c r="H118" s="2">
        <v>16983223.525419783</v>
      </c>
      <c r="I118" s="95">
        <v>0</v>
      </c>
      <c r="J118" s="3">
        <f t="shared" si="22"/>
        <v>0</v>
      </c>
    </row>
    <row r="119" spans="1:12">
      <c r="A119" s="4" t="str">
        <f t="shared" si="20"/>
        <v>Unmetered Scattered Load</v>
      </c>
      <c r="B119" s="88" t="s">
        <v>36</v>
      </c>
      <c r="C119" s="88">
        <v>4062</v>
      </c>
      <c r="D119" s="88">
        <v>4730</v>
      </c>
      <c r="E119" s="2">
        <v>587228.94735000003</v>
      </c>
      <c r="F119" s="94">
        <v>1.1000000000000001E-3</v>
      </c>
      <c r="G119" s="3">
        <f t="shared" si="21"/>
        <v>645.95184208500007</v>
      </c>
      <c r="H119" s="2">
        <v>587228.94735000003</v>
      </c>
      <c r="I119" s="95">
        <v>0</v>
      </c>
      <c r="J119" s="3">
        <f t="shared" si="22"/>
        <v>0</v>
      </c>
    </row>
    <row r="120" spans="1:12">
      <c r="A120" s="4" t="str">
        <f t="shared" si="20"/>
        <v>Sentinel Lighting</v>
      </c>
      <c r="B120" s="88" t="s">
        <v>36</v>
      </c>
      <c r="C120" s="88">
        <v>4062</v>
      </c>
      <c r="D120" s="88">
        <v>4730</v>
      </c>
      <c r="E120" s="2">
        <v>41290.846308725144</v>
      </c>
      <c r="F120" s="94">
        <v>1.1000000000000001E-3</v>
      </c>
      <c r="G120" s="3">
        <f t="shared" si="21"/>
        <v>45.419930939597663</v>
      </c>
      <c r="H120" s="2">
        <v>40948.059191099659</v>
      </c>
      <c r="I120" s="95">
        <v>0</v>
      </c>
      <c r="J120" s="3">
        <f t="shared" si="22"/>
        <v>0</v>
      </c>
    </row>
    <row r="121" spans="1:12">
      <c r="A121" s="4" t="str">
        <f t="shared" si="20"/>
        <v xml:space="preserve">Street Lighting </v>
      </c>
      <c r="B121" s="88" t="s">
        <v>36</v>
      </c>
      <c r="C121" s="88">
        <v>4062</v>
      </c>
      <c r="D121" s="88">
        <v>4730</v>
      </c>
      <c r="E121" s="2">
        <v>596239.55572128145</v>
      </c>
      <c r="F121" s="94">
        <v>1.1000000000000001E-3</v>
      </c>
      <c r="G121" s="3">
        <f t="shared" si="21"/>
        <v>655.8635112934096</v>
      </c>
      <c r="H121" s="2">
        <v>598304.60365409905</v>
      </c>
      <c r="I121" s="95">
        <v>0</v>
      </c>
      <c r="J121" s="3">
        <f t="shared" si="22"/>
        <v>0</v>
      </c>
    </row>
    <row r="122" spans="1:12">
      <c r="A122" s="4"/>
      <c r="B122" s="88" t="s">
        <v>36</v>
      </c>
      <c r="C122" s="88">
        <v>4062</v>
      </c>
      <c r="D122" s="88">
        <v>4730</v>
      </c>
      <c r="E122" s="2">
        <v>0</v>
      </c>
      <c r="F122" s="95">
        <v>1.1000000000000001E-3</v>
      </c>
      <c r="G122" s="3">
        <f t="shared" si="21"/>
        <v>0</v>
      </c>
      <c r="H122" s="2">
        <v>0</v>
      </c>
      <c r="I122" s="95">
        <v>0</v>
      </c>
      <c r="J122" s="3">
        <f t="shared" si="22"/>
        <v>0</v>
      </c>
    </row>
    <row r="123" spans="1:12">
      <c r="A123" s="4">
        <f>A32</f>
        <v>0</v>
      </c>
      <c r="B123" s="92">
        <v>0</v>
      </c>
      <c r="C123" s="88">
        <v>4062</v>
      </c>
      <c r="D123" s="88">
        <v>4730</v>
      </c>
      <c r="E123" s="2">
        <v>0</v>
      </c>
      <c r="F123" s="95">
        <v>1.1000000000000001E-3</v>
      </c>
      <c r="G123" s="3">
        <f t="shared" si="21"/>
        <v>0</v>
      </c>
      <c r="H123" s="2">
        <v>0</v>
      </c>
      <c r="I123" s="95">
        <v>0</v>
      </c>
      <c r="J123" s="3">
        <f t="shared" si="22"/>
        <v>0</v>
      </c>
    </row>
    <row r="124" spans="1:12">
      <c r="A124" s="52" t="s">
        <v>2</v>
      </c>
      <c r="B124" s="92"/>
      <c r="C124" s="39"/>
      <c r="D124" s="39"/>
      <c r="E124" s="93">
        <f>SUM(E115:E123)</f>
        <v>154220361.25392166</v>
      </c>
      <c r="F124" s="43"/>
      <c r="G124" s="36">
        <f>SUM(G115:G123)</f>
        <v>169642.3973793138</v>
      </c>
      <c r="H124" s="93">
        <f>SUM(H115:H123)</f>
        <v>151635538.14681101</v>
      </c>
      <c r="I124" s="43"/>
      <c r="J124" s="36">
        <f>SUM(J115:J119)</f>
        <v>0</v>
      </c>
    </row>
    <row r="125" spans="1:12">
      <c r="A125" s="68"/>
      <c r="B125" s="41"/>
      <c r="C125" s="41"/>
      <c r="D125" s="41"/>
      <c r="E125" s="41"/>
      <c r="F125" s="41"/>
      <c r="G125" s="41"/>
      <c r="H125" s="41"/>
      <c r="I125" s="41"/>
      <c r="J125" s="41"/>
    </row>
    <row r="126" spans="1:12">
      <c r="A126" s="56" t="s">
        <v>29</v>
      </c>
      <c r="B126" s="41"/>
      <c r="C126" s="41"/>
      <c r="D126" s="41"/>
      <c r="E126" s="41"/>
      <c r="F126" s="41"/>
      <c r="G126" s="41"/>
      <c r="H126" s="41"/>
      <c r="I126" s="41"/>
      <c r="J126" s="41"/>
      <c r="L126" s="114" t="s">
        <v>67</v>
      </c>
    </row>
    <row r="127" spans="1:12">
      <c r="A127" s="85" t="s">
        <v>28</v>
      </c>
      <c r="B127" s="41"/>
      <c r="C127" s="41"/>
      <c r="D127" s="41"/>
      <c r="E127" s="41"/>
      <c r="F127" s="41"/>
      <c r="G127" s="41"/>
      <c r="H127" s="41"/>
      <c r="I127" s="41"/>
      <c r="J127" s="41"/>
      <c r="L127" s="149" t="s">
        <v>69</v>
      </c>
    </row>
    <row r="128" spans="1:12">
      <c r="B128" s="40"/>
      <c r="C128" s="40"/>
      <c r="D128" s="40"/>
      <c r="E128" s="126">
        <v>2017</v>
      </c>
      <c r="F128" s="118"/>
      <c r="G128" s="118"/>
      <c r="H128" s="117">
        <v>2018</v>
      </c>
      <c r="I128" s="118"/>
      <c r="J128" s="118"/>
      <c r="L128" s="149"/>
    </row>
    <row r="129" spans="1:14" ht="13.2" customHeight="1">
      <c r="A129" s="52" t="s">
        <v>10</v>
      </c>
      <c r="B129" s="39"/>
      <c r="C129" s="39" t="s">
        <v>9</v>
      </c>
      <c r="D129" s="39" t="s">
        <v>8</v>
      </c>
      <c r="E129" s="39" t="s">
        <v>1</v>
      </c>
      <c r="F129" s="39" t="s">
        <v>27</v>
      </c>
      <c r="G129" s="39" t="s">
        <v>1</v>
      </c>
      <c r="H129" s="39" t="s">
        <v>1</v>
      </c>
      <c r="I129" s="39" t="s">
        <v>27</v>
      </c>
      <c r="J129" s="39" t="s">
        <v>1</v>
      </c>
      <c r="L129" s="149"/>
    </row>
    <row r="130" spans="1:14" ht="13.2" customHeight="1">
      <c r="A130" s="87" t="s">
        <v>7</v>
      </c>
      <c r="B130" s="88"/>
      <c r="C130" s="88" t="s">
        <v>6</v>
      </c>
      <c r="D130" s="88" t="s">
        <v>6</v>
      </c>
      <c r="E130" s="88" t="s">
        <v>5</v>
      </c>
      <c r="F130" s="88"/>
      <c r="G130" s="88" t="s">
        <v>3</v>
      </c>
      <c r="H130" s="88" t="s">
        <v>5</v>
      </c>
      <c r="I130" s="88"/>
      <c r="J130" s="88" t="s">
        <v>3</v>
      </c>
      <c r="L130" s="149"/>
    </row>
    <row r="131" spans="1:14">
      <c r="A131" s="4" t="str">
        <f>A8</f>
        <v>Residential</v>
      </c>
      <c r="B131" s="88" t="s">
        <v>26</v>
      </c>
      <c r="C131" s="88"/>
      <c r="D131" s="88"/>
      <c r="E131" s="37">
        <v>6047.4668331756211</v>
      </c>
      <c r="F131" s="94">
        <v>0.79</v>
      </c>
      <c r="G131" s="3">
        <f>ROUND(E131*F131*12,0)</f>
        <v>57330</v>
      </c>
      <c r="H131" s="37">
        <v>6107.0142937896262</v>
      </c>
      <c r="I131" s="95">
        <v>0.79</v>
      </c>
      <c r="J131" s="3">
        <f>ROUND(H131*I131*12,0)</f>
        <v>57894</v>
      </c>
      <c r="L131" s="149"/>
    </row>
    <row r="132" spans="1:14">
      <c r="A132" s="4" t="str">
        <f>A9</f>
        <v>General Service &lt; 50 kW</v>
      </c>
      <c r="B132" s="88" t="s">
        <v>26</v>
      </c>
      <c r="C132" s="88"/>
      <c r="D132" s="88"/>
      <c r="E132" s="37">
        <v>749.77562632069578</v>
      </c>
      <c r="F132" s="94">
        <v>0.79</v>
      </c>
      <c r="G132" s="3">
        <f>ROUND(E132*F132*12,0)</f>
        <v>7108</v>
      </c>
      <c r="H132" s="37">
        <v>758.14361405878844</v>
      </c>
      <c r="I132" s="95">
        <v>0.79</v>
      </c>
      <c r="J132" s="3">
        <f>ROUND(H132*I132*12,0)</f>
        <v>7187</v>
      </c>
      <c r="L132" s="149"/>
    </row>
    <row r="133" spans="1:14">
      <c r="A133" s="4" t="str">
        <f>A10</f>
        <v>General Service 50 to 2999 kW</v>
      </c>
      <c r="B133" s="88" t="s">
        <v>26</v>
      </c>
      <c r="C133" s="88"/>
      <c r="D133" s="88"/>
      <c r="E133" s="37">
        <v>45.383532629707418</v>
      </c>
      <c r="F133" s="94">
        <v>0</v>
      </c>
      <c r="G133" s="3">
        <f>ROUND(E133*F133*12,0)</f>
        <v>0</v>
      </c>
      <c r="H133" s="37">
        <v>45.383532629707418</v>
      </c>
      <c r="I133" s="95">
        <v>0</v>
      </c>
      <c r="J133" s="3">
        <f>ROUND(H133*I133*12,0)</f>
        <v>0</v>
      </c>
      <c r="L133" s="149"/>
    </row>
    <row r="134" spans="1:14">
      <c r="A134" s="52" t="s">
        <v>2</v>
      </c>
      <c r="B134" s="92"/>
      <c r="C134" s="39"/>
      <c r="D134" s="39"/>
      <c r="E134" s="93">
        <f>SUM(E131:E133)</f>
        <v>6842.6259921260244</v>
      </c>
      <c r="F134" s="43"/>
      <c r="G134" s="36">
        <f>SUM(G131:G133)</f>
        <v>64438</v>
      </c>
      <c r="H134" s="93">
        <f>SUM(H131:H133)</f>
        <v>6910.5414404781222</v>
      </c>
      <c r="I134" s="43"/>
      <c r="J134" s="36">
        <f>SUM(J131:J133)</f>
        <v>65081</v>
      </c>
      <c r="L134" s="149"/>
    </row>
    <row r="135" spans="1:14">
      <c r="A135" s="96"/>
      <c r="B135" s="24"/>
      <c r="C135" s="24"/>
      <c r="D135" s="24"/>
      <c r="E135" s="24"/>
      <c r="F135" s="24"/>
      <c r="G135" s="24"/>
      <c r="H135" s="24"/>
      <c r="I135" s="98"/>
      <c r="J135" s="99"/>
      <c r="K135" s="100"/>
      <c r="L135" s="149"/>
      <c r="M135" s="99"/>
      <c r="N135" s="100"/>
    </row>
    <row r="136" spans="1:14">
      <c r="A136" s="56" t="s">
        <v>25</v>
      </c>
      <c r="B136" s="41"/>
      <c r="C136" s="41"/>
      <c r="D136" s="41"/>
      <c r="E136" s="41"/>
      <c r="F136" s="41"/>
      <c r="G136" s="41"/>
      <c r="H136" s="41"/>
      <c r="J136" s="41"/>
      <c r="K136" s="41"/>
      <c r="L136" s="149"/>
      <c r="M136" s="41"/>
      <c r="N136" s="41"/>
    </row>
    <row r="137" spans="1:14">
      <c r="A137" s="101" t="s">
        <v>1</v>
      </c>
      <c r="B137" s="41"/>
      <c r="C137" s="41"/>
      <c r="D137" s="41"/>
      <c r="E137" s="41"/>
      <c r="F137" s="41"/>
      <c r="G137" s="41"/>
      <c r="H137" s="41"/>
      <c r="J137" s="41"/>
      <c r="K137" s="41"/>
      <c r="L137" s="149"/>
      <c r="M137" s="41"/>
      <c r="N137" s="41"/>
    </row>
    <row r="138" spans="1:14">
      <c r="B138" s="102"/>
      <c r="C138" s="102"/>
      <c r="D138" s="102"/>
      <c r="E138" s="103">
        <v>2013</v>
      </c>
      <c r="F138" s="103">
        <v>2014</v>
      </c>
      <c r="G138" s="103">
        <v>2015</v>
      </c>
      <c r="H138" s="103">
        <v>2016</v>
      </c>
      <c r="I138" s="103">
        <v>2017</v>
      </c>
      <c r="J138" s="103">
        <v>2018</v>
      </c>
      <c r="L138" s="149"/>
    </row>
    <row r="139" spans="1:14" ht="12.75" customHeight="1">
      <c r="A139" s="104"/>
      <c r="B139" s="35"/>
      <c r="C139" s="35"/>
      <c r="D139" s="35"/>
      <c r="E139" s="35"/>
      <c r="F139" s="35"/>
      <c r="G139" s="35"/>
      <c r="H139" s="35"/>
      <c r="I139" s="35"/>
      <c r="J139" s="35"/>
    </row>
    <row r="140" spans="1:14" ht="12.75" customHeight="1">
      <c r="A140" s="29" t="s">
        <v>65</v>
      </c>
      <c r="B140" s="34"/>
      <c r="C140" s="33"/>
      <c r="D140" s="33"/>
      <c r="E140" s="105">
        <v>-171220.76</v>
      </c>
      <c r="F140" s="105">
        <v>-247917.58</v>
      </c>
      <c r="G140" s="105">
        <v>-242373.31</v>
      </c>
      <c r="H140" s="105">
        <v>-243652.22</v>
      </c>
      <c r="I140" s="105">
        <f>H140</f>
        <v>-243652.22</v>
      </c>
      <c r="J140" s="105">
        <f>I140</f>
        <v>-243652.22</v>
      </c>
      <c r="K140" s="144"/>
      <c r="L140" s="144"/>
      <c r="M140" s="144"/>
    </row>
    <row r="141" spans="1:14" ht="12.75" customHeight="1">
      <c r="A141" s="29" t="s">
        <v>66</v>
      </c>
      <c r="B141" s="34"/>
      <c r="C141" s="33"/>
      <c r="D141" s="33"/>
      <c r="E141" s="105">
        <v>342961.38</v>
      </c>
      <c r="F141" s="105">
        <v>333159.3</v>
      </c>
      <c r="G141" s="105">
        <v>332420.56</v>
      </c>
      <c r="H141" s="105">
        <v>401337.01</v>
      </c>
      <c r="I141" s="105">
        <f>H141</f>
        <v>401337.01</v>
      </c>
      <c r="J141" s="105">
        <f>I141</f>
        <v>401337.01</v>
      </c>
      <c r="K141" s="144"/>
      <c r="L141" s="144"/>
      <c r="M141" s="144"/>
    </row>
    <row r="142" spans="1:14">
      <c r="A142" s="96"/>
      <c r="B142" s="24"/>
      <c r="C142" s="24"/>
      <c r="D142" s="24"/>
      <c r="E142" s="24"/>
      <c r="F142" s="24"/>
      <c r="G142" s="24"/>
      <c r="H142" s="24"/>
      <c r="I142" s="99"/>
      <c r="J142" s="106"/>
      <c r="K142" s="98"/>
      <c r="L142" s="100"/>
      <c r="M142" s="23"/>
    </row>
    <row r="143" spans="1:14">
      <c r="A143" s="56" t="s">
        <v>24</v>
      </c>
      <c r="B143" s="24"/>
      <c r="C143" s="24"/>
      <c r="D143" s="24"/>
      <c r="E143" s="24"/>
      <c r="F143" s="24"/>
      <c r="G143" s="24"/>
      <c r="H143" s="24"/>
      <c r="I143" s="99"/>
      <c r="J143" s="106"/>
      <c r="K143" s="98"/>
      <c r="L143" s="100"/>
      <c r="M143" s="23"/>
    </row>
    <row r="144" spans="1:14">
      <c r="A144" s="85" t="s">
        <v>11</v>
      </c>
      <c r="B144" s="24"/>
      <c r="C144" s="24"/>
      <c r="D144" s="24"/>
      <c r="E144" s="24"/>
      <c r="F144" s="24"/>
      <c r="G144" s="24"/>
      <c r="H144" s="24"/>
      <c r="I144" s="99"/>
      <c r="J144" s="106"/>
      <c r="K144" s="98"/>
      <c r="L144" s="100"/>
      <c r="M144" s="23"/>
    </row>
    <row r="145" spans="1:14">
      <c r="A145" s="101"/>
      <c r="B145" s="24"/>
      <c r="C145" s="24"/>
      <c r="D145" s="24"/>
      <c r="E145" s="24"/>
      <c r="F145" s="24"/>
      <c r="G145" s="24"/>
      <c r="H145" s="24"/>
      <c r="I145" s="99"/>
      <c r="J145" s="106"/>
      <c r="K145" s="98"/>
      <c r="L145" s="100"/>
      <c r="M145" s="23"/>
    </row>
    <row r="146" spans="1:14">
      <c r="B146" s="119" t="s">
        <v>23</v>
      </c>
      <c r="C146" s="119"/>
      <c r="D146" s="119"/>
      <c r="E146" s="119"/>
      <c r="F146" s="119"/>
      <c r="G146" s="119"/>
    </row>
    <row r="147" spans="1:14" ht="24.75" customHeight="1">
      <c r="A147" s="107" t="s">
        <v>17</v>
      </c>
      <c r="B147" s="32"/>
      <c r="C147" s="31" t="s">
        <v>22</v>
      </c>
      <c r="D147" s="147" t="s">
        <v>21</v>
      </c>
      <c r="E147" s="148"/>
      <c r="F147" s="30" t="s">
        <v>9</v>
      </c>
      <c r="G147" s="30" t="s">
        <v>20</v>
      </c>
    </row>
    <row r="148" spans="1:14" ht="13.5" customHeight="1">
      <c r="A148" s="29" t="str">
        <f t="shared" ref="A148:A156" si="23">A8</f>
        <v>Residential</v>
      </c>
      <c r="B148" s="88" t="s">
        <v>36</v>
      </c>
      <c r="C148" s="28">
        <f t="shared" ref="C148:C156" si="24">I67</f>
        <v>5.2431633616638823E-3</v>
      </c>
      <c r="D148" s="124">
        <f t="shared" ref="D148:D156" si="25">H67</f>
        <v>47073687.235541083</v>
      </c>
      <c r="E148" s="125"/>
      <c r="F148" s="27">
        <f t="shared" ref="F148:F156" si="26">C148*D148</f>
        <v>246815.03221181378</v>
      </c>
      <c r="G148" s="26">
        <f t="shared" ref="G148:G156" si="27">F148/$F$157</f>
        <v>0.33251588819696704</v>
      </c>
    </row>
    <row r="149" spans="1:14" ht="13.5" customHeight="1">
      <c r="A149" s="29" t="str">
        <f t="shared" si="23"/>
        <v>General Service &lt; 50 kW</v>
      </c>
      <c r="B149" s="88" t="s">
        <v>36</v>
      </c>
      <c r="C149" s="28">
        <f t="shared" si="24"/>
        <v>4.7390126102218461E-3</v>
      </c>
      <c r="D149" s="124">
        <f t="shared" si="25"/>
        <v>21959819.919917766</v>
      </c>
      <c r="E149" s="125"/>
      <c r="F149" s="27">
        <f t="shared" si="26"/>
        <v>104067.86351869119</v>
      </c>
      <c r="G149" s="26">
        <f t="shared" si="27"/>
        <v>0.14020304095976377</v>
      </c>
    </row>
    <row r="150" spans="1:14" ht="13.5" customHeight="1">
      <c r="A150" s="29" t="str">
        <f t="shared" si="23"/>
        <v>General Service 50 to 2999 kW</v>
      </c>
      <c r="B150" s="88" t="s">
        <v>56</v>
      </c>
      <c r="C150" s="28">
        <f t="shared" si="24"/>
        <v>1.847005047208093</v>
      </c>
      <c r="D150" s="124">
        <f t="shared" si="25"/>
        <v>158301.25589674423</v>
      </c>
      <c r="E150" s="125"/>
      <c r="F150" s="27">
        <f t="shared" si="26"/>
        <v>292383.21862066648</v>
      </c>
      <c r="G150" s="26">
        <f t="shared" si="27"/>
        <v>0.39390658163034442</v>
      </c>
    </row>
    <row r="151" spans="1:14" ht="13.5" customHeight="1">
      <c r="A151" s="29" t="str">
        <f t="shared" si="23"/>
        <v>General Service 3000-4999 kW</v>
      </c>
      <c r="B151" s="88" t="s">
        <v>56</v>
      </c>
      <c r="C151" s="28">
        <f t="shared" si="24"/>
        <v>2.1783327045005123</v>
      </c>
      <c r="D151" s="124">
        <f t="shared" si="25"/>
        <v>43102.859194149605</v>
      </c>
      <c r="E151" s="125"/>
      <c r="F151" s="27">
        <f t="shared" si="26"/>
        <v>93892.367840096675</v>
      </c>
      <c r="G151" s="26">
        <f t="shared" si="27"/>
        <v>0.12649433791566167</v>
      </c>
    </row>
    <row r="152" spans="1:14" ht="13.5" customHeight="1">
      <c r="A152" s="29" t="str">
        <f t="shared" si="23"/>
        <v>Unmetered Scattered Load</v>
      </c>
      <c r="B152" s="88" t="s">
        <v>36</v>
      </c>
      <c r="C152" s="28">
        <f t="shared" si="24"/>
        <v>4.7390236629172569E-3</v>
      </c>
      <c r="D152" s="124">
        <f t="shared" si="25"/>
        <v>587228.94735000003</v>
      </c>
      <c r="E152" s="125"/>
      <c r="F152" s="27">
        <f t="shared" si="26"/>
        <v>2782.8918770416421</v>
      </c>
      <c r="G152" s="26">
        <f t="shared" si="27"/>
        <v>3.7491872191013752E-3</v>
      </c>
    </row>
    <row r="153" spans="1:14" ht="13.5" customHeight="1">
      <c r="A153" s="29" t="str">
        <f t="shared" si="23"/>
        <v>Sentinel Lighting</v>
      </c>
      <c r="B153" s="92" t="s">
        <v>56</v>
      </c>
      <c r="C153" s="28">
        <f t="shared" si="24"/>
        <v>1.4577214832777678</v>
      </c>
      <c r="D153" s="124">
        <f t="shared" si="25"/>
        <v>105.19110423327781</v>
      </c>
      <c r="E153" s="125"/>
      <c r="F153" s="27">
        <f t="shared" si="26"/>
        <v>153.33933249056003</v>
      </c>
      <c r="G153" s="26">
        <f t="shared" si="27"/>
        <v>2.0658289684265062E-4</v>
      </c>
    </row>
    <row r="154" spans="1:14" ht="13.5" customHeight="1">
      <c r="A154" s="29" t="str">
        <f t="shared" si="23"/>
        <v xml:space="preserve">Street Lighting </v>
      </c>
      <c r="B154" s="92" t="s">
        <v>56</v>
      </c>
      <c r="C154" s="28">
        <f t="shared" si="24"/>
        <v>1.4278526730197403</v>
      </c>
      <c r="D154" s="124">
        <f t="shared" si="25"/>
        <v>1520.2317092938708</v>
      </c>
      <c r="E154" s="125"/>
      <c r="F154" s="27">
        <f t="shared" si="26"/>
        <v>2170.6669097246222</v>
      </c>
      <c r="G154" s="26">
        <f t="shared" si="27"/>
        <v>2.9243811813189084E-3</v>
      </c>
    </row>
    <row r="155" spans="1:14" ht="13.5" customHeight="1">
      <c r="A155" s="29" t="str">
        <f t="shared" si="23"/>
        <v>other</v>
      </c>
      <c r="B155" s="92">
        <v>0</v>
      </c>
      <c r="C155" s="28">
        <f t="shared" si="24"/>
        <v>0</v>
      </c>
      <c r="D155" s="124">
        <f t="shared" si="25"/>
        <v>0</v>
      </c>
      <c r="E155" s="125"/>
      <c r="F155" s="27">
        <f t="shared" si="26"/>
        <v>0</v>
      </c>
      <c r="G155" s="26">
        <f t="shared" si="27"/>
        <v>0</v>
      </c>
    </row>
    <row r="156" spans="1:14" ht="13.5" customHeight="1">
      <c r="A156" s="29" t="str">
        <f t="shared" si="23"/>
        <v>other</v>
      </c>
      <c r="B156" s="92">
        <v>0</v>
      </c>
      <c r="C156" s="28">
        <f t="shared" si="24"/>
        <v>0</v>
      </c>
      <c r="D156" s="124">
        <f t="shared" si="25"/>
        <v>0</v>
      </c>
      <c r="E156" s="125"/>
      <c r="F156" s="27">
        <f t="shared" si="26"/>
        <v>0</v>
      </c>
      <c r="G156" s="26">
        <f t="shared" si="27"/>
        <v>0</v>
      </c>
    </row>
    <row r="157" spans="1:14">
      <c r="A157" s="52" t="s">
        <v>2</v>
      </c>
      <c r="B157" s="108"/>
      <c r="C157" s="109"/>
      <c r="D157" s="145"/>
      <c r="E157" s="146"/>
      <c r="F157" s="110">
        <f>SUM(F148:F156)</f>
        <v>742265.38031052507</v>
      </c>
      <c r="G157" s="25">
        <f>SUM(G148:G156)</f>
        <v>0.99999999999999978</v>
      </c>
    </row>
    <row r="158" spans="1:14">
      <c r="A158" s="96"/>
      <c r="B158" s="24"/>
      <c r="C158" s="24"/>
      <c r="D158" s="24" t="s">
        <v>1</v>
      </c>
      <c r="E158" s="24"/>
      <c r="F158" s="24"/>
      <c r="G158" s="24"/>
      <c r="H158" s="24"/>
      <c r="I158" s="99"/>
      <c r="J158" s="106"/>
      <c r="K158" s="98"/>
      <c r="L158" s="100"/>
      <c r="M158" s="23"/>
    </row>
    <row r="159" spans="1:14">
      <c r="A159" s="56" t="s">
        <v>19</v>
      </c>
      <c r="B159" s="22"/>
      <c r="C159" s="22"/>
      <c r="D159" s="22"/>
      <c r="E159" s="22"/>
      <c r="F159" s="22"/>
      <c r="G159" s="22"/>
      <c r="H159" s="22"/>
      <c r="I159" s="21"/>
      <c r="J159" s="22"/>
      <c r="K159" s="21"/>
      <c r="L159" s="20"/>
      <c r="M159" s="20"/>
      <c r="N159" s="19"/>
    </row>
    <row r="160" spans="1:14" s="68" customFormat="1">
      <c r="A160" s="85" t="s">
        <v>11</v>
      </c>
      <c r="B160" s="17"/>
      <c r="C160" s="17"/>
      <c r="D160" s="18"/>
      <c r="E160" s="18"/>
      <c r="F160" s="18"/>
      <c r="G160" s="18"/>
      <c r="H160" s="18"/>
      <c r="I160" s="18"/>
      <c r="J160" s="17"/>
      <c r="K160" s="41"/>
      <c r="L160" s="41"/>
      <c r="M160" s="41"/>
      <c r="N160" s="41"/>
    </row>
    <row r="161" spans="1:14" s="68" customFormat="1" ht="16.5" customHeight="1">
      <c r="A161" s="101"/>
      <c r="B161" s="17"/>
      <c r="C161" s="17"/>
      <c r="D161" s="18"/>
      <c r="E161" s="18"/>
      <c r="F161" s="18"/>
      <c r="G161" s="18"/>
      <c r="H161" s="18"/>
      <c r="I161" s="18"/>
      <c r="J161" s="17"/>
      <c r="K161" s="41"/>
      <c r="L161" s="41"/>
      <c r="M161" s="41"/>
      <c r="N161" s="41"/>
    </row>
    <row r="162" spans="1:14" s="68" customFormat="1">
      <c r="B162" s="121" t="s">
        <v>18</v>
      </c>
      <c r="C162" s="122"/>
      <c r="D162" s="122"/>
      <c r="E162" s="122"/>
      <c r="F162" s="122"/>
      <c r="G162" s="122"/>
      <c r="H162" s="123"/>
      <c r="I162" s="16"/>
      <c r="J162" s="16"/>
      <c r="K162" s="16"/>
      <c r="L162" s="16"/>
      <c r="M162" s="41"/>
      <c r="N162" s="41"/>
    </row>
    <row r="163" spans="1:14" ht="28.5" customHeight="1">
      <c r="A163" s="72" t="s">
        <v>17</v>
      </c>
      <c r="B163" s="142" t="s">
        <v>16</v>
      </c>
      <c r="C163" s="142"/>
      <c r="D163" s="142"/>
      <c r="E163" s="15" t="s">
        <v>15</v>
      </c>
      <c r="F163" s="15" t="s">
        <v>14</v>
      </c>
      <c r="G163" s="15" t="s">
        <v>4</v>
      </c>
      <c r="H163" s="15" t="s">
        <v>13</v>
      </c>
      <c r="I163" s="41"/>
      <c r="J163" s="41"/>
    </row>
    <row r="164" spans="1:14" ht="12.75" customHeight="1">
      <c r="A164" s="4" t="str">
        <f t="shared" ref="A164:A172" si="28">A8</f>
        <v>Residential</v>
      </c>
      <c r="B164" s="116">
        <f t="shared" ref="B164:B172" si="29">G148</f>
        <v>0.33251588819696704</v>
      </c>
      <c r="C164" s="116"/>
      <c r="D164" s="116"/>
      <c r="E164" s="14">
        <f t="shared" ref="E164:E170" si="30">$E$173*B164</f>
        <v>133450.93234646504</v>
      </c>
      <c r="F164" s="13">
        <v>44844895.908870228</v>
      </c>
      <c r="G164" s="12">
        <f t="shared" ref="G164:G170" si="31">ROUND(E164/F164,4)</f>
        <v>3.0000000000000001E-3</v>
      </c>
      <c r="H164" s="88" t="s">
        <v>36</v>
      </c>
      <c r="I164" s="41"/>
      <c r="J164" s="41"/>
    </row>
    <row r="165" spans="1:14" ht="12.75" customHeight="1">
      <c r="A165" s="4" t="str">
        <f t="shared" si="28"/>
        <v>General Service &lt; 50 kW</v>
      </c>
      <c r="B165" s="116">
        <f t="shared" si="29"/>
        <v>0.14020304095976377</v>
      </c>
      <c r="C165" s="116"/>
      <c r="D165" s="116"/>
      <c r="E165" s="14">
        <f t="shared" si="30"/>
        <v>56268.669251699124</v>
      </c>
      <c r="F165" s="13">
        <v>20920091.378410749</v>
      </c>
      <c r="G165" s="12">
        <f t="shared" si="31"/>
        <v>2.7000000000000001E-3</v>
      </c>
      <c r="H165" s="88" t="s">
        <v>36</v>
      </c>
      <c r="I165" s="41"/>
      <c r="J165" s="41"/>
    </row>
    <row r="166" spans="1:14" ht="12.75" customHeight="1">
      <c r="A166" s="4" t="str">
        <f t="shared" si="28"/>
        <v>General Service 50 to 2999 kW</v>
      </c>
      <c r="B166" s="116">
        <f t="shared" si="29"/>
        <v>0.39390658163034442</v>
      </c>
      <c r="C166" s="116"/>
      <c r="D166" s="116"/>
      <c r="E166" s="14">
        <f t="shared" si="30"/>
        <v>158089.28969084335</v>
      </c>
      <c r="F166" s="13">
        <v>158301.25589674423</v>
      </c>
      <c r="G166" s="12">
        <f t="shared" si="31"/>
        <v>0.99870000000000003</v>
      </c>
      <c r="H166" s="88" t="s">
        <v>56</v>
      </c>
      <c r="I166" s="41"/>
      <c r="J166" s="41"/>
    </row>
    <row r="167" spans="1:14" ht="12.75" customHeight="1">
      <c r="A167" s="4" t="str">
        <f t="shared" si="28"/>
        <v>General Service 3000-4999 kW</v>
      </c>
      <c r="B167" s="116">
        <f t="shared" si="29"/>
        <v>0.12649433791566167</v>
      </c>
      <c r="C167" s="116"/>
      <c r="D167" s="116"/>
      <c r="E167" s="14">
        <f t="shared" si="30"/>
        <v>50766.85936100129</v>
      </c>
      <c r="F167" s="13">
        <v>43102.859194149605</v>
      </c>
      <c r="G167" s="12">
        <f t="shared" si="31"/>
        <v>1.1778</v>
      </c>
      <c r="H167" s="88" t="s">
        <v>56</v>
      </c>
      <c r="I167" s="41"/>
      <c r="J167" s="41"/>
    </row>
    <row r="168" spans="1:14" ht="12.75" customHeight="1">
      <c r="A168" s="4" t="str">
        <f t="shared" si="28"/>
        <v>Unmetered Scattered Load</v>
      </c>
      <c r="B168" s="116">
        <f t="shared" si="29"/>
        <v>3.7491872191013752E-3</v>
      </c>
      <c r="C168" s="116"/>
      <c r="D168" s="116"/>
      <c r="E168" s="14">
        <f t="shared" si="30"/>
        <v>1504.6875884443609</v>
      </c>
      <c r="F168" s="13">
        <v>559425.5</v>
      </c>
      <c r="G168" s="12">
        <f t="shared" si="31"/>
        <v>2.7000000000000001E-3</v>
      </c>
      <c r="H168" s="88" t="s">
        <v>36</v>
      </c>
      <c r="I168" s="41"/>
      <c r="J168" s="41"/>
    </row>
    <row r="169" spans="1:14" ht="12.75" customHeight="1">
      <c r="A169" s="4" t="str">
        <f t="shared" si="28"/>
        <v>Sentinel Lighting</v>
      </c>
      <c r="B169" s="116">
        <f t="shared" si="29"/>
        <v>2.0658289684265062E-4</v>
      </c>
      <c r="C169" s="116"/>
      <c r="D169" s="116"/>
      <c r="E169" s="14">
        <f t="shared" si="30"/>
        <v>82.909362135967839</v>
      </c>
      <c r="F169" s="13">
        <v>105.19110423327781</v>
      </c>
      <c r="G169" s="12">
        <f t="shared" si="31"/>
        <v>0.78820000000000001</v>
      </c>
      <c r="H169" s="92" t="s">
        <v>56</v>
      </c>
      <c r="I169" s="41"/>
      <c r="J169" s="41"/>
    </row>
    <row r="170" spans="1:14" ht="12.75" customHeight="1">
      <c r="A170" s="4" t="str">
        <f t="shared" si="28"/>
        <v xml:space="preserve">Street Lighting </v>
      </c>
      <c r="B170" s="116">
        <f t="shared" si="29"/>
        <v>2.9243811813189084E-3</v>
      </c>
      <c r="C170" s="116"/>
      <c r="D170" s="116"/>
      <c r="E170" s="14">
        <f t="shared" si="30"/>
        <v>1173.6623994107986</v>
      </c>
      <c r="F170" s="13">
        <v>1520.2317092938708</v>
      </c>
      <c r="G170" s="12">
        <f t="shared" si="31"/>
        <v>0.77200000000000002</v>
      </c>
      <c r="H170" s="92" t="s">
        <v>56</v>
      </c>
      <c r="I170" s="41"/>
      <c r="J170" s="41"/>
    </row>
    <row r="171" spans="1:14" ht="12.75" customHeight="1">
      <c r="A171" s="4" t="str">
        <f t="shared" si="28"/>
        <v>other</v>
      </c>
      <c r="B171" s="116">
        <f t="shared" si="29"/>
        <v>0</v>
      </c>
      <c r="C171" s="116"/>
      <c r="D171" s="116"/>
      <c r="E171" s="14">
        <v>0</v>
      </c>
      <c r="F171" s="13">
        <v>0</v>
      </c>
      <c r="G171" s="12">
        <v>0</v>
      </c>
      <c r="H171" s="92">
        <v>0</v>
      </c>
      <c r="I171" s="41"/>
      <c r="J171" s="41"/>
    </row>
    <row r="172" spans="1:14" ht="12.75" customHeight="1">
      <c r="A172" s="4" t="str">
        <f t="shared" si="28"/>
        <v>other</v>
      </c>
      <c r="B172" s="116">
        <f t="shared" si="29"/>
        <v>0</v>
      </c>
      <c r="C172" s="116"/>
      <c r="D172" s="116"/>
      <c r="E172" s="14">
        <f>$E$173*B172</f>
        <v>0</v>
      </c>
      <c r="F172" s="13">
        <v>0</v>
      </c>
      <c r="G172" s="12">
        <v>0</v>
      </c>
      <c r="H172" s="92">
        <v>0</v>
      </c>
      <c r="I172" s="41"/>
      <c r="J172" s="41"/>
    </row>
    <row r="173" spans="1:14" ht="12.75" customHeight="1">
      <c r="A173" s="11" t="s">
        <v>2</v>
      </c>
      <c r="B173" s="129">
        <f>SUM(B164:D170)</f>
        <v>0.99999999999999978</v>
      </c>
      <c r="C173" s="130"/>
      <c r="D173" s="131"/>
      <c r="E173" s="9">
        <f>J141</f>
        <v>401337.01</v>
      </c>
      <c r="F173" s="10">
        <f>SUM(F164:F172)</f>
        <v>66527442.325185403</v>
      </c>
      <c r="G173" s="9"/>
      <c r="H173" s="8"/>
      <c r="I173" s="41"/>
      <c r="J173" s="41"/>
    </row>
    <row r="174" spans="1:14">
      <c r="A174" s="7"/>
      <c r="C174" s="5"/>
      <c r="D174" s="6"/>
      <c r="E174" s="6"/>
      <c r="F174" s="6"/>
      <c r="G174" s="6"/>
      <c r="H174" s="6"/>
      <c r="I174" s="6"/>
      <c r="J174" s="5"/>
      <c r="K174" s="41"/>
      <c r="L174" s="41"/>
      <c r="M174" s="41"/>
      <c r="N174" s="41"/>
    </row>
    <row r="175" spans="1:14">
      <c r="A175" s="56" t="s">
        <v>12</v>
      </c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</row>
    <row r="176" spans="1:14">
      <c r="A176" s="85" t="s">
        <v>11</v>
      </c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</row>
    <row r="177" spans="1:10">
      <c r="B177" s="40"/>
      <c r="C177" s="40"/>
      <c r="D177" s="40"/>
    </row>
    <row r="178" spans="1:10" s="69" customFormat="1">
      <c r="A178" s="52" t="s">
        <v>10</v>
      </c>
      <c r="B178" s="39"/>
      <c r="C178" s="39" t="s">
        <v>9</v>
      </c>
      <c r="D178" s="39" t="s">
        <v>8</v>
      </c>
      <c r="E178" s="119">
        <v>2017</v>
      </c>
      <c r="F178" s="120"/>
      <c r="G178" s="120"/>
      <c r="H178" s="126">
        <v>2018</v>
      </c>
      <c r="I178" s="118"/>
      <c r="J178" s="118"/>
    </row>
    <row r="179" spans="1:10">
      <c r="A179" s="87" t="s">
        <v>7</v>
      </c>
      <c r="B179" s="88"/>
      <c r="C179" s="88" t="s">
        <v>6</v>
      </c>
      <c r="D179" s="88" t="s">
        <v>6</v>
      </c>
      <c r="E179" s="88" t="s">
        <v>5</v>
      </c>
      <c r="F179" s="88" t="s">
        <v>4</v>
      </c>
      <c r="G179" s="88" t="s">
        <v>3</v>
      </c>
      <c r="H179" s="88" t="s">
        <v>5</v>
      </c>
      <c r="I179" s="88" t="s">
        <v>4</v>
      </c>
      <c r="J179" s="88" t="s">
        <v>3</v>
      </c>
    </row>
    <row r="180" spans="1:10">
      <c r="A180" s="4" t="str">
        <f t="shared" ref="A180:A188" si="32">A8</f>
        <v>Residential</v>
      </c>
      <c r="B180" s="88" t="s">
        <v>36</v>
      </c>
      <c r="C180" s="88">
        <v>4075</v>
      </c>
      <c r="D180" s="88">
        <v>4750</v>
      </c>
      <c r="E180" s="2">
        <f>E115</f>
        <v>47768829.248210661</v>
      </c>
      <c r="F180" s="1">
        <v>1.8E-3</v>
      </c>
      <c r="G180" s="3">
        <f t="shared" ref="G180:G188" si="33">E180*F180</f>
        <v>85983.89264677919</v>
      </c>
      <c r="H180" s="2">
        <v>44844895.908870228</v>
      </c>
      <c r="I180" s="1">
        <f t="shared" ref="I180:I188" si="34">G164</f>
        <v>3.0000000000000001E-3</v>
      </c>
      <c r="J180" s="111">
        <f t="shared" ref="J180:J188" si="35">H180*I180</f>
        <v>134534.68772661069</v>
      </c>
    </row>
    <row r="181" spans="1:10">
      <c r="A181" s="4" t="str">
        <f t="shared" si="32"/>
        <v>General Service &lt; 50 kW</v>
      </c>
      <c r="B181" s="88" t="s">
        <v>36</v>
      </c>
      <c r="C181" s="88">
        <v>4075</v>
      </c>
      <c r="D181" s="88">
        <v>4750</v>
      </c>
      <c r="E181" s="2">
        <f>E116</f>
        <v>22002634.258996326</v>
      </c>
      <c r="F181" s="1">
        <v>1.6000000000000001E-3</v>
      </c>
      <c r="G181" s="3">
        <f t="shared" si="33"/>
        <v>35204.214814394123</v>
      </c>
      <c r="H181" s="2">
        <v>20920091.378410749</v>
      </c>
      <c r="I181" s="1">
        <f t="shared" si="34"/>
        <v>2.7000000000000001E-3</v>
      </c>
      <c r="J181" s="111">
        <f t="shared" si="35"/>
        <v>56484.246721709023</v>
      </c>
    </row>
    <row r="182" spans="1:10">
      <c r="A182" s="4" t="str">
        <f t="shared" si="32"/>
        <v>General Service 50 to 2999 kW</v>
      </c>
      <c r="B182" s="88" t="s">
        <v>56</v>
      </c>
      <c r="C182" s="88">
        <v>4075</v>
      </c>
      <c r="D182" s="88">
        <v>4750</v>
      </c>
      <c r="E182" s="2">
        <f>E53</f>
        <v>163126.16966948824</v>
      </c>
      <c r="F182" s="1">
        <v>0.63019999999999998</v>
      </c>
      <c r="G182" s="3">
        <f t="shared" si="33"/>
        <v>102802.11212571149</v>
      </c>
      <c r="H182" s="2">
        <v>158301.25589674423</v>
      </c>
      <c r="I182" s="1">
        <f t="shared" si="34"/>
        <v>0.99870000000000003</v>
      </c>
      <c r="J182" s="111">
        <f t="shared" si="35"/>
        <v>158095.46426407847</v>
      </c>
    </row>
    <row r="183" spans="1:10">
      <c r="A183" s="4" t="str">
        <f t="shared" si="32"/>
        <v>General Service 3000-4999 kW</v>
      </c>
      <c r="B183" s="88" t="s">
        <v>56</v>
      </c>
      <c r="C183" s="88">
        <v>4075</v>
      </c>
      <c r="D183" s="88">
        <v>4750</v>
      </c>
      <c r="E183" s="2">
        <f>E54</f>
        <v>44307.588443321561</v>
      </c>
      <c r="F183" s="1">
        <v>0.74329999999999996</v>
      </c>
      <c r="G183" s="3">
        <f t="shared" si="33"/>
        <v>32933.830489920918</v>
      </c>
      <c r="H183" s="2">
        <v>43102.859194149605</v>
      </c>
      <c r="I183" s="1">
        <f t="shared" si="34"/>
        <v>1.1778</v>
      </c>
      <c r="J183" s="111">
        <f t="shared" si="35"/>
        <v>50766.547558869403</v>
      </c>
    </row>
    <row r="184" spans="1:10">
      <c r="A184" s="4" t="str">
        <f t="shared" si="32"/>
        <v>Unmetered Scattered Load</v>
      </c>
      <c r="B184" s="88" t="s">
        <v>36</v>
      </c>
      <c r="C184" s="88">
        <v>4075</v>
      </c>
      <c r="D184" s="88">
        <v>4750</v>
      </c>
      <c r="E184" s="2">
        <f>E119</f>
        <v>587228.94735000003</v>
      </c>
      <c r="F184" s="1">
        <v>1.6000000000000001E-3</v>
      </c>
      <c r="G184" s="3">
        <f t="shared" si="33"/>
        <v>939.56631576000007</v>
      </c>
      <c r="H184" s="2">
        <v>559425.5</v>
      </c>
      <c r="I184" s="1">
        <f t="shared" si="34"/>
        <v>2.7000000000000001E-3</v>
      </c>
      <c r="J184" s="111">
        <f t="shared" si="35"/>
        <v>1510.44885</v>
      </c>
    </row>
    <row r="185" spans="1:10">
      <c r="A185" s="4" t="str">
        <f t="shared" si="32"/>
        <v>Sentinel Lighting</v>
      </c>
      <c r="B185" s="92" t="s">
        <v>56</v>
      </c>
      <c r="C185" s="88">
        <v>4075</v>
      </c>
      <c r="D185" s="88">
        <v>4750</v>
      </c>
      <c r="E185" s="2">
        <f>E56</f>
        <v>109.2644934298052</v>
      </c>
      <c r="F185" s="1">
        <v>0.49740000000000001</v>
      </c>
      <c r="G185" s="3">
        <f t="shared" si="33"/>
        <v>54.348159031985105</v>
      </c>
      <c r="H185" s="2">
        <v>105.19110423327781</v>
      </c>
      <c r="I185" s="1">
        <f t="shared" si="34"/>
        <v>0.78820000000000001</v>
      </c>
      <c r="J185" s="111">
        <f t="shared" si="35"/>
        <v>82.911628356669567</v>
      </c>
    </row>
    <row r="186" spans="1:10">
      <c r="A186" s="4" t="str">
        <f t="shared" si="32"/>
        <v xml:space="preserve">Street Lighting </v>
      </c>
      <c r="B186" s="92" t="s">
        <v>56</v>
      </c>
      <c r="C186" s="88">
        <v>4075</v>
      </c>
      <c r="D186" s="88">
        <v>4750</v>
      </c>
      <c r="E186" s="2">
        <f>E57</f>
        <v>1560.5863627703009</v>
      </c>
      <c r="F186" s="1">
        <v>0.48720000000000002</v>
      </c>
      <c r="G186" s="3">
        <f t="shared" si="33"/>
        <v>760.3176759416906</v>
      </c>
      <c r="H186" s="2">
        <v>1520.2317092938708</v>
      </c>
      <c r="I186" s="1">
        <f t="shared" si="34"/>
        <v>0.77200000000000002</v>
      </c>
      <c r="J186" s="111">
        <f t="shared" si="35"/>
        <v>1173.6188795748683</v>
      </c>
    </row>
    <row r="187" spans="1:10">
      <c r="A187" s="4" t="str">
        <f t="shared" si="32"/>
        <v>other</v>
      </c>
      <c r="B187" s="92">
        <v>0</v>
      </c>
      <c r="C187" s="88">
        <v>4075</v>
      </c>
      <c r="D187" s="88">
        <v>4750</v>
      </c>
      <c r="E187" s="2">
        <f>E122</f>
        <v>0</v>
      </c>
      <c r="F187" s="1">
        <v>0</v>
      </c>
      <c r="G187" s="3">
        <f t="shared" si="33"/>
        <v>0</v>
      </c>
      <c r="H187" s="2">
        <v>0</v>
      </c>
      <c r="I187" s="1">
        <f t="shared" si="34"/>
        <v>0</v>
      </c>
      <c r="J187" s="111">
        <f t="shared" si="35"/>
        <v>0</v>
      </c>
    </row>
    <row r="188" spans="1:10">
      <c r="A188" s="4" t="str">
        <f t="shared" si="32"/>
        <v>other</v>
      </c>
      <c r="B188" s="92">
        <v>0</v>
      </c>
      <c r="C188" s="88">
        <v>4075</v>
      </c>
      <c r="D188" s="88">
        <v>4750</v>
      </c>
      <c r="E188" s="2">
        <f>E123</f>
        <v>0</v>
      </c>
      <c r="F188" s="1">
        <v>0</v>
      </c>
      <c r="G188" s="3">
        <f t="shared" si="33"/>
        <v>0</v>
      </c>
      <c r="H188" s="2">
        <v>1</v>
      </c>
      <c r="I188" s="1">
        <f t="shared" si="34"/>
        <v>0</v>
      </c>
      <c r="J188" s="111">
        <f t="shared" si="35"/>
        <v>0</v>
      </c>
    </row>
    <row r="189" spans="1:10">
      <c r="A189" s="52" t="s">
        <v>2</v>
      </c>
      <c r="B189" s="92" t="s">
        <v>1</v>
      </c>
      <c r="C189" s="39">
        <v>0</v>
      </c>
      <c r="D189" s="39">
        <v>0</v>
      </c>
      <c r="E189" s="93"/>
      <c r="F189" s="43"/>
      <c r="G189" s="36">
        <f>SUM(G180:G188)</f>
        <v>258678.28222753937</v>
      </c>
      <c r="H189" s="93"/>
      <c r="I189" s="43"/>
      <c r="J189" s="112">
        <f>SUM(J180:J188)</f>
        <v>402647.92562919913</v>
      </c>
    </row>
    <row r="190" spans="1:10">
      <c r="A190" s="68"/>
      <c r="B190" s="41"/>
      <c r="C190" s="41"/>
      <c r="D190" s="41"/>
      <c r="E190" s="41"/>
      <c r="F190" s="41"/>
      <c r="G190" s="41"/>
      <c r="H190" s="41"/>
      <c r="I190" s="41"/>
      <c r="J190" s="41"/>
    </row>
    <row r="191" spans="1:10">
      <c r="A191" s="68"/>
      <c r="B191" s="41"/>
      <c r="C191" s="41"/>
      <c r="D191" s="41"/>
      <c r="E191" s="41"/>
      <c r="F191" s="41"/>
      <c r="G191" s="41"/>
      <c r="H191" s="41"/>
      <c r="I191" s="41"/>
      <c r="J191" s="41"/>
    </row>
    <row r="192" spans="1:10" s="69" customFormat="1">
      <c r="A192" s="52" t="s">
        <v>0</v>
      </c>
      <c r="B192" s="39"/>
      <c r="C192" s="39"/>
      <c r="D192" s="39"/>
      <c r="E192" s="39"/>
      <c r="F192" s="39"/>
      <c r="G192" s="113">
        <f>G44+G60+G76+G92+G108+G134+G189</f>
        <v>20143942.501681242</v>
      </c>
      <c r="H192" s="39"/>
      <c r="I192" s="39"/>
      <c r="J192" s="112">
        <f>J44+J60+J76+J92+J108+J134+J189+J124</f>
        <v>17927953.5456292</v>
      </c>
    </row>
  </sheetData>
  <sheetProtection selectLockedCells="1" selectUnlockedCells="1"/>
  <mergeCells count="57">
    <mergeCell ref="L98:L108"/>
    <mergeCell ref="K140:M141"/>
    <mergeCell ref="D156:E156"/>
    <mergeCell ref="D157:E157"/>
    <mergeCell ref="D148:E148"/>
    <mergeCell ref="D149:E149"/>
    <mergeCell ref="D147:E147"/>
    <mergeCell ref="D150:E150"/>
    <mergeCell ref="D151:E151"/>
    <mergeCell ref="D152:E152"/>
    <mergeCell ref="L127:L138"/>
    <mergeCell ref="C7:D7"/>
    <mergeCell ref="C8:D8"/>
    <mergeCell ref="C9:D9"/>
    <mergeCell ref="C6:D6"/>
    <mergeCell ref="E178:G178"/>
    <mergeCell ref="F7:H7"/>
    <mergeCell ref="C13:D13"/>
    <mergeCell ref="C14:D14"/>
    <mergeCell ref="C15:D15"/>
    <mergeCell ref="C16:D16"/>
    <mergeCell ref="C10:D10"/>
    <mergeCell ref="C11:D11"/>
    <mergeCell ref="C12:D12"/>
    <mergeCell ref="B163:D163"/>
    <mergeCell ref="B164:D164"/>
    <mergeCell ref="B165:D165"/>
    <mergeCell ref="H178:J178"/>
    <mergeCell ref="B169:D169"/>
    <mergeCell ref="B170:D170"/>
    <mergeCell ref="B171:D171"/>
    <mergeCell ref="C17:D17"/>
    <mergeCell ref="C18:D18"/>
    <mergeCell ref="B168:D168"/>
    <mergeCell ref="B173:D173"/>
    <mergeCell ref="H64:J64"/>
    <mergeCell ref="E96:G96"/>
    <mergeCell ref="H96:J96"/>
    <mergeCell ref="E80:G80"/>
    <mergeCell ref="B146:G146"/>
    <mergeCell ref="H32:J32"/>
    <mergeCell ref="B172:D172"/>
    <mergeCell ref="B166:D166"/>
    <mergeCell ref="B167:D167"/>
    <mergeCell ref="H80:J80"/>
    <mergeCell ref="E32:G32"/>
    <mergeCell ref="B162:H162"/>
    <mergeCell ref="D153:E153"/>
    <mergeCell ref="D154:E154"/>
    <mergeCell ref="D155:E155"/>
    <mergeCell ref="E48:G48"/>
    <mergeCell ref="H48:J48"/>
    <mergeCell ref="E64:G64"/>
    <mergeCell ref="E128:G128"/>
    <mergeCell ref="H128:J128"/>
    <mergeCell ref="E112:G112"/>
    <mergeCell ref="H112:J112"/>
  </mergeCells>
  <dataValidations count="1">
    <dataValidation type="list" allowBlank="1" showInputMessage="1" showErrorMessage="1" sqref="B35:B43">
      <formula1>"kWh, kW,Customer"</formula1>
    </dataValidation>
  </dataValidations>
  <pageMargins left="0.7" right="0.7" top="0.75" bottom="0.75" header="0.51180555555555551" footer="0.51180555555555551"/>
  <pageSetup scale="48" firstPageNumber="0" fitToHeight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4.12 PowerSupplExp</vt:lpstr>
      <vt:lpstr>'4.12 PowerSupplExp'!Print_Area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Ris-Schofield</dc:creator>
  <cp:lastModifiedBy>Heather Dowling</cp:lastModifiedBy>
  <cp:lastPrinted>2017-12-07T21:59:26Z</cp:lastPrinted>
  <dcterms:created xsi:type="dcterms:W3CDTF">2017-12-07T17:23:28Z</dcterms:created>
  <dcterms:modified xsi:type="dcterms:W3CDTF">2017-12-08T13:37:52Z</dcterms:modified>
</cp:coreProperties>
</file>