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307" windowHeight="10480"/>
  </bookViews>
  <sheets>
    <sheet name="General Plant" sheetId="5" r:id="rId1"/>
    <sheet name="General Plant -2" sheetId="6" r:id="rId2"/>
    <sheet name="System Renewal" sheetId="7" r:id="rId3"/>
  </sheets>
  <definedNames>
    <definedName name="_xlnm.Print_Area" localSheetId="0">'General Plant'!$A$1:$I$46</definedName>
    <definedName name="_xlnm.Print_Area" localSheetId="1">'General Plant -2'!$A$1:$I$46</definedName>
    <definedName name="_xlnm.Print_Area" localSheetId="2">'System Renewal'!$A$1:$I$48</definedName>
  </definedNames>
  <calcPr calcId="145621"/>
</workbook>
</file>

<file path=xl/calcChain.xml><?xml version="1.0" encoding="utf-8"?>
<calcChain xmlns="http://schemas.openxmlformats.org/spreadsheetml/2006/main">
  <c r="G29" i="7" l="1"/>
  <c r="F29" i="7"/>
  <c r="E29" i="7"/>
  <c r="E22" i="7"/>
  <c r="E23" i="7" s="1"/>
  <c r="E35" i="7" s="1"/>
  <c r="G16" i="7"/>
  <c r="G41" i="7" s="1"/>
  <c r="F16" i="7"/>
  <c r="F41" i="7" s="1"/>
  <c r="E16" i="7"/>
  <c r="E41" i="7" s="1"/>
  <c r="G29" i="6"/>
  <c r="F29" i="6"/>
  <c r="E29" i="6"/>
  <c r="E23" i="6"/>
  <c r="E35" i="6" s="1"/>
  <c r="E22" i="6"/>
  <c r="G16" i="6"/>
  <c r="G41" i="6" s="1"/>
  <c r="F16" i="6"/>
  <c r="F41" i="6" s="1"/>
  <c r="E16" i="6"/>
  <c r="E41" i="6" s="1"/>
  <c r="G29" i="5"/>
  <c r="F29" i="5"/>
  <c r="E29" i="5"/>
  <c r="E22" i="5"/>
  <c r="E23" i="5" s="1"/>
  <c r="E35" i="5" s="1"/>
  <c r="G16" i="5"/>
  <c r="G41" i="5" s="1"/>
  <c r="F16" i="5"/>
  <c r="F41" i="5" s="1"/>
  <c r="E16" i="5"/>
  <c r="E41" i="5" s="1"/>
  <c r="E24" i="5" l="1"/>
  <c r="F21" i="5" s="1"/>
  <c r="F23" i="5" s="1"/>
  <c r="F35" i="5" s="1"/>
  <c r="E24" i="6"/>
  <c r="F21" i="6" s="1"/>
  <c r="F23" i="6" s="1"/>
  <c r="F35" i="6" s="1"/>
  <c r="E34" i="5"/>
  <c r="E34" i="6"/>
  <c r="E34" i="7"/>
  <c r="F34" i="5"/>
  <c r="F34" i="6"/>
  <c r="F34" i="7"/>
  <c r="G34" i="5"/>
  <c r="G34" i="6"/>
  <c r="G34" i="7"/>
  <c r="E17" i="5"/>
  <c r="E17" i="6"/>
  <c r="E17" i="7"/>
  <c r="F14" i="7" s="1"/>
  <c r="E24" i="7"/>
  <c r="F21" i="7" s="1"/>
  <c r="F24" i="6" l="1"/>
  <c r="G21" i="6" s="1"/>
  <c r="G23" i="6" s="1"/>
  <c r="G35" i="6" s="1"/>
  <c r="F24" i="5"/>
  <c r="G21" i="5" s="1"/>
  <c r="G23" i="5" s="1"/>
  <c r="G35" i="5" s="1"/>
  <c r="F14" i="5"/>
  <c r="E18" i="5"/>
  <c r="F14" i="6"/>
  <c r="E18" i="6"/>
  <c r="F23" i="7"/>
  <c r="F35" i="7" s="1"/>
  <c r="E18" i="7"/>
  <c r="F24" i="7" l="1"/>
  <c r="G21" i="7" s="1"/>
  <c r="E44" i="5"/>
  <c r="E33" i="5" s="1"/>
  <c r="E36" i="5" s="1"/>
  <c r="E37" i="5" s="1"/>
  <c r="E38" i="5" s="1"/>
  <c r="E45" i="5" s="1"/>
  <c r="E43" i="5"/>
  <c r="E44" i="7"/>
  <c r="E33" i="7" s="1"/>
  <c r="E36" i="7" s="1"/>
  <c r="E37" i="7" s="1"/>
  <c r="E38" i="7" s="1"/>
  <c r="E45" i="7" s="1"/>
  <c r="E43" i="7"/>
  <c r="G24" i="5"/>
  <c r="F17" i="5"/>
  <c r="G14" i="5" s="1"/>
  <c r="F18" i="5"/>
  <c r="G23" i="7"/>
  <c r="G35" i="7" s="1"/>
  <c r="E44" i="6"/>
  <c r="E33" i="6" s="1"/>
  <c r="E36" i="6" s="1"/>
  <c r="E37" i="6" s="1"/>
  <c r="E38" i="6" s="1"/>
  <c r="E45" i="6" s="1"/>
  <c r="E43" i="6"/>
  <c r="F17" i="7"/>
  <c r="G14" i="7" s="1"/>
  <c r="F17" i="6"/>
  <c r="G14" i="6" s="1"/>
  <c r="F18" i="6"/>
  <c r="G24" i="6"/>
  <c r="G24" i="7" l="1"/>
  <c r="E46" i="7"/>
  <c r="G17" i="7"/>
  <c r="G18" i="7" s="1"/>
  <c r="F44" i="6"/>
  <c r="F33" i="6" s="1"/>
  <c r="F36" i="6" s="1"/>
  <c r="F37" i="6" s="1"/>
  <c r="F38" i="6" s="1"/>
  <c r="F45" i="6" s="1"/>
  <c r="F43" i="6"/>
  <c r="E46" i="6"/>
  <c r="F44" i="5"/>
  <c r="F33" i="5" s="1"/>
  <c r="F36" i="5" s="1"/>
  <c r="F37" i="5" s="1"/>
  <c r="F38" i="5" s="1"/>
  <c r="F45" i="5" s="1"/>
  <c r="F43" i="5"/>
  <c r="G17" i="5"/>
  <c r="G18" i="5" s="1"/>
  <c r="E46" i="5"/>
  <c r="G17" i="6"/>
  <c r="G18" i="6"/>
  <c r="F18" i="7"/>
  <c r="C48" i="7" l="1"/>
  <c r="F46" i="6"/>
  <c r="G43" i="5"/>
  <c r="G44" i="5"/>
  <c r="G33" i="5" s="1"/>
  <c r="G36" i="5" s="1"/>
  <c r="G37" i="5" s="1"/>
  <c r="G38" i="5" s="1"/>
  <c r="G45" i="5" s="1"/>
  <c r="G43" i="7"/>
  <c r="G44" i="7"/>
  <c r="G33" i="7" s="1"/>
  <c r="G36" i="7" s="1"/>
  <c r="G37" i="7" s="1"/>
  <c r="G38" i="7" s="1"/>
  <c r="G45" i="7" s="1"/>
  <c r="G43" i="6"/>
  <c r="G44" i="6"/>
  <c r="G33" i="6" s="1"/>
  <c r="G36" i="6" s="1"/>
  <c r="G37" i="6" s="1"/>
  <c r="G38" i="6" s="1"/>
  <c r="G45" i="6" s="1"/>
  <c r="F46" i="5"/>
  <c r="F44" i="7"/>
  <c r="F33" i="7" s="1"/>
  <c r="F36" i="7" s="1"/>
  <c r="F37" i="7" s="1"/>
  <c r="F38" i="7" s="1"/>
  <c r="F45" i="7" s="1"/>
  <c r="F43" i="7"/>
  <c r="F46" i="7" l="1"/>
  <c r="G46" i="6"/>
  <c r="G46" i="5"/>
  <c r="G46" i="7"/>
</calcChain>
</file>

<file path=xl/sharedStrings.xml><?xml version="1.0" encoding="utf-8"?>
<sst xmlns="http://schemas.openxmlformats.org/spreadsheetml/2006/main" count="120" uniqueCount="41">
  <si>
    <t>Kingston Hydro</t>
  </si>
  <si>
    <t>Capital Additions Variance Model</t>
  </si>
  <si>
    <t>General Plant - ERM Software</t>
  </si>
  <si>
    <t>Deferred to 2017</t>
  </si>
  <si>
    <t>Depreciation Years</t>
  </si>
  <si>
    <t>CCA Rate</t>
  </si>
  <si>
    <t>PILs Rate</t>
  </si>
  <si>
    <t>Deemed STD%</t>
  </si>
  <si>
    <t>Deemed LTD%</t>
  </si>
  <si>
    <t>Deemed Equity %</t>
  </si>
  <si>
    <t>Fixed Asset Continuity</t>
  </si>
  <si>
    <t>Opening Balance</t>
  </si>
  <si>
    <t>Capex Variance</t>
  </si>
  <si>
    <t>Depreciation (1/2 year)</t>
  </si>
  <si>
    <t>Closing Balance</t>
  </si>
  <si>
    <t>Average Balance (Rate Base)</t>
  </si>
  <si>
    <t>UCC Continuity</t>
  </si>
  <si>
    <t>CCA</t>
  </si>
  <si>
    <t>Cost of Capital</t>
  </si>
  <si>
    <t>Short-Term Debt</t>
  </si>
  <si>
    <t>Long-Term Debt Rate</t>
  </si>
  <si>
    <t>Weighted Debt Rate</t>
  </si>
  <si>
    <t>Equity</t>
  </si>
  <si>
    <t>PILS Calcualtion</t>
  </si>
  <si>
    <t>Cost of Equity Capital</t>
  </si>
  <si>
    <t>Add Depreciation</t>
  </si>
  <si>
    <t>Deduct CCA</t>
  </si>
  <si>
    <t>PILs Income</t>
  </si>
  <si>
    <t>PILS before Gross-Up</t>
  </si>
  <si>
    <t>Pils Grossed Up</t>
  </si>
  <si>
    <t>Revenue Requirement ("RR")</t>
  </si>
  <si>
    <t>Depreciation</t>
  </si>
  <si>
    <t>Cost of Capital:</t>
  </si>
  <si>
    <t xml:space="preserve">  Debt</t>
  </si>
  <si>
    <t xml:space="preserve">  Equity</t>
  </si>
  <si>
    <t>PILS Gross-up</t>
  </si>
  <si>
    <t>Annual RR Variance</t>
  </si>
  <si>
    <t>General Plant - Truck</t>
  </si>
  <si>
    <t>Not received/in service until 2017</t>
  </si>
  <si>
    <t>System Renewal/Service</t>
  </si>
  <si>
    <t>2016 underspending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</si>
</sst>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.0_);_(* \(#,##0.0\);_(* &quot;-&quot;??_);_(@_)"/>
    <numFmt numFmtId="167" formatCode="#,##0.0"/>
    <numFmt numFmtId="168" formatCode="mm/dd/yyyy"/>
    <numFmt numFmtId="169" formatCode="0\-0"/>
    <numFmt numFmtId="170" formatCode="0_);\(0\)"/>
    <numFmt numFmtId="171" formatCode="[$-409]dd\-mmm\-yy;@"/>
    <numFmt numFmtId="172" formatCode="&quot;£ &quot;#,##0.00;[Red]\-&quot;£ &quot;#,##0.00"/>
    <numFmt numFmtId="173" formatCode="_(* #,##0_);_(* \(#,##0\);_(* &quot;-&quot;??_);_(@_)"/>
    <numFmt numFmtId="174" formatCode="##\-#"/>
    <numFmt numFmtId="175" formatCode="0.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Unicode MS"/>
      <family val="2"/>
    </font>
    <font>
      <sz val="10"/>
      <color indexed="8"/>
      <name val="MS Sans Serif"/>
      <family val="2"/>
    </font>
    <font>
      <b/>
      <sz val="10"/>
      <name val="Arial Unicode MS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0"/>
      <color indexed="8"/>
      <name val="匠牥晩††††††††††"/>
    </font>
    <font>
      <sz val="10"/>
      <color theme="1"/>
      <name val="Courier"/>
      <family val="2"/>
    </font>
    <font>
      <sz val="10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b/>
      <sz val="10"/>
      <name val="Arial Unicode MS"/>
      <family val="2"/>
    </font>
    <font>
      <sz val="10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b/>
      <sz val="11"/>
      <color theme="1"/>
      <name val="Calibri"/>
      <family val="2"/>
      <scheme val="minor"/>
    </font>
    <font>
      <sz val="10"/>
      <name val="Arial Unicode MS"/>
      <family val="2"/>
    </font>
    <font>
      <b/>
      <sz val="10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60">
    <xf numFmtId="0" fontId="0" fillId="0" borderId="0"/>
    <xf numFmtId="0" fontId="1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5" fillId="0" borderId="0"/>
    <xf numFmtId="0" fontId="6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" fillId="0" borderId="0"/>
    <xf numFmtId="166" fontId="5" fillId="0" borderId="0"/>
    <xf numFmtId="167" fontId="5" fillId="0" borderId="0"/>
    <xf numFmtId="168" fontId="5" fillId="0" borderId="0"/>
    <xf numFmtId="169" fontId="5" fillId="0" borderId="0"/>
    <xf numFmtId="170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vertical="center"/>
    </xf>
    <xf numFmtId="43" fontId="4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>
      <alignment vertical="top"/>
    </xf>
    <xf numFmtId="44" fontId="8" fillId="0" borderId="0" applyFont="0" applyFill="0" applyBorder="0" applyAlignment="0" applyProtection="0">
      <alignment vertical="top"/>
    </xf>
    <xf numFmtId="5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38" fontId="10" fillId="3" borderId="0" applyNumberFormat="0" applyBorder="0" applyAlignment="0" applyProtection="0"/>
    <xf numFmtId="10" fontId="10" fillId="4" borderId="1" applyNumberFormat="0" applyBorder="0" applyAlignment="0" applyProtection="0"/>
    <xf numFmtId="174" fontId="5" fillId="0" borderId="0"/>
    <xf numFmtId="173" fontId="5" fillId="0" borderId="0"/>
    <xf numFmtId="172" fontId="5" fillId="0" borderId="0"/>
    <xf numFmtId="4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49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5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7" fillId="0" borderId="0"/>
    <xf numFmtId="0" fontId="7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4" fillId="0" borderId="0" applyFon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0" fontId="17" fillId="0" borderId="0"/>
    <xf numFmtId="164" fontId="5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0" fillId="0" borderId="0" xfId="0" applyFont="1"/>
    <xf numFmtId="0" fontId="20" fillId="2" borderId="0" xfId="0" applyFont="1" applyFill="1"/>
    <xf numFmtId="173" fontId="0" fillId="2" borderId="0" xfId="648" applyNumberFormat="1" applyFont="1" applyFill="1"/>
    <xf numFmtId="9" fontId="0" fillId="2" borderId="0" xfId="659" applyFont="1" applyFill="1"/>
    <xf numFmtId="175" fontId="0" fillId="0" borderId="0" xfId="659" applyNumberFormat="1" applyFont="1"/>
    <xf numFmtId="0" fontId="20" fillId="0" borderId="0" xfId="0" applyFont="1" applyAlignment="1">
      <alignment horizontal="center"/>
    </xf>
    <xf numFmtId="173" fontId="0" fillId="0" borderId="0" xfId="648" applyNumberFormat="1" applyFont="1"/>
    <xf numFmtId="173" fontId="0" fillId="0" borderId="2" xfId="648" applyNumberFormat="1" applyFont="1" applyBorder="1"/>
    <xf numFmtId="173" fontId="0" fillId="0" borderId="3" xfId="648" applyNumberFormat="1" applyFont="1" applyBorder="1"/>
    <xf numFmtId="173" fontId="0" fillId="0" borderId="4" xfId="648" applyNumberFormat="1" applyFont="1" applyBorder="1"/>
    <xf numFmtId="10" fontId="0" fillId="0" borderId="0" xfId="659" applyNumberFormat="1" applyFont="1"/>
    <xf numFmtId="10" fontId="0" fillId="0" borderId="0" xfId="659" applyNumberFormat="1" applyFont="1" applyFill="1" applyBorder="1" applyProtection="1"/>
    <xf numFmtId="173" fontId="0" fillId="0" borderId="0" xfId="0" applyNumberFormat="1"/>
    <xf numFmtId="173" fontId="0" fillId="0" borderId="2" xfId="0" applyNumberFormat="1" applyBorder="1"/>
    <xf numFmtId="173" fontId="20" fillId="0" borderId="5" xfId="0" applyNumberFormat="1" applyFont="1" applyBorder="1"/>
  </cellXfs>
  <cellStyles count="660">
    <cellStyle name="$" xfId="9"/>
    <cellStyle name="$.00" xfId="10"/>
    <cellStyle name="$M" xfId="11"/>
    <cellStyle name="$M.00" xfId="12"/>
    <cellStyle name="Comma" xfId="648" builtinId="3"/>
    <cellStyle name="Comma 10" xfId="13"/>
    <cellStyle name="Comma 10 2" xfId="14"/>
    <cellStyle name="Comma 11" xfId="15"/>
    <cellStyle name="Comma 12" xfId="16"/>
    <cellStyle name="Comma 13" xfId="17"/>
    <cellStyle name="Comma 14" xfId="18"/>
    <cellStyle name="Comma 15" xfId="650"/>
    <cellStyle name="Comma 16" xfId="652"/>
    <cellStyle name="Comma 17" xfId="656"/>
    <cellStyle name="Comma 18" xfId="658"/>
    <cellStyle name="Comma 2" xfId="19"/>
    <cellStyle name="Comma 2 2" xfId="20"/>
    <cellStyle name="Comma 2 2 2" xfId="21"/>
    <cellStyle name="Comma 2 3" xfId="22"/>
    <cellStyle name="Comma 2 3 2" xfId="4"/>
    <cellStyle name="Comma 2 4" xfId="23"/>
    <cellStyle name="Comma 2 5" xfId="24"/>
    <cellStyle name="Comma 2 6" xfId="7"/>
    <cellStyle name="Comma 3" xfId="25"/>
    <cellStyle name="Comma 3 2" xfId="26"/>
    <cellStyle name="Comma 3 2 2" xfId="27"/>
    <cellStyle name="Comma 3 2 2 2" xfId="28"/>
    <cellStyle name="Comma 3 2 2 2 2" xfId="29"/>
    <cellStyle name="Comma 3 2 2 3" xfId="30"/>
    <cellStyle name="Comma 3 2 3" xfId="31"/>
    <cellStyle name="Comma 3 2 3 2" xfId="32"/>
    <cellStyle name="Comma 3 2 4" xfId="33"/>
    <cellStyle name="Comma 3 2 5" xfId="34"/>
    <cellStyle name="Comma 3 3" xfId="35"/>
    <cellStyle name="Comma 3 3 2" xfId="36"/>
    <cellStyle name="Comma 3 3 2 2" xfId="37"/>
    <cellStyle name="Comma 3 3 3" xfId="38"/>
    <cellStyle name="Comma 3 4" xfId="39"/>
    <cellStyle name="Comma 3 4 2" xfId="40"/>
    <cellStyle name="Comma 3 5" xfId="41"/>
    <cellStyle name="Comma 3 6" xfId="42"/>
    <cellStyle name="Comma 4" xfId="43"/>
    <cellStyle name="Comma 4 2" xfId="44"/>
    <cellStyle name="Comma 4 2 2" xfId="45"/>
    <cellStyle name="Comma 4 2 2 2" xfId="46"/>
    <cellStyle name="Comma 4 2 2 2 2" xfId="47"/>
    <cellStyle name="Comma 4 2 2 3" xfId="48"/>
    <cellStyle name="Comma 4 2 3" xfId="49"/>
    <cellStyle name="Comma 4 2 3 2" xfId="50"/>
    <cellStyle name="Comma 4 2 4" xfId="51"/>
    <cellStyle name="Comma 4 2 5" xfId="52"/>
    <cellStyle name="Comma 4 3" xfId="53"/>
    <cellStyle name="Comma 4 3 2" xfId="54"/>
    <cellStyle name="Comma 4 3 2 2" xfId="55"/>
    <cellStyle name="Comma 4 3 3" xfId="56"/>
    <cellStyle name="Comma 4 4" xfId="57"/>
    <cellStyle name="Comma 4 4 2" xfId="58"/>
    <cellStyle name="Comma 4 5" xfId="59"/>
    <cellStyle name="Comma 4 6" xfId="60"/>
    <cellStyle name="Comma 5" xfId="61"/>
    <cellStyle name="Comma 5 2" xfId="62"/>
    <cellStyle name="Comma 5 2 2" xfId="63"/>
    <cellStyle name="Comma 5 2 2 2" xfId="64"/>
    <cellStyle name="Comma 5 2 3" xfId="65"/>
    <cellStyle name="Comma 5 3" xfId="66"/>
    <cellStyle name="Comma 5 3 2" xfId="67"/>
    <cellStyle name="Comma 5 4" xfId="68"/>
    <cellStyle name="Comma 5 5" xfId="69"/>
    <cellStyle name="Comma 6" xfId="70"/>
    <cellStyle name="Comma 6 2" xfId="71"/>
    <cellStyle name="Comma 6 2 2" xfId="72"/>
    <cellStyle name="Comma 6 2 2 2" xfId="73"/>
    <cellStyle name="Comma 6 2 3" xfId="74"/>
    <cellStyle name="Comma 6 3" xfId="75"/>
    <cellStyle name="Comma 6 3 2" xfId="76"/>
    <cellStyle name="Comma 6 4" xfId="77"/>
    <cellStyle name="Comma 6 5" xfId="78"/>
    <cellStyle name="Comma 7" xfId="79"/>
    <cellStyle name="Comma 7 2" xfId="80"/>
    <cellStyle name="Comma 7 3" xfId="81"/>
    <cellStyle name="Comma 8" xfId="82"/>
    <cellStyle name="Comma 8 2" xfId="83"/>
    <cellStyle name="Comma 8 3" xfId="84"/>
    <cellStyle name="Comma 9" xfId="85"/>
    <cellStyle name="Comma0" xfId="86"/>
    <cellStyle name="Currency 2" xfId="87"/>
    <cellStyle name="Currency 2 2" xfId="88"/>
    <cellStyle name="Currency 2 2 2" xfId="89"/>
    <cellStyle name="Currency 2 2 2 2" xfId="90"/>
    <cellStyle name="Currency 2 2 3" xfId="91"/>
    <cellStyle name="Currency 2 2 4" xfId="92"/>
    <cellStyle name="Currency 2 3" xfId="93"/>
    <cellStyle name="Currency 2 3 2" xfId="94"/>
    <cellStyle name="Currency 2 4" xfId="95"/>
    <cellStyle name="Currency 2 5" xfId="96"/>
    <cellStyle name="Currency 3" xfId="97"/>
    <cellStyle name="Currency 4" xfId="98"/>
    <cellStyle name="Currency 5" xfId="654"/>
    <cellStyle name="Currency0" xfId="99"/>
    <cellStyle name="Date" xfId="100"/>
    <cellStyle name="Fixed" xfId="101"/>
    <cellStyle name="Grey" xfId="102"/>
    <cellStyle name="Input [yellow]" xfId="103"/>
    <cellStyle name="M" xfId="104"/>
    <cellStyle name="M.00" xfId="105"/>
    <cellStyle name="Normal" xfId="0" builtinId="0"/>
    <cellStyle name="Normal - Style1" xfId="106"/>
    <cellStyle name="Normal 10" xfId="107"/>
    <cellStyle name="Normal 10 2" xfId="108"/>
    <cellStyle name="Normal 10 2 2" xfId="109"/>
    <cellStyle name="Normal 10 2 2 2" xfId="110"/>
    <cellStyle name="Normal 10 2 2 2 2" xfId="111"/>
    <cellStyle name="Normal 10 2 2 3" xfId="112"/>
    <cellStyle name="Normal 10 2 3" xfId="113"/>
    <cellStyle name="Normal 10 2 3 2" xfId="114"/>
    <cellStyle name="Normal 10 2 4" xfId="115"/>
    <cellStyle name="Normal 10 2 5" xfId="116"/>
    <cellStyle name="Normal 10 3" xfId="117"/>
    <cellStyle name="Normal 10 3 2" xfId="118"/>
    <cellStyle name="Normal 10 3 2 2" xfId="119"/>
    <cellStyle name="Normal 10 3 3" xfId="120"/>
    <cellStyle name="Normal 10 4" xfId="121"/>
    <cellStyle name="Normal 10 4 2" xfId="122"/>
    <cellStyle name="Normal 10 5" xfId="123"/>
    <cellStyle name="Normal 10 6" xfId="124"/>
    <cellStyle name="Normal 11" xfId="125"/>
    <cellStyle name="Normal 11 2" xfId="126"/>
    <cellStyle name="Normal 11 2 2" xfId="127"/>
    <cellStyle name="Normal 11 2 2 2" xfId="128"/>
    <cellStyle name="Normal 11 2 2 2 2" xfId="129"/>
    <cellStyle name="Normal 11 2 2 3" xfId="130"/>
    <cellStyle name="Normal 11 2 3" xfId="131"/>
    <cellStyle name="Normal 11 2 3 2" xfId="132"/>
    <cellStyle name="Normal 11 2 4" xfId="133"/>
    <cellStyle name="Normal 11 2 5" xfId="134"/>
    <cellStyle name="Normal 11 3" xfId="135"/>
    <cellStyle name="Normal 11 3 2" xfId="136"/>
    <cellStyle name="Normal 11 3 2 2" xfId="137"/>
    <cellStyle name="Normal 11 3 3" xfId="138"/>
    <cellStyle name="Normal 11 4" xfId="139"/>
    <cellStyle name="Normal 11 4 2" xfId="140"/>
    <cellStyle name="Normal 11 5" xfId="141"/>
    <cellStyle name="Normal 11 6" xfId="142"/>
    <cellStyle name="Normal 12" xfId="143"/>
    <cellStyle name="Normal 12 2" xfId="144"/>
    <cellStyle name="Normal 12 2 2" xfId="145"/>
    <cellStyle name="Normal 12 2 2 2" xfId="146"/>
    <cellStyle name="Normal 12 2 2 2 2" xfId="147"/>
    <cellStyle name="Normal 12 2 2 3" xfId="148"/>
    <cellStyle name="Normal 12 2 3" xfId="149"/>
    <cellStyle name="Normal 12 2 3 2" xfId="150"/>
    <cellStyle name="Normal 12 2 4" xfId="151"/>
    <cellStyle name="Normal 12 2 5" xfId="152"/>
    <cellStyle name="Normal 12 3" xfId="153"/>
    <cellStyle name="Normal 12 3 2" xfId="154"/>
    <cellStyle name="Normal 12 3 2 2" xfId="155"/>
    <cellStyle name="Normal 12 3 3" xfId="156"/>
    <cellStyle name="Normal 12 4" xfId="157"/>
    <cellStyle name="Normal 12 4 2" xfId="158"/>
    <cellStyle name="Normal 12 5" xfId="159"/>
    <cellStyle name="Normal 12 6" xfId="160"/>
    <cellStyle name="Normal 13" xfId="161"/>
    <cellStyle name="Normal 13 2" xfId="162"/>
    <cellStyle name="Normal 13 2 2" xfId="163"/>
    <cellStyle name="Normal 13 2 2 2" xfId="164"/>
    <cellStyle name="Normal 13 2 2 2 2" xfId="165"/>
    <cellStyle name="Normal 13 2 2 3" xfId="166"/>
    <cellStyle name="Normal 13 2 3" xfId="167"/>
    <cellStyle name="Normal 13 2 3 2" xfId="168"/>
    <cellStyle name="Normal 13 2 4" xfId="169"/>
    <cellStyle name="Normal 13 2 5" xfId="170"/>
    <cellStyle name="Normal 13 3" xfId="171"/>
    <cellStyle name="Normal 13 3 2" xfId="172"/>
    <cellStyle name="Normal 13 3 2 2" xfId="173"/>
    <cellStyle name="Normal 13 3 3" xfId="174"/>
    <cellStyle name="Normal 13 4" xfId="175"/>
    <cellStyle name="Normal 13 4 2" xfId="176"/>
    <cellStyle name="Normal 13 5" xfId="177"/>
    <cellStyle name="Normal 13 6" xfId="178"/>
    <cellStyle name="Normal 14" xfId="179"/>
    <cellStyle name="Normal 14 2" xfId="180"/>
    <cellStyle name="Normal 14 2 2" xfId="181"/>
    <cellStyle name="Normal 14 2 2 2" xfId="182"/>
    <cellStyle name="Normal 14 2 2 2 2" xfId="183"/>
    <cellStyle name="Normal 14 2 2 3" xfId="184"/>
    <cellStyle name="Normal 14 2 2 4" xfId="185"/>
    <cellStyle name="Normal 14 2 3" xfId="186"/>
    <cellStyle name="Normal 14 2 3 2" xfId="187"/>
    <cellStyle name="Normal 14 2 4" xfId="188"/>
    <cellStyle name="Normal 14 2 5" xfId="189"/>
    <cellStyle name="Normal 14 3" xfId="190"/>
    <cellStyle name="Normal 14 3 2" xfId="191"/>
    <cellStyle name="Normal 14 3 2 2" xfId="192"/>
    <cellStyle name="Normal 14 3 2 2 2" xfId="193"/>
    <cellStyle name="Normal 14 3 2 3" xfId="194"/>
    <cellStyle name="Normal 14 3 3" xfId="195"/>
    <cellStyle name="Normal 14 3 3 2" xfId="196"/>
    <cellStyle name="Normal 14 3 4" xfId="197"/>
    <cellStyle name="Normal 14 3 5" xfId="198"/>
    <cellStyle name="Normal 14 4" xfId="199"/>
    <cellStyle name="Normal 14 4 2" xfId="200"/>
    <cellStyle name="Normal 14 4 2 2" xfId="201"/>
    <cellStyle name="Normal 14 4 3" xfId="202"/>
    <cellStyle name="Normal 14 5" xfId="203"/>
    <cellStyle name="Normal 14 5 2" xfId="204"/>
    <cellStyle name="Normal 14 6" xfId="205"/>
    <cellStyle name="Normal 14 7" xfId="206"/>
    <cellStyle name="Normal 15" xfId="207"/>
    <cellStyle name="Normal 15 2" xfId="208"/>
    <cellStyle name="Normal 15 2 2" xfId="209"/>
    <cellStyle name="Normal 15 2 2 2" xfId="210"/>
    <cellStyle name="Normal 15 2 2 2 2" xfId="211"/>
    <cellStyle name="Normal 15 2 2 3" xfId="212"/>
    <cellStyle name="Normal 15 2 3" xfId="213"/>
    <cellStyle name="Normal 15 2 3 2" xfId="214"/>
    <cellStyle name="Normal 15 2 4" xfId="215"/>
    <cellStyle name="Normal 15 2 5" xfId="216"/>
    <cellStyle name="Normal 15 3" xfId="217"/>
    <cellStyle name="Normal 15 3 2" xfId="218"/>
    <cellStyle name="Normal 15 3 2 2" xfId="219"/>
    <cellStyle name="Normal 15 3 3" xfId="220"/>
    <cellStyle name="Normal 15 4" xfId="221"/>
    <cellStyle name="Normal 15 4 2" xfId="222"/>
    <cellStyle name="Normal 15 5" xfId="223"/>
    <cellStyle name="Normal 15 6" xfId="224"/>
    <cellStyle name="Normal 16" xfId="225"/>
    <cellStyle name="Normal 16 2" xfId="226"/>
    <cellStyle name="Normal 16 2 2" xfId="227"/>
    <cellStyle name="Normal 16 2 2 2" xfId="228"/>
    <cellStyle name="Normal 16 2 2 2 2" xfId="229"/>
    <cellStyle name="Normal 16 2 2 3" xfId="230"/>
    <cellStyle name="Normal 16 2 3" xfId="231"/>
    <cellStyle name="Normal 16 2 3 2" xfId="232"/>
    <cellStyle name="Normal 16 2 4" xfId="233"/>
    <cellStyle name="Normal 16 2 5" xfId="234"/>
    <cellStyle name="Normal 16 3" xfId="235"/>
    <cellStyle name="Normal 16 3 2" xfId="236"/>
    <cellStyle name="Normal 16 3 2 2" xfId="237"/>
    <cellStyle name="Normal 16 3 3" xfId="238"/>
    <cellStyle name="Normal 16 4" xfId="239"/>
    <cellStyle name="Normal 16 4 2" xfId="240"/>
    <cellStyle name="Normal 16 5" xfId="241"/>
    <cellStyle name="Normal 16 6" xfId="242"/>
    <cellStyle name="Normal 17" xfId="243"/>
    <cellStyle name="Normal 17 2" xfId="244"/>
    <cellStyle name="Normal 17 2 2" xfId="245"/>
    <cellStyle name="Normal 17 2 2 2" xfId="246"/>
    <cellStyle name="Normal 17 2 2 2 2" xfId="247"/>
    <cellStyle name="Normal 17 2 2 3" xfId="248"/>
    <cellStyle name="Normal 17 2 3" xfId="249"/>
    <cellStyle name="Normal 17 2 3 2" xfId="250"/>
    <cellStyle name="Normal 17 2 4" xfId="251"/>
    <cellStyle name="Normal 17 2 5" xfId="252"/>
    <cellStyle name="Normal 17 3" xfId="253"/>
    <cellStyle name="Normal 17 3 2" xfId="254"/>
    <cellStyle name="Normal 17 3 2 2" xfId="255"/>
    <cellStyle name="Normal 17 3 3" xfId="256"/>
    <cellStyle name="Normal 17 4" xfId="257"/>
    <cellStyle name="Normal 17 4 2" xfId="258"/>
    <cellStyle name="Normal 17 5" xfId="259"/>
    <cellStyle name="Normal 17 6" xfId="260"/>
    <cellStyle name="Normal 18" xfId="261"/>
    <cellStyle name="Normal 18 2" xfId="262"/>
    <cellStyle name="Normal 18 2 2" xfId="263"/>
    <cellStyle name="Normal 18 2 2 2" xfId="264"/>
    <cellStyle name="Normal 18 2 2 2 2" xfId="265"/>
    <cellStyle name="Normal 18 2 2 3" xfId="266"/>
    <cellStyle name="Normal 18 2 3" xfId="267"/>
    <cellStyle name="Normal 18 2 3 2" xfId="268"/>
    <cellStyle name="Normal 18 2 4" xfId="269"/>
    <cellStyle name="Normal 18 2 5" xfId="270"/>
    <cellStyle name="Normal 18 3" xfId="271"/>
    <cellStyle name="Normal 18 3 2" xfId="272"/>
    <cellStyle name="Normal 18 3 2 2" xfId="273"/>
    <cellStyle name="Normal 18 3 3" xfId="274"/>
    <cellStyle name="Normal 18 4" xfId="275"/>
    <cellStyle name="Normal 18 4 2" xfId="276"/>
    <cellStyle name="Normal 18 5" xfId="277"/>
    <cellStyle name="Normal 18 6" xfId="278"/>
    <cellStyle name="Normal 19" xfId="279"/>
    <cellStyle name="Normal 19 2" xfId="280"/>
    <cellStyle name="Normal 19 2 2" xfId="281"/>
    <cellStyle name="Normal 19 2 2 2" xfId="282"/>
    <cellStyle name="Normal 19 2 2 2 2" xfId="283"/>
    <cellStyle name="Normal 19 2 2 3" xfId="284"/>
    <cellStyle name="Normal 19 2 3" xfId="285"/>
    <cellStyle name="Normal 19 2 3 2" xfId="286"/>
    <cellStyle name="Normal 19 2 4" xfId="287"/>
    <cellStyle name="Normal 19 2 5" xfId="288"/>
    <cellStyle name="Normal 19 3" xfId="289"/>
    <cellStyle name="Normal 19 3 2" xfId="290"/>
    <cellStyle name="Normal 19 3 2 2" xfId="291"/>
    <cellStyle name="Normal 19 3 3" xfId="292"/>
    <cellStyle name="Normal 19 4" xfId="293"/>
    <cellStyle name="Normal 19 4 2" xfId="294"/>
    <cellStyle name="Normal 19 5" xfId="295"/>
    <cellStyle name="Normal 19 6" xfId="296"/>
    <cellStyle name="Normal 2" xfId="297"/>
    <cellStyle name="Normal 2 2" xfId="298"/>
    <cellStyle name="Normal 2 2 2" xfId="299"/>
    <cellStyle name="Normal 2 2 2 2" xfId="300"/>
    <cellStyle name="Normal 2 2 2 2 2" xfId="301"/>
    <cellStyle name="Normal 2 2 2 3" xfId="302"/>
    <cellStyle name="Normal 2 2 2 4" xfId="303"/>
    <cellStyle name="Normal 2 2 3" xfId="304"/>
    <cellStyle name="Normal 2 2 3 2" xfId="305"/>
    <cellStyle name="Normal 2 2 4" xfId="306"/>
    <cellStyle name="Normal 2 2 5" xfId="307"/>
    <cellStyle name="Normal 2 3" xfId="308"/>
    <cellStyle name="Normal 2 3 2" xfId="2"/>
    <cellStyle name="Normal 2 4" xfId="3"/>
    <cellStyle name="Normal 20" xfId="309"/>
    <cellStyle name="Normal 20 2" xfId="310"/>
    <cellStyle name="Normal 20 2 2" xfId="311"/>
    <cellStyle name="Normal 20 2 2 2" xfId="312"/>
    <cellStyle name="Normal 20 2 2 2 2" xfId="313"/>
    <cellStyle name="Normal 20 2 2 3" xfId="314"/>
    <cellStyle name="Normal 20 2 3" xfId="315"/>
    <cellStyle name="Normal 20 2 3 2" xfId="316"/>
    <cellStyle name="Normal 20 2 4" xfId="317"/>
    <cellStyle name="Normal 20 2 5" xfId="318"/>
    <cellStyle name="Normal 20 3" xfId="319"/>
    <cellStyle name="Normal 20 3 2" xfId="320"/>
    <cellStyle name="Normal 20 3 2 2" xfId="321"/>
    <cellStyle name="Normal 20 3 3" xfId="322"/>
    <cellStyle name="Normal 20 4" xfId="323"/>
    <cellStyle name="Normal 20 4 2" xfId="324"/>
    <cellStyle name="Normal 20 5" xfId="325"/>
    <cellStyle name="Normal 20 6" xfId="326"/>
    <cellStyle name="Normal 21" xfId="327"/>
    <cellStyle name="Normal 21 2" xfId="328"/>
    <cellStyle name="Normal 21 2 2" xfId="329"/>
    <cellStyle name="Normal 21 2 2 2" xfId="330"/>
    <cellStyle name="Normal 21 2 2 2 2" xfId="331"/>
    <cellStyle name="Normal 21 2 2 3" xfId="332"/>
    <cellStyle name="Normal 21 2 2 4" xfId="333"/>
    <cellStyle name="Normal 21 2 3" xfId="334"/>
    <cellStyle name="Normal 21 2 3 2" xfId="335"/>
    <cellStyle name="Normal 21 2 4" xfId="336"/>
    <cellStyle name="Normal 21 2 5" xfId="337"/>
    <cellStyle name="Normal 21 3" xfId="338"/>
    <cellStyle name="Normal 21 3 2" xfId="339"/>
    <cellStyle name="Normal 21 3 2 2" xfId="340"/>
    <cellStyle name="Normal 21 3 2 2 2" xfId="341"/>
    <cellStyle name="Normal 21 3 2 3" xfId="342"/>
    <cellStyle name="Normal 21 3 3" xfId="343"/>
    <cellStyle name="Normal 21 3 3 2" xfId="344"/>
    <cellStyle name="Normal 21 3 4" xfId="345"/>
    <cellStyle name="Normal 21 3 5" xfId="346"/>
    <cellStyle name="Normal 21 4" xfId="347"/>
    <cellStyle name="Normal 21 4 2" xfId="348"/>
    <cellStyle name="Normal 21 4 2 2" xfId="349"/>
    <cellStyle name="Normal 21 4 3" xfId="350"/>
    <cellStyle name="Normal 21 5" xfId="351"/>
    <cellStyle name="Normal 21 5 2" xfId="352"/>
    <cellStyle name="Normal 21 6" xfId="353"/>
    <cellStyle name="Normal 21 7" xfId="354"/>
    <cellStyle name="Normal 22" xfId="355"/>
    <cellStyle name="Normal 22 2" xfId="356"/>
    <cellStyle name="Normal 22 2 2" xfId="357"/>
    <cellStyle name="Normal 22 2 2 2" xfId="358"/>
    <cellStyle name="Normal 22 2 2 2 2" xfId="359"/>
    <cellStyle name="Normal 22 2 2 3" xfId="360"/>
    <cellStyle name="Normal 22 2 3" xfId="361"/>
    <cellStyle name="Normal 22 2 3 2" xfId="362"/>
    <cellStyle name="Normal 22 2 4" xfId="363"/>
    <cellStyle name="Normal 22 2 5" xfId="364"/>
    <cellStyle name="Normal 22 3" xfId="365"/>
    <cellStyle name="Normal 22 3 2" xfId="366"/>
    <cellStyle name="Normal 22 3 2 2" xfId="367"/>
    <cellStyle name="Normal 22 3 3" xfId="368"/>
    <cellStyle name="Normal 22 4" xfId="369"/>
    <cellStyle name="Normal 22 4 2" xfId="370"/>
    <cellStyle name="Normal 22 5" xfId="371"/>
    <cellStyle name="Normal 22 6" xfId="372"/>
    <cellStyle name="Normal 23" xfId="373"/>
    <cellStyle name="Normal 23 2" xfId="374"/>
    <cellStyle name="Normal 23 2 2" xfId="375"/>
    <cellStyle name="Normal 23 2 2 2" xfId="376"/>
    <cellStyle name="Normal 23 2 2 2 2" xfId="377"/>
    <cellStyle name="Normal 23 2 2 3" xfId="378"/>
    <cellStyle name="Normal 23 2 3" xfId="379"/>
    <cellStyle name="Normal 23 2 3 2" xfId="380"/>
    <cellStyle name="Normal 23 2 4" xfId="381"/>
    <cellStyle name="Normal 23 2 5" xfId="382"/>
    <cellStyle name="Normal 23 3" xfId="383"/>
    <cellStyle name="Normal 23 3 2" xfId="384"/>
    <cellStyle name="Normal 23 3 2 2" xfId="385"/>
    <cellStyle name="Normal 23 3 3" xfId="386"/>
    <cellStyle name="Normal 23 4" xfId="387"/>
    <cellStyle name="Normal 23 4 2" xfId="388"/>
    <cellStyle name="Normal 23 5" xfId="389"/>
    <cellStyle name="Normal 23 6" xfId="390"/>
    <cellStyle name="Normal 24" xfId="391"/>
    <cellStyle name="Normal 24 2" xfId="392"/>
    <cellStyle name="Normal 24 2 2" xfId="393"/>
    <cellStyle name="Normal 24 2 2 2" xfId="394"/>
    <cellStyle name="Normal 24 2 2 2 2" xfId="395"/>
    <cellStyle name="Normal 24 2 2 3" xfId="396"/>
    <cellStyle name="Normal 24 2 3" xfId="397"/>
    <cellStyle name="Normal 24 2 3 2" xfId="398"/>
    <cellStyle name="Normal 24 2 4" xfId="399"/>
    <cellStyle name="Normal 24 2 5" xfId="400"/>
    <cellStyle name="Normal 24 3" xfId="401"/>
    <cellStyle name="Normal 24 3 2" xfId="402"/>
    <cellStyle name="Normal 24 3 2 2" xfId="403"/>
    <cellStyle name="Normal 24 3 3" xfId="404"/>
    <cellStyle name="Normal 24 4" xfId="405"/>
    <cellStyle name="Normal 24 4 2" xfId="406"/>
    <cellStyle name="Normal 24 5" xfId="407"/>
    <cellStyle name="Normal 24 6" xfId="408"/>
    <cellStyle name="Normal 25" xfId="409"/>
    <cellStyle name="Normal 25 2" xfId="410"/>
    <cellStyle name="Normal 25 3" xfId="411"/>
    <cellStyle name="Normal 25 3 2" xfId="412"/>
    <cellStyle name="Normal 25 3 2 2" xfId="413"/>
    <cellStyle name="Normal 25 3 3" xfId="414"/>
    <cellStyle name="Normal 25 4" xfId="415"/>
    <cellStyle name="Normal 25 4 2" xfId="416"/>
    <cellStyle name="Normal 25 5" xfId="417"/>
    <cellStyle name="Normal 26" xfId="418"/>
    <cellStyle name="Normal 26 2" xfId="419"/>
    <cellStyle name="Normal 26 3" xfId="420"/>
    <cellStyle name="Normal 26 3 2" xfId="421"/>
    <cellStyle name="Normal 26 3 2 2" xfId="422"/>
    <cellStyle name="Normal 26 3 3" xfId="423"/>
    <cellStyle name="Normal 26 4" xfId="424"/>
    <cellStyle name="Normal 26 4 2" xfId="425"/>
    <cellStyle name="Normal 26 5" xfId="426"/>
    <cellStyle name="Normal 27" xfId="427"/>
    <cellStyle name="Normal 27 2" xfId="428"/>
    <cellStyle name="Normal 27 2 2" xfId="429"/>
    <cellStyle name="Normal 27 2 2 2" xfId="430"/>
    <cellStyle name="Normal 27 2 3" xfId="431"/>
    <cellStyle name="Normal 27 2 4" xfId="432"/>
    <cellStyle name="Normal 27 3" xfId="433"/>
    <cellStyle name="Normal 27 3 2" xfId="434"/>
    <cellStyle name="Normal 27 4" xfId="435"/>
    <cellStyle name="Normal 27 5" xfId="436"/>
    <cellStyle name="Normal 28" xfId="437"/>
    <cellStyle name="Normal 28 2" xfId="438"/>
    <cellStyle name="Normal 28 3" xfId="439"/>
    <cellStyle name="Normal 28 3 2" xfId="440"/>
    <cellStyle name="Normal 28 3 2 2" xfId="441"/>
    <cellStyle name="Normal 28 3 3" xfId="442"/>
    <cellStyle name="Normal 28 4" xfId="443"/>
    <cellStyle name="Normal 28 4 2" xfId="444"/>
    <cellStyle name="Normal 28 5" xfId="445"/>
    <cellStyle name="Normal 28 6" xfId="446"/>
    <cellStyle name="Normal 29" xfId="447"/>
    <cellStyle name="Normal 29 2" xfId="448"/>
    <cellStyle name="Normal 29 2 2" xfId="449"/>
    <cellStyle name="Normal 29 2 2 2" xfId="450"/>
    <cellStyle name="Normal 29 2 2 2 2" xfId="451"/>
    <cellStyle name="Normal 29 2 2 3" xfId="452"/>
    <cellStyle name="Normal 29 2 3" xfId="453"/>
    <cellStyle name="Normal 29 2 3 2" xfId="454"/>
    <cellStyle name="Normal 29 2 4" xfId="455"/>
    <cellStyle name="Normal 29 2 5" xfId="456"/>
    <cellStyle name="Normal 29 3" xfId="457"/>
    <cellStyle name="Normal 29 3 2" xfId="458"/>
    <cellStyle name="Normal 29 3 2 2" xfId="459"/>
    <cellStyle name="Normal 29 3 3" xfId="460"/>
    <cellStyle name="Normal 29 4" xfId="461"/>
    <cellStyle name="Normal 29 4 2" xfId="462"/>
    <cellStyle name="Normal 29 5" xfId="463"/>
    <cellStyle name="Normal 29 6" xfId="464"/>
    <cellStyle name="Normal 3" xfId="465"/>
    <cellStyle name="Normal 3 2" xfId="466"/>
    <cellStyle name="Normal 3 2 2" xfId="467"/>
    <cellStyle name="Normal 3 3" xfId="468"/>
    <cellStyle name="Normal 3 4" xfId="469"/>
    <cellStyle name="Normal 3 4 2" xfId="470"/>
    <cellStyle name="Normal 3 4 2 2" xfId="471"/>
    <cellStyle name="Normal 3 4 3" xfId="472"/>
    <cellStyle name="Normal 3 5" xfId="473"/>
    <cellStyle name="Normal 3 5 2" xfId="474"/>
    <cellStyle name="Normal 3 6" xfId="475"/>
    <cellStyle name="Normal 3 7" xfId="1"/>
    <cellStyle name="Normal 30" xfId="476"/>
    <cellStyle name="Normal 30 2" xfId="477"/>
    <cellStyle name="Normal 30 2 2" xfId="478"/>
    <cellStyle name="Normal 30 2 2 2" xfId="479"/>
    <cellStyle name="Normal 30 2 3" xfId="480"/>
    <cellStyle name="Normal 30 3" xfId="481"/>
    <cellStyle name="Normal 30 3 2" xfId="482"/>
    <cellStyle name="Normal 30 4" xfId="483"/>
    <cellStyle name="Normal 30 5" xfId="484"/>
    <cellStyle name="Normal 31" xfId="485"/>
    <cellStyle name="Normal 31 2" xfId="486"/>
    <cellStyle name="Normal 31 2 2" xfId="487"/>
    <cellStyle name="Normal 31 2 2 2" xfId="488"/>
    <cellStyle name="Normal 31 2 3" xfId="489"/>
    <cellStyle name="Normal 31 3" xfId="490"/>
    <cellStyle name="Normal 31 3 2" xfId="491"/>
    <cellStyle name="Normal 31 4" xfId="492"/>
    <cellStyle name="Normal 32" xfId="493"/>
    <cellStyle name="Normal 32 2" xfId="494"/>
    <cellStyle name="Normal 32 2 2" xfId="495"/>
    <cellStyle name="Normal 32 2 2 2" xfId="496"/>
    <cellStyle name="Normal 32 2 3" xfId="497"/>
    <cellStyle name="Normal 32 3" xfId="498"/>
    <cellStyle name="Normal 32 3 2" xfId="499"/>
    <cellStyle name="Normal 32 4" xfId="500"/>
    <cellStyle name="Normal 33" xfId="501"/>
    <cellStyle name="Normal 33 2" xfId="502"/>
    <cellStyle name="Normal 33 2 2" xfId="503"/>
    <cellStyle name="Normal 33 2 2 2" xfId="504"/>
    <cellStyle name="Normal 33 2 3" xfId="505"/>
    <cellStyle name="Normal 33 3" xfId="506"/>
    <cellStyle name="Normal 33 3 2" xfId="507"/>
    <cellStyle name="Normal 33 4" xfId="508"/>
    <cellStyle name="Normal 34" xfId="509"/>
    <cellStyle name="Normal 34 2" xfId="510"/>
    <cellStyle name="Normal 34 2 2" xfId="511"/>
    <cellStyle name="Normal 34 2 2 2" xfId="512"/>
    <cellStyle name="Normal 34 2 3" xfId="513"/>
    <cellStyle name="Normal 34 3" xfId="514"/>
    <cellStyle name="Normal 34 3 2" xfId="515"/>
    <cellStyle name="Normal 34 4" xfId="516"/>
    <cellStyle name="Normal 35" xfId="517"/>
    <cellStyle name="Normal 35 2" xfId="518"/>
    <cellStyle name="Normal 36" xfId="5"/>
    <cellStyle name="Normal 36 2" xfId="519"/>
    <cellStyle name="Normal 37" xfId="520"/>
    <cellStyle name="Normal 37 2" xfId="521"/>
    <cellStyle name="Normal 38" xfId="522"/>
    <cellStyle name="Normal 38 2" xfId="523"/>
    <cellStyle name="Normal 39" xfId="524"/>
    <cellStyle name="Normal 39 2" xfId="525"/>
    <cellStyle name="Normal 4" xfId="526"/>
    <cellStyle name="Normal 4 2" xfId="527"/>
    <cellStyle name="Normal 4 3" xfId="528"/>
    <cellStyle name="Normal 4 4" xfId="529"/>
    <cellStyle name="Normal 4 4 2" xfId="530"/>
    <cellStyle name="Normal 4 4 2 2" xfId="531"/>
    <cellStyle name="Normal 4 4 3" xfId="532"/>
    <cellStyle name="Normal 4 5" xfId="533"/>
    <cellStyle name="Normal 4 5 2" xfId="534"/>
    <cellStyle name="Normal 4 6" xfId="535"/>
    <cellStyle name="Normal 4 7" xfId="8"/>
    <cellStyle name="Normal 40" xfId="536"/>
    <cellStyle name="Normal 41" xfId="537"/>
    <cellStyle name="Normal 42" xfId="649"/>
    <cellStyle name="Normal 43" xfId="651"/>
    <cellStyle name="Normal 44" xfId="653"/>
    <cellStyle name="Normal 45" xfId="655"/>
    <cellStyle name="Normal 46" xfId="657"/>
    <cellStyle name="Normal 5" xfId="538"/>
    <cellStyle name="Normal 5 2" xfId="539"/>
    <cellStyle name="Normal 5 2 2" xfId="540"/>
    <cellStyle name="Normal 5 2 2 2" xfId="541"/>
    <cellStyle name="Normal 5 2 2 2 2" xfId="542"/>
    <cellStyle name="Normal 5 2 2 3" xfId="543"/>
    <cellStyle name="Normal 5 2 3" xfId="544"/>
    <cellStyle name="Normal 5 2 3 2" xfId="545"/>
    <cellStyle name="Normal 5 2 4" xfId="546"/>
    <cellStyle name="Normal 5 2 5" xfId="547"/>
    <cellStyle name="Normal 5 3" xfId="548"/>
    <cellStyle name="Normal 5 3 2" xfId="549"/>
    <cellStyle name="Normal 5 3 2 2" xfId="550"/>
    <cellStyle name="Normal 5 3 3" xfId="551"/>
    <cellStyle name="Normal 5 4" xfId="552"/>
    <cellStyle name="Normal 5 4 2" xfId="553"/>
    <cellStyle name="Normal 5 5" xfId="554"/>
    <cellStyle name="Normal 5 6" xfId="555"/>
    <cellStyle name="Normal 52" xfId="556"/>
    <cellStyle name="Normal 53" xfId="557"/>
    <cellStyle name="Normal 53 2" xfId="558"/>
    <cellStyle name="Normal 54" xfId="559"/>
    <cellStyle name="Normal 55" xfId="560"/>
    <cellStyle name="Normal 56" xfId="561"/>
    <cellStyle name="Normal 57" xfId="562"/>
    <cellStyle name="Normal 6" xfId="563"/>
    <cellStyle name="Normal 6 2" xfId="564"/>
    <cellStyle name="Normal 6 2 2" xfId="565"/>
    <cellStyle name="Normal 6 2 2 2" xfId="566"/>
    <cellStyle name="Normal 6 2 2 2 2" xfId="567"/>
    <cellStyle name="Normal 6 2 2 3" xfId="568"/>
    <cellStyle name="Normal 6 2 3" xfId="569"/>
    <cellStyle name="Normal 6 2 3 2" xfId="570"/>
    <cellStyle name="Normal 6 2 4" xfId="571"/>
    <cellStyle name="Normal 6 2 5" xfId="572"/>
    <cellStyle name="Normal 6 3" xfId="573"/>
    <cellStyle name="Normal 6 3 2" xfId="574"/>
    <cellStyle name="Normal 6 3 2 2" xfId="575"/>
    <cellStyle name="Normal 6 3 3" xfId="576"/>
    <cellStyle name="Normal 6 4" xfId="577"/>
    <cellStyle name="Normal 6 4 2" xfId="578"/>
    <cellStyle name="Normal 6 5" xfId="579"/>
    <cellStyle name="Normal 6 6" xfId="580"/>
    <cellStyle name="Normal 7" xfId="581"/>
    <cellStyle name="Normal 7 2" xfId="582"/>
    <cellStyle name="Normal 7 2 2" xfId="583"/>
    <cellStyle name="Normal 7 2 2 2" xfId="584"/>
    <cellStyle name="Normal 7 2 2 2 2" xfId="585"/>
    <cellStyle name="Normal 7 2 2 3" xfId="586"/>
    <cellStyle name="Normal 7 2 3" xfId="587"/>
    <cellStyle name="Normal 7 2 3 2" xfId="588"/>
    <cellStyle name="Normal 7 2 4" xfId="589"/>
    <cellStyle name="Normal 7 2 5" xfId="590"/>
    <cellStyle name="Normal 7 3" xfId="591"/>
    <cellStyle name="Normal 7 3 2" xfId="592"/>
    <cellStyle name="Normal 7 3 2 2" xfId="593"/>
    <cellStyle name="Normal 7 3 3" xfId="594"/>
    <cellStyle name="Normal 7 4" xfId="595"/>
    <cellStyle name="Normal 7 4 2" xfId="596"/>
    <cellStyle name="Normal 7 5" xfId="597"/>
    <cellStyle name="Normal 7 6" xfId="598"/>
    <cellStyle name="Normal 8" xfId="599"/>
    <cellStyle name="Normal 8 2" xfId="600"/>
    <cellStyle name="Normal 8 2 2" xfId="601"/>
    <cellStyle name="Normal 8 2 2 2" xfId="602"/>
    <cellStyle name="Normal 8 2 2 2 2" xfId="603"/>
    <cellStyle name="Normal 8 2 2 3" xfId="604"/>
    <cellStyle name="Normal 8 2 3" xfId="605"/>
    <cellStyle name="Normal 8 2 3 2" xfId="606"/>
    <cellStyle name="Normal 8 2 4" xfId="607"/>
    <cellStyle name="Normal 8 2 5" xfId="608"/>
    <cellStyle name="Normal 8 3" xfId="609"/>
    <cellStyle name="Normal 8 3 2" xfId="610"/>
    <cellStyle name="Normal 8 3 2 2" xfId="611"/>
    <cellStyle name="Normal 8 3 3" xfId="612"/>
    <cellStyle name="Normal 8 4" xfId="613"/>
    <cellStyle name="Normal 8 4 2" xfId="614"/>
    <cellStyle name="Normal 8 5" xfId="615"/>
    <cellStyle name="Normal 8 6" xfId="616"/>
    <cellStyle name="Normal 9" xfId="617"/>
    <cellStyle name="Normal 9 2" xfId="618"/>
    <cellStyle name="Normal 9 2 2" xfId="619"/>
    <cellStyle name="Normal 9 2 2 2" xfId="620"/>
    <cellStyle name="Normal 9 2 2 2 2" xfId="621"/>
    <cellStyle name="Normal 9 2 2 3" xfId="622"/>
    <cellStyle name="Normal 9 2 3" xfId="623"/>
    <cellStyle name="Normal 9 2 3 2" xfId="624"/>
    <cellStyle name="Normal 9 2 4" xfId="625"/>
    <cellStyle name="Normal 9 2 5" xfId="626"/>
    <cellStyle name="Normal 9 3" xfId="627"/>
    <cellStyle name="Normal 9 3 2" xfId="628"/>
    <cellStyle name="Normal 9 3 2 2" xfId="629"/>
    <cellStyle name="Normal 9 3 3" xfId="630"/>
    <cellStyle name="Normal 9 4" xfId="631"/>
    <cellStyle name="Normal 9 4 2" xfId="632"/>
    <cellStyle name="Normal 9 5" xfId="633"/>
    <cellStyle name="Normal 9 6" xfId="634"/>
    <cellStyle name="Percent" xfId="659" builtinId="5"/>
    <cellStyle name="Percent [2]" xfId="635"/>
    <cellStyle name="Percent 2" xfId="636"/>
    <cellStyle name="Percent 2 2" xfId="637"/>
    <cellStyle name="Percent 2 3" xfId="638"/>
    <cellStyle name="Percent 2 3 2" xfId="639"/>
    <cellStyle name="Percent 2 3 2 2" xfId="640"/>
    <cellStyle name="Percent 2 3 3" xfId="641"/>
    <cellStyle name="Percent 2 3 4" xfId="642"/>
    <cellStyle name="Percent 2 4" xfId="643"/>
    <cellStyle name="Percent 2 4 2" xfId="644"/>
    <cellStyle name="Percent 2 5" xfId="645"/>
    <cellStyle name="Percent 2 6" xfId="646"/>
    <cellStyle name="Percent 3" xfId="647"/>
    <cellStyle name="PSChar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workbookViewId="0"/>
  </sheetViews>
  <sheetFormatPr defaultRowHeight="15.35"/>
  <cols>
    <col min="1" max="1" width="22.77734375" customWidth="1"/>
    <col min="2" max="2" width="2.5546875" customWidth="1"/>
    <col min="4" max="4" width="2.5546875" customWidth="1"/>
    <col min="5" max="7" width="9.109375" bestFit="1" customWidth="1"/>
    <col min="8" max="9" width="9.109375" customWidth="1"/>
  </cols>
  <sheetData>
    <row r="1" spans="1:9">
      <c r="A1" s="1" t="s">
        <v>0</v>
      </c>
    </row>
    <row r="2" spans="1:9">
      <c r="A2" s="1" t="s">
        <v>1</v>
      </c>
    </row>
    <row r="3" spans="1:9">
      <c r="A3" s="2" t="s">
        <v>2</v>
      </c>
    </row>
    <row r="4" spans="1:9">
      <c r="A4" t="s">
        <v>3</v>
      </c>
    </row>
    <row r="6" spans="1:9">
      <c r="A6" t="s">
        <v>4</v>
      </c>
      <c r="C6" s="3">
        <v>5</v>
      </c>
    </row>
    <row r="7" spans="1:9">
      <c r="A7" t="s">
        <v>5</v>
      </c>
      <c r="C7" s="4">
        <v>0.55000000000000004</v>
      </c>
    </row>
    <row r="8" spans="1:9">
      <c r="A8" t="s">
        <v>6</v>
      </c>
      <c r="C8" s="5">
        <v>0.26500000000000001</v>
      </c>
    </row>
    <row r="9" spans="1:9">
      <c r="A9" t="s">
        <v>7</v>
      </c>
      <c r="C9" s="5">
        <v>0.04</v>
      </c>
    </row>
    <row r="10" spans="1:9">
      <c r="A10" t="s">
        <v>8</v>
      </c>
      <c r="C10" s="5">
        <v>0.56000000000000005</v>
      </c>
    </row>
    <row r="11" spans="1:9">
      <c r="A11" t="s">
        <v>9</v>
      </c>
      <c r="C11" s="5">
        <v>0.4</v>
      </c>
    </row>
    <row r="12" spans="1:9">
      <c r="E12" s="6">
        <v>2016</v>
      </c>
      <c r="F12" s="6">
        <v>2017</v>
      </c>
      <c r="G12" s="6">
        <v>2018</v>
      </c>
      <c r="H12" s="6">
        <v>2019</v>
      </c>
      <c r="I12" s="6">
        <v>2020</v>
      </c>
    </row>
    <row r="13" spans="1:9">
      <c r="A13" s="1" t="s">
        <v>10</v>
      </c>
    </row>
    <row r="14" spans="1:9">
      <c r="A14" t="s">
        <v>11</v>
      </c>
      <c r="E14" s="7">
        <v>0</v>
      </c>
      <c r="F14" s="7">
        <f>E17</f>
        <v>-211886.1</v>
      </c>
      <c r="G14" s="7">
        <f>F17</f>
        <v>-164800.29999999999</v>
      </c>
    </row>
    <row r="15" spans="1:9">
      <c r="A15" t="s">
        <v>12</v>
      </c>
      <c r="E15" s="3">
        <v>-235429</v>
      </c>
      <c r="F15" s="7">
        <v>0</v>
      </c>
      <c r="G15" s="7">
        <v>200000</v>
      </c>
    </row>
    <row r="16" spans="1:9">
      <c r="A16" t="s">
        <v>13</v>
      </c>
      <c r="E16" s="8">
        <f>-E15/C6/2</f>
        <v>23542.9</v>
      </c>
      <c r="F16" s="7">
        <f>-E15/C6</f>
        <v>47085.8</v>
      </c>
      <c r="G16" s="7">
        <f>-G15/C6/2</f>
        <v>-20000</v>
      </c>
    </row>
    <row r="17" spans="1:7" ht="16" thickBot="1">
      <c r="A17" t="s">
        <v>14</v>
      </c>
      <c r="E17" s="9">
        <f>SUM(E14:E16)</f>
        <v>-211886.1</v>
      </c>
      <c r="F17" s="9">
        <f>SUM(F14:F16)</f>
        <v>-164800.29999999999</v>
      </c>
      <c r="G17" s="9">
        <f>SUM(G14:G16)</f>
        <v>15199.700000000012</v>
      </c>
    </row>
    <row r="18" spans="1:7" ht="16" thickBot="1">
      <c r="A18" t="s">
        <v>15</v>
      </c>
      <c r="E18" s="10">
        <f>E17/2</f>
        <v>-105943.05</v>
      </c>
      <c r="F18" s="10">
        <f>(F14+F17)/2</f>
        <v>-188343.2</v>
      </c>
      <c r="G18" s="10">
        <f>(G14+G17)/2</f>
        <v>-74800.299999999988</v>
      </c>
    </row>
    <row r="19" spans="1:7">
      <c r="E19" s="7"/>
      <c r="F19" s="7"/>
      <c r="G19" s="7"/>
    </row>
    <row r="20" spans="1:7">
      <c r="A20" s="1" t="s">
        <v>16</v>
      </c>
      <c r="E20" s="7"/>
      <c r="F20" s="7"/>
      <c r="G20" s="7"/>
    </row>
    <row r="21" spans="1:7">
      <c r="A21" t="s">
        <v>11</v>
      </c>
      <c r="E21" s="7">
        <v>0</v>
      </c>
      <c r="F21" s="7">
        <f>E24</f>
        <v>-170686.02499999999</v>
      </c>
      <c r="G21" s="7">
        <f>F24</f>
        <v>-76808.711249999993</v>
      </c>
    </row>
    <row r="22" spans="1:7">
      <c r="A22" t="s">
        <v>12</v>
      </c>
      <c r="E22" s="7">
        <f>E15</f>
        <v>-235429</v>
      </c>
      <c r="F22" s="7">
        <v>0</v>
      </c>
      <c r="G22" s="7">
        <v>200000</v>
      </c>
    </row>
    <row r="23" spans="1:7">
      <c r="A23" t="s">
        <v>17</v>
      </c>
      <c r="E23" s="8">
        <f>-E22*C7/2</f>
        <v>64742.975000000006</v>
      </c>
      <c r="F23" s="7">
        <f>F21*-C7</f>
        <v>93877.313750000001</v>
      </c>
      <c r="G23" s="7">
        <f>G21*C7+G22*C7/2</f>
        <v>12755.208812500008</v>
      </c>
    </row>
    <row r="24" spans="1:7" ht="16" thickBot="1">
      <c r="A24" t="s">
        <v>14</v>
      </c>
      <c r="E24" s="9">
        <f>SUM(E21:E23)</f>
        <v>-170686.02499999999</v>
      </c>
      <c r="F24" s="9">
        <f>SUM(F21:F23)</f>
        <v>-76808.711249999993</v>
      </c>
      <c r="G24" s="9">
        <f>SUM(G21:G23)</f>
        <v>135946.49756250001</v>
      </c>
    </row>
    <row r="26" spans="1:7">
      <c r="A26" s="1" t="s">
        <v>18</v>
      </c>
    </row>
    <row r="27" spans="1:7">
      <c r="A27" t="s">
        <v>19</v>
      </c>
      <c r="E27" s="11">
        <v>1.6500000000000001E-2</v>
      </c>
      <c r="F27" s="11">
        <v>1.6500000000000001E-2</v>
      </c>
      <c r="G27" s="11">
        <v>1.6500000000000001E-2</v>
      </c>
    </row>
    <row r="28" spans="1:7">
      <c r="A28" t="s">
        <v>20</v>
      </c>
      <c r="E28" s="12">
        <v>3.9106295561843772E-2</v>
      </c>
      <c r="F28" s="11">
        <v>3.9100000000000003E-2</v>
      </c>
      <c r="G28" s="11">
        <v>3.9199999999999999E-2</v>
      </c>
    </row>
    <row r="29" spans="1:7">
      <c r="A29" t="s">
        <v>21</v>
      </c>
      <c r="E29" s="11">
        <f>(E27*0.04+E28*0.56)/0.6*1</f>
        <v>3.7599209191054195E-2</v>
      </c>
      <c r="F29" s="11">
        <f>(F27*0.04+F28*0.56)/0.6*1</f>
        <v>3.759333333333334E-2</v>
      </c>
      <c r="G29" s="11">
        <f>(G27*0.04+G28*0.56)/0.6*1</f>
        <v>3.7686666666666674E-2</v>
      </c>
    </row>
    <row r="30" spans="1:7">
      <c r="A30" t="s">
        <v>22</v>
      </c>
      <c r="E30" s="11">
        <v>9.1899999999999996E-2</v>
      </c>
      <c r="F30" s="11">
        <v>9.1899999999999996E-2</v>
      </c>
      <c r="G30" s="11">
        <v>9.1899999999999996E-2</v>
      </c>
    </row>
    <row r="32" spans="1:7">
      <c r="A32" t="s">
        <v>23</v>
      </c>
    </row>
    <row r="33" spans="1:7">
      <c r="A33" t="s">
        <v>24</v>
      </c>
      <c r="E33" s="7">
        <f>E44</f>
        <v>-3894.4665179999997</v>
      </c>
      <c r="F33" s="7">
        <f>F44</f>
        <v>-6923.496032</v>
      </c>
      <c r="G33" s="7">
        <f>G44</f>
        <v>-2749.6590279999996</v>
      </c>
    </row>
    <row r="34" spans="1:7">
      <c r="A34" t="s">
        <v>25</v>
      </c>
      <c r="E34" s="7">
        <f>E41</f>
        <v>-23542.9</v>
      </c>
      <c r="F34" s="7">
        <f>F41</f>
        <v>-47085.8</v>
      </c>
      <c r="G34" s="7">
        <f>G41</f>
        <v>20000</v>
      </c>
    </row>
    <row r="35" spans="1:7">
      <c r="A35" t="s">
        <v>26</v>
      </c>
      <c r="E35" s="8">
        <f>E23</f>
        <v>64742.975000000006</v>
      </c>
      <c r="F35" s="8">
        <f>F23</f>
        <v>93877.313750000001</v>
      </c>
      <c r="G35" s="8">
        <f>G23</f>
        <v>12755.208812500008</v>
      </c>
    </row>
    <row r="36" spans="1:7" ht="16" thickBot="1">
      <c r="A36" t="s">
        <v>27</v>
      </c>
      <c r="E36" s="9">
        <f>SUM(E33:E35)</f>
        <v>37305.608482000003</v>
      </c>
      <c r="F36" s="9">
        <f>SUM(F33:F35)</f>
        <v>39868.017717999996</v>
      </c>
      <c r="G36" s="9">
        <f>SUM(G33:G35)</f>
        <v>30005.54978450001</v>
      </c>
    </row>
    <row r="37" spans="1:7" ht="16" thickBot="1">
      <c r="A37" t="s">
        <v>28</v>
      </c>
      <c r="E37" s="10">
        <f>E36*C8</f>
        <v>9885.9862477300012</v>
      </c>
      <c r="F37" s="10">
        <f>F36*C8</f>
        <v>10565.02469527</v>
      </c>
      <c r="G37" s="10">
        <f>G36*C8</f>
        <v>7951.4706928925034</v>
      </c>
    </row>
    <row r="38" spans="1:7" ht="16" thickBot="1">
      <c r="A38" t="s">
        <v>29</v>
      </c>
      <c r="E38" s="10">
        <f>E37/(1-0.265)</f>
        <v>13450.321425482995</v>
      </c>
      <c r="F38" s="10">
        <f>F37/(1-0.265)</f>
        <v>14374.183258870749</v>
      </c>
      <c r="G38" s="10">
        <f>G37/(1-0.265)</f>
        <v>10818.327473323134</v>
      </c>
    </row>
    <row r="40" spans="1:7">
      <c r="A40" t="s">
        <v>30</v>
      </c>
    </row>
    <row r="41" spans="1:7">
      <c r="A41" t="s">
        <v>31</v>
      </c>
      <c r="E41" s="13">
        <f>-E16</f>
        <v>-23542.9</v>
      </c>
      <c r="F41" s="13">
        <f>-F16</f>
        <v>-47085.8</v>
      </c>
      <c r="G41" s="13">
        <f>-G16</f>
        <v>20000</v>
      </c>
    </row>
    <row r="42" spans="1:7">
      <c r="A42" t="s">
        <v>32</v>
      </c>
      <c r="E42" s="13"/>
      <c r="F42" s="13"/>
      <c r="G42" s="13"/>
    </row>
    <row r="43" spans="1:7">
      <c r="A43" t="s">
        <v>33</v>
      </c>
      <c r="E43" s="13">
        <f>E18*E29*0.6</f>
        <v>-2390.0249395729884</v>
      </c>
      <c r="F43" s="13">
        <f>F18*F29*0.6</f>
        <v>-4248.2692192000004</v>
      </c>
      <c r="G43" s="13">
        <f>G18*G29*0.6</f>
        <v>-1691.3843835999999</v>
      </c>
    </row>
    <row r="44" spans="1:7">
      <c r="A44" t="s">
        <v>34</v>
      </c>
      <c r="E44" s="13">
        <f>E18*E30*0.4</f>
        <v>-3894.4665179999997</v>
      </c>
      <c r="F44" s="13">
        <f>F18*F30*0.4</f>
        <v>-6923.496032</v>
      </c>
      <c r="G44" s="13">
        <f>G18*G30*0.4</f>
        <v>-2749.6590279999996</v>
      </c>
    </row>
    <row r="45" spans="1:7">
      <c r="A45" t="s">
        <v>35</v>
      </c>
      <c r="E45" s="14">
        <f>E38</f>
        <v>13450.321425482995</v>
      </c>
      <c r="F45" s="14">
        <f>F38</f>
        <v>14374.183258870749</v>
      </c>
      <c r="G45" s="14">
        <f>G38</f>
        <v>10818.327473323134</v>
      </c>
    </row>
    <row r="46" spans="1:7" ht="16" thickBot="1">
      <c r="A46" s="1" t="s">
        <v>36</v>
      </c>
      <c r="B46" s="1"/>
      <c r="C46" s="1"/>
      <c r="D46" s="1"/>
      <c r="E46" s="15">
        <f>SUM(E41:E45)</f>
        <v>-16377.070032089996</v>
      </c>
      <c r="F46" s="15">
        <f>SUM(F41:F45)</f>
        <v>-43883.381992329261</v>
      </c>
      <c r="G46" s="15">
        <f>SUM(G41:G45)</f>
        <v>26377.284061723134</v>
      </c>
    </row>
    <row r="47" spans="1:7" ht="16" thickTop="1"/>
  </sheetData>
  <pageMargins left="0.70866141732283505" right="0.70866141732283505" top="0.74803149606299202" bottom="0.4" header="0.31496062992126" footer="0.31496062992126"/>
  <pageSetup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workbookViewId="0"/>
  </sheetViews>
  <sheetFormatPr defaultRowHeight="15.35"/>
  <cols>
    <col min="1" max="1" width="22.77734375" customWidth="1"/>
    <col min="2" max="2" width="2.5546875" customWidth="1"/>
    <col min="4" max="4" width="2.5546875" customWidth="1"/>
    <col min="5" max="7" width="9.109375" bestFit="1" customWidth="1"/>
    <col min="8" max="9" width="9.109375" customWidth="1"/>
  </cols>
  <sheetData>
    <row r="1" spans="1:9">
      <c r="A1" s="1" t="s">
        <v>0</v>
      </c>
    </row>
    <row r="2" spans="1:9">
      <c r="A2" s="1" t="s">
        <v>1</v>
      </c>
    </row>
    <row r="3" spans="1:9">
      <c r="A3" s="2" t="s">
        <v>37</v>
      </c>
    </row>
    <row r="4" spans="1:9">
      <c r="A4" t="s">
        <v>38</v>
      </c>
    </row>
    <row r="6" spans="1:9">
      <c r="A6" t="s">
        <v>4</v>
      </c>
      <c r="C6" s="3">
        <v>12</v>
      </c>
    </row>
    <row r="7" spans="1:9">
      <c r="A7" t="s">
        <v>5</v>
      </c>
      <c r="C7" s="4">
        <v>0.3</v>
      </c>
    </row>
    <row r="8" spans="1:9">
      <c r="A8" t="s">
        <v>6</v>
      </c>
      <c r="C8" s="5">
        <v>0.26500000000000001</v>
      </c>
    </row>
    <row r="9" spans="1:9">
      <c r="A9" t="s">
        <v>7</v>
      </c>
      <c r="C9" s="5">
        <v>0.04</v>
      </c>
    </row>
    <row r="10" spans="1:9">
      <c r="A10" t="s">
        <v>8</v>
      </c>
      <c r="C10" s="5">
        <v>0.56000000000000005</v>
      </c>
    </row>
    <row r="11" spans="1:9">
      <c r="A11" t="s">
        <v>9</v>
      </c>
      <c r="C11" s="5">
        <v>0.4</v>
      </c>
    </row>
    <row r="12" spans="1:9">
      <c r="E12" s="6">
        <v>2016</v>
      </c>
      <c r="F12" s="6">
        <v>2017</v>
      </c>
      <c r="G12" s="6">
        <v>2018</v>
      </c>
      <c r="H12" s="6">
        <v>2019</v>
      </c>
      <c r="I12" s="6">
        <v>2020</v>
      </c>
    </row>
    <row r="13" spans="1:9">
      <c r="A13" s="1" t="s">
        <v>10</v>
      </c>
    </row>
    <row r="14" spans="1:9">
      <c r="A14" t="s">
        <v>11</v>
      </c>
      <c r="E14" s="7">
        <v>0</v>
      </c>
      <c r="F14" s="7">
        <f>E17</f>
        <v>-173563.75</v>
      </c>
      <c r="G14" s="7">
        <f>F17</f>
        <v>-158471.25</v>
      </c>
    </row>
    <row r="15" spans="1:9">
      <c r="A15" t="s">
        <v>12</v>
      </c>
      <c r="E15" s="3">
        <v>-181110</v>
      </c>
      <c r="F15" s="7">
        <v>0</v>
      </c>
      <c r="G15" s="7">
        <v>200000</v>
      </c>
    </row>
    <row r="16" spans="1:9">
      <c r="A16" t="s">
        <v>13</v>
      </c>
      <c r="E16" s="8">
        <f>-E15/C6/2</f>
        <v>7546.25</v>
      </c>
      <c r="F16" s="7">
        <f>-E15/C6</f>
        <v>15092.5</v>
      </c>
      <c r="G16" s="7">
        <f>-G15/C6/2</f>
        <v>-8333.3333333333339</v>
      </c>
    </row>
    <row r="17" spans="1:7" ht="16" thickBot="1">
      <c r="A17" t="s">
        <v>14</v>
      </c>
      <c r="E17" s="9">
        <f>SUM(E14:E16)</f>
        <v>-173563.75</v>
      </c>
      <c r="F17" s="9">
        <f>SUM(F14:F16)</f>
        <v>-158471.25</v>
      </c>
      <c r="G17" s="9">
        <f>SUM(G14:G16)</f>
        <v>33195.416666666664</v>
      </c>
    </row>
    <row r="18" spans="1:7" ht="16" thickBot="1">
      <c r="A18" t="s">
        <v>15</v>
      </c>
      <c r="E18" s="10">
        <f>E17/2</f>
        <v>-86781.875</v>
      </c>
      <c r="F18" s="10">
        <f>(F14+F17)/2</f>
        <v>-166017.5</v>
      </c>
      <c r="G18" s="10">
        <f>(G14+G17)/2</f>
        <v>-62637.916666666672</v>
      </c>
    </row>
    <row r="19" spans="1:7">
      <c r="E19" s="7"/>
      <c r="F19" s="7"/>
      <c r="G19" s="7"/>
    </row>
    <row r="20" spans="1:7">
      <c r="A20" s="1" t="s">
        <v>16</v>
      </c>
      <c r="E20" s="7"/>
      <c r="F20" s="7"/>
      <c r="G20" s="7"/>
    </row>
    <row r="21" spans="1:7">
      <c r="A21" t="s">
        <v>11</v>
      </c>
      <c r="E21" s="7">
        <v>0</v>
      </c>
      <c r="F21" s="7">
        <f>E24</f>
        <v>-153943.5</v>
      </c>
      <c r="G21" s="7">
        <f>F24</f>
        <v>-107760.45000000001</v>
      </c>
    </row>
    <row r="22" spans="1:7">
      <c r="A22" t="s">
        <v>12</v>
      </c>
      <c r="E22" s="7">
        <f>E15</f>
        <v>-181110</v>
      </c>
      <c r="F22" s="7">
        <v>0</v>
      </c>
      <c r="G22" s="7">
        <v>200000</v>
      </c>
    </row>
    <row r="23" spans="1:7">
      <c r="A23" t="s">
        <v>17</v>
      </c>
      <c r="E23" s="8">
        <f>-E22*C7/2</f>
        <v>27166.5</v>
      </c>
      <c r="F23" s="7">
        <f>F21*-C7</f>
        <v>46183.049999999996</v>
      </c>
      <c r="G23" s="7">
        <f>G21*C7+G22*C7/2</f>
        <v>-2328.135000000002</v>
      </c>
    </row>
    <row r="24" spans="1:7" ht="16" thickBot="1">
      <c r="A24" t="s">
        <v>14</v>
      </c>
      <c r="E24" s="9">
        <f>SUM(E21:E23)</f>
        <v>-153943.5</v>
      </c>
      <c r="F24" s="9">
        <f>SUM(F21:F23)</f>
        <v>-107760.45000000001</v>
      </c>
      <c r="G24" s="9">
        <f>SUM(G21:G23)</f>
        <v>89911.414999999979</v>
      </c>
    </row>
    <row r="26" spans="1:7">
      <c r="A26" s="1" t="s">
        <v>18</v>
      </c>
    </row>
    <row r="27" spans="1:7">
      <c r="A27" t="s">
        <v>19</v>
      </c>
      <c r="E27" s="11">
        <v>1.6500000000000001E-2</v>
      </c>
      <c r="F27" s="11">
        <v>1.6500000000000001E-2</v>
      </c>
      <c r="G27" s="11">
        <v>1.6500000000000001E-2</v>
      </c>
    </row>
    <row r="28" spans="1:7">
      <c r="A28" t="s">
        <v>20</v>
      </c>
      <c r="E28" s="12">
        <v>3.9106295561843772E-2</v>
      </c>
      <c r="F28" s="11">
        <v>3.9100000000000003E-2</v>
      </c>
      <c r="G28" s="11">
        <v>3.9199999999999999E-2</v>
      </c>
    </row>
    <row r="29" spans="1:7">
      <c r="A29" t="s">
        <v>21</v>
      </c>
      <c r="E29" s="11">
        <f>(E27*0.04+E28*0.56)/0.6*1</f>
        <v>3.7599209191054195E-2</v>
      </c>
      <c r="F29" s="11">
        <f>(F27*0.04+F28*0.56)/0.6*1</f>
        <v>3.759333333333334E-2</v>
      </c>
      <c r="G29" s="11">
        <f>(G27*0.04+G28*0.56)/0.6*1</f>
        <v>3.7686666666666674E-2</v>
      </c>
    </row>
    <row r="30" spans="1:7">
      <c r="A30" t="s">
        <v>22</v>
      </c>
      <c r="E30" s="11">
        <v>9.1899999999999996E-2</v>
      </c>
      <c r="F30" s="11">
        <v>9.1899999999999996E-2</v>
      </c>
      <c r="G30" s="11">
        <v>9.1899999999999996E-2</v>
      </c>
    </row>
    <row r="32" spans="1:7">
      <c r="A32" t="s">
        <v>23</v>
      </c>
    </row>
    <row r="33" spans="1:7">
      <c r="A33" t="s">
        <v>24</v>
      </c>
      <c r="E33" s="7">
        <f>E44</f>
        <v>-3190.101725</v>
      </c>
      <c r="F33" s="7">
        <f>F44</f>
        <v>-6102.8032999999996</v>
      </c>
      <c r="G33" s="7">
        <f>G44</f>
        <v>-2302.5698166666671</v>
      </c>
    </row>
    <row r="34" spans="1:7">
      <c r="A34" t="s">
        <v>25</v>
      </c>
      <c r="E34" s="7">
        <f>E41</f>
        <v>-7546.25</v>
      </c>
      <c r="F34" s="7">
        <f>F41</f>
        <v>-15092.5</v>
      </c>
      <c r="G34" s="7">
        <f>G41</f>
        <v>8333.3333333333339</v>
      </c>
    </row>
    <row r="35" spans="1:7">
      <c r="A35" t="s">
        <v>26</v>
      </c>
      <c r="E35" s="8">
        <f>E23</f>
        <v>27166.5</v>
      </c>
      <c r="F35" s="8">
        <f>F23</f>
        <v>46183.049999999996</v>
      </c>
      <c r="G35" s="8">
        <f>G23</f>
        <v>-2328.135000000002</v>
      </c>
    </row>
    <row r="36" spans="1:7" ht="16" thickBot="1">
      <c r="A36" t="s">
        <v>27</v>
      </c>
      <c r="E36" s="9">
        <f>SUM(E33:E35)</f>
        <v>16430.148275</v>
      </c>
      <c r="F36" s="9">
        <f>SUM(F33:F35)</f>
        <v>24987.746699999996</v>
      </c>
      <c r="G36" s="9">
        <f>SUM(G33:G35)</f>
        <v>3702.6285166666648</v>
      </c>
    </row>
    <row r="37" spans="1:7" ht="16" thickBot="1">
      <c r="A37" t="s">
        <v>28</v>
      </c>
      <c r="E37" s="10">
        <f>E36*C8</f>
        <v>4353.9892928750005</v>
      </c>
      <c r="F37" s="10">
        <f>F36*C8</f>
        <v>6621.7528754999994</v>
      </c>
      <c r="G37" s="10">
        <f>G36*C8</f>
        <v>981.19655691666628</v>
      </c>
    </row>
    <row r="38" spans="1:7" ht="16" thickBot="1">
      <c r="A38" t="s">
        <v>29</v>
      </c>
      <c r="E38" s="10">
        <f>E37/(1-0.265)</f>
        <v>5923.7949562925178</v>
      </c>
      <c r="F38" s="10">
        <f>F37/(1-0.265)</f>
        <v>9009.1875857142859</v>
      </c>
      <c r="G38" s="10">
        <f>G37/(1-0.265)</f>
        <v>1334.961301927437</v>
      </c>
    </row>
    <row r="40" spans="1:7">
      <c r="A40" t="s">
        <v>30</v>
      </c>
    </row>
    <row r="41" spans="1:7">
      <c r="A41" t="s">
        <v>31</v>
      </c>
      <c r="E41" s="13">
        <f>-E16</f>
        <v>-7546.25</v>
      </c>
      <c r="F41" s="13">
        <f>-F16</f>
        <v>-15092.5</v>
      </c>
      <c r="G41" s="13">
        <f>-G16</f>
        <v>8333.3333333333339</v>
      </c>
    </row>
    <row r="42" spans="1:7">
      <c r="A42" t="s">
        <v>32</v>
      </c>
      <c r="E42" s="13"/>
      <c r="F42" s="13"/>
      <c r="G42" s="13"/>
    </row>
    <row r="43" spans="1:7">
      <c r="A43" t="s">
        <v>33</v>
      </c>
      <c r="E43" s="13">
        <f>E18*E29*0.6</f>
        <v>-1957.7579232701496</v>
      </c>
      <c r="F43" s="13">
        <f>F18*F29*0.6</f>
        <v>-3744.6907300000007</v>
      </c>
      <c r="G43" s="13">
        <f>G18*G29*0.6</f>
        <v>-1416.3685716666669</v>
      </c>
    </row>
    <row r="44" spans="1:7">
      <c r="A44" t="s">
        <v>34</v>
      </c>
      <c r="E44" s="13">
        <f>E18*E30*0.4</f>
        <v>-3190.101725</v>
      </c>
      <c r="F44" s="13">
        <f>F18*F30*0.4</f>
        <v>-6102.8032999999996</v>
      </c>
      <c r="G44" s="13">
        <f>G18*G30*0.4</f>
        <v>-2302.5698166666671</v>
      </c>
    </row>
    <row r="45" spans="1:7">
      <c r="A45" t="s">
        <v>35</v>
      </c>
      <c r="E45" s="14">
        <f>E38</f>
        <v>5923.7949562925178</v>
      </c>
      <c r="F45" s="14">
        <f>F38</f>
        <v>9009.1875857142859</v>
      </c>
      <c r="G45" s="14">
        <f>G38</f>
        <v>1334.961301927437</v>
      </c>
    </row>
    <row r="46" spans="1:7" ht="16" thickBot="1">
      <c r="A46" s="1" t="s">
        <v>36</v>
      </c>
      <c r="B46" s="1"/>
      <c r="C46" s="1"/>
      <c r="D46" s="1"/>
      <c r="E46" s="15">
        <f>SUM(E41:E45)</f>
        <v>-6770.3146919776327</v>
      </c>
      <c r="F46" s="15">
        <f>SUM(F41:F45)</f>
        <v>-15930.806444285716</v>
      </c>
      <c r="G46" s="15">
        <f>SUM(G41:G45)</f>
        <v>5949.3562469274366</v>
      </c>
    </row>
    <row r="47" spans="1:7" ht="16" thickTop="1"/>
  </sheetData>
  <pageMargins left="0.70866141732283505" right="0.70866141732283505" top="0.74803149606299202" bottom="0.4" header="0.31496062992126" footer="0.31496062992126"/>
  <pageSetup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workbookViewId="0"/>
  </sheetViews>
  <sheetFormatPr defaultRowHeight="15.35"/>
  <cols>
    <col min="1" max="1" width="22.77734375" customWidth="1"/>
    <col min="2" max="2" width="2.5546875" customWidth="1"/>
    <col min="4" max="4" width="2.5546875" customWidth="1"/>
    <col min="5" max="7" width="9.109375" bestFit="1" customWidth="1"/>
    <col min="8" max="9" width="9.109375" customWidth="1"/>
  </cols>
  <sheetData>
    <row r="1" spans="1:9">
      <c r="A1" s="1" t="s">
        <v>0</v>
      </c>
    </row>
    <row r="2" spans="1:9">
      <c r="A2" s="1" t="s">
        <v>1</v>
      </c>
    </row>
    <row r="3" spans="1:9">
      <c r="A3" s="2" t="s">
        <v>39</v>
      </c>
    </row>
    <row r="4" spans="1:9">
      <c r="A4" t="s">
        <v>40</v>
      </c>
    </row>
    <row r="6" spans="1:9">
      <c r="A6" t="s">
        <v>4</v>
      </c>
      <c r="C6" s="3">
        <v>60</v>
      </c>
    </row>
    <row r="7" spans="1:9">
      <c r="A7" t="s">
        <v>5</v>
      </c>
      <c r="C7" s="4">
        <v>0.08</v>
      </c>
    </row>
    <row r="8" spans="1:9">
      <c r="A8" t="s">
        <v>6</v>
      </c>
      <c r="C8" s="5">
        <v>0.26500000000000001</v>
      </c>
    </row>
    <row r="9" spans="1:9">
      <c r="A9" t="s">
        <v>7</v>
      </c>
      <c r="C9" s="5">
        <v>0.04</v>
      </c>
    </row>
    <row r="10" spans="1:9">
      <c r="A10" t="s">
        <v>8</v>
      </c>
      <c r="C10" s="5">
        <v>0.56000000000000005</v>
      </c>
    </row>
    <row r="11" spans="1:9">
      <c r="A11" t="s">
        <v>9</v>
      </c>
      <c r="C11" s="5">
        <v>0.4</v>
      </c>
    </row>
    <row r="12" spans="1:9">
      <c r="E12" s="6">
        <v>2016</v>
      </c>
      <c r="F12" s="6">
        <v>2017</v>
      </c>
      <c r="G12" s="6">
        <v>2018</v>
      </c>
      <c r="H12" s="6">
        <v>2019</v>
      </c>
      <c r="I12" s="6">
        <v>2020</v>
      </c>
    </row>
    <row r="13" spans="1:9">
      <c r="A13" s="1" t="s">
        <v>10</v>
      </c>
    </row>
    <row r="14" spans="1:9">
      <c r="A14" t="s">
        <v>11</v>
      </c>
      <c r="E14" s="7">
        <v>0</v>
      </c>
      <c r="F14" s="7">
        <f>E17</f>
        <v>-210215.48333333334</v>
      </c>
      <c r="G14" s="7">
        <f>F17</f>
        <v>-206682.45</v>
      </c>
    </row>
    <row r="15" spans="1:9">
      <c r="A15" t="s">
        <v>12</v>
      </c>
      <c r="E15" s="3">
        <v>-211982</v>
      </c>
      <c r="F15" s="7">
        <v>0</v>
      </c>
      <c r="G15" s="7">
        <v>200000</v>
      </c>
    </row>
    <row r="16" spans="1:9">
      <c r="A16" t="s">
        <v>13</v>
      </c>
      <c r="E16" s="8">
        <f>-E15/C6/2</f>
        <v>1766.5166666666667</v>
      </c>
      <c r="F16" s="7">
        <f>-E15/C6</f>
        <v>3533.0333333333333</v>
      </c>
      <c r="G16" s="7">
        <f>-G15/C6/2</f>
        <v>-1666.6666666666667</v>
      </c>
    </row>
    <row r="17" spans="1:7" ht="16" thickBot="1">
      <c r="A17" t="s">
        <v>14</v>
      </c>
      <c r="E17" s="9">
        <f>SUM(E14:E16)</f>
        <v>-210215.48333333334</v>
      </c>
      <c r="F17" s="9">
        <f>SUM(F14:F16)</f>
        <v>-206682.45</v>
      </c>
      <c r="G17" s="9">
        <f>SUM(G14:G16)</f>
        <v>-8349.1166666666777</v>
      </c>
    </row>
    <row r="18" spans="1:7" ht="16" thickBot="1">
      <c r="A18" t="s">
        <v>15</v>
      </c>
      <c r="E18" s="10">
        <f>E17/2</f>
        <v>-105107.74166666667</v>
      </c>
      <c r="F18" s="10">
        <f>(F14+F17)/2</f>
        <v>-208448.96666666667</v>
      </c>
      <c r="G18" s="10">
        <f>(G14+G17)/2</f>
        <v>-107515.78333333334</v>
      </c>
    </row>
    <row r="19" spans="1:7">
      <c r="E19" s="7"/>
      <c r="F19" s="7"/>
      <c r="G19" s="7"/>
    </row>
    <row r="20" spans="1:7">
      <c r="A20" s="1" t="s">
        <v>16</v>
      </c>
      <c r="E20" s="7"/>
      <c r="F20" s="7"/>
      <c r="G20" s="7"/>
    </row>
    <row r="21" spans="1:7">
      <c r="A21" t="s">
        <v>11</v>
      </c>
      <c r="E21" s="7">
        <v>0</v>
      </c>
      <c r="F21" s="7">
        <f>E24</f>
        <v>-203502.72</v>
      </c>
      <c r="G21" s="7">
        <f>F24</f>
        <v>-187222.5024</v>
      </c>
    </row>
    <row r="22" spans="1:7">
      <c r="A22" t="s">
        <v>12</v>
      </c>
      <c r="E22" s="7">
        <f>E15</f>
        <v>-211982</v>
      </c>
      <c r="F22" s="7">
        <v>0</v>
      </c>
      <c r="G22" s="7">
        <v>200000</v>
      </c>
    </row>
    <row r="23" spans="1:7">
      <c r="A23" t="s">
        <v>17</v>
      </c>
      <c r="E23" s="8">
        <f>-E22*C7/2</f>
        <v>8479.2800000000007</v>
      </c>
      <c r="F23" s="7">
        <f>F21*-C7</f>
        <v>16280.2176</v>
      </c>
      <c r="G23" s="7">
        <f>G21*C7+G22*C7/2</f>
        <v>-6977.8001920000006</v>
      </c>
    </row>
    <row r="24" spans="1:7" ht="16" thickBot="1">
      <c r="A24" t="s">
        <v>14</v>
      </c>
      <c r="E24" s="9">
        <f>SUM(E21:E23)</f>
        <v>-203502.72</v>
      </c>
      <c r="F24" s="9">
        <f>SUM(F21:F23)</f>
        <v>-187222.5024</v>
      </c>
      <c r="G24" s="9">
        <f>SUM(G21:G23)</f>
        <v>5799.6974080000018</v>
      </c>
    </row>
    <row r="26" spans="1:7">
      <c r="A26" s="1" t="s">
        <v>18</v>
      </c>
    </row>
    <row r="27" spans="1:7">
      <c r="A27" t="s">
        <v>19</v>
      </c>
      <c r="E27" s="11">
        <v>1.6500000000000001E-2</v>
      </c>
      <c r="F27" s="11">
        <v>1.6500000000000001E-2</v>
      </c>
      <c r="G27" s="11">
        <v>1.6500000000000001E-2</v>
      </c>
    </row>
    <row r="28" spans="1:7">
      <c r="A28" t="s">
        <v>20</v>
      </c>
      <c r="E28" s="12">
        <v>3.9106295561843772E-2</v>
      </c>
      <c r="F28" s="11">
        <v>3.9100000000000003E-2</v>
      </c>
      <c r="G28" s="11">
        <v>3.9199999999999999E-2</v>
      </c>
    </row>
    <row r="29" spans="1:7">
      <c r="A29" t="s">
        <v>21</v>
      </c>
      <c r="E29" s="11">
        <f>(E27*0.04+E28*0.56)/0.6*1</f>
        <v>3.7599209191054195E-2</v>
      </c>
      <c r="F29" s="11">
        <f>(F27*0.04+F28*0.56)/0.6*1</f>
        <v>3.759333333333334E-2</v>
      </c>
      <c r="G29" s="11">
        <f>(G27*0.04+G28*0.56)/0.6*1</f>
        <v>3.7686666666666674E-2</v>
      </c>
    </row>
    <row r="30" spans="1:7">
      <c r="A30" t="s">
        <v>22</v>
      </c>
      <c r="E30" s="11">
        <v>9.1899999999999996E-2</v>
      </c>
      <c r="F30" s="11">
        <v>9.1899999999999996E-2</v>
      </c>
      <c r="G30" s="11">
        <v>9.1899999999999996E-2</v>
      </c>
    </row>
    <row r="32" spans="1:7">
      <c r="A32" t="s">
        <v>23</v>
      </c>
    </row>
    <row r="33" spans="1:10">
      <c r="A33" t="s">
        <v>24</v>
      </c>
      <c r="E33" s="7">
        <f>E44</f>
        <v>-3863.7605836666662</v>
      </c>
      <c r="F33" s="7">
        <f>F44</f>
        <v>-7662.5840146666669</v>
      </c>
      <c r="G33" s="7">
        <f>G44</f>
        <v>-3952.2801953333337</v>
      </c>
    </row>
    <row r="34" spans="1:10">
      <c r="A34" t="s">
        <v>25</v>
      </c>
      <c r="E34" s="7">
        <f>E41</f>
        <v>-1766.5166666666667</v>
      </c>
      <c r="F34" s="7">
        <f>F41</f>
        <v>-3533.0333333333333</v>
      </c>
      <c r="G34" s="7">
        <f>G41</f>
        <v>1666.6666666666667</v>
      </c>
    </row>
    <row r="35" spans="1:10">
      <c r="A35" t="s">
        <v>26</v>
      </c>
      <c r="E35" s="8">
        <f>E23</f>
        <v>8479.2800000000007</v>
      </c>
      <c r="F35" s="8">
        <f>F23</f>
        <v>16280.2176</v>
      </c>
      <c r="G35" s="8">
        <f>G23</f>
        <v>-6977.8001920000006</v>
      </c>
    </row>
    <row r="36" spans="1:10" ht="16" thickBot="1">
      <c r="A36" t="s">
        <v>27</v>
      </c>
      <c r="E36" s="9">
        <f>SUM(E33:E35)</f>
        <v>2849.002749666668</v>
      </c>
      <c r="F36" s="9">
        <f>SUM(F33:F35)</f>
        <v>5084.6002520000002</v>
      </c>
      <c r="G36" s="9">
        <f>SUM(G33:G35)</f>
        <v>-9263.4137206666674</v>
      </c>
    </row>
    <row r="37" spans="1:10" ht="16" thickBot="1">
      <c r="A37" t="s">
        <v>28</v>
      </c>
      <c r="E37" s="10">
        <f>E36*C8</f>
        <v>754.98572866166705</v>
      </c>
      <c r="F37" s="10">
        <f>F36*C8</f>
        <v>1347.4190667800001</v>
      </c>
      <c r="G37" s="10">
        <f>G36*C8</f>
        <v>-2454.8046359766668</v>
      </c>
    </row>
    <row r="38" spans="1:10" ht="16" thickBot="1">
      <c r="A38" t="s">
        <v>29</v>
      </c>
      <c r="E38" s="10">
        <f>E37/(1-0.265)</f>
        <v>1027.1914675668941</v>
      </c>
      <c r="F38" s="10">
        <f>F37/(1-0.265)</f>
        <v>1833.2232201088436</v>
      </c>
      <c r="G38" s="10">
        <f>G37/(1-0.265)</f>
        <v>-3339.8702530294786</v>
      </c>
    </row>
    <row r="40" spans="1:10">
      <c r="A40" t="s">
        <v>30</v>
      </c>
    </row>
    <row r="41" spans="1:10">
      <c r="A41" t="s">
        <v>31</v>
      </c>
      <c r="E41" s="13">
        <f>-E16</f>
        <v>-1766.5166666666667</v>
      </c>
      <c r="F41" s="13">
        <f>-F16</f>
        <v>-3533.0333333333333</v>
      </c>
      <c r="G41" s="13">
        <f>-G16</f>
        <v>1666.6666666666667</v>
      </c>
    </row>
    <row r="42" spans="1:10">
      <c r="A42" t="s">
        <v>32</v>
      </c>
      <c r="E42" s="13"/>
      <c r="F42" s="13"/>
      <c r="G42" s="13"/>
    </row>
    <row r="43" spans="1:10">
      <c r="A43" t="s">
        <v>33</v>
      </c>
      <c r="E43" s="13">
        <f>E18*E29*0.6</f>
        <v>-2371.1807799145699</v>
      </c>
      <c r="F43" s="13">
        <f>F18*F29*0.6</f>
        <v>-4701.7748921333341</v>
      </c>
      <c r="G43" s="13">
        <f>G18*G29*0.6</f>
        <v>-2431.146892733334</v>
      </c>
    </row>
    <row r="44" spans="1:10">
      <c r="A44" t="s">
        <v>34</v>
      </c>
      <c r="E44" s="13">
        <f>E18*E30*0.4</f>
        <v>-3863.7605836666662</v>
      </c>
      <c r="F44" s="13">
        <f>F18*F30*0.4</f>
        <v>-7662.5840146666669</v>
      </c>
      <c r="G44" s="13">
        <f>G18*G30*0.4</f>
        <v>-3952.2801953333337</v>
      </c>
    </row>
    <row r="45" spans="1:10">
      <c r="A45" t="s">
        <v>35</v>
      </c>
      <c r="E45" s="14">
        <f>E38</f>
        <v>1027.1914675668941</v>
      </c>
      <c r="F45" s="14">
        <f>F38</f>
        <v>1833.2232201088436</v>
      </c>
      <c r="G45" s="14">
        <f>G38</f>
        <v>-3339.8702530294786</v>
      </c>
    </row>
    <row r="46" spans="1:10" ht="16" thickBot="1">
      <c r="A46" s="1" t="s">
        <v>36</v>
      </c>
      <c r="B46" s="1"/>
      <c r="C46" s="1"/>
      <c r="D46" s="1"/>
      <c r="E46" s="15">
        <f>SUM(E41:E45)</f>
        <v>-6974.2665626810085</v>
      </c>
      <c r="F46" s="15">
        <f>SUM(F41:F45)</f>
        <v>-14064.169020024492</v>
      </c>
      <c r="G46" s="15">
        <f>SUM(G41:G45)</f>
        <v>-8056.6306744294798</v>
      </c>
      <c r="J46" s="13"/>
    </row>
    <row r="47" spans="1:10" ht="16" thickTop="1"/>
    <row r="48" spans="1:10">
      <c r="C48" s="13">
        <f>E46+'General Plant'!E46+'General Plant -2'!E46</f>
        <v>-30121.651286748638</v>
      </c>
    </row>
  </sheetData>
  <pageMargins left="0.70866141732283505" right="0.70866141732283505" top="0.74803149606299202" bottom="0.4" header="0.31496062992126" footer="0.31496062992126"/>
  <pageSetup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General Plant</vt:lpstr>
      <vt:lpstr>General Plant -2</vt:lpstr>
      <vt:lpstr>System Renewal</vt:lpstr>
      <vt:lpstr>'General Plant'!Print_Area</vt:lpstr>
      <vt:lpstr>'General Plant -2'!Print_Area</vt:lpstr>
      <vt:lpstr>'System Renewal'!Print_Area</vt:lpstr>
    </vt:vector>
  </TitlesOfParts>
  <Company>City of Kingston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Benjamin,Lindsay</dc:creator>
  <cp:lastModifiedBy>Gibson,Sherry</cp:lastModifiedBy>
  <dcterms:created xsi:type="dcterms:W3CDTF">2016-08-26T13:34:18Z</dcterms:created>
  <dcterms:modified xsi:type="dcterms:W3CDTF">2017-12-06T14:09:49Z</dcterms:modified>
</cp:coreProperties>
</file>