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4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5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6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7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8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T-Staging\Rates\Management\Staff\Shirley\2017\2018 CIR\Bill Impacts\Bill Impacts in PW\"/>
    </mc:Choice>
  </mc:AlternateContent>
  <bookViews>
    <workbookView xWindow="120" yWindow="90" windowWidth="15180" windowHeight="8070" activeTab="2"/>
  </bookViews>
  <sheets>
    <sheet name="RESIDENTIAL" sheetId="1" r:id="rId1"/>
    <sheet name="CSMUR" sheetId="2" r:id="rId2"/>
    <sheet name="GS&lt;50 kW" sheetId="3" r:id="rId3"/>
    <sheet name="GS 50-999 kW" sheetId="4" r:id="rId4"/>
    <sheet name="GS 1,000-4,999 kW" sheetId="5" r:id="rId5"/>
    <sheet name="LARGE USE SERVICE" sheetId="6" r:id="rId6"/>
    <sheet name="STREET LIGHTING SERVICE" sheetId="7" r:id="rId7"/>
    <sheet name="USL" sheetId="8" r:id="rId8"/>
  </sheets>
  <externalReferences>
    <externalReference r:id="rId9"/>
  </externalReferences>
  <definedNames>
    <definedName name="_xlnm._FilterDatabase" localSheetId="0" hidden="1">RESIDENTIAL!$B$20:$O$63</definedName>
    <definedName name="EBNUMBER">'[1]LDC Info'!$E$16</definedName>
    <definedName name="_xlnm.Print_Area" localSheetId="1">CSMUR!$A$10:$AJ$120</definedName>
    <definedName name="_xlnm.Print_Area" localSheetId="4">'GS 1,000-4,999 kW'!$A$10:$AJ$71</definedName>
    <definedName name="_xlnm.Print_Area" localSheetId="3">'GS 50-999 kW'!$A$10:$AJ$72</definedName>
    <definedName name="_xlnm.Print_Area" localSheetId="2">'GS&lt;50 kW'!$A$10:$AJ$72</definedName>
    <definedName name="_xlnm.Print_Area" localSheetId="5">'LARGE USE SERVICE'!$A$10:$AJ$71</definedName>
    <definedName name="_xlnm.Print_Area" localSheetId="0">RESIDENTIAL!$B$10:$O$61</definedName>
    <definedName name="_xlnm.Print_Area" localSheetId="6">'STREET LIGHTING SERVICE'!$A$10:$AJ$69</definedName>
    <definedName name="_xlnm.Print_Area" localSheetId="7">USL!$A$10:$AK$68</definedName>
    <definedName name="Shirley">#REF!</definedName>
    <definedName name="Units">#REF!</definedName>
    <definedName name="UOM">#REF!</definedName>
  </definedNames>
  <calcPr calcId="152511"/>
</workbook>
</file>

<file path=xl/calcChain.xml><?xml version="1.0" encoding="utf-8"?>
<calcChain xmlns="http://schemas.openxmlformats.org/spreadsheetml/2006/main">
  <c r="F57" i="6" l="1"/>
  <c r="H38" i="8" l="1"/>
  <c r="H33" i="7" l="1"/>
  <c r="F57" i="5" l="1"/>
  <c r="F58" i="4" l="1"/>
  <c r="F147" i="1" l="1"/>
  <c r="F35" i="1"/>
  <c r="G38" i="7" l="1"/>
  <c r="K41" i="4"/>
  <c r="K40" i="5"/>
  <c r="K122" i="3"/>
  <c r="K101" i="3"/>
  <c r="G101" i="3"/>
  <c r="K199" i="2"/>
  <c r="G199" i="2"/>
  <c r="K219" i="2"/>
  <c r="K89" i="2"/>
  <c r="G89" i="2"/>
  <c r="K109" i="2"/>
  <c r="K111" i="1"/>
  <c r="K223" i="1"/>
  <c r="K203" i="1" l="1"/>
  <c r="G203" i="1"/>
  <c r="K91" i="1"/>
  <c r="G91" i="1"/>
  <c r="F122" i="3" l="1"/>
  <c r="F101" i="3"/>
  <c r="L101" i="3" s="1"/>
  <c r="L219" i="2"/>
  <c r="H219" i="2"/>
  <c r="F219" i="2"/>
  <c r="F199" i="2"/>
  <c r="L199" i="2" s="1"/>
  <c r="F89" i="2"/>
  <c r="H89" i="2" s="1"/>
  <c r="L89" i="2"/>
  <c r="L223" i="1"/>
  <c r="H223" i="1"/>
  <c r="F223" i="1"/>
  <c r="H91" i="1"/>
  <c r="H203" i="1"/>
  <c r="F203" i="1"/>
  <c r="L203" i="1"/>
  <c r="L111" i="1"/>
  <c r="H111" i="1"/>
  <c r="G110" i="1"/>
  <c r="F111" i="1"/>
  <c r="L91" i="1"/>
  <c r="N219" i="2" l="1"/>
  <c r="O219" i="2" s="1"/>
  <c r="N203" i="1"/>
  <c r="O203" i="1"/>
  <c r="N91" i="1"/>
  <c r="O91" i="1" s="1"/>
  <c r="N223" i="1"/>
  <c r="O223" i="1" s="1"/>
  <c r="N111" i="1"/>
  <c r="O111" i="1" s="1"/>
  <c r="L122" i="3"/>
  <c r="H122" i="3"/>
  <c r="H101" i="3"/>
  <c r="H199" i="2"/>
  <c r="F109" i="2"/>
  <c r="O89" i="2"/>
  <c r="N89" i="2"/>
  <c r="N122" i="3" l="1"/>
  <c r="O122" i="3" s="1"/>
  <c r="N101" i="3"/>
  <c r="O101" i="3" s="1"/>
  <c r="N199" i="2"/>
  <c r="O199" i="2" s="1"/>
  <c r="H109" i="2"/>
  <c r="L109" i="2"/>
  <c r="N109" i="2" l="1"/>
  <c r="O109" i="2"/>
  <c r="K38" i="6" l="1"/>
  <c r="K37" i="6"/>
  <c r="K41" i="8" l="1"/>
  <c r="K40" i="8"/>
  <c r="K30" i="8"/>
  <c r="K31" i="8"/>
  <c r="K32" i="8"/>
  <c r="K33" i="8"/>
  <c r="K34" i="8"/>
  <c r="K35" i="8"/>
  <c r="K36" i="8"/>
  <c r="K37" i="8"/>
  <c r="K29" i="8"/>
  <c r="H42" i="8"/>
  <c r="L42" i="8" l="1"/>
  <c r="N42" i="8" s="1"/>
  <c r="K38" i="7"/>
  <c r="K36" i="7"/>
  <c r="K37" i="7"/>
  <c r="K35" i="7"/>
  <c r="K32" i="7"/>
  <c r="K31" i="7"/>
  <c r="K30" i="7"/>
  <c r="K29" i="7"/>
  <c r="K28" i="7"/>
  <c r="K27" i="7"/>
  <c r="K26" i="7"/>
  <c r="K25" i="7"/>
  <c r="K24" i="7"/>
  <c r="L38" i="7"/>
  <c r="N38" i="7" s="1"/>
  <c r="F55" i="7"/>
  <c r="F34" i="7" s="1"/>
  <c r="F54" i="7"/>
  <c r="H38" i="7"/>
  <c r="O42" i="8" l="1"/>
  <c r="O38" i="7"/>
  <c r="F36" i="6"/>
  <c r="F56" i="6"/>
  <c r="L40" i="6"/>
  <c r="H40" i="6"/>
  <c r="L40" i="5"/>
  <c r="O40" i="5" s="1"/>
  <c r="H40" i="5"/>
  <c r="L41" i="4"/>
  <c r="H41" i="4"/>
  <c r="N40" i="5" l="1"/>
  <c r="O41" i="4"/>
  <c r="N41" i="4"/>
  <c r="O40" i="6"/>
  <c r="N40" i="6"/>
  <c r="K103" i="3"/>
  <c r="K102" i="3"/>
  <c r="G105" i="3"/>
  <c r="G104" i="3"/>
  <c r="G103" i="3"/>
  <c r="G102" i="3"/>
  <c r="G98" i="3"/>
  <c r="K98" i="3" s="1"/>
  <c r="G97" i="3"/>
  <c r="G96" i="3"/>
  <c r="G95" i="3"/>
  <c r="K95" i="3" s="1"/>
  <c r="G94" i="3"/>
  <c r="G93" i="3"/>
  <c r="K93" i="3" s="1"/>
  <c r="G92" i="3"/>
  <c r="G91" i="3"/>
  <c r="G90" i="3"/>
  <c r="K91" i="3"/>
  <c r="K92" i="3"/>
  <c r="K94" i="3"/>
  <c r="K96" i="3"/>
  <c r="K97" i="3"/>
  <c r="K90" i="3"/>
  <c r="L42" i="3"/>
  <c r="K106" i="3"/>
  <c r="H106" i="3"/>
  <c r="H42" i="3"/>
  <c r="G203" i="2"/>
  <c r="G202" i="2"/>
  <c r="L149" i="2"/>
  <c r="K204" i="2"/>
  <c r="H204" i="2"/>
  <c r="H149" i="2"/>
  <c r="K94" i="2"/>
  <c r="G93" i="2"/>
  <c r="G92" i="2"/>
  <c r="G85" i="2"/>
  <c r="K85" i="2" s="1"/>
  <c r="G31" i="2"/>
  <c r="L39" i="2"/>
  <c r="N39" i="2" s="1"/>
  <c r="H94" i="2"/>
  <c r="H39" i="2"/>
  <c r="G207" i="1"/>
  <c r="G206" i="1"/>
  <c r="L152" i="1"/>
  <c r="H208" i="1"/>
  <c r="H152" i="1"/>
  <c r="G88" i="1"/>
  <c r="K88" i="1" s="1"/>
  <c r="G92" i="1"/>
  <c r="K92" i="1" s="1"/>
  <c r="G95" i="1"/>
  <c r="G94" i="1"/>
  <c r="O42" i="3" l="1"/>
  <c r="N42" i="3"/>
  <c r="N152" i="1"/>
  <c r="L94" i="2"/>
  <c r="N94" i="2" s="1"/>
  <c r="O149" i="2"/>
  <c r="O152" i="1"/>
  <c r="N149" i="2"/>
  <c r="O94" i="2"/>
  <c r="L106" i="3"/>
  <c r="O106" i="3" s="1"/>
  <c r="L204" i="2"/>
  <c r="O39" i="2"/>
  <c r="N204" i="2" l="1"/>
  <c r="O204" i="2"/>
  <c r="N106" i="3"/>
  <c r="H40" i="1" l="1"/>
  <c r="H96" i="1"/>
  <c r="L40" i="1"/>
  <c r="N40" i="1" s="1"/>
  <c r="O40" i="1" l="1"/>
  <c r="F113" i="3" l="1"/>
  <c r="F112" i="3"/>
  <c r="K121" i="3"/>
  <c r="K114" i="3"/>
  <c r="L114" i="3" s="1"/>
  <c r="K123" i="3"/>
  <c r="F123" i="3"/>
  <c r="F121" i="3"/>
  <c r="G120" i="3"/>
  <c r="F120" i="3"/>
  <c r="G119" i="3"/>
  <c r="F119" i="3"/>
  <c r="G118" i="3"/>
  <c r="F118" i="3"/>
  <c r="G117" i="3"/>
  <c r="F117" i="3"/>
  <c r="G116" i="3"/>
  <c r="F116" i="3"/>
  <c r="G115" i="3"/>
  <c r="K115" i="3" s="1"/>
  <c r="L115" i="3" s="1"/>
  <c r="H114" i="3"/>
  <c r="G110" i="3"/>
  <c r="H110" i="3" s="1"/>
  <c r="K109" i="3"/>
  <c r="L109" i="3" s="1"/>
  <c r="G109" i="3"/>
  <c r="G112" i="3" s="1"/>
  <c r="L107" i="3"/>
  <c r="H107" i="3"/>
  <c r="L105" i="3"/>
  <c r="O105" i="3" s="1"/>
  <c r="H105" i="3"/>
  <c r="L104" i="3"/>
  <c r="O104" i="3" s="1"/>
  <c r="H104" i="3"/>
  <c r="L103" i="3"/>
  <c r="H103" i="3"/>
  <c r="L102" i="3"/>
  <c r="H102" i="3"/>
  <c r="K100" i="3"/>
  <c r="G100" i="3"/>
  <c r="L98" i="3"/>
  <c r="H98" i="3"/>
  <c r="L97" i="3"/>
  <c r="H97" i="3"/>
  <c r="L96" i="3"/>
  <c r="H96" i="3"/>
  <c r="L95" i="3"/>
  <c r="H95" i="3"/>
  <c r="L94" i="3"/>
  <c r="H94" i="3"/>
  <c r="L93" i="3"/>
  <c r="H93" i="3"/>
  <c r="L92" i="3"/>
  <c r="H92" i="3"/>
  <c r="L91" i="3"/>
  <c r="H91" i="3"/>
  <c r="L90" i="3"/>
  <c r="H90" i="3"/>
  <c r="L89" i="3"/>
  <c r="H89" i="3"/>
  <c r="L88" i="3"/>
  <c r="H88" i="3"/>
  <c r="L87" i="3"/>
  <c r="H87" i="3"/>
  <c r="L86" i="3"/>
  <c r="H86" i="3"/>
  <c r="G195" i="2"/>
  <c r="K195" i="2" s="1"/>
  <c r="K108" i="2"/>
  <c r="G108" i="2"/>
  <c r="H85" i="2"/>
  <c r="G141" i="2"/>
  <c r="K141" i="2" s="1"/>
  <c r="K220" i="2"/>
  <c r="F220" i="2"/>
  <c r="H220" i="2" s="1"/>
  <c r="K218" i="2"/>
  <c r="F218" i="2"/>
  <c r="H218" i="2" s="1"/>
  <c r="G217" i="2"/>
  <c r="F217" i="2"/>
  <c r="G216" i="2"/>
  <c r="F216" i="2"/>
  <c r="G215" i="2"/>
  <c r="F215" i="2"/>
  <c r="G214" i="2"/>
  <c r="G213" i="2"/>
  <c r="L212" i="2"/>
  <c r="H212" i="2"/>
  <c r="F211" i="2"/>
  <c r="F210" i="2"/>
  <c r="K207" i="2"/>
  <c r="L207" i="2" s="1"/>
  <c r="G207" i="2"/>
  <c r="G208" i="2" s="1"/>
  <c r="L205" i="2"/>
  <c r="H205" i="2"/>
  <c r="L203" i="2"/>
  <c r="H203" i="2"/>
  <c r="L202" i="2"/>
  <c r="H202" i="2"/>
  <c r="G201" i="2"/>
  <c r="G200" i="2"/>
  <c r="K198" i="2"/>
  <c r="G198" i="2"/>
  <c r="G196" i="2"/>
  <c r="L195" i="2"/>
  <c r="L194" i="2"/>
  <c r="H194" i="2"/>
  <c r="L193" i="2"/>
  <c r="H193" i="2"/>
  <c r="L192" i="2"/>
  <c r="H192" i="2"/>
  <c r="L191" i="2"/>
  <c r="H191" i="2"/>
  <c r="L190" i="2"/>
  <c r="H190" i="2"/>
  <c r="L189" i="2"/>
  <c r="H189" i="2"/>
  <c r="L188" i="2"/>
  <c r="H188" i="2"/>
  <c r="L187" i="2"/>
  <c r="H187" i="2"/>
  <c r="F156" i="2"/>
  <c r="F155" i="2"/>
  <c r="F215" i="1"/>
  <c r="F214" i="2" s="1"/>
  <c r="F214" i="1"/>
  <c r="F159" i="1"/>
  <c r="F158" i="1"/>
  <c r="F103" i="1"/>
  <c r="F102" i="1"/>
  <c r="F101" i="2"/>
  <c r="F46" i="2"/>
  <c r="F100" i="2"/>
  <c r="F45" i="2"/>
  <c r="K110" i="2"/>
  <c r="F110" i="2"/>
  <c r="F108" i="2"/>
  <c r="G107" i="2"/>
  <c r="K107" i="2" s="1"/>
  <c r="F107" i="2"/>
  <c r="G106" i="2"/>
  <c r="K106" i="2" s="1"/>
  <c r="F106" i="2"/>
  <c r="G105" i="2"/>
  <c r="K105" i="2" s="1"/>
  <c r="F105" i="2"/>
  <c r="G104" i="2"/>
  <c r="K104" i="2" s="1"/>
  <c r="F104" i="2"/>
  <c r="G103" i="2"/>
  <c r="K103" i="2" s="1"/>
  <c r="F103" i="2"/>
  <c r="L102" i="2"/>
  <c r="H102" i="2"/>
  <c r="K97" i="2"/>
  <c r="L97" i="2" s="1"/>
  <c r="G97" i="2"/>
  <c r="H97" i="2" s="1"/>
  <c r="L95" i="2"/>
  <c r="H95" i="2"/>
  <c r="L93" i="2"/>
  <c r="H93" i="2"/>
  <c r="L92" i="2"/>
  <c r="H92" i="2"/>
  <c r="G91" i="2"/>
  <c r="G90" i="2"/>
  <c r="K88" i="2"/>
  <c r="G88" i="2"/>
  <c r="G86" i="2"/>
  <c r="L85" i="2"/>
  <c r="L84" i="2"/>
  <c r="H84" i="2"/>
  <c r="L83" i="2"/>
  <c r="H83" i="2"/>
  <c r="L82" i="2"/>
  <c r="H82" i="2"/>
  <c r="L81" i="2"/>
  <c r="H81" i="2"/>
  <c r="L80" i="2"/>
  <c r="H80" i="2"/>
  <c r="L79" i="2"/>
  <c r="H79" i="2"/>
  <c r="L78" i="2"/>
  <c r="H78" i="2"/>
  <c r="L77" i="2"/>
  <c r="H77" i="2"/>
  <c r="K224" i="1"/>
  <c r="H224" i="1"/>
  <c r="K222" i="1"/>
  <c r="H222" i="1"/>
  <c r="K221" i="1"/>
  <c r="H221" i="1"/>
  <c r="K220" i="1"/>
  <c r="H220" i="1"/>
  <c r="G219" i="1"/>
  <c r="H219" i="1" s="1"/>
  <c r="G218" i="1"/>
  <c r="K218" i="1" s="1"/>
  <c r="L218" i="1" s="1"/>
  <c r="G217" i="1"/>
  <c r="H217" i="1" s="1"/>
  <c r="L216" i="1"/>
  <c r="H216" i="1"/>
  <c r="K211" i="1"/>
  <c r="K212" i="1" s="1"/>
  <c r="G211" i="1"/>
  <c r="H211" i="1" s="1"/>
  <c r="L209" i="1"/>
  <c r="H209" i="1"/>
  <c r="L207" i="1"/>
  <c r="O207" i="1" s="1"/>
  <c r="H207" i="1"/>
  <c r="L206" i="1"/>
  <c r="O206" i="1" s="1"/>
  <c r="H206" i="1"/>
  <c r="K205" i="1"/>
  <c r="L205" i="1" s="1"/>
  <c r="G205" i="1"/>
  <c r="H205" i="1" s="1"/>
  <c r="K204" i="1"/>
  <c r="L204" i="1" s="1"/>
  <c r="G204" i="1"/>
  <c r="H204" i="1" s="1"/>
  <c r="K202" i="1"/>
  <c r="G202" i="1"/>
  <c r="F202" i="1"/>
  <c r="K200" i="1"/>
  <c r="L200" i="1" s="1"/>
  <c r="G200" i="1"/>
  <c r="H200" i="1" s="1"/>
  <c r="K199" i="1"/>
  <c r="L199" i="1" s="1"/>
  <c r="G199" i="1"/>
  <c r="L198" i="1"/>
  <c r="H198" i="1"/>
  <c r="L197" i="1"/>
  <c r="H197" i="1"/>
  <c r="L196" i="1"/>
  <c r="H196" i="1"/>
  <c r="L195" i="1"/>
  <c r="H195" i="1"/>
  <c r="L194" i="1"/>
  <c r="H194" i="1"/>
  <c r="L193" i="1"/>
  <c r="H193" i="1"/>
  <c r="L192" i="1"/>
  <c r="H192" i="1"/>
  <c r="L191" i="1"/>
  <c r="H191" i="1"/>
  <c r="L190" i="1"/>
  <c r="H190" i="1"/>
  <c r="H94" i="1"/>
  <c r="F90" i="1"/>
  <c r="K112" i="1"/>
  <c r="H112" i="1"/>
  <c r="K110" i="1"/>
  <c r="H110" i="1"/>
  <c r="K109" i="1"/>
  <c r="H109" i="1"/>
  <c r="K108" i="1"/>
  <c r="H108" i="1"/>
  <c r="G107" i="1"/>
  <c r="H107" i="1" s="1"/>
  <c r="G106" i="1"/>
  <c r="H106" i="1" s="1"/>
  <c r="G105" i="1"/>
  <c r="H105" i="1" s="1"/>
  <c r="L104" i="1"/>
  <c r="H104" i="1"/>
  <c r="K99" i="1"/>
  <c r="L99" i="1" s="1"/>
  <c r="G99" i="1"/>
  <c r="G100" i="1" s="1"/>
  <c r="L97" i="1"/>
  <c r="H97" i="1"/>
  <c r="L95" i="1"/>
  <c r="H95" i="1"/>
  <c r="L94" i="1"/>
  <c r="G93" i="1"/>
  <c r="L92" i="1"/>
  <c r="H92" i="1"/>
  <c r="K90" i="1"/>
  <c r="G90" i="1"/>
  <c r="L88" i="1"/>
  <c r="H88" i="1"/>
  <c r="G87" i="1"/>
  <c r="L86" i="1"/>
  <c r="H86" i="1"/>
  <c r="L85" i="1"/>
  <c r="H85" i="1"/>
  <c r="L84" i="1"/>
  <c r="H84" i="1"/>
  <c r="L83" i="1"/>
  <c r="H83" i="1"/>
  <c r="L82" i="1"/>
  <c r="H82" i="1"/>
  <c r="L81" i="1"/>
  <c r="H81" i="1"/>
  <c r="L80" i="1"/>
  <c r="H80" i="1"/>
  <c r="L79" i="1"/>
  <c r="H79" i="1"/>
  <c r="L78" i="1"/>
  <c r="H78" i="1"/>
  <c r="N88" i="3" l="1"/>
  <c r="O88" i="3"/>
  <c r="N92" i="3"/>
  <c r="O92" i="3" s="1"/>
  <c r="N94" i="3"/>
  <c r="O94" i="3" s="1"/>
  <c r="N96" i="3"/>
  <c r="O96" i="3" s="1"/>
  <c r="N87" i="3"/>
  <c r="O87" i="3" s="1"/>
  <c r="N89" i="3"/>
  <c r="O89" i="3" s="1"/>
  <c r="N91" i="3"/>
  <c r="O91" i="3" s="1"/>
  <c r="N93" i="3"/>
  <c r="O93" i="3"/>
  <c r="N95" i="3"/>
  <c r="O95" i="3" s="1"/>
  <c r="N97" i="3"/>
  <c r="O97" i="3"/>
  <c r="O212" i="2"/>
  <c r="O216" i="1"/>
  <c r="N105" i="3"/>
  <c r="N104" i="3"/>
  <c r="G212" i="1"/>
  <c r="G214" i="1" s="1"/>
  <c r="K98" i="2"/>
  <c r="L98" i="2" s="1"/>
  <c r="N190" i="2"/>
  <c r="O190" i="2" s="1"/>
  <c r="H195" i="2"/>
  <c r="N202" i="2"/>
  <c r="O202" i="2" s="1"/>
  <c r="H86" i="2"/>
  <c r="K86" i="2"/>
  <c r="L86" i="2" s="1"/>
  <c r="L87" i="2" s="1"/>
  <c r="H90" i="2"/>
  <c r="K90" i="2"/>
  <c r="L90" i="2" s="1"/>
  <c r="N90" i="2" s="1"/>
  <c r="N92" i="2"/>
  <c r="O92" i="2" s="1"/>
  <c r="H201" i="2"/>
  <c r="K201" i="2"/>
  <c r="L201" i="2" s="1"/>
  <c r="H91" i="2"/>
  <c r="K91" i="2"/>
  <c r="L91" i="2" s="1"/>
  <c r="N91" i="2" s="1"/>
  <c r="H108" i="2"/>
  <c r="N189" i="2"/>
  <c r="O189" i="2" s="1"/>
  <c r="N195" i="2"/>
  <c r="O195" i="2" s="1"/>
  <c r="N203" i="2"/>
  <c r="O203" i="2" s="1"/>
  <c r="N93" i="2"/>
  <c r="O93" i="2" s="1"/>
  <c r="N97" i="2"/>
  <c r="O97" i="2" s="1"/>
  <c r="L110" i="2"/>
  <c r="H196" i="2"/>
  <c r="K196" i="2"/>
  <c r="L196" i="2" s="1"/>
  <c r="L197" i="2" s="1"/>
  <c r="H200" i="2"/>
  <c r="K200" i="2"/>
  <c r="L200" i="2" s="1"/>
  <c r="N200" i="2" s="1"/>
  <c r="K208" i="2"/>
  <c r="K211" i="2" s="1"/>
  <c r="L220" i="1"/>
  <c r="N220" i="1" s="1"/>
  <c r="N206" i="1"/>
  <c r="N209" i="1"/>
  <c r="O209" i="1" s="1"/>
  <c r="K219" i="1"/>
  <c r="L219" i="1" s="1"/>
  <c r="N219" i="1" s="1"/>
  <c r="O219" i="1" s="1"/>
  <c r="H87" i="1"/>
  <c r="H89" i="1" s="1"/>
  <c r="K96" i="1"/>
  <c r="L96" i="1" s="1"/>
  <c r="K87" i="1"/>
  <c r="L87" i="1" s="1"/>
  <c r="H93" i="1"/>
  <c r="K93" i="1"/>
  <c r="L93" i="1" s="1"/>
  <c r="N192" i="1"/>
  <c r="O192" i="1" s="1"/>
  <c r="N194" i="1"/>
  <c r="O194" i="1" s="1"/>
  <c r="N196" i="1"/>
  <c r="O196" i="1" s="1"/>
  <c r="N198" i="1"/>
  <c r="O198" i="1" s="1"/>
  <c r="N200" i="1"/>
  <c r="O200" i="1" s="1"/>
  <c r="L224" i="1"/>
  <c r="H199" i="1"/>
  <c r="H201" i="1" s="1"/>
  <c r="K208" i="1"/>
  <c r="L208" i="1" s="1"/>
  <c r="O208" i="1" s="1"/>
  <c r="N207" i="1"/>
  <c r="N216" i="1"/>
  <c r="N212" i="2"/>
  <c r="N191" i="1"/>
  <c r="O191" i="1" s="1"/>
  <c r="N193" i="1"/>
  <c r="O193" i="1" s="1"/>
  <c r="N195" i="1"/>
  <c r="O195" i="1" s="1"/>
  <c r="N197" i="1"/>
  <c r="O197" i="1" s="1"/>
  <c r="L221" i="1"/>
  <c r="N221" i="1" s="1"/>
  <c r="O221" i="1" s="1"/>
  <c r="F213" i="2"/>
  <c r="H213" i="2" s="1"/>
  <c r="H121" i="3"/>
  <c r="L121" i="3"/>
  <c r="H214" i="1"/>
  <c r="N103" i="3"/>
  <c r="O103" i="3" s="1"/>
  <c r="N205" i="1"/>
  <c r="O205" i="1" s="1"/>
  <c r="N90" i="3"/>
  <c r="O90" i="3" s="1"/>
  <c r="N102" i="3"/>
  <c r="O102" i="3" s="1"/>
  <c r="N107" i="3"/>
  <c r="O107" i="3" s="1"/>
  <c r="N204" i="1"/>
  <c r="O204" i="1" s="1"/>
  <c r="N95" i="2"/>
  <c r="O95" i="2" s="1"/>
  <c r="N205" i="2"/>
  <c r="O205" i="2" s="1"/>
  <c r="N98" i="3"/>
  <c r="O98" i="3" s="1"/>
  <c r="L103" i="2"/>
  <c r="F198" i="2"/>
  <c r="H198" i="2" s="1"/>
  <c r="L107" i="2"/>
  <c r="L198" i="2"/>
  <c r="L105" i="2"/>
  <c r="N97" i="1"/>
  <c r="O97" i="1"/>
  <c r="N92" i="1"/>
  <c r="O92" i="1" s="1"/>
  <c r="N95" i="1"/>
  <c r="O95" i="1" s="1"/>
  <c r="N94" i="1"/>
  <c r="O94" i="1" s="1"/>
  <c r="F100" i="3"/>
  <c r="H214" i="2"/>
  <c r="L220" i="2"/>
  <c r="N220" i="2" s="1"/>
  <c r="H217" i="2"/>
  <c r="H216" i="2"/>
  <c r="L106" i="2"/>
  <c r="L211" i="2"/>
  <c r="H215" i="2"/>
  <c r="H112" i="3"/>
  <c r="G113" i="3"/>
  <c r="H113" i="3" s="1"/>
  <c r="H117" i="3"/>
  <c r="H119" i="3"/>
  <c r="H109" i="3"/>
  <c r="H115" i="3"/>
  <c r="N115" i="3" s="1"/>
  <c r="L123" i="3"/>
  <c r="H116" i="3"/>
  <c r="H118" i="3"/>
  <c r="H120" i="3"/>
  <c r="K116" i="3"/>
  <c r="L116" i="3" s="1"/>
  <c r="K117" i="3"/>
  <c r="L117" i="3" s="1"/>
  <c r="K118" i="3"/>
  <c r="L118" i="3" s="1"/>
  <c r="K119" i="3"/>
  <c r="L119" i="3" s="1"/>
  <c r="K120" i="3"/>
  <c r="L120" i="3" s="1"/>
  <c r="H99" i="3"/>
  <c r="N114" i="3"/>
  <c r="O114" i="3" s="1"/>
  <c r="K110" i="3"/>
  <c r="L110" i="3" s="1"/>
  <c r="N110" i="3" s="1"/>
  <c r="K112" i="3"/>
  <c r="L112" i="3" s="1"/>
  <c r="K113" i="3"/>
  <c r="L113" i="3" s="1"/>
  <c r="L99" i="3"/>
  <c r="N86" i="3"/>
  <c r="O86" i="3" s="1"/>
  <c r="H123" i="3"/>
  <c r="H197" i="2"/>
  <c r="H207" i="2"/>
  <c r="N207" i="2"/>
  <c r="H208" i="2"/>
  <c r="G211" i="2"/>
  <c r="H211" i="2" s="1"/>
  <c r="G210" i="2"/>
  <c r="H210" i="2" s="1"/>
  <c r="K210" i="2"/>
  <c r="L210" i="2" s="1"/>
  <c r="K213" i="2"/>
  <c r="K214" i="2"/>
  <c r="K215" i="2"/>
  <c r="L215" i="2" s="1"/>
  <c r="K216" i="2"/>
  <c r="L216" i="2" s="1"/>
  <c r="K217" i="2"/>
  <c r="L217" i="2" s="1"/>
  <c r="N187" i="2"/>
  <c r="O187" i="2" s="1"/>
  <c r="N188" i="2"/>
  <c r="O188" i="2" s="1"/>
  <c r="N191" i="2"/>
  <c r="O191" i="2" s="1"/>
  <c r="N192" i="2"/>
  <c r="O192" i="2" s="1"/>
  <c r="N193" i="2"/>
  <c r="O193" i="2" s="1"/>
  <c r="N194" i="2"/>
  <c r="O194" i="2" s="1"/>
  <c r="L104" i="2"/>
  <c r="F88" i="2"/>
  <c r="H88" i="2" s="1"/>
  <c r="N79" i="2"/>
  <c r="O79" i="2" s="1"/>
  <c r="N81" i="2"/>
  <c r="O81" i="2" s="1"/>
  <c r="N83" i="2"/>
  <c r="O83" i="2" s="1"/>
  <c r="N102" i="2"/>
  <c r="O102" i="2" s="1"/>
  <c r="N78" i="2"/>
  <c r="O78" i="2" s="1"/>
  <c r="N80" i="2"/>
  <c r="O80" i="2" s="1"/>
  <c r="N84" i="2"/>
  <c r="O84" i="2" s="1"/>
  <c r="H103" i="2"/>
  <c r="H104" i="2"/>
  <c r="H105" i="2"/>
  <c r="H106" i="2"/>
  <c r="H107" i="2"/>
  <c r="N82" i="2"/>
  <c r="O82" i="2" s="1"/>
  <c r="H87" i="2"/>
  <c r="N85" i="2"/>
  <c r="O85" i="2" s="1"/>
  <c r="H110" i="2"/>
  <c r="N77" i="2"/>
  <c r="O77" i="2" s="1"/>
  <c r="G98" i="2"/>
  <c r="L88" i="2"/>
  <c r="K100" i="2"/>
  <c r="L100" i="2" s="1"/>
  <c r="L202" i="1"/>
  <c r="L222" i="1"/>
  <c r="N222" i="1" s="1"/>
  <c r="H202" i="1"/>
  <c r="K217" i="1"/>
  <c r="L217" i="1" s="1"/>
  <c r="N217" i="1" s="1"/>
  <c r="O217" i="1" s="1"/>
  <c r="L212" i="1"/>
  <c r="K214" i="1"/>
  <c r="L214" i="1" s="1"/>
  <c r="K215" i="1"/>
  <c r="L201" i="1"/>
  <c r="N190" i="1"/>
  <c r="O190" i="1" s="1"/>
  <c r="L211" i="1"/>
  <c r="N211" i="1" s="1"/>
  <c r="H212" i="1"/>
  <c r="G215" i="1"/>
  <c r="H215" i="1" s="1"/>
  <c r="H226" i="1" s="1"/>
  <c r="H218" i="1"/>
  <c r="L112" i="1"/>
  <c r="K106" i="1"/>
  <c r="L106" i="1" s="1"/>
  <c r="N106" i="1" s="1"/>
  <c r="L109" i="1"/>
  <c r="N109" i="1" s="1"/>
  <c r="K105" i="1"/>
  <c r="N79" i="1"/>
  <c r="O79" i="1" s="1"/>
  <c r="N81" i="1"/>
  <c r="N85" i="1"/>
  <c r="O85" i="1" s="1"/>
  <c r="L110" i="1"/>
  <c r="N83" i="1"/>
  <c r="O83" i="1" s="1"/>
  <c r="N78" i="1"/>
  <c r="O78" i="1" s="1"/>
  <c r="N82" i="1"/>
  <c r="O82" i="1" s="1"/>
  <c r="N86" i="1"/>
  <c r="O86" i="1" s="1"/>
  <c r="L108" i="1"/>
  <c r="N108" i="1" s="1"/>
  <c r="O108" i="1" s="1"/>
  <c r="K100" i="1"/>
  <c r="K103" i="1" s="1"/>
  <c r="L103" i="1" s="1"/>
  <c r="N80" i="1"/>
  <c r="O80" i="1" s="1"/>
  <c r="N84" i="1"/>
  <c r="O84" i="1" s="1"/>
  <c r="L105" i="1"/>
  <c r="N105" i="1" s="1"/>
  <c r="N88" i="1"/>
  <c r="O88" i="1" s="1"/>
  <c r="O104" i="1"/>
  <c r="N104" i="1"/>
  <c r="H90" i="1"/>
  <c r="L90" i="1"/>
  <c r="O81" i="1"/>
  <c r="G102" i="1"/>
  <c r="H102" i="1" s="1"/>
  <c r="G103" i="1"/>
  <c r="H103" i="1" s="1"/>
  <c r="H100" i="1"/>
  <c r="K107" i="1"/>
  <c r="L107" i="1" s="1"/>
  <c r="N107" i="1" s="1"/>
  <c r="H99" i="1"/>
  <c r="N99" i="1" s="1"/>
  <c r="G54" i="8"/>
  <c r="G53" i="8"/>
  <c r="L24" i="8"/>
  <c r="L25" i="8"/>
  <c r="L26" i="8"/>
  <c r="L27" i="8"/>
  <c r="L28" i="8"/>
  <c r="L36" i="8"/>
  <c r="L35" i="8"/>
  <c r="L34" i="8"/>
  <c r="L33" i="8"/>
  <c r="L32" i="8"/>
  <c r="L31" i="8"/>
  <c r="L30" i="8"/>
  <c r="L29" i="8"/>
  <c r="L43" i="8"/>
  <c r="L44" i="8"/>
  <c r="L41" i="8"/>
  <c r="L40" i="8"/>
  <c r="K39" i="8"/>
  <c r="G41" i="8"/>
  <c r="H41" i="8" s="1"/>
  <c r="G40" i="8"/>
  <c r="H40" i="8" s="1"/>
  <c r="G37" i="8"/>
  <c r="H37" i="8"/>
  <c r="H24" i="8"/>
  <c r="H25" i="8"/>
  <c r="H26" i="8"/>
  <c r="H27" i="8"/>
  <c r="H28" i="8"/>
  <c r="H31" i="8"/>
  <c r="G30" i="8"/>
  <c r="H30" i="8" s="1"/>
  <c r="G31" i="8"/>
  <c r="G32" i="8"/>
  <c r="H32" i="8" s="1"/>
  <c r="G33" i="8"/>
  <c r="H33" i="8" s="1"/>
  <c r="G34" i="8"/>
  <c r="H34" i="8" s="1"/>
  <c r="G35" i="8"/>
  <c r="H35" i="8" s="1"/>
  <c r="G36" i="8"/>
  <c r="H36" i="8" s="1"/>
  <c r="G29" i="8"/>
  <c r="H29" i="8" s="1"/>
  <c r="K59" i="8"/>
  <c r="L59" i="8" s="1"/>
  <c r="H59" i="8"/>
  <c r="K58" i="8"/>
  <c r="L58" i="8" s="1"/>
  <c r="N58" i="8" s="1"/>
  <c r="H58" i="8"/>
  <c r="F54" i="8"/>
  <c r="F55" i="8"/>
  <c r="F56" i="8"/>
  <c r="F39" i="8" s="1"/>
  <c r="F57" i="8"/>
  <c r="F53" i="8"/>
  <c r="F50" i="8"/>
  <c r="F49" i="8"/>
  <c r="N35" i="8" l="1"/>
  <c r="O35" i="8"/>
  <c r="N32" i="8"/>
  <c r="O32" i="8"/>
  <c r="N36" i="8"/>
  <c r="O36" i="8"/>
  <c r="N33" i="8"/>
  <c r="O33" i="8"/>
  <c r="N34" i="8"/>
  <c r="O34" i="8"/>
  <c r="O110" i="2"/>
  <c r="O220" i="1"/>
  <c r="N224" i="1"/>
  <c r="O224" i="1"/>
  <c r="N112" i="1"/>
  <c r="O112" i="1"/>
  <c r="O44" i="8"/>
  <c r="N44" i="8"/>
  <c r="O43" i="8"/>
  <c r="N43" i="8"/>
  <c r="N196" i="2"/>
  <c r="O196" i="2" s="1"/>
  <c r="O109" i="1"/>
  <c r="N87" i="1"/>
  <c r="O87" i="1" s="1"/>
  <c r="N93" i="1"/>
  <c r="O93" i="1" s="1"/>
  <c r="O107" i="2"/>
  <c r="O200" i="2"/>
  <c r="K101" i="2"/>
  <c r="L101" i="2" s="1"/>
  <c r="O91" i="2"/>
  <c r="L208" i="2"/>
  <c r="N208" i="2" s="1"/>
  <c r="O208" i="2" s="1"/>
  <c r="N201" i="2"/>
  <c r="O201" i="2" s="1"/>
  <c r="N217" i="2"/>
  <c r="O90" i="2"/>
  <c r="N86" i="2"/>
  <c r="O86" i="2" s="1"/>
  <c r="N103" i="2"/>
  <c r="O103" i="2" s="1"/>
  <c r="N116" i="3"/>
  <c r="O116" i="3" s="1"/>
  <c r="N199" i="1"/>
  <c r="O199" i="1" s="1"/>
  <c r="N106" i="2"/>
  <c r="O106" i="2" s="1"/>
  <c r="L89" i="1"/>
  <c r="N89" i="1" s="1"/>
  <c r="O89" i="1" s="1"/>
  <c r="L214" i="2"/>
  <c r="N214" i="2" s="1"/>
  <c r="O214" i="2" s="1"/>
  <c r="O222" i="1"/>
  <c r="N96" i="1"/>
  <c r="O96" i="1"/>
  <c r="N208" i="1"/>
  <c r="N218" i="1"/>
  <c r="O218" i="1" s="1"/>
  <c r="L215" i="1"/>
  <c r="N215" i="1" s="1"/>
  <c r="O215" i="1" s="1"/>
  <c r="N214" i="1"/>
  <c r="O214" i="1" s="1"/>
  <c r="L213" i="2"/>
  <c r="N213" i="2" s="1"/>
  <c r="O213" i="2" s="1"/>
  <c r="L100" i="3"/>
  <c r="N105" i="2"/>
  <c r="O105" i="2" s="1"/>
  <c r="N211" i="2"/>
  <c r="O211" i="2" s="1"/>
  <c r="N107" i="2"/>
  <c r="N215" i="2"/>
  <c r="O215" i="2" s="1"/>
  <c r="N198" i="2"/>
  <c r="O198" i="2" s="1"/>
  <c r="N117" i="3"/>
  <c r="O117" i="3" s="1"/>
  <c r="L218" i="2"/>
  <c r="H98" i="1"/>
  <c r="H101" i="1" s="1"/>
  <c r="H114" i="1" s="1"/>
  <c r="H100" i="3"/>
  <c r="H108" i="3" s="1"/>
  <c r="N216" i="2"/>
  <c r="O216" i="2" s="1"/>
  <c r="H96" i="2"/>
  <c r="O123" i="3"/>
  <c r="O220" i="2"/>
  <c r="N104" i="2"/>
  <c r="O104" i="2" s="1"/>
  <c r="H206" i="2"/>
  <c r="N118" i="3"/>
  <c r="O118" i="3" s="1"/>
  <c r="N120" i="3"/>
  <c r="N113" i="3"/>
  <c r="O113" i="3" s="1"/>
  <c r="N119" i="3"/>
  <c r="O119" i="3" s="1"/>
  <c r="O110" i="3"/>
  <c r="N109" i="3"/>
  <c r="O109" i="3" s="1"/>
  <c r="O120" i="3"/>
  <c r="O115" i="3"/>
  <c r="N121" i="3"/>
  <c r="O121" i="3" s="1"/>
  <c r="N99" i="3"/>
  <c r="O99" i="3" s="1"/>
  <c r="N112" i="3"/>
  <c r="O112" i="3" s="1"/>
  <c r="N123" i="3"/>
  <c r="O207" i="2"/>
  <c r="N197" i="2"/>
  <c r="O197" i="2" s="1"/>
  <c r="L206" i="2"/>
  <c r="N210" i="2"/>
  <c r="O210" i="2" s="1"/>
  <c r="O217" i="2"/>
  <c r="N87" i="2"/>
  <c r="O87" i="2" s="1"/>
  <c r="N88" i="2"/>
  <c r="O88" i="2" s="1"/>
  <c r="L96" i="2"/>
  <c r="L108" i="2"/>
  <c r="N110" i="2"/>
  <c r="G101" i="2"/>
  <c r="H101" i="2" s="1"/>
  <c r="G100" i="2"/>
  <c r="H100" i="2" s="1"/>
  <c r="H98" i="2"/>
  <c r="H210" i="1"/>
  <c r="H213" i="1" s="1"/>
  <c r="N202" i="1"/>
  <c r="O202" i="1" s="1"/>
  <c r="O211" i="1"/>
  <c r="N201" i="1"/>
  <c r="O201" i="1" s="1"/>
  <c r="L210" i="1"/>
  <c r="N212" i="1"/>
  <c r="O212" i="1" s="1"/>
  <c r="O106" i="1"/>
  <c r="N90" i="1"/>
  <c r="O90" i="1" s="1"/>
  <c r="N110" i="1"/>
  <c r="O110" i="1" s="1"/>
  <c r="L100" i="1"/>
  <c r="N100" i="1" s="1"/>
  <c r="O100" i="1" s="1"/>
  <c r="K102" i="1"/>
  <c r="L102" i="1" s="1"/>
  <c r="O105" i="1"/>
  <c r="O107" i="1"/>
  <c r="O99" i="1"/>
  <c r="N103" i="1"/>
  <c r="O103" i="1" s="1"/>
  <c r="N40" i="8"/>
  <c r="O40" i="8" s="1"/>
  <c r="N41" i="8"/>
  <c r="O41" i="8" s="1"/>
  <c r="L37" i="8"/>
  <c r="O58" i="8"/>
  <c r="N59" i="8"/>
  <c r="O59" i="8"/>
  <c r="G55" i="7"/>
  <c r="K55" i="7" s="1"/>
  <c r="L36" i="7"/>
  <c r="L40" i="7"/>
  <c r="G40" i="7"/>
  <c r="H40" i="7" s="1"/>
  <c r="G39" i="7"/>
  <c r="H39" i="7"/>
  <c r="K54" i="7"/>
  <c r="H54" i="7"/>
  <c r="F50" i="7"/>
  <c r="F51" i="7"/>
  <c r="F52" i="7"/>
  <c r="F53" i="7"/>
  <c r="F49" i="7"/>
  <c r="F46" i="7"/>
  <c r="F45" i="7"/>
  <c r="F18" i="7"/>
  <c r="G24" i="7"/>
  <c r="L32" i="7" s="1"/>
  <c r="L39" i="7"/>
  <c r="G57" i="6"/>
  <c r="K57" i="6" s="1"/>
  <c r="K56" i="6"/>
  <c r="H56" i="6"/>
  <c r="F52" i="6"/>
  <c r="F53" i="6"/>
  <c r="F54" i="6"/>
  <c r="F55" i="6"/>
  <c r="F51" i="6"/>
  <c r="F48" i="6"/>
  <c r="L42" i="6"/>
  <c r="H42" i="6"/>
  <c r="L41" i="6"/>
  <c r="G41" i="6"/>
  <c r="H41" i="6" s="1"/>
  <c r="L39" i="6"/>
  <c r="H39" i="6"/>
  <c r="L38" i="6"/>
  <c r="G38" i="6"/>
  <c r="H38" i="6" s="1"/>
  <c r="L37" i="6"/>
  <c r="G37" i="6"/>
  <c r="H37" i="6" s="1"/>
  <c r="K31" i="6"/>
  <c r="L31" i="6" s="1"/>
  <c r="G31" i="6"/>
  <c r="H31" i="6" s="1"/>
  <c r="K30" i="6"/>
  <c r="L30" i="6" s="1"/>
  <c r="G30" i="6"/>
  <c r="H30" i="6" s="1"/>
  <c r="K29" i="6"/>
  <c r="L29" i="6" s="1"/>
  <c r="G29" i="6"/>
  <c r="H29" i="6" s="1"/>
  <c r="K28" i="6"/>
  <c r="L28" i="6" s="1"/>
  <c r="G28" i="6"/>
  <c r="H28" i="6" s="1"/>
  <c r="K27" i="6"/>
  <c r="L27" i="6" s="1"/>
  <c r="G27" i="6"/>
  <c r="H27" i="6" s="1"/>
  <c r="G32" i="6"/>
  <c r="H32" i="6" s="1"/>
  <c r="G33" i="6"/>
  <c r="H33" i="6" s="1"/>
  <c r="G34" i="6"/>
  <c r="H34" i="6" s="1"/>
  <c r="H24" i="6"/>
  <c r="H25" i="6"/>
  <c r="F36" i="5"/>
  <c r="F56" i="5"/>
  <c r="F52" i="5"/>
  <c r="F53" i="5"/>
  <c r="F54" i="5"/>
  <c r="F55" i="5"/>
  <c r="F51" i="5"/>
  <c r="G57" i="5"/>
  <c r="K57" i="5" s="1"/>
  <c r="F48" i="5"/>
  <c r="F47" i="5"/>
  <c r="K56" i="5"/>
  <c r="L42" i="5"/>
  <c r="N42" i="5" s="1"/>
  <c r="O42" i="5" s="1"/>
  <c r="G42" i="5"/>
  <c r="H42" i="5" s="1"/>
  <c r="L41" i="5"/>
  <c r="G41" i="5"/>
  <c r="H41" i="5" s="1"/>
  <c r="K39" i="5"/>
  <c r="L39" i="5" s="1"/>
  <c r="G39" i="5"/>
  <c r="H39" i="5" s="1"/>
  <c r="K38" i="5"/>
  <c r="L38" i="5" s="1"/>
  <c r="G38" i="5"/>
  <c r="H38" i="5" s="1"/>
  <c r="K37" i="5"/>
  <c r="L37" i="5" s="1"/>
  <c r="N37" i="5" s="1"/>
  <c r="O37" i="5" s="1"/>
  <c r="G37" i="5"/>
  <c r="H37" i="5" s="1"/>
  <c r="G27" i="5"/>
  <c r="H27" i="5" s="1"/>
  <c r="G28" i="5"/>
  <c r="H28" i="5" s="1"/>
  <c r="G29" i="5"/>
  <c r="H29" i="5" s="1"/>
  <c r="G30" i="5"/>
  <c r="H30" i="5" s="1"/>
  <c r="G31" i="5"/>
  <c r="H31" i="5" s="1"/>
  <c r="G32" i="5"/>
  <c r="H32" i="5" s="1"/>
  <c r="G33" i="5"/>
  <c r="H33" i="5" s="1"/>
  <c r="G34" i="5"/>
  <c r="H34" i="5" s="1"/>
  <c r="K34" i="5"/>
  <c r="L34" i="5" s="1"/>
  <c r="K31" i="5"/>
  <c r="L31" i="5" s="1"/>
  <c r="K30" i="5"/>
  <c r="L30" i="5" s="1"/>
  <c r="K29" i="5"/>
  <c r="L29" i="5" s="1"/>
  <c r="K28" i="5"/>
  <c r="L28" i="5" s="1"/>
  <c r="K27" i="5"/>
  <c r="L27" i="5" s="1"/>
  <c r="H24" i="5"/>
  <c r="H25" i="5"/>
  <c r="F53" i="4"/>
  <c r="F54" i="4"/>
  <c r="F55" i="4"/>
  <c r="F56" i="4"/>
  <c r="F52" i="4"/>
  <c r="F52" i="3"/>
  <c r="F53" i="3"/>
  <c r="F54" i="3"/>
  <c r="F55" i="3"/>
  <c r="F56" i="3"/>
  <c r="G58" i="4"/>
  <c r="K58" i="4" s="1"/>
  <c r="F49" i="4"/>
  <c r="F48" i="4"/>
  <c r="G43" i="4"/>
  <c r="G42" i="4"/>
  <c r="K57" i="4"/>
  <c r="F57" i="4"/>
  <c r="N37" i="8" l="1"/>
  <c r="O37" i="8"/>
  <c r="O36" i="7"/>
  <c r="N36" i="7"/>
  <c r="N42" i="6"/>
  <c r="O42" i="6"/>
  <c r="N41" i="5"/>
  <c r="O41" i="5" s="1"/>
  <c r="N40" i="7"/>
  <c r="O40" i="7"/>
  <c r="O39" i="7"/>
  <c r="N39" i="7"/>
  <c r="O41" i="6"/>
  <c r="N41" i="6"/>
  <c r="L98" i="1"/>
  <c r="N98" i="1" s="1"/>
  <c r="O98" i="1" s="1"/>
  <c r="N100" i="3"/>
  <c r="O100" i="3" s="1"/>
  <c r="L108" i="3"/>
  <c r="L111" i="3" s="1"/>
  <c r="L125" i="3" s="1"/>
  <c r="L99" i="2"/>
  <c r="L112" i="2" s="1"/>
  <c r="H57" i="4"/>
  <c r="L57" i="4"/>
  <c r="H209" i="2"/>
  <c r="H222" i="2" s="1"/>
  <c r="N39" i="6"/>
  <c r="O39" i="6"/>
  <c r="N39" i="5"/>
  <c r="O39" i="5" s="1"/>
  <c r="N37" i="6"/>
  <c r="O37" i="6" s="1"/>
  <c r="N38" i="5"/>
  <c r="O38" i="5" s="1"/>
  <c r="N38" i="6"/>
  <c r="O38" i="6" s="1"/>
  <c r="N218" i="2"/>
  <c r="O218" i="2" s="1"/>
  <c r="N96" i="2"/>
  <c r="O96" i="2" s="1"/>
  <c r="H99" i="2"/>
  <c r="H112" i="2" s="1"/>
  <c r="H111" i="3"/>
  <c r="H125" i="3" s="1"/>
  <c r="N108" i="2"/>
  <c r="O108" i="2" s="1"/>
  <c r="N206" i="2"/>
  <c r="O206" i="2" s="1"/>
  <c r="L209" i="2"/>
  <c r="L222" i="2" s="1"/>
  <c r="N101" i="2"/>
  <c r="O101" i="2" s="1"/>
  <c r="N98" i="2"/>
  <c r="O98" i="2" s="1"/>
  <c r="N100" i="2"/>
  <c r="O100" i="2" s="1"/>
  <c r="L213" i="1"/>
  <c r="L226" i="1" s="1"/>
  <c r="N210" i="1"/>
  <c r="O210" i="1" s="1"/>
  <c r="N102" i="1"/>
  <c r="O102" i="1" s="1"/>
  <c r="F37" i="4"/>
  <c r="H116" i="1"/>
  <c r="H115" i="1"/>
  <c r="G37" i="7"/>
  <c r="H37" i="7" s="1"/>
  <c r="G32" i="7"/>
  <c r="H32" i="7" s="1"/>
  <c r="O32" i="7" s="1"/>
  <c r="L25" i="7"/>
  <c r="L37" i="7"/>
  <c r="L55" i="7"/>
  <c r="L29" i="7"/>
  <c r="G28" i="7"/>
  <c r="H28" i="7" s="1"/>
  <c r="G30" i="7"/>
  <c r="H30" i="7" s="1"/>
  <c r="L35" i="7"/>
  <c r="G26" i="7"/>
  <c r="H26" i="7" s="1"/>
  <c r="L26" i="7"/>
  <c r="L28" i="7"/>
  <c r="G36" i="7"/>
  <c r="H36" i="7" s="1"/>
  <c r="G31" i="7"/>
  <c r="H31" i="7" s="1"/>
  <c r="G27" i="7"/>
  <c r="H27" i="7" s="1"/>
  <c r="L54" i="7"/>
  <c r="N54" i="7" s="1"/>
  <c r="L27" i="7"/>
  <c r="G35" i="7"/>
  <c r="H35" i="7" s="1"/>
  <c r="G29" i="7"/>
  <c r="H29" i="7" s="1"/>
  <c r="G25" i="7"/>
  <c r="H25" i="7" s="1"/>
  <c r="H55" i="7"/>
  <c r="H57" i="6"/>
  <c r="L56" i="6"/>
  <c r="N56" i="6" s="1"/>
  <c r="L57" i="6"/>
  <c r="N27" i="6"/>
  <c r="O27" i="6" s="1"/>
  <c r="N29" i="6"/>
  <c r="O29" i="6" s="1"/>
  <c r="N31" i="6"/>
  <c r="O31" i="6" s="1"/>
  <c r="N28" i="6"/>
  <c r="O28" i="6" s="1"/>
  <c r="N30" i="6"/>
  <c r="O30" i="6" s="1"/>
  <c r="L56" i="5"/>
  <c r="H56" i="5"/>
  <c r="H57" i="5"/>
  <c r="N34" i="5"/>
  <c r="O34" i="5" s="1"/>
  <c r="N28" i="5"/>
  <c r="O28" i="5" s="1"/>
  <c r="N30" i="5"/>
  <c r="O30" i="5" s="1"/>
  <c r="N27" i="5"/>
  <c r="O27" i="5" s="1"/>
  <c r="N29" i="5"/>
  <c r="O29" i="5" s="1"/>
  <c r="N31" i="5"/>
  <c r="O31" i="5" s="1"/>
  <c r="L58" i="4"/>
  <c r="H58" i="4"/>
  <c r="N35" i="7" l="1"/>
  <c r="O35" i="7" s="1"/>
  <c r="L101" i="1"/>
  <c r="L114" i="1" s="1"/>
  <c r="H223" i="2"/>
  <c r="L114" i="2"/>
  <c r="N112" i="2"/>
  <c r="O112" i="2" s="1"/>
  <c r="N108" i="3"/>
  <c r="O108" i="3" s="1"/>
  <c r="N37" i="7"/>
  <c r="O37" i="7" s="1"/>
  <c r="L113" i="2"/>
  <c r="L57" i="5"/>
  <c r="N57" i="5" s="1"/>
  <c r="O57" i="5" s="1"/>
  <c r="N99" i="2"/>
  <c r="O99" i="2" s="1"/>
  <c r="N111" i="3"/>
  <c r="O111" i="3" s="1"/>
  <c r="N209" i="2"/>
  <c r="O209" i="2" s="1"/>
  <c r="H227" i="1"/>
  <c r="H228" i="1"/>
  <c r="N213" i="1"/>
  <c r="O213" i="1" s="1"/>
  <c r="H117" i="1"/>
  <c r="N57" i="6"/>
  <c r="O57" i="6" s="1"/>
  <c r="N25" i="7"/>
  <c r="O25" i="7" s="1"/>
  <c r="N29" i="7"/>
  <c r="O29" i="7" s="1"/>
  <c r="N27" i="7"/>
  <c r="O27" i="7" s="1"/>
  <c r="N26" i="7"/>
  <c r="O26" i="7" s="1"/>
  <c r="N32" i="7"/>
  <c r="O54" i="7"/>
  <c r="N28" i="7"/>
  <c r="O28" i="7" s="1"/>
  <c r="N55" i="7"/>
  <c r="O55" i="7" s="1"/>
  <c r="O56" i="6"/>
  <c r="O56" i="5"/>
  <c r="N56" i="5"/>
  <c r="N57" i="4"/>
  <c r="O57" i="4"/>
  <c r="N58" i="4"/>
  <c r="O58" i="4" s="1"/>
  <c r="N101" i="1" l="1"/>
  <c r="O101" i="1" s="1"/>
  <c r="H224" i="2"/>
  <c r="H225" i="2" s="1"/>
  <c r="L115" i="2"/>
  <c r="H114" i="2"/>
  <c r="N114" i="2" s="1"/>
  <c r="O114" i="2" s="1"/>
  <c r="H113" i="2"/>
  <c r="H115" i="2" s="1"/>
  <c r="L127" i="3"/>
  <c r="N125" i="3"/>
  <c r="O125" i="3" s="1"/>
  <c r="L126" i="3"/>
  <c r="H126" i="3"/>
  <c r="H127" i="3"/>
  <c r="L223" i="2"/>
  <c r="L224" i="2"/>
  <c r="N222" i="2"/>
  <c r="O222" i="2" s="1"/>
  <c r="H229" i="1"/>
  <c r="L227" i="1"/>
  <c r="L228" i="1"/>
  <c r="N228" i="1" s="1"/>
  <c r="N226" i="1"/>
  <c r="O226" i="1" s="1"/>
  <c r="L116" i="1"/>
  <c r="N114" i="1"/>
  <c r="O114" i="1" s="1"/>
  <c r="L115" i="1"/>
  <c r="N115" i="1" s="1"/>
  <c r="O115" i="1" s="1"/>
  <c r="K58" i="3"/>
  <c r="F58" i="3"/>
  <c r="K57" i="3"/>
  <c r="F57" i="3"/>
  <c r="F164" i="2"/>
  <c r="H164" i="2" s="1"/>
  <c r="F163" i="2"/>
  <c r="F54" i="2"/>
  <c r="F53" i="2"/>
  <c r="K164" i="2"/>
  <c r="K163" i="2"/>
  <c r="H54" i="2"/>
  <c r="K54" i="2"/>
  <c r="K53" i="2"/>
  <c r="N113" i="2" l="1"/>
  <c r="O113" i="2" s="1"/>
  <c r="N126" i="3"/>
  <c r="O126" i="3" s="1"/>
  <c r="N223" i="2"/>
  <c r="O223" i="2" s="1"/>
  <c r="N227" i="1"/>
  <c r="O227" i="1" s="1"/>
  <c r="N224" i="2"/>
  <c r="O224" i="2" s="1"/>
  <c r="N115" i="2"/>
  <c r="O115" i="2" s="1"/>
  <c r="L57" i="3"/>
  <c r="H53" i="2"/>
  <c r="L53" i="2"/>
  <c r="H128" i="3"/>
  <c r="L128" i="3"/>
  <c r="N127" i="3"/>
  <c r="O127" i="3" s="1"/>
  <c r="L225" i="2"/>
  <c r="L163" i="2"/>
  <c r="L229" i="1"/>
  <c r="O228" i="1"/>
  <c r="H58" i="3"/>
  <c r="L117" i="1"/>
  <c r="N116" i="1"/>
  <c r="O116" i="1" s="1"/>
  <c r="L164" i="2"/>
  <c r="N164" i="2" s="1"/>
  <c r="L58" i="3"/>
  <c r="H57" i="3"/>
  <c r="H163" i="2"/>
  <c r="L54" i="2"/>
  <c r="N54" i="2" s="1"/>
  <c r="F167" i="1"/>
  <c r="F166" i="1"/>
  <c r="N117" i="1" l="1"/>
  <c r="O117" i="1" s="1"/>
  <c r="O57" i="3"/>
  <c r="N229" i="1"/>
  <c r="O229" i="1" s="1"/>
  <c r="O163" i="2"/>
  <c r="N58" i="3"/>
  <c r="N128" i="3"/>
  <c r="O128" i="3" s="1"/>
  <c r="N225" i="2"/>
  <c r="O225" i="2" s="1"/>
  <c r="N53" i="2"/>
  <c r="O53" i="2"/>
  <c r="O58" i="3"/>
  <c r="N57" i="3"/>
  <c r="O164" i="2"/>
  <c r="N163" i="2"/>
  <c r="O54" i="2"/>
  <c r="L42" i="4" l="1"/>
  <c r="N42" i="4" s="1"/>
  <c r="O42" i="4" s="1"/>
  <c r="K40" i="4"/>
  <c r="L40" i="4" s="1"/>
  <c r="N40" i="4" s="1"/>
  <c r="O40" i="4" s="1"/>
  <c r="K39" i="4"/>
  <c r="L39" i="4" s="1"/>
  <c r="K38" i="4"/>
  <c r="G39" i="4"/>
  <c r="H39" i="4" s="1"/>
  <c r="G40" i="4"/>
  <c r="H40" i="4" s="1"/>
  <c r="H43" i="4"/>
  <c r="K35" i="4"/>
  <c r="L35" i="4" s="1"/>
  <c r="K34" i="4"/>
  <c r="L34" i="4" s="1"/>
  <c r="K33" i="4"/>
  <c r="L33" i="4" s="1"/>
  <c r="K32" i="4"/>
  <c r="L32" i="4" s="1"/>
  <c r="K31" i="4"/>
  <c r="L31" i="4" s="1"/>
  <c r="K30" i="4"/>
  <c r="L30" i="4" s="1"/>
  <c r="K29" i="4"/>
  <c r="L29" i="4" s="1"/>
  <c r="K28" i="4"/>
  <c r="L28" i="4" s="1"/>
  <c r="K27" i="4"/>
  <c r="L27" i="4" s="1"/>
  <c r="L26" i="4"/>
  <c r="L25" i="4"/>
  <c r="L24" i="4"/>
  <c r="L23" i="4"/>
  <c r="G28" i="4"/>
  <c r="H28" i="4" s="1"/>
  <c r="G29" i="4"/>
  <c r="H29" i="4" s="1"/>
  <c r="G30" i="4"/>
  <c r="H30" i="4" s="1"/>
  <c r="G31" i="4"/>
  <c r="H31" i="4" s="1"/>
  <c r="G32" i="4"/>
  <c r="H32" i="4" s="1"/>
  <c r="G33" i="4"/>
  <c r="H33" i="4" s="1"/>
  <c r="G34" i="4"/>
  <c r="H34" i="4" s="1"/>
  <c r="G35" i="4"/>
  <c r="H35" i="4" s="1"/>
  <c r="G27" i="4"/>
  <c r="L43" i="4"/>
  <c r="H42" i="4"/>
  <c r="L38" i="4"/>
  <c r="G38" i="4"/>
  <c r="H38" i="4" s="1"/>
  <c r="N43" i="4" l="1"/>
  <c r="O43" i="4" s="1"/>
  <c r="N29" i="4"/>
  <c r="O29" i="4" s="1"/>
  <c r="N33" i="4"/>
  <c r="O33" i="4" s="1"/>
  <c r="N32" i="4"/>
  <c r="O32" i="4" s="1"/>
  <c r="N28" i="4"/>
  <c r="O28" i="4" s="1"/>
  <c r="N31" i="4"/>
  <c r="O31" i="4" s="1"/>
  <c r="N35" i="4"/>
  <c r="O35" i="4" s="1"/>
  <c r="N34" i="4"/>
  <c r="O34" i="4" s="1"/>
  <c r="N30" i="4"/>
  <c r="O30" i="4" s="1"/>
  <c r="N39" i="4"/>
  <c r="O39" i="4" s="1"/>
  <c r="N38" i="4"/>
  <c r="O38" i="4" s="1"/>
  <c r="H24" i="4" l="1"/>
  <c r="H25" i="4"/>
  <c r="H26" i="4"/>
  <c r="L40" i="3" l="1"/>
  <c r="L41" i="3"/>
  <c r="L43" i="3"/>
  <c r="K39" i="3"/>
  <c r="L39" i="3" s="1"/>
  <c r="N39" i="3" s="1"/>
  <c r="O39" i="3" s="1"/>
  <c r="K38" i="3"/>
  <c r="L38" i="3" s="1"/>
  <c r="K35" i="3"/>
  <c r="L35" i="3" s="1"/>
  <c r="K34" i="3"/>
  <c r="L34" i="3" s="1"/>
  <c r="K33" i="3"/>
  <c r="L33" i="3" s="1"/>
  <c r="K32" i="3"/>
  <c r="L32" i="3" s="1"/>
  <c r="K31" i="3"/>
  <c r="L31" i="3" s="1"/>
  <c r="K30" i="3"/>
  <c r="L30" i="3" s="1"/>
  <c r="K29" i="3"/>
  <c r="L29" i="3" s="1"/>
  <c r="K28" i="3"/>
  <c r="L28" i="3" s="1"/>
  <c r="K27" i="3"/>
  <c r="G53" i="3"/>
  <c r="G52" i="3"/>
  <c r="F48" i="3"/>
  <c r="F49" i="3"/>
  <c r="G34" i="3"/>
  <c r="H34" i="3" s="1"/>
  <c r="G35" i="3"/>
  <c r="H35" i="3" s="1"/>
  <c r="G39" i="3"/>
  <c r="H39" i="3" s="1"/>
  <c r="G38" i="3"/>
  <c r="H38" i="3" s="1"/>
  <c r="H41" i="3"/>
  <c r="H40" i="3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H24" i="3"/>
  <c r="H25" i="3"/>
  <c r="H26" i="3"/>
  <c r="F162" i="2"/>
  <c r="F159" i="2"/>
  <c r="F160" i="2"/>
  <c r="F161" i="2"/>
  <c r="F158" i="2"/>
  <c r="G162" i="2"/>
  <c r="G161" i="2"/>
  <c r="G160" i="2"/>
  <c r="G159" i="2"/>
  <c r="G158" i="2"/>
  <c r="L157" i="2"/>
  <c r="H157" i="2"/>
  <c r="K152" i="2"/>
  <c r="G152" i="2"/>
  <c r="H152" i="2" s="1"/>
  <c r="L150" i="2"/>
  <c r="H150" i="2"/>
  <c r="L148" i="2"/>
  <c r="H148" i="2"/>
  <c r="L147" i="2"/>
  <c r="H147" i="2"/>
  <c r="G146" i="2"/>
  <c r="G145" i="2"/>
  <c r="K144" i="2"/>
  <c r="G144" i="2"/>
  <c r="G142" i="2"/>
  <c r="L141" i="2"/>
  <c r="H141" i="2"/>
  <c r="L140" i="2"/>
  <c r="H140" i="2"/>
  <c r="L139" i="2"/>
  <c r="H139" i="2"/>
  <c r="L138" i="2"/>
  <c r="H138" i="2"/>
  <c r="L137" i="2"/>
  <c r="H137" i="2"/>
  <c r="L136" i="2"/>
  <c r="H136" i="2"/>
  <c r="L135" i="2"/>
  <c r="H135" i="2"/>
  <c r="L134" i="2"/>
  <c r="H134" i="2"/>
  <c r="L133" i="2"/>
  <c r="H133" i="2"/>
  <c r="K167" i="1"/>
  <c r="H167" i="1"/>
  <c r="K166" i="1"/>
  <c r="H166" i="1"/>
  <c r="K165" i="1"/>
  <c r="H165" i="1"/>
  <c r="K164" i="1"/>
  <c r="H164" i="1"/>
  <c r="G163" i="1"/>
  <c r="H163" i="1" s="1"/>
  <c r="G162" i="1"/>
  <c r="G161" i="1"/>
  <c r="H161" i="1" s="1"/>
  <c r="L160" i="1"/>
  <c r="H160" i="1"/>
  <c r="K155" i="1"/>
  <c r="K156" i="1" s="1"/>
  <c r="L156" i="1" s="1"/>
  <c r="G155" i="1"/>
  <c r="G156" i="1" s="1"/>
  <c r="G158" i="1" s="1"/>
  <c r="H158" i="1" s="1"/>
  <c r="L153" i="1"/>
  <c r="H153" i="1"/>
  <c r="L151" i="1"/>
  <c r="H151" i="1"/>
  <c r="L150" i="1"/>
  <c r="H150" i="1"/>
  <c r="K149" i="1"/>
  <c r="L149" i="1" s="1"/>
  <c r="G149" i="1"/>
  <c r="H149" i="1" s="1"/>
  <c r="K148" i="1"/>
  <c r="L148" i="1" s="1"/>
  <c r="G148" i="1"/>
  <c r="H148" i="1" s="1"/>
  <c r="K147" i="1"/>
  <c r="G147" i="1"/>
  <c r="K145" i="1"/>
  <c r="L145" i="1" s="1"/>
  <c r="G145" i="1"/>
  <c r="H145" i="1" s="1"/>
  <c r="K144" i="1"/>
  <c r="L144" i="1" s="1"/>
  <c r="G144" i="1"/>
  <c r="H144" i="1" s="1"/>
  <c r="L143" i="1"/>
  <c r="H143" i="1"/>
  <c r="L142" i="1"/>
  <c r="H142" i="1"/>
  <c r="L141" i="1"/>
  <c r="H141" i="1"/>
  <c r="L140" i="1"/>
  <c r="H140" i="1"/>
  <c r="L139" i="1"/>
  <c r="H139" i="1"/>
  <c r="L138" i="1"/>
  <c r="H138" i="1"/>
  <c r="L137" i="1"/>
  <c r="H137" i="1"/>
  <c r="L136" i="1"/>
  <c r="H136" i="1"/>
  <c r="L135" i="1"/>
  <c r="H135" i="1"/>
  <c r="N29" i="3" l="1"/>
  <c r="O29" i="3" s="1"/>
  <c r="N33" i="3"/>
  <c r="O33" i="3" s="1"/>
  <c r="N30" i="3"/>
  <c r="O30" i="3"/>
  <c r="N34" i="3"/>
  <c r="O34" i="3"/>
  <c r="N31" i="3"/>
  <c r="O31" i="3" s="1"/>
  <c r="N28" i="3"/>
  <c r="O28" i="3" s="1"/>
  <c r="N32" i="3"/>
  <c r="O32" i="3"/>
  <c r="N43" i="3"/>
  <c r="O43" i="3" s="1"/>
  <c r="O41" i="3"/>
  <c r="N41" i="3"/>
  <c r="O40" i="3"/>
  <c r="N40" i="3"/>
  <c r="O148" i="2"/>
  <c r="O147" i="2"/>
  <c r="O151" i="1"/>
  <c r="O150" i="1"/>
  <c r="H146" i="2"/>
  <c r="K146" i="2"/>
  <c r="L146" i="2" s="1"/>
  <c r="N146" i="2" s="1"/>
  <c r="O146" i="2" s="1"/>
  <c r="N148" i="2"/>
  <c r="L152" i="2"/>
  <c r="N152" i="2" s="1"/>
  <c r="O152" i="2" s="1"/>
  <c r="K156" i="2"/>
  <c r="K155" i="2"/>
  <c r="L155" i="2" s="1"/>
  <c r="H142" i="2"/>
  <c r="K142" i="2"/>
  <c r="L142" i="2" s="1"/>
  <c r="L143" i="2" s="1"/>
  <c r="H145" i="2"/>
  <c r="K145" i="2"/>
  <c r="L145" i="2" s="1"/>
  <c r="N147" i="2"/>
  <c r="N151" i="1"/>
  <c r="N148" i="1"/>
  <c r="O148" i="1" s="1"/>
  <c r="N150" i="1"/>
  <c r="N153" i="1"/>
  <c r="O153" i="1" s="1"/>
  <c r="N35" i="3"/>
  <c r="O35" i="3" s="1"/>
  <c r="N150" i="2"/>
  <c r="O150" i="2" s="1"/>
  <c r="N38" i="3"/>
  <c r="O38" i="3" s="1"/>
  <c r="N149" i="1"/>
  <c r="O149" i="1" s="1"/>
  <c r="F37" i="3"/>
  <c r="K153" i="2"/>
  <c r="L153" i="2" s="1"/>
  <c r="F144" i="2"/>
  <c r="L144" i="2" s="1"/>
  <c r="H143" i="2"/>
  <c r="N133" i="2"/>
  <c r="O133" i="2" s="1"/>
  <c r="N135" i="2"/>
  <c r="O135" i="2" s="1"/>
  <c r="N137" i="2"/>
  <c r="O137" i="2" s="1"/>
  <c r="N139" i="2"/>
  <c r="O139" i="2" s="1"/>
  <c r="H158" i="2"/>
  <c r="H159" i="2"/>
  <c r="H160" i="2"/>
  <c r="H161" i="2"/>
  <c r="H162" i="2"/>
  <c r="N134" i="2"/>
  <c r="O134" i="2" s="1"/>
  <c r="N136" i="2"/>
  <c r="O136" i="2" s="1"/>
  <c r="N138" i="2"/>
  <c r="O138" i="2" s="1"/>
  <c r="N140" i="2"/>
  <c r="O140" i="2" s="1"/>
  <c r="N157" i="2"/>
  <c r="O157" i="2" s="1"/>
  <c r="K158" i="2"/>
  <c r="L158" i="2" s="1"/>
  <c r="K159" i="2"/>
  <c r="L159" i="2" s="1"/>
  <c r="K160" i="2"/>
  <c r="L160" i="2" s="1"/>
  <c r="K161" i="2"/>
  <c r="L161" i="2" s="1"/>
  <c r="K162" i="2"/>
  <c r="L162" i="2" s="1"/>
  <c r="N141" i="2"/>
  <c r="O141" i="2" s="1"/>
  <c r="G153" i="2"/>
  <c r="N137" i="1"/>
  <c r="O137" i="1" s="1"/>
  <c r="K163" i="1"/>
  <c r="L164" i="1"/>
  <c r="N164" i="1" s="1"/>
  <c r="O164" i="1" s="1"/>
  <c r="N141" i="1"/>
  <c r="O141" i="1" s="1"/>
  <c r="N160" i="1"/>
  <c r="O160" i="1" s="1"/>
  <c r="L166" i="1"/>
  <c r="N166" i="1" s="1"/>
  <c r="N145" i="1"/>
  <c r="O145" i="1" s="1"/>
  <c r="L165" i="1"/>
  <c r="O165" i="1" s="1"/>
  <c r="H155" i="1"/>
  <c r="L163" i="1"/>
  <c r="N163" i="1" s="1"/>
  <c r="O163" i="1" s="1"/>
  <c r="L167" i="1"/>
  <c r="N167" i="1" s="1"/>
  <c r="H147" i="1"/>
  <c r="L147" i="1"/>
  <c r="H146" i="1"/>
  <c r="K161" i="1"/>
  <c r="L161" i="1" s="1"/>
  <c r="N161" i="1" s="1"/>
  <c r="N136" i="1"/>
  <c r="O136" i="1" s="1"/>
  <c r="N140" i="1"/>
  <c r="O140" i="1" s="1"/>
  <c r="N144" i="1"/>
  <c r="O144" i="1" s="1"/>
  <c r="K158" i="1"/>
  <c r="L158" i="1" s="1"/>
  <c r="K159" i="1"/>
  <c r="L159" i="1" s="1"/>
  <c r="K162" i="1"/>
  <c r="L162" i="1" s="1"/>
  <c r="H162" i="1"/>
  <c r="N135" i="1"/>
  <c r="O135" i="1" s="1"/>
  <c r="N139" i="1"/>
  <c r="O139" i="1" s="1"/>
  <c r="N143" i="1"/>
  <c r="O143" i="1" s="1"/>
  <c r="N138" i="1"/>
  <c r="O138" i="1" s="1"/>
  <c r="N142" i="1"/>
  <c r="O142" i="1" s="1"/>
  <c r="L146" i="1"/>
  <c r="L155" i="1"/>
  <c r="H156" i="1"/>
  <c r="G159" i="1"/>
  <c r="H159" i="1" s="1"/>
  <c r="N142" i="2" l="1"/>
  <c r="O142" i="2" s="1"/>
  <c r="N145" i="2"/>
  <c r="O145" i="2" s="1"/>
  <c r="L156" i="2"/>
  <c r="H144" i="2"/>
  <c r="H151" i="2" s="1"/>
  <c r="N159" i="2"/>
  <c r="O159" i="2" s="1"/>
  <c r="N162" i="2"/>
  <c r="N161" i="2"/>
  <c r="O161" i="2" s="1"/>
  <c r="N160" i="2"/>
  <c r="O160" i="2" s="1"/>
  <c r="N158" i="2"/>
  <c r="O158" i="2" s="1"/>
  <c r="O162" i="2"/>
  <c r="G156" i="2"/>
  <c r="H156" i="2" s="1"/>
  <c r="G155" i="2"/>
  <c r="H155" i="2" s="1"/>
  <c r="N155" i="2" s="1"/>
  <c r="H153" i="2"/>
  <c r="L151" i="2"/>
  <c r="N143" i="2"/>
  <c r="O143" i="2" s="1"/>
  <c r="O167" i="1"/>
  <c r="N155" i="1"/>
  <c r="O155" i="1" s="1"/>
  <c r="N165" i="1"/>
  <c r="O166" i="1"/>
  <c r="O161" i="1"/>
  <c r="H154" i="1"/>
  <c r="H157" i="1" s="1"/>
  <c r="N147" i="1"/>
  <c r="O147" i="1" s="1"/>
  <c r="N159" i="1"/>
  <c r="L154" i="1"/>
  <c r="N146" i="1"/>
  <c r="O146" i="1" s="1"/>
  <c r="N158" i="1"/>
  <c r="O158" i="1" s="1"/>
  <c r="O159" i="1"/>
  <c r="N162" i="1"/>
  <c r="O162" i="1" s="1"/>
  <c r="N156" i="1"/>
  <c r="O156" i="1" s="1"/>
  <c r="N144" i="2" l="1"/>
  <c r="O144" i="2" s="1"/>
  <c r="H154" i="2"/>
  <c r="N153" i="2"/>
  <c r="O153" i="2" s="1"/>
  <c r="L154" i="2"/>
  <c r="N151" i="2"/>
  <c r="O151" i="2" s="1"/>
  <c r="O155" i="2"/>
  <c r="N156" i="2"/>
  <c r="O156" i="2" s="1"/>
  <c r="N154" i="1"/>
  <c r="O154" i="1" s="1"/>
  <c r="L157" i="1"/>
  <c r="H169" i="1"/>
  <c r="H166" i="2" l="1"/>
  <c r="H168" i="2" s="1"/>
  <c r="N154" i="2"/>
  <c r="O154" i="2" s="1"/>
  <c r="L166" i="2"/>
  <c r="N157" i="1"/>
  <c r="O157" i="1" s="1"/>
  <c r="L169" i="1"/>
  <c r="H170" i="1"/>
  <c r="H171" i="1"/>
  <c r="H167" i="2" l="1"/>
  <c r="H169" i="2" s="1"/>
  <c r="L167" i="2"/>
  <c r="N166" i="2"/>
  <c r="O166" i="2" s="1"/>
  <c r="L168" i="2"/>
  <c r="N168" i="2" s="1"/>
  <c r="H172" i="1"/>
  <c r="L170" i="1"/>
  <c r="L171" i="1"/>
  <c r="N171" i="1" s="1"/>
  <c r="N169" i="1"/>
  <c r="O169" i="1" s="1"/>
  <c r="N167" i="2" l="1"/>
  <c r="O167" i="2" s="1"/>
  <c r="N170" i="1"/>
  <c r="O170" i="1" s="1"/>
  <c r="L169" i="2"/>
  <c r="O168" i="2"/>
  <c r="L172" i="1"/>
  <c r="O171" i="1"/>
  <c r="N172" i="1" l="1"/>
  <c r="O172" i="1" s="1"/>
  <c r="N169" i="2"/>
  <c r="O169" i="2" s="1"/>
  <c r="G49" i="2" l="1"/>
  <c r="G48" i="2"/>
  <c r="K36" i="2"/>
  <c r="L36" i="2" s="1"/>
  <c r="K35" i="2"/>
  <c r="L35" i="2" s="1"/>
  <c r="G36" i="2"/>
  <c r="H36" i="2" s="1"/>
  <c r="G35" i="2"/>
  <c r="H35" i="2" s="1"/>
  <c r="F52" i="2"/>
  <c r="F51" i="2"/>
  <c r="F49" i="2"/>
  <c r="F50" i="2"/>
  <c r="F48" i="2"/>
  <c r="K32" i="2"/>
  <c r="L32" i="2" s="1"/>
  <c r="K31" i="2"/>
  <c r="L38" i="2"/>
  <c r="H38" i="2"/>
  <c r="L37" i="2"/>
  <c r="H37" i="2"/>
  <c r="G32" i="2"/>
  <c r="H32" i="2" s="1"/>
  <c r="H29" i="2"/>
  <c r="H30" i="2"/>
  <c r="L28" i="2"/>
  <c r="H28" i="2"/>
  <c r="L27" i="2"/>
  <c r="H27" i="2"/>
  <c r="L26" i="2"/>
  <c r="H26" i="2"/>
  <c r="L25" i="2"/>
  <c r="H25" i="2"/>
  <c r="L24" i="2"/>
  <c r="H24" i="2"/>
  <c r="L38" i="1"/>
  <c r="L39" i="1"/>
  <c r="K37" i="1"/>
  <c r="L37" i="1" s="1"/>
  <c r="K36" i="1"/>
  <c r="L36" i="1" s="1"/>
  <c r="K33" i="1"/>
  <c r="K32" i="1"/>
  <c r="G50" i="1"/>
  <c r="G49" i="1"/>
  <c r="H55" i="1"/>
  <c r="K54" i="1"/>
  <c r="H54" i="1"/>
  <c r="H39" i="1"/>
  <c r="H38" i="1"/>
  <c r="G37" i="1"/>
  <c r="H37" i="1" s="1"/>
  <c r="G33" i="1"/>
  <c r="H33" i="1" s="1"/>
  <c r="G36" i="1"/>
  <c r="H36" i="1" s="1"/>
  <c r="H29" i="1"/>
  <c r="L29" i="1"/>
  <c r="H30" i="1"/>
  <c r="L30" i="1"/>
  <c r="H31" i="1"/>
  <c r="L31" i="1"/>
  <c r="H28" i="1"/>
  <c r="L28" i="1"/>
  <c r="H27" i="1"/>
  <c r="H26" i="1"/>
  <c r="L27" i="1"/>
  <c r="L26" i="1"/>
  <c r="L24" i="1"/>
  <c r="H24" i="1"/>
  <c r="H25" i="1"/>
  <c r="L25" i="1"/>
  <c r="O38" i="1" l="1"/>
  <c r="N38" i="2"/>
  <c r="O37" i="2"/>
  <c r="N37" i="2"/>
  <c r="O38" i="2"/>
  <c r="N36" i="1"/>
  <c r="O36" i="1" s="1"/>
  <c r="O39" i="1"/>
  <c r="N39" i="1"/>
  <c r="N38" i="1"/>
  <c r="N36" i="2"/>
  <c r="O36" i="2" s="1"/>
  <c r="N37" i="1"/>
  <c r="O37" i="1" s="1"/>
  <c r="N35" i="2"/>
  <c r="O35" i="2" s="1"/>
  <c r="F34" i="2"/>
  <c r="N32" i="2"/>
  <c r="O32" i="2" s="1"/>
  <c r="N28" i="2"/>
  <c r="O28" i="2" s="1"/>
  <c r="N27" i="2"/>
  <c r="O27" i="2" s="1"/>
  <c r="N26" i="2"/>
  <c r="O26" i="2" s="1"/>
  <c r="N25" i="2"/>
  <c r="O25" i="2" s="1"/>
  <c r="N24" i="2"/>
  <c r="O24" i="2" s="1"/>
  <c r="N29" i="1"/>
  <c r="O29" i="1" s="1"/>
  <c r="L54" i="1"/>
  <c r="N54" i="1" s="1"/>
  <c r="N31" i="1"/>
  <c r="O31" i="1" s="1"/>
  <c r="K55" i="1"/>
  <c r="L55" i="1" s="1"/>
  <c r="N55" i="1" s="1"/>
  <c r="N30" i="1"/>
  <c r="O30" i="1" s="1"/>
  <c r="N28" i="1"/>
  <c r="O28" i="1" s="1"/>
  <c r="N27" i="1"/>
  <c r="O27" i="1" s="1"/>
  <c r="N26" i="1"/>
  <c r="O26" i="1" s="1"/>
  <c r="N24" i="1"/>
  <c r="O24" i="1" s="1"/>
  <c r="N25" i="1"/>
  <c r="O25" i="1" s="1"/>
  <c r="O54" i="1" l="1"/>
  <c r="O55" i="1"/>
  <c r="L25" i="6"/>
  <c r="L24" i="6"/>
  <c r="G26" i="6"/>
  <c r="L25" i="5"/>
  <c r="L24" i="5"/>
  <c r="G26" i="5"/>
  <c r="K32" i="5" s="1"/>
  <c r="G27" i="3"/>
  <c r="L25" i="3"/>
  <c r="L24" i="3"/>
  <c r="L30" i="2"/>
  <c r="L29" i="2"/>
  <c r="N24" i="3" l="1"/>
  <c r="O24" i="3" s="1"/>
  <c r="N25" i="3"/>
  <c r="O25" i="3"/>
  <c r="K26" i="6"/>
  <c r="K26" i="5"/>
  <c r="N29" i="2"/>
  <c r="O29" i="2" s="1"/>
  <c r="N25" i="6"/>
  <c r="O25" i="6" s="1"/>
  <c r="K32" i="6"/>
  <c r="K34" i="6"/>
  <c r="K33" i="6"/>
  <c r="L32" i="5"/>
  <c r="N32" i="5" s="1"/>
  <c r="N25" i="5"/>
  <c r="O25" i="5" s="1"/>
  <c r="K33" i="5"/>
  <c r="N24" i="4"/>
  <c r="O24" i="4" s="1"/>
  <c r="N24" i="6"/>
  <c r="O24" i="6" s="1"/>
  <c r="N25" i="4"/>
  <c r="O25" i="4" s="1"/>
  <c r="N28" i="8"/>
  <c r="O28" i="8" s="1"/>
  <c r="N25" i="8"/>
  <c r="O25" i="8" s="1"/>
  <c r="N24" i="5"/>
  <c r="O24" i="5" s="1"/>
  <c r="N26" i="8"/>
  <c r="O26" i="8" s="1"/>
  <c r="N30" i="2"/>
  <c r="O30" i="2" s="1"/>
  <c r="N27" i="8"/>
  <c r="O27" i="8" s="1"/>
  <c r="L32" i="6" l="1"/>
  <c r="L33" i="6"/>
  <c r="L33" i="5"/>
  <c r="O32" i="5"/>
  <c r="N32" i="6" l="1"/>
  <c r="O32" i="6" s="1"/>
  <c r="N33" i="6"/>
  <c r="O33" i="6" s="1"/>
  <c r="N33" i="5"/>
  <c r="O33" i="5"/>
  <c r="G42" i="7" l="1"/>
  <c r="G43" i="7" s="1"/>
  <c r="K43" i="7" s="1"/>
  <c r="L43" i="7" s="1"/>
  <c r="K42" i="7" l="1"/>
  <c r="L42" i="7" s="1"/>
  <c r="L31" i="7" l="1"/>
  <c r="N31" i="7" s="1"/>
  <c r="L30" i="7"/>
  <c r="O30" i="7" s="1"/>
  <c r="G57" i="8"/>
  <c r="G56" i="8"/>
  <c r="G55" i="8"/>
  <c r="G52" i="8"/>
  <c r="G46" i="8"/>
  <c r="G47" i="8" s="1"/>
  <c r="G39" i="8"/>
  <c r="L51" i="8"/>
  <c r="H51" i="8"/>
  <c r="O1" i="8"/>
  <c r="G23" i="7"/>
  <c r="O31" i="7" l="1"/>
  <c r="N30" i="7"/>
  <c r="N30" i="8"/>
  <c r="O30" i="8" s="1"/>
  <c r="N31" i="8"/>
  <c r="O31" i="8" s="1"/>
  <c r="K54" i="8"/>
  <c r="K53" i="8"/>
  <c r="K57" i="8"/>
  <c r="K56" i="8"/>
  <c r="K52" i="8"/>
  <c r="H47" i="8"/>
  <c r="K46" i="8"/>
  <c r="K55" i="8"/>
  <c r="K23" i="7"/>
  <c r="N24" i="8"/>
  <c r="O24" i="8" s="1"/>
  <c r="H46" i="8"/>
  <c r="H23" i="8"/>
  <c r="N51" i="8"/>
  <c r="O51" i="8" s="1"/>
  <c r="B19" i="8"/>
  <c r="K47" i="8" l="1"/>
  <c r="G50" i="8"/>
  <c r="H50" i="8" s="1"/>
  <c r="G49" i="8"/>
  <c r="H49" i="8" s="1"/>
  <c r="L52" i="8"/>
  <c r="H52" i="8"/>
  <c r="L23" i="8"/>
  <c r="L38" i="8" s="1"/>
  <c r="N29" i="8"/>
  <c r="O29" i="8" s="1"/>
  <c r="L57" i="8"/>
  <c r="H57" i="8"/>
  <c r="H39" i="8"/>
  <c r="H55" i="8"/>
  <c r="L55" i="8"/>
  <c r="L53" i="8"/>
  <c r="H53" i="8"/>
  <c r="L56" i="8"/>
  <c r="H56" i="8"/>
  <c r="H54" i="8"/>
  <c r="L54" i="8"/>
  <c r="H45" i="8" l="1"/>
  <c r="K49" i="8"/>
  <c r="K50" i="8"/>
  <c r="L50" i="8" s="1"/>
  <c r="N56" i="8"/>
  <c r="O56" i="8" s="1"/>
  <c r="N53" i="8"/>
  <c r="O53" i="8" s="1"/>
  <c r="N54" i="8"/>
  <c r="O54" i="8" s="1"/>
  <c r="N55" i="8"/>
  <c r="O55" i="8" s="1"/>
  <c r="N57" i="8"/>
  <c r="O57" i="8" s="1"/>
  <c r="L39" i="8"/>
  <c r="N39" i="8" s="1"/>
  <c r="N23" i="8"/>
  <c r="O23" i="8" s="1"/>
  <c r="N52" i="8"/>
  <c r="O52" i="8" s="1"/>
  <c r="G53" i="7"/>
  <c r="G52" i="7"/>
  <c r="G51" i="7"/>
  <c r="G50" i="7"/>
  <c r="G49" i="7"/>
  <c r="G48" i="7"/>
  <c r="L47" i="7"/>
  <c r="H47" i="7"/>
  <c r="K45" i="7"/>
  <c r="G45" i="7"/>
  <c r="G46" i="7" s="1"/>
  <c r="H46" i="7" s="1"/>
  <c r="K34" i="7"/>
  <c r="G34" i="7"/>
  <c r="H24" i="7"/>
  <c r="L23" i="7"/>
  <c r="H23" i="7"/>
  <c r="H42" i="7"/>
  <c r="O1" i="7"/>
  <c r="G55" i="6"/>
  <c r="G54" i="6"/>
  <c r="G53" i="6"/>
  <c r="G52" i="6"/>
  <c r="G51" i="6"/>
  <c r="G50" i="6"/>
  <c r="L49" i="6"/>
  <c r="H49" i="6"/>
  <c r="K47" i="6"/>
  <c r="G47" i="6"/>
  <c r="H47" i="6" s="1"/>
  <c r="K36" i="6"/>
  <c r="G36" i="6"/>
  <c r="H23" i="6"/>
  <c r="F17" i="6"/>
  <c r="G44" i="6" s="1"/>
  <c r="O1" i="6"/>
  <c r="G55" i="5"/>
  <c r="G54" i="5"/>
  <c r="G53" i="5"/>
  <c r="G52" i="5"/>
  <c r="G51" i="5"/>
  <c r="G50" i="5"/>
  <c r="L49" i="5"/>
  <c r="H49" i="5"/>
  <c r="K47" i="5"/>
  <c r="G47" i="5"/>
  <c r="H47" i="5" s="1"/>
  <c r="K36" i="5"/>
  <c r="G36" i="5"/>
  <c r="L23" i="5"/>
  <c r="H23" i="5"/>
  <c r="F17" i="5"/>
  <c r="G44" i="5" s="1"/>
  <c r="G45" i="5" s="1"/>
  <c r="K45" i="5" s="1"/>
  <c r="O1" i="5"/>
  <c r="K48" i="4"/>
  <c r="H41" i="1"/>
  <c r="H40" i="2"/>
  <c r="H43" i="3"/>
  <c r="G56" i="4"/>
  <c r="G55" i="4"/>
  <c r="G54" i="4"/>
  <c r="G53" i="4"/>
  <c r="G52" i="4"/>
  <c r="G51" i="4"/>
  <c r="H51" i="4" s="1"/>
  <c r="G48" i="4"/>
  <c r="G49" i="4" s="1"/>
  <c r="K37" i="4"/>
  <c r="G37" i="4"/>
  <c r="F17" i="4"/>
  <c r="G45" i="4" s="1"/>
  <c r="G46" i="4" s="1"/>
  <c r="K46" i="4" s="1"/>
  <c r="L50" i="4"/>
  <c r="H50" i="4"/>
  <c r="H23" i="4"/>
  <c r="O1" i="4"/>
  <c r="H57" i="7" l="1"/>
  <c r="H62" i="7"/>
  <c r="K46" i="7"/>
  <c r="L46" i="7" s="1"/>
  <c r="N50" i="4"/>
  <c r="O50" i="4" s="1"/>
  <c r="N50" i="8"/>
  <c r="O50" i="8" s="1"/>
  <c r="K49" i="7"/>
  <c r="L49" i="7" s="1"/>
  <c r="K51" i="7"/>
  <c r="L51" i="7" s="1"/>
  <c r="K53" i="7"/>
  <c r="L53" i="7" s="1"/>
  <c r="K48" i="7"/>
  <c r="L48" i="7" s="1"/>
  <c r="K50" i="7"/>
  <c r="L50" i="7" s="1"/>
  <c r="K52" i="7"/>
  <c r="L52" i="7" s="1"/>
  <c r="N47" i="7"/>
  <c r="O47" i="7" s="1"/>
  <c r="K55" i="6"/>
  <c r="L55" i="6" s="1"/>
  <c r="K51" i="6"/>
  <c r="L51" i="6" s="1"/>
  <c r="K53" i="6"/>
  <c r="L53" i="6" s="1"/>
  <c r="N49" i="6"/>
  <c r="O49" i="6" s="1"/>
  <c r="K54" i="6"/>
  <c r="L54" i="6" s="1"/>
  <c r="K50" i="6"/>
  <c r="L50" i="6" s="1"/>
  <c r="K52" i="6"/>
  <c r="L52" i="6" s="1"/>
  <c r="K54" i="5"/>
  <c r="L54" i="5" s="1"/>
  <c r="K50" i="5"/>
  <c r="L50" i="5" s="1"/>
  <c r="K52" i="5"/>
  <c r="L52" i="5" s="1"/>
  <c r="K51" i="5"/>
  <c r="L51" i="5" s="1"/>
  <c r="K53" i="5"/>
  <c r="L53" i="5" s="1"/>
  <c r="K55" i="5"/>
  <c r="L55" i="5" s="1"/>
  <c r="K54" i="4"/>
  <c r="L54" i="4" s="1"/>
  <c r="K45" i="4"/>
  <c r="K53" i="4"/>
  <c r="L53" i="4" s="1"/>
  <c r="K56" i="4"/>
  <c r="L56" i="4" s="1"/>
  <c r="K52" i="4"/>
  <c r="L52" i="4" s="1"/>
  <c r="K55" i="4"/>
  <c r="L55" i="4" s="1"/>
  <c r="K49" i="4"/>
  <c r="L49" i="4" s="1"/>
  <c r="K51" i="4"/>
  <c r="L51" i="4" s="1"/>
  <c r="G45" i="6"/>
  <c r="K45" i="6" s="1"/>
  <c r="K44" i="6"/>
  <c r="H52" i="5"/>
  <c r="L49" i="8"/>
  <c r="L23" i="6"/>
  <c r="N23" i="6" s="1"/>
  <c r="O23" i="6" s="1"/>
  <c r="O39" i="8"/>
  <c r="H48" i="8"/>
  <c r="H45" i="7"/>
  <c r="H49" i="7"/>
  <c r="H51" i="7"/>
  <c r="H53" i="7"/>
  <c r="N23" i="7"/>
  <c r="O23" i="7" s="1"/>
  <c r="H43" i="7"/>
  <c r="L24" i="7"/>
  <c r="L33" i="7" s="1"/>
  <c r="H50" i="7"/>
  <c r="L45" i="7"/>
  <c r="H48" i="7"/>
  <c r="H52" i="7"/>
  <c r="H54" i="6"/>
  <c r="H50" i="6"/>
  <c r="H52" i="6"/>
  <c r="K48" i="6"/>
  <c r="L48" i="6" s="1"/>
  <c r="L47" i="6"/>
  <c r="H36" i="6"/>
  <c r="L26" i="6"/>
  <c r="L34" i="6"/>
  <c r="H44" i="6"/>
  <c r="H26" i="6"/>
  <c r="G48" i="6"/>
  <c r="H48" i="6" s="1"/>
  <c r="H51" i="6"/>
  <c r="H55" i="6"/>
  <c r="H53" i="6"/>
  <c r="N23" i="5"/>
  <c r="O23" i="5" s="1"/>
  <c r="G48" i="5"/>
  <c r="H48" i="5" s="1"/>
  <c r="L26" i="5"/>
  <c r="N49" i="5"/>
  <c r="O49" i="5" s="1"/>
  <c r="H45" i="5"/>
  <c r="K44" i="5"/>
  <c r="H44" i="5"/>
  <c r="L47" i="5"/>
  <c r="H50" i="5"/>
  <c r="H54" i="5"/>
  <c r="H26" i="5"/>
  <c r="H51" i="5"/>
  <c r="H55" i="5"/>
  <c r="K48" i="5"/>
  <c r="L48" i="5" s="1"/>
  <c r="H53" i="5"/>
  <c r="H53" i="4"/>
  <c r="N23" i="4"/>
  <c r="O23" i="4" s="1"/>
  <c r="H46" i="4"/>
  <c r="H49" i="4"/>
  <c r="H48" i="4"/>
  <c r="H55" i="4"/>
  <c r="H27" i="4"/>
  <c r="L37" i="4"/>
  <c r="H45" i="4"/>
  <c r="L48" i="4"/>
  <c r="H52" i="4"/>
  <c r="H56" i="4"/>
  <c r="H37" i="4"/>
  <c r="H54" i="4"/>
  <c r="G51" i="2"/>
  <c r="L26" i="3"/>
  <c r="G56" i="3"/>
  <c r="G55" i="3"/>
  <c r="G54" i="3"/>
  <c r="H53" i="3"/>
  <c r="H52" i="3"/>
  <c r="G51" i="3"/>
  <c r="L50" i="3"/>
  <c r="H50" i="3"/>
  <c r="K45" i="3"/>
  <c r="G45" i="3"/>
  <c r="K37" i="3"/>
  <c r="G37" i="3"/>
  <c r="H27" i="3"/>
  <c r="L23" i="3"/>
  <c r="H23" i="3"/>
  <c r="O1" i="3"/>
  <c r="L23" i="2"/>
  <c r="L47" i="2"/>
  <c r="H47" i="2"/>
  <c r="G42" i="2"/>
  <c r="G43" i="2" s="1"/>
  <c r="L40" i="2"/>
  <c r="K34" i="2"/>
  <c r="H23" i="2"/>
  <c r="O1" i="2"/>
  <c r="N26" i="3" l="1"/>
  <c r="O26" i="3" s="1"/>
  <c r="H61" i="8"/>
  <c r="N40" i="2"/>
  <c r="O40" i="2" s="1"/>
  <c r="N47" i="6"/>
  <c r="O47" i="6" s="1"/>
  <c r="G46" i="3"/>
  <c r="H46" i="3" s="1"/>
  <c r="G49" i="3"/>
  <c r="H49" i="3" s="1"/>
  <c r="G48" i="3"/>
  <c r="H48" i="3" s="1"/>
  <c r="K46" i="3"/>
  <c r="K49" i="3"/>
  <c r="L49" i="3" s="1"/>
  <c r="K48" i="3"/>
  <c r="L48" i="3" s="1"/>
  <c r="N53" i="5"/>
  <c r="O53" i="5" s="1"/>
  <c r="L36" i="5"/>
  <c r="N37" i="4"/>
  <c r="O37" i="4" s="1"/>
  <c r="H45" i="6"/>
  <c r="N52" i="6"/>
  <c r="O52" i="6" s="1"/>
  <c r="N51" i="4"/>
  <c r="O51" i="4" s="1"/>
  <c r="N49" i="8"/>
  <c r="O49" i="8" s="1"/>
  <c r="N49" i="7"/>
  <c r="O49" i="7" s="1"/>
  <c r="N51" i="7"/>
  <c r="O51" i="7" s="1"/>
  <c r="N54" i="6"/>
  <c r="O54" i="6" s="1"/>
  <c r="L36" i="6"/>
  <c r="N36" i="6" s="1"/>
  <c r="H36" i="5"/>
  <c r="K51" i="3"/>
  <c r="L51" i="3" s="1"/>
  <c r="K54" i="3"/>
  <c r="L54" i="3" s="1"/>
  <c r="K53" i="3"/>
  <c r="L53" i="3" s="1"/>
  <c r="K55" i="3"/>
  <c r="L55" i="3" s="1"/>
  <c r="K52" i="3"/>
  <c r="L52" i="3" s="1"/>
  <c r="K56" i="3"/>
  <c r="L56" i="3" s="1"/>
  <c r="H34" i="7"/>
  <c r="H41" i="7" s="1"/>
  <c r="L34" i="7"/>
  <c r="N50" i="6"/>
  <c r="O50" i="6" s="1"/>
  <c r="K51" i="2"/>
  <c r="L51" i="2" s="1"/>
  <c r="H48" i="2"/>
  <c r="G50" i="2"/>
  <c r="G52" i="2"/>
  <c r="H49" i="2"/>
  <c r="K42" i="2"/>
  <c r="G32" i="1"/>
  <c r="G34" i="2"/>
  <c r="H34" i="2" s="1"/>
  <c r="N53" i="7"/>
  <c r="O53" i="7" s="1"/>
  <c r="N48" i="7"/>
  <c r="O48" i="7" s="1"/>
  <c r="N24" i="7"/>
  <c r="O24" i="7" s="1"/>
  <c r="N52" i="7"/>
  <c r="O52" i="7" s="1"/>
  <c r="N46" i="7"/>
  <c r="O46" i="7" s="1"/>
  <c r="N45" i="7"/>
  <c r="O45" i="7" s="1"/>
  <c r="N50" i="7"/>
  <c r="O50" i="7" s="1"/>
  <c r="N48" i="6"/>
  <c r="O48" i="6" s="1"/>
  <c r="N53" i="6"/>
  <c r="O53" i="6" s="1"/>
  <c r="N26" i="6"/>
  <c r="O26" i="6" s="1"/>
  <c r="N55" i="6"/>
  <c r="O55" i="6" s="1"/>
  <c r="N34" i="6"/>
  <c r="O34" i="6" s="1"/>
  <c r="H35" i="6"/>
  <c r="H43" i="6" s="1"/>
  <c r="N51" i="6"/>
  <c r="O51" i="6" s="1"/>
  <c r="N55" i="5"/>
  <c r="O55" i="5" s="1"/>
  <c r="N50" i="5"/>
  <c r="O50" i="5" s="1"/>
  <c r="N47" i="5"/>
  <c r="O47" i="5" s="1"/>
  <c r="N54" i="5"/>
  <c r="O54" i="5" s="1"/>
  <c r="N52" i="5"/>
  <c r="O52" i="5" s="1"/>
  <c r="H35" i="5"/>
  <c r="N26" i="5"/>
  <c r="O26" i="5" s="1"/>
  <c r="N51" i="5"/>
  <c r="O51" i="5" s="1"/>
  <c r="N48" i="5"/>
  <c r="O48" i="5" s="1"/>
  <c r="N55" i="4"/>
  <c r="O55" i="4" s="1"/>
  <c r="N53" i="4"/>
  <c r="O53" i="4" s="1"/>
  <c r="N27" i="4"/>
  <c r="O27" i="4" s="1"/>
  <c r="N48" i="4"/>
  <c r="O48" i="4" s="1"/>
  <c r="N52" i="4"/>
  <c r="O52" i="4" s="1"/>
  <c r="N26" i="4"/>
  <c r="O26" i="4" s="1"/>
  <c r="N54" i="4"/>
  <c r="O54" i="4" s="1"/>
  <c r="N56" i="4"/>
  <c r="O56" i="4" s="1"/>
  <c r="N49" i="4"/>
  <c r="O49" i="4" s="1"/>
  <c r="H36" i="4"/>
  <c r="H44" i="4" s="1"/>
  <c r="H36" i="3"/>
  <c r="H37" i="3"/>
  <c r="H45" i="3"/>
  <c r="H56" i="3"/>
  <c r="N50" i="3"/>
  <c r="O50" i="3" s="1"/>
  <c r="N23" i="3"/>
  <c r="O23" i="3" s="1"/>
  <c r="L27" i="3"/>
  <c r="H51" i="3"/>
  <c r="H55" i="3"/>
  <c r="L37" i="3"/>
  <c r="H54" i="3"/>
  <c r="N23" i="2"/>
  <c r="O23" i="2" s="1"/>
  <c r="N47" i="2"/>
  <c r="O47" i="2" s="1"/>
  <c r="H43" i="2"/>
  <c r="G46" i="2"/>
  <c r="H46" i="2" s="1"/>
  <c r="G45" i="2"/>
  <c r="H45" i="2" s="1"/>
  <c r="H51" i="2"/>
  <c r="L34" i="2"/>
  <c r="H42" i="2"/>
  <c r="H63" i="8" l="1"/>
  <c r="H62" i="8"/>
  <c r="H64" i="8" s="1"/>
  <c r="N27" i="3"/>
  <c r="O27" i="3" s="1"/>
  <c r="H43" i="5"/>
  <c r="H50" i="2"/>
  <c r="K43" i="2"/>
  <c r="H52" i="2"/>
  <c r="N54" i="3"/>
  <c r="O54" i="3" s="1"/>
  <c r="N37" i="3"/>
  <c r="O37" i="3" s="1"/>
  <c r="N34" i="2"/>
  <c r="O34" i="2" s="1"/>
  <c r="N36" i="5"/>
  <c r="O36" i="5" s="1"/>
  <c r="N53" i="3"/>
  <c r="O53" i="3" s="1"/>
  <c r="N48" i="3"/>
  <c r="O48" i="3" s="1"/>
  <c r="N34" i="7"/>
  <c r="O34" i="7" s="1"/>
  <c r="O36" i="6"/>
  <c r="L31" i="2"/>
  <c r="H31" i="2"/>
  <c r="H33" i="2" s="1"/>
  <c r="N51" i="2"/>
  <c r="O51" i="2" s="1"/>
  <c r="K52" i="2"/>
  <c r="L52" i="2" s="1"/>
  <c r="K49" i="2"/>
  <c r="L49" i="2" s="1"/>
  <c r="K48" i="2"/>
  <c r="L48" i="2" s="1"/>
  <c r="K50" i="2"/>
  <c r="L50" i="2" s="1"/>
  <c r="N52" i="3"/>
  <c r="O52" i="3" s="1"/>
  <c r="H44" i="3"/>
  <c r="N49" i="3"/>
  <c r="O49" i="3" s="1"/>
  <c r="N56" i="3"/>
  <c r="O56" i="3" s="1"/>
  <c r="N55" i="3"/>
  <c r="O55" i="3" s="1"/>
  <c r="N51" i="3"/>
  <c r="O51" i="3" s="1"/>
  <c r="G51" i="1"/>
  <c r="K43" i="1"/>
  <c r="G43" i="1"/>
  <c r="K35" i="1"/>
  <c r="G35" i="1"/>
  <c r="L45" i="5"/>
  <c r="K45" i="2" l="1"/>
  <c r="N48" i="2"/>
  <c r="O48" i="2" s="1"/>
  <c r="K46" i="2"/>
  <c r="L46" i="2" s="1"/>
  <c r="N46" i="2" s="1"/>
  <c r="O46" i="2" s="1"/>
  <c r="N49" i="2"/>
  <c r="O49" i="2" s="1"/>
  <c r="L33" i="2"/>
  <c r="L45" i="2"/>
  <c r="N31" i="2"/>
  <c r="O31" i="2" s="1"/>
  <c r="H46" i="5"/>
  <c r="H46" i="6"/>
  <c r="N52" i="2"/>
  <c r="O52" i="2" s="1"/>
  <c r="K49" i="1"/>
  <c r="K51" i="1"/>
  <c r="K50" i="1"/>
  <c r="K52" i="1"/>
  <c r="N50" i="2"/>
  <c r="O50" i="2" s="1"/>
  <c r="L44" i="5"/>
  <c r="L46" i="4"/>
  <c r="L47" i="8"/>
  <c r="L45" i="6"/>
  <c r="N45" i="6" s="1"/>
  <c r="O45" i="6" s="1"/>
  <c r="L45" i="4"/>
  <c r="L44" i="6"/>
  <c r="L46" i="8"/>
  <c r="H44" i="7"/>
  <c r="N45" i="5"/>
  <c r="O45" i="5" s="1"/>
  <c r="H47" i="4"/>
  <c r="H47" i="3"/>
  <c r="H60" i="3" l="1"/>
  <c r="H61" i="3" s="1"/>
  <c r="H60" i="4"/>
  <c r="H59" i="6"/>
  <c r="H64" i="6"/>
  <c r="H59" i="5"/>
  <c r="H64" i="5"/>
  <c r="N45" i="2"/>
  <c r="O45" i="2" s="1"/>
  <c r="H41" i="2"/>
  <c r="N42" i="7"/>
  <c r="O42" i="7" s="1"/>
  <c r="N43" i="7"/>
  <c r="O43" i="7" s="1"/>
  <c r="N44" i="6"/>
  <c r="O44" i="6" s="1"/>
  <c r="N45" i="4"/>
  <c r="O45" i="4" s="1"/>
  <c r="N47" i="8"/>
  <c r="O47" i="8" s="1"/>
  <c r="N46" i="4"/>
  <c r="O46" i="4" s="1"/>
  <c r="N44" i="5"/>
  <c r="O44" i="5" s="1"/>
  <c r="N46" i="8"/>
  <c r="O46" i="8" s="1"/>
  <c r="H65" i="4"/>
  <c r="L46" i="3"/>
  <c r="L42" i="2"/>
  <c r="L43" i="2"/>
  <c r="L45" i="3"/>
  <c r="H65" i="3"/>
  <c r="K44" i="1"/>
  <c r="H59" i="7" l="1"/>
  <c r="H60" i="7" s="1"/>
  <c r="H61" i="5"/>
  <c r="H62" i="5" s="1"/>
  <c r="H66" i="6"/>
  <c r="H67" i="6" s="1"/>
  <c r="H61" i="6"/>
  <c r="H62" i="6" s="1"/>
  <c r="H64" i="7"/>
  <c r="H65" i="7" s="1"/>
  <c r="H66" i="5"/>
  <c r="H67" i="5" s="1"/>
  <c r="H66" i="3"/>
  <c r="H44" i="2"/>
  <c r="N43" i="2"/>
  <c r="O43" i="2" s="1"/>
  <c r="H62" i="4"/>
  <c r="H63" i="4" s="1"/>
  <c r="H67" i="4"/>
  <c r="H68" i="4" s="1"/>
  <c r="N42" i="2"/>
  <c r="O42" i="2" s="1"/>
  <c r="N46" i="3"/>
  <c r="O46" i="3" s="1"/>
  <c r="N45" i="3"/>
  <c r="O45" i="3" s="1"/>
  <c r="H67" i="3"/>
  <c r="H62" i="3"/>
  <c r="H63" i="3" s="1"/>
  <c r="H68" i="3" l="1"/>
  <c r="H56" i="2"/>
  <c r="H57" i="2" l="1"/>
  <c r="H58" i="2"/>
  <c r="L41" i="1"/>
  <c r="N41" i="1" l="1"/>
  <c r="O41" i="1" s="1"/>
  <c r="H59" i="2"/>
  <c r="K53" i="1"/>
  <c r="L35" i="1"/>
  <c r="H35" i="1"/>
  <c r="N35" i="1" l="1"/>
  <c r="O35" i="1" s="1"/>
  <c r="O1" i="1" l="1"/>
  <c r="H23" i="1"/>
  <c r="L23" i="1"/>
  <c r="H43" i="1"/>
  <c r="H48" i="1"/>
  <c r="L48" i="1"/>
  <c r="H52" i="1"/>
  <c r="L53" i="1"/>
  <c r="H32" i="1" l="1"/>
  <c r="L51" i="1"/>
  <c r="L49" i="1"/>
  <c r="H50" i="1"/>
  <c r="L50" i="1"/>
  <c r="G44" i="1"/>
  <c r="H44" i="1" s="1"/>
  <c r="N48" i="1"/>
  <c r="O48" i="1" s="1"/>
  <c r="N23" i="1"/>
  <c r="L44" i="1"/>
  <c r="K47" i="1"/>
  <c r="L47" i="1" s="1"/>
  <c r="K46" i="1"/>
  <c r="L52" i="1"/>
  <c r="H53" i="1"/>
  <c r="H51" i="1"/>
  <c r="H49" i="1"/>
  <c r="L43" i="1"/>
  <c r="L46" i="1" l="1"/>
  <c r="L32" i="1"/>
  <c r="N50" i="1"/>
  <c r="O50" i="1" s="1"/>
  <c r="N51" i="1"/>
  <c r="O23" i="1"/>
  <c r="H34" i="1"/>
  <c r="G46" i="1"/>
  <c r="H46" i="1" s="1"/>
  <c r="G47" i="1"/>
  <c r="H47" i="1" s="1"/>
  <c r="N43" i="1"/>
  <c r="N52" i="1"/>
  <c r="O52" i="1" s="1"/>
  <c r="N44" i="1"/>
  <c r="N53" i="1"/>
  <c r="O53" i="1" s="1"/>
  <c r="N49" i="1"/>
  <c r="O49" i="1" s="1"/>
  <c r="H42" i="1" l="1"/>
  <c r="N32" i="1"/>
  <c r="O32" i="1" s="1"/>
  <c r="O51" i="1"/>
  <c r="O43" i="1"/>
  <c r="O44" i="1"/>
  <c r="N47" i="1"/>
  <c r="N46" i="1"/>
  <c r="H45" i="1" l="1"/>
  <c r="O46" i="1"/>
  <c r="O47" i="1"/>
  <c r="H57" i="1" l="1"/>
  <c r="H58" i="1"/>
  <c r="H59" i="1" l="1"/>
  <c r="H60" i="1" s="1"/>
  <c r="L33" i="1" l="1"/>
  <c r="N33" i="1" l="1"/>
  <c r="O33" i="1" s="1"/>
  <c r="L34" i="1" l="1"/>
  <c r="L45" i="8"/>
  <c r="N33" i="2"/>
  <c r="O33" i="2" s="1"/>
  <c r="N34" i="1" l="1"/>
  <c r="O34" i="1" s="1"/>
  <c r="L36" i="3"/>
  <c r="N36" i="3" s="1"/>
  <c r="O36" i="3" s="1"/>
  <c r="L42" i="1"/>
  <c r="N38" i="8"/>
  <c r="O38" i="8" s="1"/>
  <c r="L35" i="6"/>
  <c r="L43" i="6" s="1"/>
  <c r="L41" i="7"/>
  <c r="L35" i="5"/>
  <c r="L43" i="5" s="1"/>
  <c r="L41" i="2"/>
  <c r="L44" i="7" l="1"/>
  <c r="N42" i="1"/>
  <c r="O42" i="1" s="1"/>
  <c r="L44" i="3"/>
  <c r="L45" i="1"/>
  <c r="N45" i="8"/>
  <c r="O45" i="8" s="1"/>
  <c r="L48" i="8"/>
  <c r="L44" i="2"/>
  <c r="N41" i="2"/>
  <c r="O41" i="2" s="1"/>
  <c r="N33" i="7"/>
  <c r="O33" i="7" s="1"/>
  <c r="L36" i="4"/>
  <c r="L44" i="4" s="1"/>
  <c r="N35" i="5"/>
  <c r="O35" i="5" s="1"/>
  <c r="N35" i="6"/>
  <c r="O35" i="6" s="1"/>
  <c r="L57" i="7" l="1"/>
  <c r="L62" i="7"/>
  <c r="L64" i="7" s="1"/>
  <c r="L61" i="8"/>
  <c r="N44" i="3"/>
  <c r="O44" i="3" s="1"/>
  <c r="N45" i="1"/>
  <c r="O45" i="1" s="1"/>
  <c r="L47" i="3"/>
  <c r="L57" i="1"/>
  <c r="L46" i="6"/>
  <c r="N43" i="6"/>
  <c r="O43" i="6" s="1"/>
  <c r="N36" i="4"/>
  <c r="O36" i="4" s="1"/>
  <c r="N41" i="7"/>
  <c r="O41" i="7" s="1"/>
  <c r="N48" i="8"/>
  <c r="O48" i="8" s="1"/>
  <c r="N43" i="5"/>
  <c r="O43" i="5" s="1"/>
  <c r="L46" i="5"/>
  <c r="L56" i="2"/>
  <c r="N44" i="2"/>
  <c r="O44" i="2" s="1"/>
  <c r="N62" i="7" l="1"/>
  <c r="O62" i="7" s="1"/>
  <c r="L65" i="3"/>
  <c r="N65" i="3" s="1"/>
  <c r="O65" i="3" s="1"/>
  <c r="L63" i="8"/>
  <c r="N63" i="8" s="1"/>
  <c r="O63" i="8" s="1"/>
  <c r="N61" i="8"/>
  <c r="O61" i="8" s="1"/>
  <c r="L62" i="8"/>
  <c r="N62" i="8" s="1"/>
  <c r="O62" i="8" s="1"/>
  <c r="L59" i="6"/>
  <c r="L64" i="6"/>
  <c r="L65" i="7"/>
  <c r="N65" i="7" s="1"/>
  <c r="O65" i="7" s="1"/>
  <c r="N64" i="7"/>
  <c r="O64" i="7" s="1"/>
  <c r="L59" i="7"/>
  <c r="L60" i="7" s="1"/>
  <c r="N57" i="7"/>
  <c r="O57" i="7" s="1"/>
  <c r="L64" i="5"/>
  <c r="L59" i="5"/>
  <c r="L57" i="2"/>
  <c r="L59" i="1"/>
  <c r="N59" i="1" s="1"/>
  <c r="O59" i="1" s="1"/>
  <c r="L58" i="1"/>
  <c r="L60" i="3"/>
  <c r="N47" i="3"/>
  <c r="O47" i="3" s="1"/>
  <c r="N57" i="1"/>
  <c r="O57" i="1" s="1"/>
  <c r="N46" i="6"/>
  <c r="O46" i="6" s="1"/>
  <c r="N46" i="5"/>
  <c r="O46" i="5" s="1"/>
  <c r="N44" i="7"/>
  <c r="O44" i="7" s="1"/>
  <c r="N44" i="4"/>
  <c r="O44" i="4" s="1"/>
  <c r="L47" i="4"/>
  <c r="N56" i="2"/>
  <c r="O56" i="2" s="1"/>
  <c r="L58" i="2"/>
  <c r="L66" i="3" l="1"/>
  <c r="N66" i="3" s="1"/>
  <c r="O66" i="3" s="1"/>
  <c r="N57" i="2"/>
  <c r="O57" i="2" s="1"/>
  <c r="N58" i="1"/>
  <c r="O58" i="1" s="1"/>
  <c r="L67" i="3"/>
  <c r="N67" i="3" s="1"/>
  <c r="O67" i="3" s="1"/>
  <c r="L61" i="5"/>
  <c r="L62" i="5" s="1"/>
  <c r="N62" i="5" s="1"/>
  <c r="O62" i="5" s="1"/>
  <c r="L64" i="8"/>
  <c r="L60" i="4"/>
  <c r="L66" i="6"/>
  <c r="L67" i="6" s="1"/>
  <c r="N64" i="6"/>
  <c r="O64" i="6" s="1"/>
  <c r="N59" i="6"/>
  <c r="O59" i="6" s="1"/>
  <c r="L61" i="6"/>
  <c r="N61" i="6" s="1"/>
  <c r="O61" i="6" s="1"/>
  <c r="N60" i="7"/>
  <c r="O60" i="7" s="1"/>
  <c r="N59" i="7"/>
  <c r="O59" i="7" s="1"/>
  <c r="L66" i="5"/>
  <c r="N64" i="5"/>
  <c r="O64" i="5" s="1"/>
  <c r="N59" i="5"/>
  <c r="O59" i="5" s="1"/>
  <c r="N60" i="3"/>
  <c r="O60" i="3" s="1"/>
  <c r="L61" i="3"/>
  <c r="N58" i="2"/>
  <c r="O58" i="2" s="1"/>
  <c r="L59" i="2"/>
  <c r="L60" i="1"/>
  <c r="L62" i="3"/>
  <c r="N62" i="3" s="1"/>
  <c r="O62" i="3" s="1"/>
  <c r="L65" i="4"/>
  <c r="N47" i="4"/>
  <c r="O47" i="4" s="1"/>
  <c r="N61" i="3" l="1"/>
  <c r="O61" i="3" s="1"/>
  <c r="L68" i="3"/>
  <c r="N68" i="3" s="1"/>
  <c r="O68" i="3" s="1"/>
  <c r="N61" i="5"/>
  <c r="O61" i="5" s="1"/>
  <c r="N64" i="8"/>
  <c r="O64" i="8" s="1"/>
  <c r="L62" i="4"/>
  <c r="L63" i="4" s="1"/>
  <c r="N59" i="2"/>
  <c r="O59" i="2" s="1"/>
  <c r="L62" i="6"/>
  <c r="N67" i="6"/>
  <c r="O67" i="6" s="1"/>
  <c r="N66" i="6"/>
  <c r="O66" i="6" s="1"/>
  <c r="L67" i="5"/>
  <c r="N67" i="5" s="1"/>
  <c r="O67" i="5" s="1"/>
  <c r="N66" i="5"/>
  <c r="O66" i="5" s="1"/>
  <c r="L63" i="3"/>
  <c r="N60" i="1"/>
  <c r="O60" i="1" s="1"/>
  <c r="N60" i="4"/>
  <c r="O60" i="4" s="1"/>
  <c r="L67" i="4"/>
  <c r="N67" i="4" s="1"/>
  <c r="O67" i="4" s="1"/>
  <c r="N65" i="4"/>
  <c r="O65" i="4" s="1"/>
  <c r="N62" i="4" l="1"/>
  <c r="O62" i="4" s="1"/>
  <c r="N62" i="6"/>
  <c r="O62" i="6" s="1"/>
  <c r="N63" i="4"/>
  <c r="O63" i="4" s="1"/>
  <c r="L68" i="4"/>
  <c r="N68" i="4" s="1"/>
  <c r="O68" i="4" s="1"/>
  <c r="N63" i="3"/>
  <c r="O63" i="3" s="1"/>
</calcChain>
</file>

<file path=xl/sharedStrings.xml><?xml version="1.0" encoding="utf-8"?>
<sst xmlns="http://schemas.openxmlformats.org/spreadsheetml/2006/main" count="1518" uniqueCount="101">
  <si>
    <t>Loss Factor (%)</t>
  </si>
  <si>
    <t>HST</t>
  </si>
  <si>
    <t>Total Bill on RPP (before Taxes)</t>
  </si>
  <si>
    <t>Total Bill on TOU (before Taxes)</t>
  </si>
  <si>
    <t>Energy - RPP - Tier 2</t>
  </si>
  <si>
    <t>Energy - RPP - Tier 1</t>
  </si>
  <si>
    <t>TOU - On Peak</t>
  </si>
  <si>
    <t>per kWh</t>
  </si>
  <si>
    <t>TOU - Mid Peak</t>
  </si>
  <si>
    <t>TOU - Off Peak</t>
  </si>
  <si>
    <t>Debt Retirement Charge (DRC)</t>
  </si>
  <si>
    <t>Standard Supply Service Charge</t>
  </si>
  <si>
    <t>Rural and Remote Rate Protection (RRRP)</t>
  </si>
  <si>
    <t>Wholesale Market Service Charge (WMSC)</t>
  </si>
  <si>
    <t>Sub-Total C - Delivery (including Sub-Total B)</t>
  </si>
  <si>
    <t>RTSR - Line and Transformation Connection</t>
  </si>
  <si>
    <t>RTSR - Network</t>
  </si>
  <si>
    <t>Sub-Total B - Distribution (includes Sub-Total A)</t>
  </si>
  <si>
    <t>Line Losses on Cost of Power</t>
  </si>
  <si>
    <t>Sub-Total A (excluding pass through)</t>
  </si>
  <si>
    <t>Distribution Volumetric Rate</t>
  </si>
  <si>
    <t>($)</t>
  </si>
  <si>
    <t>% Change</t>
  </si>
  <si>
    <t>$ Change</t>
  </si>
  <si>
    <t>Charge</t>
  </si>
  <si>
    <t>Volume</t>
  </si>
  <si>
    <t>Rate</t>
  </si>
  <si>
    <t>Charge Unit</t>
  </si>
  <si>
    <t>Impact</t>
  </si>
  <si>
    <t>Current Board-Approved</t>
  </si>
  <si>
    <t xml:space="preserve"> kWh</t>
  </si>
  <si>
    <t>Consumption</t>
  </si>
  <si>
    <t>TOU</t>
  </si>
  <si>
    <t>TOU / non-TOU:</t>
  </si>
  <si>
    <t>Customer Class:</t>
  </si>
  <si>
    <t>Bill Impacts</t>
  </si>
  <si>
    <t>Appendix 2-W</t>
  </si>
  <si>
    <t>Date:</t>
  </si>
  <si>
    <t>Page:</t>
  </si>
  <si>
    <t>Schedule:</t>
  </si>
  <si>
    <t>Tab:</t>
  </si>
  <si>
    <t>Exhibit:</t>
  </si>
  <si>
    <t>File Number:</t>
  </si>
  <si>
    <t>per 30 days</t>
  </si>
  <si>
    <t>non-TOU</t>
  </si>
  <si>
    <t xml:space="preserve"> kVA</t>
  </si>
  <si>
    <t>per kVA</t>
  </si>
  <si>
    <t xml:space="preserve"> kW</t>
  </si>
  <si>
    <t>per kW</t>
  </si>
  <si>
    <t>GENERAL SERVICE 50 TO 999 kW SERVICE</t>
  </si>
  <si>
    <t>GENERAL SERVICE 1,000 TO 4,999 kW SERVICE</t>
  </si>
  <si>
    <t>LARGE USE SERVICE</t>
  </si>
  <si>
    <t>STREET LIGHTING SERVICE</t>
  </si>
  <si>
    <t xml:space="preserve"> Devices</t>
  </si>
  <si>
    <t>UNMETERED SCATTERED LOAD SERVICE</t>
  </si>
  <si>
    <t xml:space="preserve"> Connection</t>
  </si>
  <si>
    <t>RESIDENTIAL SERVICE</t>
  </si>
  <si>
    <t>GENERAL SERVICE LESS THAN 50 kW SERVICE</t>
  </si>
  <si>
    <t>Service Charge (per device)</t>
  </si>
  <si>
    <t>Service Charge</t>
  </si>
  <si>
    <t>Connection Charge (per connection)</t>
  </si>
  <si>
    <t>per connection per 30 days</t>
  </si>
  <si>
    <t>per device per 30 days</t>
  </si>
  <si>
    <t xml:space="preserve"> </t>
  </si>
  <si>
    <t>COMPETITIVE SECTOR MULTI-UNIT RESIDENTIAL SERVICE</t>
  </si>
  <si>
    <t>Rate Rider for Recovery of 2015 Foregone Revenue (per connection)</t>
  </si>
  <si>
    <t>Rate Rider for Recovery of 2016 Foregone Revenue (per connection)</t>
  </si>
  <si>
    <t>Rate Rider for Recovery of 2015 Foregone Revenue</t>
  </si>
  <si>
    <t>Rate Rider for Recovery of 2016 Foregone Revenue</t>
  </si>
  <si>
    <t>Rate Rider for Smart Metering Entity Charge</t>
  </si>
  <si>
    <t>Rate Rider for Disposition of Post Employment Benefit - Tax Savings</t>
  </si>
  <si>
    <t>Rate Rider for Recovery of Hydro One Capital Contributions Variance</t>
  </si>
  <si>
    <t>Rate Rider for Application of IFRS - 2014 Derecognition</t>
  </si>
  <si>
    <t>Rate Rider for Disposition of Deferral/Variance Account</t>
  </si>
  <si>
    <t>Rate Rider for Disposition of Pre 2011 Global Adjustment Variance Account (Applicable only for Non-RPP Customers)</t>
  </si>
  <si>
    <t>Rate Rider for Disposition of Class B Post 2011 Global Adjustment Variance Account (Applicable only for Non-RPP Customers)</t>
  </si>
  <si>
    <t>Non-RPP Retailer Avg. Price</t>
  </si>
  <si>
    <t>Average IESO Wholesale Market Price</t>
  </si>
  <si>
    <t>8% Provincial Rebate</t>
  </si>
  <si>
    <t>Total Bill on TOU (after Tax &amp; Rebate)</t>
  </si>
  <si>
    <t>Total Bill on RPP (after Tax &amp; Rebate)</t>
  </si>
  <si>
    <t>Rate Rider for Recovery of Stranded Meters Assets</t>
  </si>
  <si>
    <t>Rate Rider for Application of Operations Center Consolidation Plan Sharing</t>
  </si>
  <si>
    <t>Rate Rider for Recovery of the Gain on the Sale of Named Properties</t>
  </si>
  <si>
    <t>Rate Rider for Disposition of Deferral/Variance Account for Non-Wholesale Market Participant Customers</t>
  </si>
  <si>
    <t>SPOT CLASS B</t>
  </si>
  <si>
    <t>Total Bill on Average IESO Wholesale Market Price (before Taxes)</t>
  </si>
  <si>
    <t>Total Bill on Average IESO Wholesale Market Price (after Tax and Rebate)</t>
  </si>
  <si>
    <t>Total Bill on RPP (after Tax and Rebate)</t>
  </si>
  <si>
    <t>CLASS A SPOT Non-WMP</t>
  </si>
  <si>
    <t>RETAILER</t>
  </si>
  <si>
    <t>RPP</t>
  </si>
  <si>
    <t>Total Bill on Non-RPP Retailer Avg. Price (before Taxes)</t>
  </si>
  <si>
    <t>Total Bill on Non-RPP Retailer Avg. Price (after Tax &amp; Rebate)</t>
  </si>
  <si>
    <t>Global Adjustment Modifier Losses</t>
  </si>
  <si>
    <t>Global Adjustment Modifier</t>
  </si>
  <si>
    <t>Rate Rider for Disposition of Deferral/Variance Accounts</t>
  </si>
  <si>
    <t>2018 Proposed</t>
  </si>
  <si>
    <t>Rate Rider for Disposition of Lost Revenue Adjustment Mechanism Variance Account</t>
  </si>
  <si>
    <t>Rate Rider for Disposition of Global Adjustment Variance Account (Applicable only for Non-RPP Customers)</t>
  </si>
  <si>
    <t>Rate Rider for Disposition of Capacity Based Recovery Class B Variance Sub-Account/Rate Rider for Disposition of Capacity Based Recovery Account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</si>
</sst>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&quot;$&quot;* #,##0.0000_-;\-&quot;$&quot;* #,##0.0000_-;_-&quot;$&quot;* &quot;-&quot;??_-;_-@_-"/>
    <numFmt numFmtId="168" formatCode="_-* #,##0_-;\-* #,##0_-;_-* &quot;-&quot;??_-;_-@_-"/>
    <numFmt numFmtId="169" formatCode="_-&quot;$&quot;* #,##0.00000_-;\-&quot;$&quot;* #,##0.00000_-;_-&quot;$&quot;* &quot;-&quot;??_-;_-@_-"/>
    <numFmt numFmtId="170" formatCode="_(* #,##0.0_);_(* \(#,##0.0\);_(* &quot;-&quot;??_);_(@_)"/>
    <numFmt numFmtId="171" formatCode="_(* #,##0_);_(* \(#,##0\);_(* &quot;-&quot;??_);_(@_)"/>
    <numFmt numFmtId="172" formatCode="&quot;£ &quot;#,##0.00;[Red]\-&quot;£ &quot;#,##0.00"/>
    <numFmt numFmtId="173" formatCode="#,##0.0"/>
    <numFmt numFmtId="174" formatCode="##\-#"/>
    <numFmt numFmtId="175" formatCode="mm/dd/yyyy"/>
    <numFmt numFmtId="176" formatCode="0\-0"/>
    <numFmt numFmtId="177" formatCode="[$-1009]d\-mmm\-yy;@"/>
    <numFmt numFmtId="178" formatCode="0.00_)"/>
    <numFmt numFmtId="179" formatCode="0.0"/>
    <numFmt numFmtId="180" formatCode="_-* #,##0.000_-;\-* #,##0.000_-;_-* &quot;-&quot;??_-;_-@_-"/>
    <numFmt numFmtId="183" formatCode="0.0%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6"/>
      <color indexed="12"/>
      <name val="Algerian"/>
      <family val="5"/>
    </font>
    <font>
      <sz val="8"/>
      <color rgb="FF000000"/>
      <name val="Tahoma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2"/>
      <name val="Helv"/>
    </font>
    <font>
      <b/>
      <sz val="12"/>
      <name val="Helv"/>
    </font>
    <font>
      <sz val="12"/>
      <color indexed="13"/>
      <name val="Helv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sz val="10"/>
      <name val="Tahoma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Tahoma"/>
      <family val="2"/>
    </font>
    <font>
      <b/>
      <sz val="12"/>
      <name val="Arial"/>
      <family val="2"/>
      <charset val="162"/>
    </font>
    <font>
      <sz val="7"/>
      <name val="Small Fonts"/>
      <family val="2"/>
    </font>
    <font>
      <b/>
      <i/>
      <sz val="16"/>
      <name val="Helv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sz val="10"/>
      <name val="Times New Roman"/>
      <family val="1"/>
      <charset val="162"/>
    </font>
    <font>
      <sz val="12"/>
      <name val="Arial Cyr"/>
      <charset val="204"/>
    </font>
    <font>
      <sz val="10"/>
      <name val="Century Gothic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1"/>
      <color theme="1"/>
      <name val="Calibri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6"/>
      <name val="Times New Roman"/>
      <family val="1"/>
    </font>
    <font>
      <b/>
      <sz val="10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3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70" fontId="2" fillId="0" borderId="0"/>
    <xf numFmtId="170" fontId="2" fillId="0" borderId="0"/>
    <xf numFmtId="170" fontId="2" fillId="0" borderId="0"/>
    <xf numFmtId="173" fontId="2" fillId="0" borderId="0"/>
    <xf numFmtId="173" fontId="2" fillId="0" borderId="0"/>
    <xf numFmtId="173" fontId="2" fillId="0" borderId="0"/>
    <xf numFmtId="175" fontId="2" fillId="0" borderId="0"/>
    <xf numFmtId="14" fontId="2" fillId="0" borderId="0"/>
    <xf numFmtId="175" fontId="2" fillId="0" borderId="0"/>
    <xf numFmtId="14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" fillId="0" borderId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8" borderId="0" applyNumberFormat="0" applyBorder="0" applyAlignment="0" applyProtection="0"/>
    <xf numFmtId="0" fontId="40" fillId="12" borderId="0" applyNumberFormat="0" applyBorder="0" applyAlignment="0" applyProtection="0"/>
    <xf numFmtId="0" fontId="26" fillId="0" borderId="0"/>
    <xf numFmtId="0" fontId="41" fillId="29" borderId="22" applyNumberFormat="0" applyAlignment="0" applyProtection="0"/>
    <xf numFmtId="0" fontId="20" fillId="30" borderId="23" applyNumberFormat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1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" fontId="28" fillId="0" borderId="0"/>
    <xf numFmtId="0" fontId="17" fillId="0" borderId="0"/>
    <xf numFmtId="4" fontId="28" fillId="0" borderId="0"/>
    <xf numFmtId="0" fontId="17" fillId="0" borderId="24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43" fillId="13" borderId="0" applyNumberFormat="0" applyBorder="0" applyAlignment="0" applyProtection="0"/>
    <xf numFmtId="38" fontId="8" fillId="31" borderId="0" applyNumberFormat="0" applyBorder="0" applyAlignment="0" applyProtection="0"/>
    <xf numFmtId="0" fontId="32" fillId="0" borderId="4" applyNumberFormat="0" applyAlignment="0" applyProtection="0">
      <alignment horizontal="left" vertical="center"/>
    </xf>
    <xf numFmtId="0" fontId="32" fillId="0" borderId="16">
      <alignment horizontal="left" vertical="center"/>
    </xf>
    <xf numFmtId="0" fontId="32" fillId="0" borderId="16">
      <alignment horizontal="left" vertical="center"/>
    </xf>
    <xf numFmtId="0" fontId="14" fillId="0" borderId="0" applyNumberFormat="0" applyFont="0" applyFill="0" applyAlignment="0" applyProtection="0"/>
    <xf numFmtId="0" fontId="14" fillId="0" borderId="0" applyNumberFormat="0" applyFont="0" applyFill="0" applyAlignment="0" applyProtection="0"/>
    <xf numFmtId="0" fontId="44" fillId="0" borderId="25" applyNumberFormat="0" applyFill="0" applyAlignment="0" applyProtection="0"/>
    <xf numFmtId="0" fontId="4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45" fillId="0" borderId="26" applyNumberFormat="0" applyFill="0" applyAlignment="0" applyProtection="0"/>
    <xf numFmtId="0" fontId="46" fillId="0" borderId="27" applyNumberFormat="0" applyFill="0" applyAlignment="0" applyProtection="0"/>
    <xf numFmtId="0" fontId="4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0" fontId="8" fillId="32" borderId="1" applyNumberFormat="0" applyBorder="0" applyAlignment="0" applyProtection="0"/>
    <xf numFmtId="10" fontId="8" fillId="32" borderId="1" applyNumberFormat="0" applyBorder="0" applyAlignment="0" applyProtection="0"/>
    <xf numFmtId="0" fontId="47" fillId="16" borderId="22" applyNumberFormat="0" applyAlignment="0" applyProtection="0"/>
    <xf numFmtId="0" fontId="18" fillId="33" borderId="24"/>
    <xf numFmtId="0" fontId="48" fillId="0" borderId="28" applyNumberFormat="0" applyFill="0" applyAlignment="0" applyProtection="0"/>
    <xf numFmtId="174" fontId="2" fillId="0" borderId="0"/>
    <xf numFmtId="174" fontId="2" fillId="0" borderId="0"/>
    <xf numFmtId="174" fontId="2" fillId="0" borderId="0"/>
    <xf numFmtId="171" fontId="2" fillId="0" borderId="0"/>
    <xf numFmtId="171" fontId="2" fillId="0" borderId="0"/>
    <xf numFmtId="171" fontId="2" fillId="0" borderId="0"/>
    <xf numFmtId="0" fontId="49" fillId="34" borderId="0" applyNumberFormat="0" applyBorder="0" applyAlignment="0" applyProtection="0"/>
    <xf numFmtId="37" fontId="33" fillId="0" borderId="0"/>
    <xf numFmtId="0" fontId="26" fillId="0" borderId="0"/>
    <xf numFmtId="172" fontId="2" fillId="0" borderId="0"/>
    <xf numFmtId="178" fontId="34" fillId="0" borderId="0"/>
    <xf numFmtId="172" fontId="2" fillId="0" borderId="0"/>
    <xf numFmtId="172" fontId="2" fillId="0" borderId="0"/>
    <xf numFmtId="178" fontId="34" fillId="0" borderId="0"/>
    <xf numFmtId="0" fontId="1" fillId="0" borderId="0"/>
    <xf numFmtId="0" fontId="1" fillId="0" borderId="0"/>
    <xf numFmtId="0" fontId="16" fillId="0" borderId="0">
      <alignment vertical="top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top"/>
    </xf>
    <xf numFmtId="0" fontId="16" fillId="0" borderId="0">
      <alignment vertical="top"/>
    </xf>
    <xf numFmtId="0" fontId="1" fillId="0" borderId="0"/>
    <xf numFmtId="0" fontId="16" fillId="0" borderId="0">
      <alignment vertical="top"/>
    </xf>
    <xf numFmtId="0" fontId="16" fillId="0" borderId="0">
      <alignment vertical="top"/>
    </xf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177" fontId="26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6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5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6" fillId="0" borderId="0">
      <alignment vertical="top"/>
    </xf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10" borderId="21" applyNumberFormat="0" applyFont="0" applyAlignment="0" applyProtection="0"/>
    <xf numFmtId="0" fontId="2" fillId="35" borderId="29" applyNumberFormat="0" applyFont="0" applyAlignment="0" applyProtection="0"/>
    <xf numFmtId="0" fontId="50" fillId="29" borderId="30" applyNumberFormat="0" applyAlignment="0" applyProtection="0"/>
    <xf numFmtId="40" fontId="16" fillId="9" borderId="0">
      <alignment horizontal="right"/>
    </xf>
    <xf numFmtId="0" fontId="30" fillId="32" borderId="0">
      <alignment horizontal="center"/>
    </xf>
    <xf numFmtId="0" fontId="29" fillId="9" borderId="0"/>
    <xf numFmtId="0" fontId="20" fillId="36" borderId="0"/>
    <xf numFmtId="0" fontId="35" fillId="0" borderId="0" applyBorder="0">
      <alignment horizontal="centerContinuous"/>
    </xf>
    <xf numFmtId="0" fontId="36" fillId="0" borderId="0" applyBorder="0">
      <alignment horizontal="centerContinuous"/>
    </xf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ill="0" applyBorder="0" applyAlignment="0" applyProtection="0"/>
    <xf numFmtId="9" fontId="5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0" borderId="0"/>
    <xf numFmtId="0" fontId="37" fillId="0" borderId="0"/>
    <xf numFmtId="0" fontId="37" fillId="0" borderId="0"/>
    <xf numFmtId="0" fontId="2" fillId="0" borderId="0"/>
    <xf numFmtId="0" fontId="17" fillId="0" borderId="24"/>
    <xf numFmtId="0" fontId="19" fillId="0" borderId="0"/>
    <xf numFmtId="0" fontId="24" fillId="0" borderId="0" applyNumberFormat="0" applyFill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9" fillId="0" borderId="32" applyNumberFormat="0" applyFill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18" fillId="0" borderId="33"/>
    <xf numFmtId="0" fontId="18" fillId="0" borderId="24"/>
    <xf numFmtId="0" fontId="25" fillId="0" borderId="0" applyNumberFormat="0" applyFill="0" applyBorder="0" applyAlignment="0" applyProtection="0"/>
    <xf numFmtId="0" fontId="38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53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3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5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4" fillId="0" borderId="0"/>
    <xf numFmtId="0" fontId="4" fillId="0" borderId="4" applyNumberFormat="0" applyAlignment="0" applyProtection="0">
      <alignment horizontal="left" vertical="center"/>
    </xf>
    <xf numFmtId="0" fontId="4" fillId="0" borderId="16">
      <alignment horizontal="left" vertical="center"/>
    </xf>
    <xf numFmtId="174" fontId="2" fillId="0" borderId="0"/>
    <xf numFmtId="174" fontId="2" fillId="0" borderId="0"/>
    <xf numFmtId="174" fontId="2" fillId="0" borderId="0"/>
    <xf numFmtId="174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10" borderId="2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5" fillId="0" borderId="36" applyNumberFormat="0" applyFill="0" applyAlignment="0" applyProtection="0"/>
    <xf numFmtId="0" fontId="44" fillId="0" borderId="35" applyNumberFormat="0" applyFill="0" applyAlignment="0" applyProtection="0"/>
    <xf numFmtId="0" fontId="2" fillId="0" borderId="0"/>
  </cellStyleXfs>
  <cellXfs count="357">
    <xf numFmtId="0" fontId="0" fillId="0" borderId="0" xfId="0"/>
    <xf numFmtId="0" fontId="0" fillId="0" borderId="0" xfId="0" applyProtection="1"/>
    <xf numFmtId="0" fontId="2" fillId="0" borderId="0" xfId="0" applyFont="1" applyProtection="1"/>
    <xf numFmtId="10" fontId="2" fillId="3" borderId="1" xfId="3" applyNumberFormat="1" applyFont="1" applyFill="1" applyBorder="1" applyProtection="1">
      <protection locked="0"/>
    </xf>
    <xf numFmtId="0" fontId="3" fillId="0" borderId="0" xfId="0" applyFont="1" applyProtection="1"/>
    <xf numFmtId="44" fontId="0" fillId="0" borderId="0" xfId="0" applyNumberFormat="1" applyProtection="1"/>
    <xf numFmtId="0" fontId="2" fillId="0" borderId="0" xfId="4" applyProtection="1"/>
    <xf numFmtId="10" fontId="2" fillId="4" borderId="2" xfId="3" applyNumberFormat="1" applyFont="1" applyFill="1" applyBorder="1" applyAlignment="1" applyProtection="1">
      <alignment vertical="center"/>
    </xf>
    <xf numFmtId="44" fontId="2" fillId="4" borderId="3" xfId="4" applyNumberFormat="1" applyFill="1" applyBorder="1" applyAlignment="1" applyProtection="1">
      <alignment vertical="center"/>
    </xf>
    <xf numFmtId="0" fontId="2" fillId="4" borderId="4" xfId="4" applyFill="1" applyBorder="1" applyAlignment="1" applyProtection="1">
      <alignment vertical="center"/>
    </xf>
    <xf numFmtId="44" fontId="2" fillId="4" borderId="5" xfId="2" applyFont="1" applyFill="1" applyBorder="1" applyAlignment="1" applyProtection="1">
      <alignment vertical="center"/>
    </xf>
    <xf numFmtId="0" fontId="2" fillId="4" borderId="3" xfId="4" applyFill="1" applyBorder="1" applyAlignment="1" applyProtection="1">
      <alignment vertical="center"/>
      <protection locked="0"/>
    </xf>
    <xf numFmtId="167" fontId="2" fillId="4" borderId="3" xfId="2" applyNumberFormat="1" applyFont="1" applyFill="1" applyBorder="1" applyAlignment="1" applyProtection="1">
      <alignment vertical="top"/>
      <protection locked="0"/>
    </xf>
    <xf numFmtId="0" fontId="2" fillId="4" borderId="3" xfId="4" applyFill="1" applyBorder="1" applyAlignment="1" applyProtection="1">
      <alignment vertical="center"/>
    </xf>
    <xf numFmtId="44" fontId="2" fillId="4" borderId="6" xfId="2" applyFont="1" applyFill="1" applyBorder="1" applyAlignment="1" applyProtection="1">
      <alignment vertical="center"/>
    </xf>
    <xf numFmtId="0" fontId="2" fillId="4" borderId="4" xfId="4" applyFill="1" applyBorder="1" applyAlignment="1" applyProtection="1">
      <alignment vertical="center"/>
      <protection locked="0"/>
    </xf>
    <xf numFmtId="0" fontId="2" fillId="4" borderId="4" xfId="4" applyFill="1" applyBorder="1" applyAlignment="1" applyProtection="1">
      <alignment vertical="top"/>
    </xf>
    <xf numFmtId="0" fontId="2" fillId="4" borderId="4" xfId="4" applyFill="1" applyBorder="1" applyAlignment="1" applyProtection="1">
      <alignment vertical="top"/>
      <protection locked="0"/>
    </xf>
    <xf numFmtId="0" fontId="2" fillId="4" borderId="7" xfId="4" applyFont="1" applyFill="1" applyBorder="1" applyProtection="1"/>
    <xf numFmtId="0" fontId="2" fillId="5" borderId="0" xfId="4" applyFill="1" applyBorder="1" applyAlignment="1" applyProtection="1">
      <alignment vertical="center"/>
    </xf>
    <xf numFmtId="0" fontId="2" fillId="5" borderId="9" xfId="4" applyFill="1" applyBorder="1" applyAlignment="1" applyProtection="1">
      <alignment vertical="top"/>
    </xf>
    <xf numFmtId="0" fontId="2" fillId="5" borderId="0" xfId="4" applyFill="1" applyAlignment="1" applyProtection="1">
      <alignment vertical="top"/>
    </xf>
    <xf numFmtId="0" fontId="2" fillId="0" borderId="0" xfId="4" applyFont="1" applyFill="1" applyBorder="1" applyAlignment="1" applyProtection="1">
      <alignment vertical="center"/>
    </xf>
    <xf numFmtId="0" fontId="2" fillId="0" borderId="9" xfId="4" applyFont="1" applyFill="1" applyBorder="1" applyAlignment="1" applyProtection="1">
      <alignment vertical="center"/>
    </xf>
    <xf numFmtId="0" fontId="2" fillId="0" borderId="0" xfId="4" applyFill="1" applyBorder="1" applyAlignment="1" applyProtection="1">
      <alignment vertical="center"/>
    </xf>
    <xf numFmtId="0" fontId="2" fillId="0" borderId="0" xfId="4" applyAlignment="1" applyProtection="1">
      <alignment vertical="top"/>
    </xf>
    <xf numFmtId="44" fontId="2" fillId="0" borderId="9" xfId="4" applyNumberFormat="1" applyFont="1" applyFill="1" applyBorder="1" applyAlignment="1" applyProtection="1">
      <alignment vertical="center"/>
    </xf>
    <xf numFmtId="44" fontId="2" fillId="0" borderId="10" xfId="4" applyNumberFormat="1" applyFont="1" applyFill="1" applyBorder="1" applyAlignment="1" applyProtection="1">
      <alignment vertical="center"/>
    </xf>
    <xf numFmtId="9" fontId="2" fillId="0" borderId="9" xfId="4" applyNumberFormat="1" applyFont="1" applyFill="1" applyBorder="1" applyAlignment="1" applyProtection="1">
      <alignment vertical="center"/>
    </xf>
    <xf numFmtId="9" fontId="2" fillId="0" borderId="9" xfId="4" applyNumberFormat="1" applyFont="1" applyFill="1" applyBorder="1" applyAlignment="1" applyProtection="1">
      <alignment vertical="top"/>
      <protection locked="0"/>
    </xf>
    <xf numFmtId="9" fontId="2" fillId="0" borderId="0" xfId="4" applyNumberFormat="1" applyFill="1" applyBorder="1" applyAlignment="1" applyProtection="1">
      <alignment vertical="center"/>
    </xf>
    <xf numFmtId="9" fontId="2" fillId="0" borderId="9" xfId="4" applyNumberFormat="1" applyFill="1" applyBorder="1" applyAlignment="1" applyProtection="1">
      <alignment vertical="top"/>
      <protection locked="0"/>
    </xf>
    <xf numFmtId="0" fontId="2" fillId="0" borderId="0" xfId="4" applyFont="1" applyFill="1" applyAlignment="1" applyProtection="1">
      <alignment horizontal="left" vertical="top" indent="1"/>
    </xf>
    <xf numFmtId="44" fontId="3" fillId="0" borderId="9" xfId="4" applyNumberFormat="1" applyFont="1" applyFill="1" applyBorder="1" applyAlignment="1" applyProtection="1">
      <alignment vertical="center"/>
    </xf>
    <xf numFmtId="0" fontId="3" fillId="0" borderId="0" xfId="4" applyFont="1" applyFill="1" applyBorder="1" applyAlignment="1" applyProtection="1">
      <alignment vertical="center"/>
    </xf>
    <xf numFmtId="44" fontId="3" fillId="0" borderId="10" xfId="4" applyNumberFormat="1" applyFont="1" applyFill="1" applyBorder="1" applyAlignment="1" applyProtection="1">
      <alignment vertical="center"/>
    </xf>
    <xf numFmtId="9" fontId="3" fillId="0" borderId="9" xfId="4" applyNumberFormat="1" applyFont="1" applyFill="1" applyBorder="1" applyAlignment="1" applyProtection="1">
      <alignment vertical="center"/>
    </xf>
    <xf numFmtId="0" fontId="3" fillId="0" borderId="9" xfId="4" applyFont="1" applyFill="1" applyBorder="1" applyAlignment="1" applyProtection="1">
      <alignment vertical="center"/>
    </xf>
    <xf numFmtId="9" fontId="2" fillId="0" borderId="9" xfId="4" applyNumberFormat="1" applyFill="1" applyBorder="1" applyAlignment="1" applyProtection="1">
      <alignment vertical="top"/>
    </xf>
    <xf numFmtId="0" fontId="3" fillId="0" borderId="0" xfId="4" applyFont="1" applyFill="1" applyAlignment="1" applyProtection="1">
      <alignment vertical="top"/>
    </xf>
    <xf numFmtId="44" fontId="2" fillId="4" borderId="5" xfId="4" applyNumberFormat="1" applyFill="1" applyBorder="1" applyAlignment="1" applyProtection="1">
      <alignment vertical="center"/>
    </xf>
    <xf numFmtId="44" fontId="2" fillId="4" borderId="4" xfId="2" applyFont="1" applyFill="1" applyBorder="1" applyAlignment="1" applyProtection="1">
      <alignment vertical="center"/>
    </xf>
    <xf numFmtId="0" fontId="2" fillId="4" borderId="5" xfId="4" applyFill="1" applyBorder="1" applyAlignment="1" applyProtection="1">
      <alignment vertical="center"/>
      <protection locked="0"/>
    </xf>
    <xf numFmtId="167" fontId="2" fillId="4" borderId="5" xfId="2" applyNumberFormat="1" applyFont="1" applyFill="1" applyBorder="1" applyAlignment="1" applyProtection="1">
      <alignment vertical="top"/>
      <protection locked="0"/>
    </xf>
    <xf numFmtId="44" fontId="3" fillId="5" borderId="12" xfId="0" applyNumberFormat="1" applyFont="1" applyFill="1" applyBorder="1" applyAlignment="1" applyProtection="1">
      <alignment vertical="center"/>
    </xf>
    <xf numFmtId="0" fontId="3" fillId="5" borderId="13" xfId="0" applyFont="1" applyFill="1" applyBorder="1" applyAlignment="1" applyProtection="1">
      <alignment vertical="center"/>
    </xf>
    <xf numFmtId="0" fontId="3" fillId="5" borderId="12" xfId="0" applyFont="1" applyFill="1" applyBorder="1" applyAlignment="1" applyProtection="1">
      <alignment vertical="center"/>
    </xf>
    <xf numFmtId="44" fontId="3" fillId="5" borderId="14" xfId="0" applyNumberFormat="1" applyFont="1" applyFill="1" applyBorder="1" applyAlignment="1" applyProtection="1">
      <alignment vertical="center"/>
    </xf>
    <xf numFmtId="0" fontId="0" fillId="5" borderId="13" xfId="0" applyFill="1" applyBorder="1" applyAlignment="1" applyProtection="1">
      <alignment vertical="center"/>
    </xf>
    <xf numFmtId="0" fontId="0" fillId="5" borderId="12" xfId="0" applyFill="1" applyBorder="1" applyAlignment="1" applyProtection="1">
      <alignment vertical="top"/>
    </xf>
    <xf numFmtId="0" fontId="0" fillId="5" borderId="0" xfId="0" applyFill="1" applyAlignment="1" applyProtection="1">
      <alignment vertical="top"/>
    </xf>
    <xf numFmtId="0" fontId="2" fillId="0" borderId="0" xfId="0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Alignment="1" applyProtection="1">
      <alignment vertical="top"/>
    </xf>
    <xf numFmtId="44" fontId="2" fillId="0" borderId="9" xfId="0" applyNumberFormat="1" applyFont="1" applyFill="1" applyBorder="1" applyAlignment="1" applyProtection="1">
      <alignment vertical="center"/>
    </xf>
    <xf numFmtId="44" fontId="2" fillId="0" borderId="10" xfId="0" applyNumberFormat="1" applyFont="1" applyFill="1" applyBorder="1" applyAlignment="1" applyProtection="1">
      <alignment vertical="center"/>
    </xf>
    <xf numFmtId="9" fontId="2" fillId="0" borderId="9" xfId="0" applyNumberFormat="1" applyFont="1" applyFill="1" applyBorder="1" applyAlignment="1" applyProtection="1">
      <alignment vertical="center"/>
      <protection locked="0"/>
    </xf>
    <xf numFmtId="9" fontId="0" fillId="0" borderId="9" xfId="0" applyNumberFormat="1" applyFill="1" applyBorder="1" applyAlignment="1" applyProtection="1">
      <alignment vertical="top"/>
      <protection locked="0"/>
    </xf>
    <xf numFmtId="0" fontId="2" fillId="0" borderId="0" xfId="0" applyFont="1" applyFill="1" applyAlignment="1" applyProtection="1">
      <alignment horizontal="left" vertical="top" indent="1"/>
    </xf>
    <xf numFmtId="44" fontId="3" fillId="0" borderId="9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4" fontId="3" fillId="0" borderId="10" xfId="0" applyNumberFormat="1" applyFont="1" applyFill="1" applyBorder="1" applyAlignment="1" applyProtection="1">
      <alignment vertical="center"/>
    </xf>
    <xf numFmtId="9" fontId="3" fillId="0" borderId="9" xfId="0" applyNumberFormat="1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9" fontId="0" fillId="0" borderId="0" xfId="0" applyNumberFormat="1" applyFill="1" applyBorder="1" applyAlignment="1" applyProtection="1">
      <alignment vertical="center"/>
    </xf>
    <xf numFmtId="9" fontId="0" fillId="0" borderId="9" xfId="0" applyNumberFormat="1" applyFill="1" applyBorder="1" applyAlignment="1" applyProtection="1">
      <alignment vertical="top"/>
    </xf>
    <xf numFmtId="0" fontId="3" fillId="0" borderId="0" xfId="0" applyFont="1" applyFill="1" applyAlignment="1" applyProtection="1">
      <alignment vertical="top"/>
    </xf>
    <xf numFmtId="44" fontId="0" fillId="4" borderId="5" xfId="0" applyNumberFormat="1" applyFill="1" applyBorder="1" applyAlignment="1" applyProtection="1">
      <alignment vertical="center"/>
    </xf>
    <xf numFmtId="0" fontId="0" fillId="4" borderId="4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top"/>
    </xf>
    <xf numFmtId="0" fontId="0" fillId="4" borderId="4" xfId="0" applyFill="1" applyBorder="1" applyAlignment="1" applyProtection="1">
      <alignment vertical="top"/>
      <protection locked="0"/>
    </xf>
    <xf numFmtId="0" fontId="2" fillId="4" borderId="7" xfId="0" applyFont="1" applyFill="1" applyBorder="1" applyProtection="1"/>
    <xf numFmtId="44" fontId="2" fillId="0" borderId="9" xfId="4" applyNumberFormat="1" applyBorder="1" applyAlignment="1" applyProtection="1">
      <alignment vertical="center"/>
    </xf>
    <xf numFmtId="0" fontId="2" fillId="0" borderId="0" xfId="4" applyAlignment="1" applyProtection="1">
      <alignment vertical="center"/>
    </xf>
    <xf numFmtId="44" fontId="2" fillId="0" borderId="8" xfId="2" applyFont="1" applyBorder="1" applyAlignment="1" applyProtection="1">
      <alignment vertical="center"/>
    </xf>
    <xf numFmtId="1" fontId="2" fillId="6" borderId="9" xfId="4" applyNumberFormat="1" applyFill="1" applyBorder="1" applyAlignment="1" applyProtection="1">
      <alignment vertical="center"/>
    </xf>
    <xf numFmtId="167" fontId="2" fillId="3" borderId="9" xfId="2" applyNumberFormat="1" applyFont="1" applyFill="1" applyBorder="1" applyAlignment="1" applyProtection="1">
      <alignment vertical="top"/>
      <protection locked="0"/>
    </xf>
    <xf numFmtId="0" fontId="2" fillId="0" borderId="0" xfId="4" applyFill="1" applyAlignment="1" applyProtection="1">
      <alignment vertical="top"/>
    </xf>
    <xf numFmtId="0" fontId="2" fillId="0" borderId="0" xfId="4" applyFont="1" applyAlignment="1" applyProtection="1">
      <alignment vertical="top"/>
    </xf>
    <xf numFmtId="44" fontId="0" fillId="0" borderId="9" xfId="0" applyNumberForma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" fontId="2" fillId="6" borderId="9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top"/>
    </xf>
    <xf numFmtId="0" fontId="0" fillId="7" borderId="0" xfId="0" applyFill="1" applyAlignment="1" applyProtection="1">
      <alignment vertical="top"/>
      <protection locked="0"/>
    </xf>
    <xf numFmtId="0" fontId="2" fillId="0" borderId="0" xfId="0" applyFont="1" applyAlignment="1" applyProtection="1">
      <alignment vertical="top"/>
    </xf>
    <xf numFmtId="167" fontId="2" fillId="3" borderId="9" xfId="2" applyNumberFormat="1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0" fontId="3" fillId="8" borderId="15" xfId="3" applyNumberFormat="1" applyFont="1" applyFill="1" applyBorder="1" applyAlignment="1" applyProtection="1">
      <alignment vertical="center"/>
    </xf>
    <xf numFmtId="44" fontId="3" fillId="8" borderId="1" xfId="0" applyNumberFormat="1" applyFont="1" applyFill="1" applyBorder="1" applyAlignment="1" applyProtection="1">
      <alignment vertical="center"/>
    </xf>
    <xf numFmtId="0" fontId="3" fillId="8" borderId="0" xfId="0" applyFont="1" applyFill="1" applyAlignment="1" applyProtection="1">
      <alignment vertical="center"/>
    </xf>
    <xf numFmtId="44" fontId="3" fillId="8" borderId="15" xfId="0" applyNumberFormat="1" applyFont="1" applyFill="1" applyBorder="1" applyAlignment="1" applyProtection="1">
      <alignment vertical="center"/>
    </xf>
    <xf numFmtId="0" fontId="3" fillId="8" borderId="15" xfId="0" applyFont="1" applyFill="1" applyBorder="1" applyAlignment="1" applyProtection="1">
      <alignment vertical="center"/>
    </xf>
    <xf numFmtId="0" fontId="3" fillId="8" borderId="1" xfId="0" applyFont="1" applyFill="1" applyBorder="1" applyAlignment="1" applyProtection="1">
      <alignment vertical="center"/>
    </xf>
    <xf numFmtId="0" fontId="0" fillId="8" borderId="1" xfId="0" applyFill="1" applyBorder="1" applyAlignment="1" applyProtection="1">
      <alignment vertical="center"/>
    </xf>
    <xf numFmtId="0" fontId="0" fillId="8" borderId="1" xfId="0" applyFill="1" applyBorder="1" applyAlignment="1" applyProtection="1">
      <alignment vertical="top"/>
    </xf>
    <xf numFmtId="0" fontId="0" fillId="8" borderId="16" xfId="0" applyFill="1" applyBorder="1" applyAlignment="1" applyProtection="1">
      <alignment vertical="top"/>
    </xf>
    <xf numFmtId="0" fontId="3" fillId="8" borderId="17" xfId="0" applyFont="1" applyFill="1" applyBorder="1" applyAlignment="1" applyProtection="1">
      <alignment vertical="top" wrapText="1"/>
    </xf>
    <xf numFmtId="10" fontId="0" fillId="0" borderId="8" xfId="3" applyNumberFormat="1" applyFont="1" applyBorder="1" applyAlignment="1" applyProtection="1">
      <alignment vertical="center"/>
    </xf>
    <xf numFmtId="44" fontId="0" fillId="0" borderId="8" xfId="2" applyFont="1" applyBorder="1" applyAlignment="1" applyProtection="1">
      <alignment vertical="center"/>
    </xf>
    <xf numFmtId="167" fontId="0" fillId="3" borderId="9" xfId="2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8" borderId="0" xfId="0" applyFill="1" applyAlignment="1" applyProtection="1">
      <alignment vertical="center"/>
    </xf>
    <xf numFmtId="0" fontId="0" fillId="8" borderId="15" xfId="0" applyFill="1" applyBorder="1" applyAlignment="1" applyProtection="1">
      <alignment vertical="center"/>
    </xf>
    <xf numFmtId="0" fontId="0" fillId="8" borderId="1" xfId="0" applyFill="1" applyBorder="1" applyProtection="1"/>
    <xf numFmtId="0" fontId="0" fillId="8" borderId="16" xfId="0" applyFill="1" applyBorder="1" applyProtection="1"/>
    <xf numFmtId="167" fontId="0" fillId="3" borderId="9" xfId="2" applyNumberFormat="1" applyFont="1" applyFill="1" applyBorder="1" applyAlignment="1" applyProtection="1">
      <alignment vertical="top"/>
      <protection locked="0"/>
    </xf>
    <xf numFmtId="0" fontId="0" fillId="0" borderId="0" xfId="0" applyFill="1" applyProtection="1"/>
    <xf numFmtId="0" fontId="0" fillId="8" borderId="1" xfId="0" applyFill="1" applyBorder="1" applyAlignment="1" applyProtection="1">
      <alignment vertical="center"/>
      <protection locked="0"/>
    </xf>
    <xf numFmtId="167" fontId="0" fillId="8" borderId="1" xfId="2" applyNumberFormat="1" applyFont="1" applyFill="1" applyBorder="1" applyAlignment="1" applyProtection="1">
      <alignment vertical="top"/>
      <protection locked="0"/>
    </xf>
    <xf numFmtId="0" fontId="0" fillId="8" borderId="16" xfId="0" applyFill="1" applyBorder="1" applyAlignment="1" applyProtection="1">
      <alignment vertical="top"/>
      <protection locked="0"/>
    </xf>
    <xf numFmtId="0" fontId="3" fillId="8" borderId="17" xfId="0" applyFont="1" applyFill="1" applyBorder="1" applyAlignment="1" applyProtection="1">
      <alignment vertical="top"/>
      <protection locked="0"/>
    </xf>
    <xf numFmtId="0" fontId="3" fillId="0" borderId="11" xfId="0" quotePrefix="1" applyFont="1" applyBorder="1" applyAlignment="1" applyProtection="1">
      <alignment horizontal="center"/>
    </xf>
    <xf numFmtId="0" fontId="3" fillId="0" borderId="12" xfId="0" quotePrefix="1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3" fillId="0" borderId="19" xfId="0" applyFont="1" applyBorder="1" applyAlignment="1" applyProtection="1">
      <alignment horizontal="center"/>
    </xf>
    <xf numFmtId="0" fontId="3" fillId="0" borderId="0" xfId="0" applyFont="1" applyAlignment="1" applyProtection="1"/>
    <xf numFmtId="168" fontId="3" fillId="3" borderId="1" xfId="1" applyNumberFormat="1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5" fillId="7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0" fillId="9" borderId="0" xfId="0" applyFill="1" applyBorder="1" applyProtection="1"/>
    <xf numFmtId="0" fontId="7" fillId="9" borderId="0" xfId="0" applyFont="1" applyFill="1" applyBorder="1" applyProtection="1"/>
    <xf numFmtId="0" fontId="8" fillId="3" borderId="0" xfId="0" applyFont="1" applyFill="1" applyAlignment="1">
      <alignment horizontal="right" vertical="top"/>
    </xf>
    <xf numFmtId="0" fontId="3" fillId="0" borderId="0" xfId="0" applyFont="1"/>
    <xf numFmtId="0" fontId="8" fillId="0" borderId="0" xfId="0" applyFont="1" applyAlignment="1">
      <alignment horizontal="right" vertical="top"/>
    </xf>
    <xf numFmtId="0" fontId="4" fillId="9" borderId="0" xfId="0" applyFont="1" applyFill="1" applyBorder="1" applyAlignment="1" applyProtection="1"/>
    <xf numFmtId="0" fontId="8" fillId="3" borderId="20" xfId="0" applyFont="1" applyFill="1" applyBorder="1" applyAlignment="1">
      <alignment horizontal="right" vertical="top"/>
    </xf>
    <xf numFmtId="0" fontId="0" fillId="9" borderId="0" xfId="0" applyFill="1" applyBorder="1" applyAlignment="1" applyProtection="1">
      <alignment horizontal="left" indent="1"/>
    </xf>
    <xf numFmtId="0" fontId="9" fillId="9" borderId="0" xfId="0" applyFont="1" applyFill="1" applyBorder="1" applyAlignment="1" applyProtection="1"/>
    <xf numFmtId="0" fontId="10" fillId="9" borderId="0" xfId="0" applyFont="1" applyFill="1" applyAlignment="1" applyProtection="1">
      <alignment vertical="top" wrapText="1"/>
    </xf>
    <xf numFmtId="44" fontId="0" fillId="3" borderId="9" xfId="2" applyNumberFormat="1" applyFont="1" applyFill="1" applyBorder="1" applyAlignment="1" applyProtection="1">
      <alignment vertical="top"/>
      <protection locked="0"/>
    </xf>
    <xf numFmtId="169" fontId="0" fillId="3" borderId="9" xfId="2" applyNumberFormat="1" applyFont="1" applyFill="1" applyBorder="1" applyAlignment="1" applyProtection="1">
      <alignment vertical="top"/>
      <protection locked="0"/>
    </xf>
    <xf numFmtId="169" fontId="0" fillId="3" borderId="9" xfId="2" applyNumberFormat="1" applyFont="1" applyFill="1" applyBorder="1" applyAlignment="1" applyProtection="1">
      <alignment vertical="center"/>
      <protection locked="0"/>
    </xf>
    <xf numFmtId="44" fontId="0" fillId="0" borderId="8" xfId="191" applyFont="1" applyBorder="1" applyAlignment="1" applyProtection="1">
      <alignment vertical="center"/>
    </xf>
    <xf numFmtId="167" fontId="0" fillId="6" borderId="9" xfId="191" applyNumberFormat="1" applyFont="1" applyFill="1" applyBorder="1" applyAlignment="1" applyProtection="1">
      <alignment vertical="top"/>
      <protection locked="0"/>
    </xf>
    <xf numFmtId="168" fontId="0" fillId="2" borderId="9" xfId="0" applyNumberFormat="1" applyFill="1" applyBorder="1" applyAlignment="1" applyProtection="1">
      <alignment vertical="center"/>
    </xf>
    <xf numFmtId="168" fontId="0" fillId="0" borderId="9" xfId="0" applyNumberFormat="1" applyFill="1" applyBorder="1" applyAlignment="1" applyProtection="1">
      <alignment vertical="center"/>
    </xf>
    <xf numFmtId="44" fontId="0" fillId="6" borderId="9" xfId="191" applyNumberFormat="1" applyFont="1" applyFill="1" applyBorder="1" applyAlignment="1" applyProtection="1">
      <alignment vertical="top"/>
      <protection locked="0"/>
    </xf>
    <xf numFmtId="44" fontId="3" fillId="0" borderId="34" xfId="0" applyNumberFormat="1" applyFont="1" applyFill="1" applyBorder="1" applyAlignment="1" applyProtection="1">
      <alignment vertical="center"/>
    </xf>
    <xf numFmtId="44" fontId="3" fillId="0" borderId="34" xfId="4" applyNumberFormat="1" applyFont="1" applyFill="1" applyBorder="1" applyAlignment="1" applyProtection="1">
      <alignment vertical="center"/>
    </xf>
    <xf numFmtId="10" fontId="13" fillId="0" borderId="8" xfId="3" applyNumberFormat="1" applyFont="1" applyBorder="1" applyAlignment="1" applyProtection="1">
      <alignment vertical="center"/>
    </xf>
    <xf numFmtId="10" fontId="13" fillId="5" borderId="8" xfId="3" applyNumberFormat="1" applyFont="1" applyFill="1" applyBorder="1" applyAlignment="1" applyProtection="1">
      <alignment vertical="center"/>
    </xf>
    <xf numFmtId="0" fontId="0" fillId="0" borderId="0" xfId="0"/>
    <xf numFmtId="44" fontId="0" fillId="8" borderId="15" xfId="0" applyNumberFormat="1" applyFill="1" applyBorder="1" applyAlignment="1" applyProtection="1">
      <alignment vertical="center"/>
      <protection locked="0"/>
    </xf>
    <xf numFmtId="0" fontId="13" fillId="0" borderId="0" xfId="0" applyFont="1" applyAlignment="1" applyProtection="1">
      <alignment horizontal="left"/>
    </xf>
    <xf numFmtId="0" fontId="55" fillId="3" borderId="1" xfId="0" applyFont="1" applyFill="1" applyBorder="1" applyAlignment="1" applyProtection="1">
      <alignment horizontal="center"/>
    </xf>
    <xf numFmtId="168" fontId="55" fillId="3" borderId="1" xfId="1" applyNumberFormat="1" applyFont="1" applyFill="1" applyBorder="1" applyAlignment="1" applyProtection="1">
      <alignment horizontal="center"/>
    </xf>
    <xf numFmtId="168" fontId="0" fillId="2" borderId="9" xfId="1" applyNumberFormat="1" applyFont="1" applyFill="1" applyBorder="1" applyAlignment="1" applyProtection="1">
      <alignment vertical="center"/>
    </xf>
    <xf numFmtId="168" fontId="0" fillId="0" borderId="9" xfId="1" applyNumberFormat="1" applyFont="1" applyFill="1" applyBorder="1" applyAlignment="1" applyProtection="1">
      <alignment vertical="center"/>
    </xf>
    <xf numFmtId="168" fontId="2" fillId="6" borderId="9" xfId="1" applyNumberFormat="1" applyFont="1" applyFill="1" applyBorder="1" applyAlignment="1" applyProtection="1">
      <alignment vertical="center"/>
    </xf>
    <xf numFmtId="168" fontId="2" fillId="0" borderId="0" xfId="0" applyNumberFormat="1" applyFont="1" applyProtection="1"/>
    <xf numFmtId="44" fontId="4" fillId="0" borderId="0" xfId="0" applyNumberFormat="1" applyFont="1" applyAlignment="1" applyProtection="1">
      <alignment horizontal="center"/>
    </xf>
    <xf numFmtId="168" fontId="0" fillId="0" borderId="8" xfId="1" applyNumberFormat="1" applyFont="1" applyFill="1" applyBorder="1" applyAlignment="1" applyProtection="1">
      <alignment vertical="center"/>
    </xf>
    <xf numFmtId="168" fontId="0" fillId="2" borderId="8" xfId="1" applyNumberFormat="1" applyFont="1" applyFill="1" applyBorder="1" applyAlignment="1" applyProtection="1">
      <alignment vertical="center"/>
    </xf>
    <xf numFmtId="44" fontId="0" fillId="0" borderId="0" xfId="0" applyNumberFormat="1"/>
    <xf numFmtId="167" fontId="4" fillId="0" borderId="0" xfId="0" applyNumberFormat="1" applyFont="1" applyAlignment="1" applyProtection="1">
      <alignment horizontal="center"/>
    </xf>
    <xf numFmtId="44" fontId="4" fillId="0" borderId="0" xfId="2" applyFont="1" applyAlignment="1" applyProtection="1">
      <alignment horizontal="center"/>
    </xf>
    <xf numFmtId="44" fontId="15" fillId="0" borderId="0" xfId="2" applyNumberFormat="1" applyFont="1" applyAlignment="1" applyProtection="1">
      <alignment horizontal="center"/>
    </xf>
    <xf numFmtId="168" fontId="3" fillId="3" borderId="1" xfId="1" applyNumberFormat="1" applyFont="1" applyFill="1" applyBorder="1" applyAlignment="1" applyProtection="1">
      <alignment horizontal="center"/>
    </xf>
    <xf numFmtId="168" fontId="0" fillId="0" borderId="0" xfId="0" applyNumberFormat="1" applyProtection="1"/>
    <xf numFmtId="168" fontId="0" fillId="0" borderId="0" xfId="1" applyNumberFormat="1" applyFont="1" applyProtection="1"/>
    <xf numFmtId="43" fontId="0" fillId="0" borderId="0" xfId="1" applyNumberFormat="1" applyFont="1" applyProtection="1"/>
    <xf numFmtId="168" fontId="0" fillId="0" borderId="8" xfId="0" applyNumberFormat="1" applyFill="1" applyBorder="1" applyAlignment="1" applyProtection="1">
      <alignment vertical="center"/>
    </xf>
    <xf numFmtId="168" fontId="55" fillId="0" borderId="0" xfId="1" applyNumberFormat="1" applyFont="1" applyFill="1" applyBorder="1" applyAlignment="1" applyProtection="1">
      <alignment horizontal="center"/>
    </xf>
    <xf numFmtId="168" fontId="3" fillId="0" borderId="0" xfId="1" applyNumberFormat="1" applyFont="1" applyFill="1" applyBorder="1" applyAlignment="1" applyProtection="1">
      <alignment horizontal="center"/>
    </xf>
    <xf numFmtId="168" fontId="3" fillId="8" borderId="15" xfId="1" applyNumberFormat="1" applyFont="1" applyFill="1" applyBorder="1" applyAlignment="1" applyProtection="1">
      <alignment vertical="center"/>
    </xf>
    <xf numFmtId="168" fontId="0" fillId="0" borderId="9" xfId="0" applyNumberFormat="1" applyFill="1" applyBorder="1" applyAlignment="1" applyProtection="1">
      <alignment horizontal="left"/>
    </xf>
    <xf numFmtId="168" fontId="0" fillId="8" borderId="1" xfId="1" applyNumberFormat="1" applyFont="1" applyFill="1" applyBorder="1" applyAlignment="1" applyProtection="1">
      <alignment vertical="center"/>
    </xf>
    <xf numFmtId="0" fontId="0" fillId="0" borderId="0" xfId="0"/>
    <xf numFmtId="169" fontId="0" fillId="0" borderId="0" xfId="0" applyNumberFormat="1" applyProtection="1"/>
    <xf numFmtId="0" fontId="2" fillId="4" borderId="7" xfId="0" quotePrefix="1" applyFont="1" applyFill="1" applyBorder="1" applyProtection="1"/>
    <xf numFmtId="180" fontId="55" fillId="3" borderId="1" xfId="1" applyNumberFormat="1" applyFont="1" applyFill="1" applyBorder="1" applyAlignment="1" applyProtection="1">
      <alignment horizontal="center"/>
    </xf>
    <xf numFmtId="180" fontId="0" fillId="0" borderId="9" xfId="1" applyNumberFormat="1" applyFont="1" applyFill="1" applyBorder="1" applyAlignment="1" applyProtection="1">
      <alignment vertical="center"/>
    </xf>
    <xf numFmtId="180" fontId="0" fillId="2" borderId="9" xfId="1" applyNumberFormat="1" applyFont="1" applyFill="1" applyBorder="1" applyAlignment="1" applyProtection="1">
      <alignment vertical="center"/>
    </xf>
    <xf numFmtId="180" fontId="0" fillId="8" borderId="15" xfId="0" applyNumberFormat="1" applyFill="1" applyBorder="1" applyAlignment="1" applyProtection="1">
      <alignment vertical="center"/>
      <protection locked="0"/>
    </xf>
    <xf numFmtId="44" fontId="2" fillId="3" borderId="9" xfId="2" applyNumberFormat="1" applyFont="1" applyFill="1" applyBorder="1" applyAlignment="1" applyProtection="1">
      <alignment vertical="top"/>
      <protection locked="0"/>
    </xf>
    <xf numFmtId="44" fontId="2" fillId="3" borderId="9" xfId="2" applyNumberFormat="1" applyFont="1" applyFill="1" applyBorder="1" applyAlignment="1" applyProtection="1">
      <alignment vertical="center"/>
      <protection locked="0"/>
    </xf>
    <xf numFmtId="0" fontId="56" fillId="0" borderId="0" xfId="1336" applyFont="1" applyFill="1" applyBorder="1" applyAlignment="1"/>
    <xf numFmtId="44" fontId="0" fillId="0" borderId="8" xfId="2" applyFont="1" applyFill="1" applyBorder="1" applyAlignment="1" applyProtection="1">
      <alignment vertical="center"/>
    </xf>
    <xf numFmtId="44" fontId="0" fillId="0" borderId="9" xfId="0" applyNumberFormat="1" applyFill="1" applyBorder="1" applyAlignment="1" applyProtection="1">
      <alignment vertical="center"/>
    </xf>
    <xf numFmtId="10" fontId="0" fillId="0" borderId="8" xfId="3" applyNumberFormat="1" applyFont="1" applyFill="1" applyBorder="1" applyAlignment="1" applyProtection="1">
      <alignment vertical="center"/>
    </xf>
    <xf numFmtId="0" fontId="0" fillId="0" borderId="0" xfId="0" applyFill="1"/>
    <xf numFmtId="0" fontId="0" fillId="0" borderId="0" xfId="0" applyFont="1" applyFill="1" applyAlignment="1" applyProtection="1">
      <alignment vertical="top"/>
    </xf>
    <xf numFmtId="169" fontId="0" fillId="0" borderId="9" xfId="191" applyNumberFormat="1" applyFont="1" applyFill="1" applyBorder="1" applyAlignment="1" applyProtection="1">
      <alignment vertical="top"/>
      <protection locked="0"/>
    </xf>
    <xf numFmtId="0" fontId="2" fillId="0" borderId="0" xfId="4" applyFont="1" applyAlignment="1" applyProtection="1">
      <alignment vertical="top"/>
      <protection locked="0"/>
    </xf>
    <xf numFmtId="44" fontId="13" fillId="8" borderId="15" xfId="2" applyFont="1" applyFill="1" applyBorder="1" applyAlignment="1" applyProtection="1">
      <alignment vertical="center"/>
    </xf>
    <xf numFmtId="0" fontId="0" fillId="0" borderId="0" xfId="0" applyFill="1" applyBorder="1"/>
    <xf numFmtId="167" fontId="0" fillId="0" borderId="0" xfId="191" applyNumberFormat="1" applyFont="1" applyFill="1" applyBorder="1" applyAlignment="1" applyProtection="1">
      <alignment vertical="top"/>
      <protection locked="0"/>
    </xf>
    <xf numFmtId="168" fontId="0" fillId="0" borderId="0" xfId="0" applyNumberFormat="1" applyFill="1" applyBorder="1" applyAlignment="1" applyProtection="1">
      <alignment vertical="center"/>
    </xf>
    <xf numFmtId="44" fontId="0" fillId="0" borderId="0" xfId="2" applyFont="1" applyFill="1" applyBorder="1" applyAlignment="1" applyProtection="1">
      <alignment vertical="center"/>
    </xf>
    <xf numFmtId="44" fontId="0" fillId="0" borderId="0" xfId="0" applyNumberFormat="1" applyFill="1" applyBorder="1" applyAlignment="1" applyProtection="1">
      <alignment vertical="center"/>
    </xf>
    <xf numFmtId="10" fontId="0" fillId="0" borderId="0" xfId="3" applyNumberFormat="1" applyFont="1" applyFill="1" applyBorder="1" applyAlignment="1" applyProtection="1">
      <alignment vertical="center"/>
    </xf>
    <xf numFmtId="167" fontId="2" fillId="0" borderId="0" xfId="2" applyNumberFormat="1" applyFont="1" applyFill="1" applyBorder="1" applyAlignment="1" applyProtection="1">
      <alignment vertical="top"/>
      <protection locked="0"/>
    </xf>
    <xf numFmtId="1" fontId="2" fillId="0" borderId="0" xfId="4" applyNumberFormat="1" applyFill="1" applyBorder="1" applyAlignment="1" applyProtection="1">
      <alignment vertical="center"/>
    </xf>
    <xf numFmtId="44" fontId="2" fillId="0" borderId="0" xfId="2" applyFont="1" applyFill="1" applyBorder="1" applyAlignment="1" applyProtection="1">
      <alignment vertical="center"/>
    </xf>
    <xf numFmtId="0" fontId="0" fillId="0" borderId="0" xfId="0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3" fillId="0" borderId="0" xfId="0" quotePrefix="1" applyFont="1" applyFill="1" applyBorder="1" applyAlignment="1" applyProtection="1">
      <alignment horizontal="center"/>
    </xf>
    <xf numFmtId="44" fontId="0" fillId="0" borderId="0" xfId="2" applyNumberFormat="1" applyFont="1" applyFill="1" applyBorder="1" applyAlignment="1" applyProtection="1">
      <alignment vertical="center"/>
      <protection locked="0"/>
    </xf>
    <xf numFmtId="44" fontId="0" fillId="0" borderId="0" xfId="2" applyFont="1" applyFill="1" applyBorder="1" applyAlignment="1" applyProtection="1">
      <alignment vertical="center"/>
      <protection locked="0"/>
    </xf>
    <xf numFmtId="169" fontId="0" fillId="0" borderId="0" xfId="2" applyNumberFormat="1" applyFont="1" applyFill="1" applyBorder="1" applyAlignment="1" applyProtection="1">
      <alignment vertical="center"/>
      <protection locked="0"/>
    </xf>
    <xf numFmtId="167" fontId="0" fillId="0" borderId="0" xfId="2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44" fontId="3" fillId="0" borderId="0" xfId="0" applyNumberFormat="1" applyFont="1" applyFill="1" applyBorder="1" applyAlignment="1" applyProtection="1">
      <alignment vertical="center"/>
    </xf>
    <xf numFmtId="10" fontId="12" fillId="0" borderId="0" xfId="3" applyNumberFormat="1" applyFont="1" applyFill="1" applyBorder="1" applyAlignment="1" applyProtection="1">
      <alignment vertical="center"/>
    </xf>
    <xf numFmtId="44" fontId="0" fillId="0" borderId="0" xfId="191" applyNumberFormat="1" applyFont="1" applyFill="1" applyBorder="1" applyAlignment="1" applyProtection="1">
      <alignment vertical="center"/>
      <protection locked="0"/>
    </xf>
    <xf numFmtId="10" fontId="3" fillId="0" borderId="0" xfId="3" applyNumberFormat="1" applyFont="1" applyFill="1" applyBorder="1" applyAlignment="1" applyProtection="1">
      <alignment vertical="center"/>
    </xf>
    <xf numFmtId="1" fontId="0" fillId="0" borderId="0" xfId="0" applyNumberFormat="1" applyFill="1" applyBorder="1" applyAlignment="1" applyProtection="1">
      <alignment vertical="center"/>
    </xf>
    <xf numFmtId="167" fontId="2" fillId="0" borderId="0" xfId="2" applyNumberFormat="1" applyFont="1" applyFill="1" applyBorder="1" applyAlignment="1" applyProtection="1">
      <alignment vertical="center"/>
      <protection locked="0"/>
    </xf>
    <xf numFmtId="44" fontId="2" fillId="0" borderId="0" xfId="2" applyNumberFormat="1" applyFont="1" applyFill="1" applyBorder="1" applyAlignment="1" applyProtection="1">
      <alignment vertical="center"/>
      <protection locked="0"/>
    </xf>
    <xf numFmtId="1" fontId="2" fillId="0" borderId="0" xfId="0" applyNumberFormat="1" applyFont="1" applyFill="1" applyBorder="1" applyAlignment="1" applyProtection="1">
      <alignment vertical="center"/>
    </xf>
    <xf numFmtId="10" fontId="2" fillId="0" borderId="0" xfId="3" applyNumberFormat="1" applyFont="1" applyFill="1" applyBorder="1" applyAlignment="1" applyProtection="1">
      <alignment vertical="center"/>
    </xf>
    <xf numFmtId="9" fontId="3" fillId="0" borderId="0" xfId="0" applyNumberFormat="1" applyFont="1" applyFill="1" applyBorder="1" applyAlignment="1" applyProtection="1">
      <alignment vertical="center"/>
    </xf>
    <xf numFmtId="9" fontId="2" fillId="0" borderId="0" xfId="0" applyNumberFormat="1" applyFont="1" applyFill="1" applyBorder="1" applyAlignment="1" applyProtection="1">
      <alignment vertical="center"/>
      <protection locked="0"/>
    </xf>
    <xf numFmtId="44" fontId="2" fillId="0" borderId="0" xfId="0" applyNumberFormat="1" applyFont="1" applyFill="1" applyBorder="1" applyAlignment="1" applyProtection="1">
      <alignment vertical="center"/>
    </xf>
    <xf numFmtId="10" fontId="13" fillId="0" borderId="0" xfId="3" applyNumberFormat="1" applyFont="1" applyFill="1" applyBorder="1" applyAlignment="1" applyProtection="1">
      <alignment vertical="center"/>
    </xf>
    <xf numFmtId="0" fontId="2" fillId="0" borderId="0" xfId="4" applyFill="1" applyBorder="1" applyAlignment="1" applyProtection="1">
      <alignment vertical="center"/>
      <protection locked="0"/>
    </xf>
    <xf numFmtId="44" fontId="2" fillId="0" borderId="0" xfId="4" applyNumberFormat="1" applyFill="1" applyBorder="1" applyAlignment="1" applyProtection="1">
      <alignment vertical="center"/>
    </xf>
    <xf numFmtId="9" fontId="3" fillId="0" borderId="0" xfId="4" applyNumberFormat="1" applyFont="1" applyFill="1" applyBorder="1" applyAlignment="1" applyProtection="1">
      <alignment vertical="center"/>
    </xf>
    <xf numFmtId="44" fontId="3" fillId="0" borderId="0" xfId="4" applyNumberFormat="1" applyFont="1" applyFill="1" applyBorder="1" applyAlignment="1" applyProtection="1">
      <alignment vertical="center"/>
    </xf>
    <xf numFmtId="9" fontId="2" fillId="0" borderId="0" xfId="4" applyNumberFormat="1" applyFont="1" applyFill="1" applyBorder="1" applyAlignment="1" applyProtection="1">
      <alignment vertical="top"/>
      <protection locked="0"/>
    </xf>
    <xf numFmtId="9" fontId="2" fillId="0" borderId="0" xfId="4" applyNumberFormat="1" applyFont="1" applyFill="1" applyBorder="1" applyAlignment="1" applyProtection="1">
      <alignment vertical="center"/>
    </xf>
    <xf numFmtId="44" fontId="2" fillId="0" borderId="0" xfId="4" applyNumberFormat="1" applyFont="1" applyFill="1" applyBorder="1" applyAlignment="1" applyProtection="1">
      <alignment vertical="center"/>
    </xf>
    <xf numFmtId="44" fontId="0" fillId="0" borderId="0" xfId="0" applyNumberFormat="1" applyFill="1" applyBorder="1" applyProtection="1"/>
    <xf numFmtId="10" fontId="2" fillId="0" borderId="0" xfId="3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center"/>
    </xf>
    <xf numFmtId="10" fontId="0" fillId="0" borderId="0" xfId="3" applyNumberFormat="1" applyFont="1" applyFill="1" applyBorder="1" applyProtection="1"/>
    <xf numFmtId="44" fontId="3" fillId="5" borderId="38" xfId="0" applyNumberFormat="1" applyFont="1" applyFill="1" applyBorder="1" applyAlignment="1" applyProtection="1">
      <alignment vertical="center"/>
    </xf>
    <xf numFmtId="168" fontId="0" fillId="0" borderId="0" xfId="1" applyNumberFormat="1" applyFont="1" applyFill="1" applyBorder="1" applyAlignment="1" applyProtection="1">
      <alignment vertical="center"/>
    </xf>
    <xf numFmtId="168" fontId="3" fillId="0" borderId="0" xfId="1" applyNumberFormat="1" applyFont="1" applyFill="1" applyBorder="1" applyAlignment="1" applyProtection="1">
      <alignment vertical="center"/>
    </xf>
    <xf numFmtId="168" fontId="2" fillId="0" borderId="0" xfId="1" applyNumberFormat="1" applyFont="1" applyFill="1" applyBorder="1" applyAlignment="1" applyProtection="1">
      <alignment vertical="center"/>
    </xf>
    <xf numFmtId="44" fontId="2" fillId="4" borderId="3" xfId="2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3" fillId="0" borderId="0" xfId="0" applyFont="1" applyFill="1" applyBorder="1" applyAlignment="1" applyProtection="1">
      <alignment horizontal="center"/>
    </xf>
    <xf numFmtId="44" fontId="57" fillId="8" borderId="15" xfId="2" applyFont="1" applyFill="1" applyBorder="1" applyAlignment="1" applyProtection="1">
      <alignment vertical="center"/>
    </xf>
    <xf numFmtId="168" fontId="0" fillId="2" borderId="8" xfId="0" applyNumberFormat="1" applyFill="1" applyBorder="1" applyAlignment="1" applyProtection="1">
      <alignment vertical="center"/>
    </xf>
    <xf numFmtId="167" fontId="0" fillId="0" borderId="9" xfId="191" applyNumberFormat="1" applyFont="1" applyFill="1" applyBorder="1" applyAlignment="1" applyProtection="1">
      <alignment vertical="top"/>
      <protection locked="0"/>
    </xf>
    <xf numFmtId="0" fontId="2" fillId="0" borderId="0" xfId="0" applyFont="1" applyFill="1" applyAlignment="1" applyProtection="1">
      <alignment vertical="top"/>
    </xf>
    <xf numFmtId="168" fontId="0" fillId="0" borderId="0" xfId="1" applyNumberFormat="1" applyFont="1" applyFill="1" applyBorder="1" applyAlignment="1" applyProtection="1">
      <alignment vertical="center"/>
      <protection locked="0"/>
    </xf>
    <xf numFmtId="180" fontId="0" fillId="0" borderId="0" xfId="1" applyNumberFormat="1" applyFont="1" applyFill="1" applyBorder="1" applyAlignment="1" applyProtection="1">
      <alignment vertical="center"/>
    </xf>
    <xf numFmtId="180" fontId="0" fillId="0" borderId="0" xfId="0" applyNumberFormat="1" applyFill="1" applyBorder="1" applyAlignment="1" applyProtection="1">
      <alignment vertical="center"/>
      <protection locked="0"/>
    </xf>
    <xf numFmtId="180" fontId="0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</xf>
    <xf numFmtId="169" fontId="0" fillId="6" borderId="9" xfId="191" applyNumberFormat="1" applyFont="1" applyFill="1" applyBorder="1" applyAlignment="1" applyProtection="1">
      <alignment vertical="top"/>
      <protection locked="0"/>
    </xf>
    <xf numFmtId="0" fontId="0" fillId="0" borderId="9" xfId="0" applyFill="1" applyBorder="1" applyAlignment="1" applyProtection="1">
      <alignment horizontal="right" vertical="center"/>
    </xf>
    <xf numFmtId="0" fontId="2" fillId="0" borderId="0" xfId="4" applyFont="1" applyFill="1" applyAlignment="1" applyProtection="1">
      <alignment vertical="top"/>
    </xf>
    <xf numFmtId="10" fontId="55" fillId="8" borderId="15" xfId="3" applyNumberFormat="1" applyFont="1" applyFill="1" applyBorder="1" applyAlignment="1" applyProtection="1">
      <alignment vertical="center"/>
    </xf>
    <xf numFmtId="0" fontId="59" fillId="0" borderId="0" xfId="0" applyFont="1" applyFill="1" applyAlignment="1" applyProtection="1">
      <alignment vertical="top"/>
    </xf>
    <xf numFmtId="44" fontId="2" fillId="3" borderId="9" xfId="2" applyFont="1" applyFill="1" applyBorder="1" applyAlignment="1" applyProtection="1">
      <alignment vertical="top"/>
      <protection locked="0"/>
    </xf>
    <xf numFmtId="44" fontId="12" fillId="0" borderId="9" xfId="0" applyNumberFormat="1" applyFont="1" applyFill="1" applyBorder="1" applyAlignment="1" applyProtection="1">
      <alignment vertical="center"/>
    </xf>
    <xf numFmtId="169" fontId="59" fillId="6" borderId="9" xfId="191" applyNumberFormat="1" applyFont="1" applyFill="1" applyBorder="1" applyAlignment="1" applyProtection="1">
      <alignment vertical="top"/>
      <protection locked="0"/>
    </xf>
    <xf numFmtId="169" fontId="2" fillId="3" borderId="9" xfId="2" applyNumberFormat="1" applyFont="1" applyFill="1" applyBorder="1" applyAlignment="1" applyProtection="1">
      <alignment vertical="top"/>
      <protection locked="0"/>
    </xf>
    <xf numFmtId="168" fontId="0" fillId="0" borderId="9" xfId="1" applyNumberFormat="1" applyFont="1" applyFill="1" applyBorder="1" applyAlignment="1" applyProtection="1">
      <alignment horizontal="left"/>
    </xf>
    <xf numFmtId="183" fontId="58" fillId="0" borderId="8" xfId="3" applyNumberFormat="1" applyFont="1" applyBorder="1" applyAlignment="1" applyProtection="1">
      <alignment vertical="center"/>
    </xf>
    <xf numFmtId="44" fontId="2" fillId="0" borderId="0" xfId="2" applyFont="1" applyFill="1" applyBorder="1" applyAlignment="1" applyProtection="1">
      <alignment vertical="top"/>
      <protection locked="0"/>
    </xf>
    <xf numFmtId="0" fontId="55" fillId="0" borderId="19" xfId="0" applyFont="1" applyBorder="1" applyAlignment="1" applyProtection="1">
      <alignment horizontal="center"/>
    </xf>
    <xf numFmtId="0" fontId="55" fillId="0" borderId="18" xfId="0" applyFont="1" applyBorder="1" applyAlignment="1" applyProtection="1">
      <alignment horizontal="center"/>
    </xf>
    <xf numFmtId="0" fontId="55" fillId="0" borderId="8" xfId="0" applyFont="1" applyBorder="1" applyAlignment="1" applyProtection="1">
      <alignment horizontal="center"/>
    </xf>
    <xf numFmtId="0" fontId="55" fillId="0" borderId="12" xfId="0" quotePrefix="1" applyFont="1" applyBorder="1" applyAlignment="1" applyProtection="1">
      <alignment horizontal="center"/>
    </xf>
    <xf numFmtId="0" fontId="55" fillId="0" borderId="11" xfId="0" quotePrefix="1" applyFont="1" applyBorder="1" applyAlignment="1" applyProtection="1">
      <alignment horizontal="center"/>
    </xf>
    <xf numFmtId="0" fontId="0" fillId="0" borderId="8" xfId="0" applyFont="1" applyFill="1" applyBorder="1" applyAlignment="1" applyProtection="1">
      <alignment vertical="center"/>
    </xf>
    <xf numFmtId="0" fontId="0" fillId="0" borderId="9" xfId="0" applyFont="1" applyFill="1" applyBorder="1" applyAlignment="1" applyProtection="1">
      <alignment vertical="center"/>
    </xf>
    <xf numFmtId="168" fontId="0" fillId="0" borderId="9" xfId="0" applyNumberFormat="1" applyFont="1" applyFill="1" applyBorder="1" applyAlignment="1" applyProtection="1">
      <alignment vertical="center"/>
    </xf>
    <xf numFmtId="44" fontId="0" fillId="8" borderId="15" xfId="0" applyNumberFormat="1" applyFont="1" applyFill="1" applyBorder="1" applyAlignment="1" applyProtection="1">
      <alignment vertical="center"/>
      <protection locked="0"/>
    </xf>
    <xf numFmtId="168" fontId="0" fillId="2" borderId="9" xfId="0" applyNumberFormat="1" applyFont="1" applyFill="1" applyBorder="1" applyAlignment="1" applyProtection="1">
      <alignment vertical="center"/>
    </xf>
    <xf numFmtId="168" fontId="0" fillId="0" borderId="8" xfId="0" applyNumberFormat="1" applyFont="1" applyFill="1" applyBorder="1" applyAlignment="1" applyProtection="1">
      <alignment vertical="center"/>
    </xf>
    <xf numFmtId="0" fontId="0" fillId="8" borderId="1" xfId="0" applyFont="1" applyFill="1" applyBorder="1" applyAlignment="1" applyProtection="1">
      <alignment vertical="center"/>
    </xf>
    <xf numFmtId="0" fontId="0" fillId="8" borderId="15" xfId="0" applyFont="1" applyFill="1" applyBorder="1" applyAlignment="1" applyProtection="1">
      <alignment vertical="center"/>
    </xf>
    <xf numFmtId="44" fontId="55" fillId="8" borderId="15" xfId="0" applyNumberFormat="1" applyFont="1" applyFill="1" applyBorder="1" applyAlignment="1" applyProtection="1">
      <alignment vertical="center"/>
    </xf>
    <xf numFmtId="1" fontId="0" fillId="2" borderId="8" xfId="0" applyNumberFormat="1" applyFont="1" applyFill="1" applyBorder="1" applyAlignment="1" applyProtection="1">
      <alignment vertical="center"/>
    </xf>
    <xf numFmtId="0" fontId="53" fillId="0" borderId="19" xfId="0" applyFont="1" applyBorder="1" applyAlignment="1" applyProtection="1">
      <alignment horizontal="center"/>
    </xf>
    <xf numFmtId="0" fontId="53" fillId="0" borderId="18" xfId="0" applyFont="1" applyBorder="1" applyAlignment="1" applyProtection="1">
      <alignment horizontal="center"/>
    </xf>
    <xf numFmtId="0" fontId="53" fillId="0" borderId="8" xfId="0" applyFont="1" applyBorder="1" applyAlignment="1" applyProtection="1">
      <alignment horizontal="center"/>
    </xf>
    <xf numFmtId="0" fontId="53" fillId="0" borderId="12" xfId="0" quotePrefix="1" applyFont="1" applyBorder="1" applyAlignment="1" applyProtection="1">
      <alignment horizontal="center"/>
    </xf>
    <xf numFmtId="0" fontId="53" fillId="0" borderId="11" xfId="0" quotePrefix="1" applyFont="1" applyBorder="1" applyAlignment="1" applyProtection="1">
      <alignment horizontal="center"/>
    </xf>
    <xf numFmtId="44" fontId="1" fillId="3" borderId="9" xfId="2" applyNumberFormat="1" applyFont="1" applyFill="1" applyBorder="1" applyAlignment="1" applyProtection="1">
      <alignment vertical="center"/>
      <protection locked="0"/>
    </xf>
    <xf numFmtId="44" fontId="1" fillId="0" borderId="8" xfId="2" applyFont="1" applyBorder="1" applyAlignment="1" applyProtection="1">
      <alignment vertical="center"/>
    </xf>
    <xf numFmtId="44" fontId="1" fillId="3" borderId="9" xfId="2" applyFont="1" applyFill="1" applyBorder="1" applyAlignment="1" applyProtection="1">
      <alignment vertical="center"/>
      <protection locked="0"/>
    </xf>
    <xf numFmtId="44" fontId="1" fillId="0" borderId="8" xfId="2" applyFont="1" applyFill="1" applyBorder="1" applyAlignment="1" applyProtection="1">
      <alignment vertical="center"/>
    </xf>
    <xf numFmtId="169" fontId="1" fillId="3" borderId="9" xfId="2" applyNumberFormat="1" applyFont="1" applyFill="1" applyBorder="1" applyAlignment="1" applyProtection="1">
      <alignment vertical="center"/>
      <protection locked="0"/>
    </xf>
    <xf numFmtId="167" fontId="1" fillId="8" borderId="1" xfId="2" applyNumberFormat="1" applyFont="1" applyFill="1" applyBorder="1" applyAlignment="1" applyProtection="1">
      <alignment vertical="center"/>
      <protection locked="0"/>
    </xf>
    <xf numFmtId="167" fontId="1" fillId="6" borderId="9" xfId="191" applyNumberFormat="1" applyFont="1" applyFill="1" applyBorder="1" applyAlignment="1" applyProtection="1">
      <alignment vertical="top"/>
      <protection locked="0"/>
    </xf>
    <xf numFmtId="44" fontId="1" fillId="0" borderId="8" xfId="191" applyFont="1" applyBorder="1" applyAlignment="1" applyProtection="1">
      <alignment vertical="center"/>
    </xf>
    <xf numFmtId="169" fontId="1" fillId="0" borderId="9" xfId="191" applyNumberFormat="1" applyFont="1" applyFill="1" applyBorder="1" applyAlignment="1" applyProtection="1">
      <alignment vertical="top"/>
      <protection locked="0"/>
    </xf>
    <xf numFmtId="44" fontId="1" fillId="6" borderId="9" xfId="191" applyNumberFormat="1" applyFont="1" applyFill="1" applyBorder="1" applyAlignment="1" applyProtection="1">
      <alignment vertical="center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168" fontId="0" fillId="0" borderId="9" xfId="0" applyNumberFormat="1" applyFont="1" applyFill="1" applyBorder="1" applyAlignment="1" applyProtection="1">
      <alignment horizontal="left"/>
    </xf>
    <xf numFmtId="0" fontId="0" fillId="8" borderId="1" xfId="0" applyFont="1" applyFill="1" applyBorder="1" applyAlignment="1" applyProtection="1">
      <alignment vertical="center"/>
      <protection locked="0"/>
    </xf>
    <xf numFmtId="0" fontId="0" fillId="8" borderId="0" xfId="0" applyFont="1" applyFill="1" applyAlignment="1" applyProtection="1">
      <alignment vertical="center"/>
    </xf>
    <xf numFmtId="167" fontId="13" fillId="6" borderId="9" xfId="191" applyNumberFormat="1" applyFont="1" applyFill="1" applyBorder="1" applyAlignment="1" applyProtection="1">
      <alignment vertical="top"/>
      <protection locked="0"/>
    </xf>
    <xf numFmtId="168" fontId="0" fillId="2" borderId="8" xfId="0" applyNumberFormat="1" applyFont="1" applyFill="1" applyBorder="1" applyAlignment="1" applyProtection="1">
      <alignment vertical="center"/>
    </xf>
    <xf numFmtId="0" fontId="0" fillId="8" borderId="1" xfId="0" applyFont="1" applyFill="1" applyBorder="1" applyProtection="1"/>
    <xf numFmtId="1" fontId="0" fillId="2" borderId="9" xfId="0" applyNumberFormat="1" applyFont="1" applyFill="1" applyBorder="1" applyAlignment="1" applyProtection="1">
      <alignment vertical="center"/>
    </xf>
    <xf numFmtId="0" fontId="0" fillId="8" borderId="1" xfId="0" applyFont="1" applyFill="1" applyBorder="1" applyAlignment="1" applyProtection="1">
      <alignment vertical="top"/>
    </xf>
    <xf numFmtId="0" fontId="55" fillId="8" borderId="0" xfId="0" applyFont="1" applyFill="1" applyAlignment="1" applyProtection="1">
      <alignment vertical="center"/>
    </xf>
    <xf numFmtId="0" fontId="55" fillId="8" borderId="1" xfId="0" applyFont="1" applyFill="1" applyBorder="1" applyAlignment="1" applyProtection="1">
      <alignment vertical="center"/>
    </xf>
    <xf numFmtId="0" fontId="55" fillId="8" borderId="15" xfId="0" applyFont="1" applyFill="1" applyBorder="1" applyAlignment="1" applyProtection="1">
      <alignment vertical="center"/>
    </xf>
    <xf numFmtId="167" fontId="53" fillId="3" borderId="9" xfId="2" applyNumberFormat="1" applyFont="1" applyFill="1" applyBorder="1" applyAlignment="1" applyProtection="1">
      <alignment vertical="top"/>
      <protection locked="0"/>
    </xf>
    <xf numFmtId="44" fontId="53" fillId="0" borderId="8" xfId="2" applyFont="1" applyBorder="1" applyAlignment="1" applyProtection="1">
      <alignment vertical="center"/>
    </xf>
    <xf numFmtId="44" fontId="55" fillId="3" borderId="9" xfId="2" applyNumberFormat="1" applyFont="1" applyFill="1" applyBorder="1" applyAlignment="1" applyProtection="1">
      <alignment vertical="top"/>
      <protection locked="0"/>
    </xf>
    <xf numFmtId="44" fontId="55" fillId="3" borderId="9" xfId="2" applyNumberFormat="1" applyFont="1" applyFill="1" applyBorder="1" applyAlignment="1" applyProtection="1">
      <alignment vertical="center"/>
      <protection locked="0"/>
    </xf>
    <xf numFmtId="1" fontId="53" fillId="6" borderId="9" xfId="0" applyNumberFormat="1" applyFont="1" applyFill="1" applyBorder="1" applyAlignment="1" applyProtection="1">
      <alignment vertical="center"/>
    </xf>
    <xf numFmtId="169" fontId="1" fillId="6" borderId="9" xfId="191" applyNumberFormat="1" applyFont="1" applyFill="1" applyBorder="1" applyAlignment="1" applyProtection="1">
      <alignment vertical="top"/>
      <protection locked="0"/>
    </xf>
    <xf numFmtId="44" fontId="53" fillId="3" borderId="9" xfId="2" applyNumberFormat="1" applyFont="1" applyFill="1" applyBorder="1" applyAlignment="1" applyProtection="1">
      <alignment vertical="center"/>
      <protection locked="0"/>
    </xf>
    <xf numFmtId="0" fontId="53" fillId="8" borderId="1" xfId="0" applyFont="1" applyFill="1" applyBorder="1" applyAlignment="1" applyProtection="1">
      <alignment vertical="center"/>
    </xf>
    <xf numFmtId="0" fontId="53" fillId="8" borderId="15" xfId="0" applyFont="1" applyFill="1" applyBorder="1" applyAlignment="1" applyProtection="1">
      <alignment vertical="center"/>
    </xf>
    <xf numFmtId="44" fontId="1" fillId="3" borderId="9" xfId="2" applyNumberFormat="1" applyFont="1" applyFill="1" applyBorder="1" applyAlignment="1" applyProtection="1">
      <alignment vertical="top"/>
      <protection locked="0"/>
    </xf>
    <xf numFmtId="169" fontId="1" fillId="3" borderId="9" xfId="2" applyNumberFormat="1" applyFont="1" applyFill="1" applyBorder="1" applyAlignment="1" applyProtection="1">
      <alignment vertical="top"/>
      <protection locked="0"/>
    </xf>
    <xf numFmtId="167" fontId="1" fillId="8" borderId="1" xfId="2" applyNumberFormat="1" applyFont="1" applyFill="1" applyBorder="1" applyAlignment="1" applyProtection="1">
      <alignment vertical="top"/>
      <protection locked="0"/>
    </xf>
    <xf numFmtId="44" fontId="1" fillId="6" borderId="9" xfId="191" applyNumberFormat="1" applyFont="1" applyFill="1" applyBorder="1" applyAlignment="1" applyProtection="1">
      <alignment vertical="top"/>
      <protection locked="0"/>
    </xf>
    <xf numFmtId="0" fontId="53" fillId="8" borderId="0" xfId="0" applyFont="1" applyFill="1" applyAlignment="1" applyProtection="1">
      <alignment vertical="center"/>
    </xf>
    <xf numFmtId="44" fontId="53" fillId="3" borderId="9" xfId="2" applyNumberFormat="1" applyFont="1" applyFill="1" applyBorder="1" applyAlignment="1" applyProtection="1">
      <alignment vertical="top"/>
      <protection locked="0"/>
    </xf>
    <xf numFmtId="1" fontId="53" fillId="6" borderId="9" xfId="4" applyNumberFormat="1" applyFont="1" applyFill="1" applyBorder="1" applyAlignment="1" applyProtection="1">
      <alignment vertical="center"/>
    </xf>
    <xf numFmtId="0" fontId="53" fillId="0" borderId="0" xfId="4" applyFont="1" applyAlignment="1" applyProtection="1">
      <alignment vertical="center"/>
    </xf>
    <xf numFmtId="169" fontId="53" fillId="3" borderId="9" xfId="2" applyNumberFormat="1" applyFont="1" applyFill="1" applyBorder="1" applyAlignment="1" applyProtection="1">
      <alignment vertical="top"/>
      <protection locked="0"/>
    </xf>
    <xf numFmtId="44" fontId="53" fillId="3" borderId="9" xfId="2" applyFont="1" applyFill="1" applyBorder="1" applyAlignment="1" applyProtection="1">
      <alignment vertical="top"/>
      <protection locked="0"/>
    </xf>
    <xf numFmtId="167" fontId="1" fillId="3" borderId="9" xfId="2" applyNumberFormat="1" applyFont="1" applyFill="1" applyBorder="1" applyAlignment="1" applyProtection="1">
      <alignment vertical="top"/>
      <protection locked="0"/>
    </xf>
    <xf numFmtId="167" fontId="1" fillId="0" borderId="9" xfId="191" applyNumberFormat="1" applyFont="1" applyFill="1" applyBorder="1" applyAlignment="1" applyProtection="1">
      <alignment vertical="top"/>
      <protection locked="0"/>
    </xf>
    <xf numFmtId="167" fontId="1" fillId="3" borderId="9" xfId="2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3" fillId="0" borderId="9" xfId="0" applyFont="1" applyFill="1" applyBorder="1" applyAlignment="1" applyProtection="1">
      <alignment horizontal="center" wrapText="1"/>
    </xf>
    <xf numFmtId="0" fontId="0" fillId="0" borderId="12" xfId="0" applyBorder="1" applyAlignment="1">
      <alignment wrapText="1"/>
    </xf>
    <xf numFmtId="0" fontId="3" fillId="0" borderId="8" xfId="0" applyFont="1" applyFill="1" applyBorder="1" applyAlignment="1" applyProtection="1">
      <alignment horizontal="center" wrapText="1"/>
    </xf>
    <xf numFmtId="0" fontId="0" fillId="0" borderId="11" xfId="0" applyBorder="1" applyAlignment="1">
      <alignment wrapText="1"/>
    </xf>
    <xf numFmtId="0" fontId="3" fillId="0" borderId="0" xfId="0" applyFont="1" applyFill="1" applyBorder="1" applyAlignment="1" applyProtection="1">
      <alignment horizontal="center" wrapText="1"/>
    </xf>
    <xf numFmtId="0" fontId="3" fillId="5" borderId="0" xfId="0" applyFont="1" applyFill="1" applyAlignment="1" applyProtection="1">
      <alignment horizontal="left" vertical="top" wrapText="1"/>
    </xf>
    <xf numFmtId="0" fontId="3" fillId="0" borderId="17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4" fillId="3" borderId="0" xfId="0" applyFont="1" applyFill="1" applyAlignment="1" applyProtection="1">
      <alignment horizontal="left" vertical="center"/>
    </xf>
    <xf numFmtId="0" fontId="3" fillId="0" borderId="16" xfId="0" applyFont="1" applyBorder="1" applyAlignment="1" applyProtection="1">
      <alignment horizontal="center"/>
    </xf>
    <xf numFmtId="0" fontId="9" fillId="9" borderId="0" xfId="0" applyFont="1" applyFill="1" applyBorder="1" applyAlignment="1" applyProtection="1">
      <alignment horizontal="left" indent="7"/>
    </xf>
    <xf numFmtId="0" fontId="53" fillId="0" borderId="17" xfId="0" applyFont="1" applyBorder="1" applyAlignment="1" applyProtection="1">
      <alignment horizontal="center"/>
    </xf>
    <xf numFmtId="0" fontId="53" fillId="0" borderId="16" xfId="0" applyFont="1" applyBorder="1" applyAlignment="1" applyProtection="1">
      <alignment horizontal="center"/>
    </xf>
    <xf numFmtId="0" fontId="53" fillId="0" borderId="15" xfId="0" applyFont="1" applyBorder="1" applyAlignment="1" applyProtection="1">
      <alignment horizontal="center"/>
    </xf>
    <xf numFmtId="0" fontId="55" fillId="0" borderId="17" xfId="0" applyFont="1" applyBorder="1" applyAlignment="1" applyProtection="1">
      <alignment horizontal="center"/>
    </xf>
    <xf numFmtId="0" fontId="55" fillId="0" borderId="16" xfId="0" applyFont="1" applyBorder="1" applyAlignment="1" applyProtection="1">
      <alignment horizontal="center"/>
    </xf>
    <xf numFmtId="0" fontId="55" fillId="0" borderId="15" xfId="0" applyFont="1" applyBorder="1" applyAlignment="1" applyProtection="1">
      <alignment horizontal="center"/>
    </xf>
    <xf numFmtId="0" fontId="0" fillId="0" borderId="0" xfId="0" applyFill="1" applyBorder="1" applyAlignment="1">
      <alignment wrapText="1"/>
    </xf>
    <xf numFmtId="0" fontId="3" fillId="5" borderId="0" xfId="4" applyFont="1" applyFill="1" applyAlignment="1" applyProtection="1">
      <alignment horizontal="left" vertical="top" wrapText="1"/>
    </xf>
    <xf numFmtId="0" fontId="3" fillId="5" borderId="37" xfId="0" applyFont="1" applyFill="1" applyBorder="1" applyAlignment="1" applyProtection="1">
      <alignment horizontal="left" vertical="top" wrapText="1"/>
    </xf>
  </cellXfs>
  <cellStyles count="1337">
    <cellStyle name="$" xfId="5"/>
    <cellStyle name="$ 2" xfId="6"/>
    <cellStyle name="$ 3" xfId="7"/>
    <cellStyle name="$.00" xfId="8"/>
    <cellStyle name="$.00 2" xfId="9"/>
    <cellStyle name="$.00 3" xfId="10"/>
    <cellStyle name="$_9. Rev2Cost_GDPIPI" xfId="1174"/>
    <cellStyle name="$_lists" xfId="1175"/>
    <cellStyle name="$_lists_4. Current Monthly Fixed Charge" xfId="1176"/>
    <cellStyle name="$_Sheet4" xfId="1177"/>
    <cellStyle name="$M" xfId="11"/>
    <cellStyle name="$M 2" xfId="12"/>
    <cellStyle name="$M 3" xfId="13"/>
    <cellStyle name="$M 4" xfId="14"/>
    <cellStyle name="$M.00" xfId="15"/>
    <cellStyle name="$M.00 2" xfId="16"/>
    <cellStyle name="$M.00 3" xfId="17"/>
    <cellStyle name="$M_9. Rev2Cost_GDPIPI" xfId="1178"/>
    <cellStyle name="%" xfId="18"/>
    <cellStyle name="20% - Accent1 2" xfId="19"/>
    <cellStyle name="20% - Accent2 2" xfId="20"/>
    <cellStyle name="20% - Accent3 2" xfId="21"/>
    <cellStyle name="20% - Accent4 2" xfId="22"/>
    <cellStyle name="20% - Accent5 2" xfId="23"/>
    <cellStyle name="20% - Accent6 2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99-4,5M" xfId="37"/>
    <cellStyle name="Accent1 2" xfId="38"/>
    <cellStyle name="Accent2 2" xfId="39"/>
    <cellStyle name="Accent3 2" xfId="40"/>
    <cellStyle name="Accent4 2" xfId="41"/>
    <cellStyle name="Accent5 2" xfId="42"/>
    <cellStyle name="Accent6 2" xfId="43"/>
    <cellStyle name="Bad 2" xfId="44"/>
    <cellStyle name="C2" xfId="45"/>
    <cellStyle name="Calculation 2" xfId="46"/>
    <cellStyle name="Check Cell 2" xfId="47"/>
    <cellStyle name="Comma" xfId="1" builtinId="3"/>
    <cellStyle name="Comma 10" xfId="49"/>
    <cellStyle name="Comma 10 2" xfId="50"/>
    <cellStyle name="Comma 10 2 2" xfId="1180"/>
    <cellStyle name="Comma 10 3" xfId="1179"/>
    <cellStyle name="Comma 11" xfId="51"/>
    <cellStyle name="Comma 11 2" xfId="52"/>
    <cellStyle name="Comma 11 3" xfId="1181"/>
    <cellStyle name="Comma 12" xfId="53"/>
    <cellStyle name="Comma 12 2" xfId="1183"/>
    <cellStyle name="Comma 12 3" xfId="1182"/>
    <cellStyle name="Comma 13" xfId="54"/>
    <cellStyle name="Comma 14" xfId="55"/>
    <cellStyle name="Comma 14 2" xfId="1184"/>
    <cellStyle name="Comma 15" xfId="56"/>
    <cellStyle name="Comma 15 2" xfId="1185"/>
    <cellStyle name="Comma 16" xfId="57"/>
    <cellStyle name="Comma 16 2" xfId="1187"/>
    <cellStyle name="Comma 16 3" xfId="1188"/>
    <cellStyle name="Comma 16 4" xfId="1186"/>
    <cellStyle name="Comma 17" xfId="58"/>
    <cellStyle name="Comma 17 2" xfId="1189"/>
    <cellStyle name="Comma 18" xfId="59"/>
    <cellStyle name="Comma 18 2" xfId="1191"/>
    <cellStyle name="Comma 18 3" xfId="1192"/>
    <cellStyle name="Comma 18 4" xfId="1190"/>
    <cellStyle name="Comma 19" xfId="60"/>
    <cellStyle name="Comma 19 2" xfId="1193"/>
    <cellStyle name="Comma 2" xfId="61"/>
    <cellStyle name="Comma 2 10" xfId="62"/>
    <cellStyle name="Comma 2 10 2" xfId="63"/>
    <cellStyle name="Comma 2 10 3" xfId="1194"/>
    <cellStyle name="Comma 2 11" xfId="64"/>
    <cellStyle name="Comma 2 11 2" xfId="65"/>
    <cellStyle name="Comma 2 11 2 2" xfId="66"/>
    <cellStyle name="Comma 2 11 3" xfId="67"/>
    <cellStyle name="Comma 2 11 3 2" xfId="68"/>
    <cellStyle name="Comma 2 11 4" xfId="69"/>
    <cellStyle name="Comma 2 12" xfId="70"/>
    <cellStyle name="Comma 2 12 2" xfId="71"/>
    <cellStyle name="Comma 2 12 3" xfId="1195"/>
    <cellStyle name="Comma 2 13" xfId="72"/>
    <cellStyle name="Comma 2 13 2" xfId="73"/>
    <cellStyle name="Comma 2 14" xfId="74"/>
    <cellStyle name="Comma 2 14 2" xfId="75"/>
    <cellStyle name="Comma 2 15" xfId="76"/>
    <cellStyle name="Comma 2 16" xfId="77"/>
    <cellStyle name="Comma 2 17" xfId="78"/>
    <cellStyle name="Comma 2 18" xfId="1090"/>
    <cellStyle name="Comma 2 2" xfId="79"/>
    <cellStyle name="Comma 2 2 10" xfId="80"/>
    <cellStyle name="Comma 2 2 11" xfId="81"/>
    <cellStyle name="Comma 2 2 12" xfId="82"/>
    <cellStyle name="Comma 2 2 13" xfId="83"/>
    <cellStyle name="Comma 2 2 2" xfId="84"/>
    <cellStyle name="Comma 2 2 3" xfId="85"/>
    <cellStyle name="Comma 2 2 4" xfId="86"/>
    <cellStyle name="Comma 2 2 5" xfId="87"/>
    <cellStyle name="Comma 2 2 6" xfId="88"/>
    <cellStyle name="Comma 2 2 7" xfId="89"/>
    <cellStyle name="Comma 2 2 8" xfId="90"/>
    <cellStyle name="Comma 2 2 9" xfId="91"/>
    <cellStyle name="Comma 2 3" xfId="92"/>
    <cellStyle name="Comma 2 3 2" xfId="93"/>
    <cellStyle name="Comma 2 4" xfId="94"/>
    <cellStyle name="Comma 2 4 2" xfId="95"/>
    <cellStyle name="Comma 2 4 3" xfId="1196"/>
    <cellStyle name="Comma 2 5" xfId="96"/>
    <cellStyle name="Comma 2 5 2" xfId="97"/>
    <cellStyle name="Comma 2 5 3" xfId="1197"/>
    <cellStyle name="Comma 2 6" xfId="98"/>
    <cellStyle name="Comma 2 6 2" xfId="99"/>
    <cellStyle name="Comma 2 6 3" xfId="1198"/>
    <cellStyle name="Comma 2 7" xfId="100"/>
    <cellStyle name="Comma 2 7 2" xfId="101"/>
    <cellStyle name="Comma 2 7 3" xfId="1199"/>
    <cellStyle name="Comma 2 8" xfId="102"/>
    <cellStyle name="Comma 2 8 2" xfId="103"/>
    <cellStyle name="Comma 2 8 3" xfId="1200"/>
    <cellStyle name="Comma 2 9" xfId="104"/>
    <cellStyle name="Comma 2 9 2" xfId="105"/>
    <cellStyle name="Comma 2 9 3" xfId="1201"/>
    <cellStyle name="Comma 20" xfId="106"/>
    <cellStyle name="Comma 20 2" xfId="1202"/>
    <cellStyle name="Comma 21" xfId="107"/>
    <cellStyle name="Comma 22" xfId="108"/>
    <cellStyle name="Comma 22 2" xfId="1203"/>
    <cellStyle name="Comma 23" xfId="109"/>
    <cellStyle name="Comma 23 2" xfId="1204"/>
    <cellStyle name="Comma 24" xfId="110"/>
    <cellStyle name="Comma 25" xfId="111"/>
    <cellStyle name="Comma 25 2" xfId="112"/>
    <cellStyle name="Comma 25 3" xfId="113"/>
    <cellStyle name="Comma 25 3 2" xfId="114"/>
    <cellStyle name="Comma 25 4" xfId="115"/>
    <cellStyle name="Comma 25 5" xfId="1205"/>
    <cellStyle name="Comma 26" xfId="116"/>
    <cellStyle name="Comma 26 2" xfId="117"/>
    <cellStyle name="Comma 26 3" xfId="1206"/>
    <cellStyle name="Comma 27" xfId="118"/>
    <cellStyle name="Comma 27 2" xfId="119"/>
    <cellStyle name="Comma 27 3" xfId="1207"/>
    <cellStyle name="Comma 28" xfId="120"/>
    <cellStyle name="Comma 28 2" xfId="1208"/>
    <cellStyle name="Comma 29" xfId="121"/>
    <cellStyle name="Comma 29 2" xfId="1209"/>
    <cellStyle name="Comma 3" xfId="122"/>
    <cellStyle name="Comma 3 2" xfId="123"/>
    <cellStyle name="Comma 3 2 2" xfId="124"/>
    <cellStyle name="Comma 3 2 2 2" xfId="125"/>
    <cellStyle name="Comma 3 2 2 2 2" xfId="1143"/>
    <cellStyle name="Comma 3 2 2 3" xfId="126"/>
    <cellStyle name="Comma 3 2 2 3 2" xfId="1165"/>
    <cellStyle name="Comma 3 2 2 4" xfId="127"/>
    <cellStyle name="Comma 3 2 2 5" xfId="1121"/>
    <cellStyle name="Comma 3 2 3" xfId="128"/>
    <cellStyle name="Comma 3 2 3 2" xfId="1110"/>
    <cellStyle name="Comma 3 2 4" xfId="129"/>
    <cellStyle name="Comma 3 2 4 2" xfId="1132"/>
    <cellStyle name="Comma 3 2 5" xfId="130"/>
    <cellStyle name="Comma 3 2 5 2" xfId="131"/>
    <cellStyle name="Comma 3 2 5 3" xfId="1154"/>
    <cellStyle name="Comma 3 2 6" xfId="132"/>
    <cellStyle name="Comma 3 2 7" xfId="1099"/>
    <cellStyle name="Comma 3 3" xfId="133"/>
    <cellStyle name="Comma 3 3 2" xfId="134"/>
    <cellStyle name="Comma 3 3 2 2" xfId="135"/>
    <cellStyle name="Comma 3 3 2 3" xfId="1137"/>
    <cellStyle name="Comma 3 3 3" xfId="136"/>
    <cellStyle name="Comma 3 3 3 2" xfId="137"/>
    <cellStyle name="Comma 3 3 3 3" xfId="1159"/>
    <cellStyle name="Comma 3 3 4" xfId="1115"/>
    <cellStyle name="Comma 3 4" xfId="138"/>
    <cellStyle name="Comma 3 4 2" xfId="139"/>
    <cellStyle name="Comma 3 4 3" xfId="1104"/>
    <cellStyle name="Comma 3 4 4" xfId="1210"/>
    <cellStyle name="Comma 3 5" xfId="140"/>
    <cellStyle name="Comma 3 5 2" xfId="1126"/>
    <cellStyle name="Comma 3 6" xfId="141"/>
    <cellStyle name="Comma 3 6 2" xfId="1148"/>
    <cellStyle name="Comma 3 7" xfId="142"/>
    <cellStyle name="Comma 3 8" xfId="143"/>
    <cellStyle name="Comma 3 9" xfId="1086"/>
    <cellStyle name="Comma 30" xfId="144"/>
    <cellStyle name="Comma 31" xfId="145"/>
    <cellStyle name="Comma 31 2" xfId="1211"/>
    <cellStyle name="Comma 32" xfId="146"/>
    <cellStyle name="Comma 32 2" xfId="1212"/>
    <cellStyle name="Comma 33" xfId="1213"/>
    <cellStyle name="Comma 34" xfId="1214"/>
    <cellStyle name="Comma 35" xfId="1215"/>
    <cellStyle name="Comma 36" xfId="1216"/>
    <cellStyle name="Comma 37" xfId="1217"/>
    <cellStyle name="Comma 38" xfId="1218"/>
    <cellStyle name="Comma 39" xfId="1219"/>
    <cellStyle name="Comma 4" xfId="147"/>
    <cellStyle name="Comma 4 2" xfId="148"/>
    <cellStyle name="Comma 4 2 2" xfId="1221"/>
    <cellStyle name="Comma 4 3" xfId="149"/>
    <cellStyle name="Comma 4 4" xfId="150"/>
    <cellStyle name="Comma 4 5" xfId="151"/>
    <cellStyle name="Comma 4 6" xfId="152"/>
    <cellStyle name="Comma 4 7" xfId="153"/>
    <cellStyle name="Comma 4 8" xfId="1220"/>
    <cellStyle name="Comma 40" xfId="1222"/>
    <cellStyle name="Comma 40 2" xfId="1223"/>
    <cellStyle name="Comma 41" xfId="1224"/>
    <cellStyle name="Comma 42" xfId="1225"/>
    <cellStyle name="Comma 43" xfId="1226"/>
    <cellStyle name="Comma 44" xfId="1227"/>
    <cellStyle name="Comma 45" xfId="1228"/>
    <cellStyle name="Comma 46" xfId="1229"/>
    <cellStyle name="Comma 47" xfId="1230"/>
    <cellStyle name="Comma 48" xfId="1231"/>
    <cellStyle name="Comma 49" xfId="1232"/>
    <cellStyle name="Comma 5" xfId="154"/>
    <cellStyle name="Comma 5 2" xfId="155"/>
    <cellStyle name="Comma 5 2 2" xfId="1234"/>
    <cellStyle name="Comma 5 3" xfId="156"/>
    <cellStyle name="Comma 5 4" xfId="1233"/>
    <cellStyle name="Comma 50" xfId="1235"/>
    <cellStyle name="Comma 51" xfId="1236"/>
    <cellStyle name="Comma 52" xfId="1237"/>
    <cellStyle name="Comma 53" xfId="1238"/>
    <cellStyle name="Comma 54" xfId="1239"/>
    <cellStyle name="Comma 55" xfId="1240"/>
    <cellStyle name="Comma 56" xfId="1241"/>
    <cellStyle name="Comma 57" xfId="1242"/>
    <cellStyle name="Comma 58" xfId="1243"/>
    <cellStyle name="Comma 59" xfId="1244"/>
    <cellStyle name="Comma 6" xfId="157"/>
    <cellStyle name="Comma 6 2" xfId="158"/>
    <cellStyle name="Comma 6 2 2" xfId="159"/>
    <cellStyle name="Comma 6 2 3" xfId="1246"/>
    <cellStyle name="Comma 6 3" xfId="160"/>
    <cellStyle name="Comma 6 4" xfId="161"/>
    <cellStyle name="Comma 6 5" xfId="1168"/>
    <cellStyle name="Comma 6 6" xfId="1245"/>
    <cellStyle name="Comma 60" xfId="1247"/>
    <cellStyle name="Comma 61" xfId="1248"/>
    <cellStyle name="Comma 62" xfId="1249"/>
    <cellStyle name="Comma 63" xfId="1250"/>
    <cellStyle name="Comma 63 2" xfId="1251"/>
    <cellStyle name="Comma 64" xfId="1252"/>
    <cellStyle name="Comma 65" xfId="1253"/>
    <cellStyle name="Comma 66" xfId="1254"/>
    <cellStyle name="Comma 67" xfId="1255"/>
    <cellStyle name="Comma 68" xfId="48"/>
    <cellStyle name="Comma 7" xfId="162"/>
    <cellStyle name="Comma 7 2" xfId="163"/>
    <cellStyle name="Comma 7 2 2" xfId="164"/>
    <cellStyle name="Comma 7 3" xfId="165"/>
    <cellStyle name="Comma 8" xfId="166"/>
    <cellStyle name="Comma 8 2" xfId="167"/>
    <cellStyle name="Comma 8 2 2" xfId="1257"/>
    <cellStyle name="Comma 8 3" xfId="168"/>
    <cellStyle name="Comma 8 4" xfId="1256"/>
    <cellStyle name="Comma 9" xfId="169"/>
    <cellStyle name="Comma 9 2" xfId="170"/>
    <cellStyle name="Comma 9 3" xfId="171"/>
    <cellStyle name="Comma 9 4" xfId="1258"/>
    <cellStyle name="Comma0" xfId="172"/>
    <cellStyle name="Comma0 10" xfId="173"/>
    <cellStyle name="Comma0 11" xfId="174"/>
    <cellStyle name="Comma0 2" xfId="175"/>
    <cellStyle name="Comma0 3" xfId="176"/>
    <cellStyle name="Comma0 4" xfId="177"/>
    <cellStyle name="Comma0 4 2" xfId="178"/>
    <cellStyle name="Comma0 4 3" xfId="179"/>
    <cellStyle name="Comma0 4 3 2" xfId="180"/>
    <cellStyle name="Comma0 4 4" xfId="181"/>
    <cellStyle name="Comma0 5" xfId="182"/>
    <cellStyle name="Comma0 5 2" xfId="183"/>
    <cellStyle name="Comma0 6" xfId="184"/>
    <cellStyle name="Comma0 6 2" xfId="185"/>
    <cellStyle name="Comma0 7" xfId="186"/>
    <cellStyle name="Comma0 7 2" xfId="187"/>
    <cellStyle name="Comma0 8" xfId="188"/>
    <cellStyle name="Comma0 9" xfId="189"/>
    <cellStyle name="Currency" xfId="2" builtinId="4"/>
    <cellStyle name="Currency 10" xfId="191"/>
    <cellStyle name="Currency 10 2" xfId="1259"/>
    <cellStyle name="Currency 11" xfId="192"/>
    <cellStyle name="Currency 11 2" xfId="1260"/>
    <cellStyle name="Currency 12" xfId="193"/>
    <cellStyle name="Currency 12 2" xfId="1261"/>
    <cellStyle name="Currency 13" xfId="194"/>
    <cellStyle name="Currency 13 2" xfId="1262"/>
    <cellStyle name="Currency 14" xfId="195"/>
    <cellStyle name="Currency 15" xfId="196"/>
    <cellStyle name="Currency 16" xfId="197"/>
    <cellStyle name="Currency 17" xfId="198"/>
    <cellStyle name="Currency 18" xfId="199"/>
    <cellStyle name="Currency 19" xfId="200"/>
    <cellStyle name="Currency 2" xfId="201"/>
    <cellStyle name="Currency 2 10" xfId="202"/>
    <cellStyle name="Currency 2 11" xfId="203"/>
    <cellStyle name="Currency 2 2" xfId="204"/>
    <cellStyle name="Currency 2 2 10" xfId="1263"/>
    <cellStyle name="Currency 2 2 2" xfId="205"/>
    <cellStyle name="Currency 2 2 2 2" xfId="206"/>
    <cellStyle name="Currency 2 2 2 3" xfId="207"/>
    <cellStyle name="Currency 2 2 3" xfId="208"/>
    <cellStyle name="Currency 2 2 4" xfId="209"/>
    <cellStyle name="Currency 2 2 5" xfId="210"/>
    <cellStyle name="Currency 2 2 6" xfId="211"/>
    <cellStyle name="Currency 2 2 7" xfId="212"/>
    <cellStyle name="Currency 2 2 8" xfId="213"/>
    <cellStyle name="Currency 2 2 9" xfId="214"/>
    <cellStyle name="Currency 2 3" xfId="215"/>
    <cellStyle name="Currency 2 3 2" xfId="1264"/>
    <cellStyle name="Currency 2 4" xfId="216"/>
    <cellStyle name="Currency 2 5" xfId="217"/>
    <cellStyle name="Currency 2 6" xfId="218"/>
    <cellStyle name="Currency 2 7" xfId="219"/>
    <cellStyle name="Currency 2 8" xfId="220"/>
    <cellStyle name="Currency 2 9" xfId="221"/>
    <cellStyle name="Currency 20" xfId="222"/>
    <cellStyle name="Currency 21" xfId="223"/>
    <cellStyle name="Currency 22" xfId="224"/>
    <cellStyle name="Currency 23" xfId="225"/>
    <cellStyle name="Currency 24" xfId="226"/>
    <cellStyle name="Currency 24 2" xfId="227"/>
    <cellStyle name="Currency 24 3" xfId="228"/>
    <cellStyle name="Currency 24 3 2" xfId="229"/>
    <cellStyle name="Currency 24 4" xfId="230"/>
    <cellStyle name="Currency 25" xfId="231"/>
    <cellStyle name="Currency 25 2" xfId="232"/>
    <cellStyle name="Currency 26" xfId="233"/>
    <cellStyle name="Currency 26 2" xfId="234"/>
    <cellStyle name="Currency 27" xfId="235"/>
    <cellStyle name="Currency 27 2" xfId="236"/>
    <cellStyle name="Currency 28" xfId="237"/>
    <cellStyle name="Currency 29" xfId="238"/>
    <cellStyle name="Currency 3" xfId="239"/>
    <cellStyle name="Currency 3 10" xfId="1170"/>
    <cellStyle name="Currency 3 2" xfId="240"/>
    <cellStyle name="Currency 3 2 2" xfId="241"/>
    <cellStyle name="Currency 3 2 2 2" xfId="242"/>
    <cellStyle name="Currency 3 2 2 3" xfId="243"/>
    <cellStyle name="Currency 3 2 3" xfId="244"/>
    <cellStyle name="Currency 3 2 4" xfId="245"/>
    <cellStyle name="Currency 3 2 5" xfId="246"/>
    <cellStyle name="Currency 3 2 6" xfId="1265"/>
    <cellStyle name="Currency 3 3" xfId="247"/>
    <cellStyle name="Currency 3 3 2" xfId="248"/>
    <cellStyle name="Currency 3 3 3" xfId="249"/>
    <cellStyle name="Currency 3 3 4" xfId="1266"/>
    <cellStyle name="Currency 3 4" xfId="250"/>
    <cellStyle name="Currency 3 5" xfId="251"/>
    <cellStyle name="Currency 3 6" xfId="252"/>
    <cellStyle name="Currency 3 7" xfId="253"/>
    <cellStyle name="Currency 3 8" xfId="254"/>
    <cellStyle name="Currency 3 9" xfId="255"/>
    <cellStyle name="Currency 30" xfId="256"/>
    <cellStyle name="Currency 31" xfId="257"/>
    <cellStyle name="Currency 32" xfId="258"/>
    <cellStyle name="Currency 33" xfId="190"/>
    <cellStyle name="Currency 4" xfId="259"/>
    <cellStyle name="Currency 4 2" xfId="260"/>
    <cellStyle name="Currency 4 2 2" xfId="1268"/>
    <cellStyle name="Currency 4 3" xfId="261"/>
    <cellStyle name="Currency 4 4" xfId="1267"/>
    <cellStyle name="Currency 5" xfId="262"/>
    <cellStyle name="Currency 5 2" xfId="263"/>
    <cellStyle name="Currency 5 2 2" xfId="1270"/>
    <cellStyle name="Currency 5 3" xfId="1269"/>
    <cellStyle name="Currency 6" xfId="264"/>
    <cellStyle name="Currency 6 2" xfId="265"/>
    <cellStyle name="Currency 6 2 2" xfId="266"/>
    <cellStyle name="Currency 6 2 3" xfId="1272"/>
    <cellStyle name="Currency 6 3" xfId="1271"/>
    <cellStyle name="Currency 7" xfId="267"/>
    <cellStyle name="Currency 7 2" xfId="268"/>
    <cellStyle name="Currency 7 3" xfId="269"/>
    <cellStyle name="Currency 7 4" xfId="1273"/>
    <cellStyle name="Currency 8" xfId="270"/>
    <cellStyle name="Currency 8 2" xfId="1275"/>
    <cellStyle name="Currency 8 3" xfId="1274"/>
    <cellStyle name="Currency 9" xfId="271"/>
    <cellStyle name="Currency 9 2" xfId="1276"/>
    <cellStyle name="Currency0" xfId="272"/>
    <cellStyle name="Currency0 10" xfId="273"/>
    <cellStyle name="Currency0 11" xfId="274"/>
    <cellStyle name="Currency0 2" xfId="275"/>
    <cellStyle name="Currency0 3" xfId="276"/>
    <cellStyle name="Currency0 4" xfId="277"/>
    <cellStyle name="Currency0 4 2" xfId="278"/>
    <cellStyle name="Currency0 4 3" xfId="279"/>
    <cellStyle name="Currency0 4 3 2" xfId="280"/>
    <cellStyle name="Currency0 4 4" xfId="281"/>
    <cellStyle name="Currency0 5" xfId="282"/>
    <cellStyle name="Currency0 5 2" xfId="283"/>
    <cellStyle name="Currency0 6" xfId="284"/>
    <cellStyle name="Currency0 6 2" xfId="285"/>
    <cellStyle name="Currency0 7" xfId="286"/>
    <cellStyle name="Currency0 7 2" xfId="287"/>
    <cellStyle name="Currency0 8" xfId="288"/>
    <cellStyle name="Currency0 9" xfId="289"/>
    <cellStyle name="Currʬncy" xfId="290"/>
    <cellStyle name="custom" xfId="291"/>
    <cellStyle name="Custom - Style1" xfId="292"/>
    <cellStyle name="custom 2" xfId="293"/>
    <cellStyle name="Data   - Style2" xfId="294"/>
    <cellStyle name="Date" xfId="295"/>
    <cellStyle name="Date 10" xfId="296"/>
    <cellStyle name="Date 11" xfId="297"/>
    <cellStyle name="Date 2" xfId="298"/>
    <cellStyle name="Date 3" xfId="299"/>
    <cellStyle name="Date 4" xfId="300"/>
    <cellStyle name="Date 4 2" xfId="301"/>
    <cellStyle name="Date 4 3" xfId="302"/>
    <cellStyle name="Date 4 3 2" xfId="303"/>
    <cellStyle name="Date 4 4" xfId="304"/>
    <cellStyle name="Date 5" xfId="305"/>
    <cellStyle name="Date 5 2" xfId="306"/>
    <cellStyle name="Date 6" xfId="307"/>
    <cellStyle name="Date 6 2" xfId="308"/>
    <cellStyle name="Date 7" xfId="309"/>
    <cellStyle name="Date 7 2" xfId="310"/>
    <cellStyle name="Date 8" xfId="311"/>
    <cellStyle name="Date 9" xfId="312"/>
    <cellStyle name="Explanatory Text 2" xfId="313"/>
    <cellStyle name="Fixed" xfId="314"/>
    <cellStyle name="Fixed 10" xfId="315"/>
    <cellStyle name="Fixed 11" xfId="316"/>
    <cellStyle name="Fixed 2" xfId="317"/>
    <cellStyle name="Fixed 3" xfId="318"/>
    <cellStyle name="Fixed 4" xfId="319"/>
    <cellStyle name="Fixed 4 2" xfId="320"/>
    <cellStyle name="Fixed 4 3" xfId="321"/>
    <cellStyle name="Fixed 4 3 2" xfId="322"/>
    <cellStyle name="Fixed 4 4" xfId="323"/>
    <cellStyle name="Fixed 5" xfId="324"/>
    <cellStyle name="Fixed 5 2" xfId="325"/>
    <cellStyle name="Fixed 6" xfId="326"/>
    <cellStyle name="Fixed 6 2" xfId="327"/>
    <cellStyle name="Fixed 7" xfId="328"/>
    <cellStyle name="Fixed 7 2" xfId="329"/>
    <cellStyle name="Fixed 8" xfId="330"/>
    <cellStyle name="Fixed 9" xfId="331"/>
    <cellStyle name="Good 2" xfId="332"/>
    <cellStyle name="Grey" xfId="333"/>
    <cellStyle name="header" xfId="1277"/>
    <cellStyle name="Header1" xfId="334"/>
    <cellStyle name="Header1 2" xfId="1278"/>
    <cellStyle name="Header2" xfId="335"/>
    <cellStyle name="Header2 2" xfId="336"/>
    <cellStyle name="Header2 3" xfId="1279"/>
    <cellStyle name="Heading 1 2" xfId="338"/>
    <cellStyle name="Heading 1 3" xfId="339"/>
    <cellStyle name="Heading 1 3 2" xfId="1335"/>
    <cellStyle name="Heading 1 4" xfId="337"/>
    <cellStyle name="Heading 2 2" xfId="341"/>
    <cellStyle name="Heading 2 3" xfId="342"/>
    <cellStyle name="Heading 2 3 2" xfId="1334"/>
    <cellStyle name="Heading 2 4" xfId="340"/>
    <cellStyle name="Heading 3 2" xfId="343"/>
    <cellStyle name="Heading 4 2" xfId="344"/>
    <cellStyle name="Hyperlink 2" xfId="345"/>
    <cellStyle name="Input [yellow]" xfId="346"/>
    <cellStyle name="Input [yellow] 2" xfId="347"/>
    <cellStyle name="Input 2" xfId="348"/>
    <cellStyle name="Labels - Style3" xfId="349"/>
    <cellStyle name="Linked Cell 2" xfId="350"/>
    <cellStyle name="M" xfId="351"/>
    <cellStyle name="M 2" xfId="352"/>
    <cellStyle name="M 3" xfId="353"/>
    <cellStyle name="M.00" xfId="354"/>
    <cellStyle name="M.00 2" xfId="355"/>
    <cellStyle name="M.00 3" xfId="356"/>
    <cellStyle name="M_9. Rev2Cost_GDPIPI" xfId="1280"/>
    <cellStyle name="M_lists" xfId="1281"/>
    <cellStyle name="M_lists_4. Current Monthly Fixed Charge" xfId="1282"/>
    <cellStyle name="M_Sheet4" xfId="1283"/>
    <cellStyle name="Neutral 2" xfId="357"/>
    <cellStyle name="no dec" xfId="358"/>
    <cellStyle name="NorALL-HC" xfId="359"/>
    <cellStyle name="Normal" xfId="0" builtinId="0"/>
    <cellStyle name="Normal - Style1" xfId="360"/>
    <cellStyle name="Normal - Style1 2" xfId="361"/>
    <cellStyle name="Normal - Style1 3" xfId="362"/>
    <cellStyle name="Normal - Style1 4" xfId="363"/>
    <cellStyle name="Normal - Style1_v1.1 Prefile" xfId="364"/>
    <cellStyle name="Normal 10" xfId="365"/>
    <cellStyle name="Normal 10 2" xfId="366"/>
    <cellStyle name="Normal 10 2 2" xfId="367"/>
    <cellStyle name="Normal 10 2 2 2" xfId="1286"/>
    <cellStyle name="Normal 10 2 3" xfId="1285"/>
    <cellStyle name="Normal 10 3" xfId="368"/>
    <cellStyle name="Normal 10 4" xfId="1169"/>
    <cellStyle name="Normal 10 5" xfId="1284"/>
    <cellStyle name="Normal 100" xfId="369"/>
    <cellStyle name="Normal 101" xfId="370"/>
    <cellStyle name="Normal 102" xfId="371"/>
    <cellStyle name="Normal 103" xfId="372"/>
    <cellStyle name="Normal 104" xfId="373"/>
    <cellStyle name="Normal 105" xfId="374"/>
    <cellStyle name="Normal 106" xfId="375"/>
    <cellStyle name="Normal 107" xfId="376"/>
    <cellStyle name="Normal 108" xfId="377"/>
    <cellStyle name="Normal 109" xfId="378"/>
    <cellStyle name="Normal 11" xfId="379"/>
    <cellStyle name="Normal 11 2" xfId="380"/>
    <cellStyle name="Normal 11 2 2" xfId="381"/>
    <cellStyle name="Normal 11 3" xfId="382"/>
    <cellStyle name="Normal 11 3 2" xfId="1288"/>
    <cellStyle name="Normal 11 4" xfId="383"/>
    <cellStyle name="Normal 11 4 2" xfId="1289"/>
    <cellStyle name="Normal 11 5" xfId="384"/>
    <cellStyle name="Normal 11 6" xfId="1287"/>
    <cellStyle name="Normal 110" xfId="385"/>
    <cellStyle name="Normal 111" xfId="386"/>
    <cellStyle name="Normal 112" xfId="387"/>
    <cellStyle name="Normal 113" xfId="388"/>
    <cellStyle name="Normal 114" xfId="389"/>
    <cellStyle name="Normal 115" xfId="390"/>
    <cellStyle name="Normal 116" xfId="391"/>
    <cellStyle name="Normal 117" xfId="392"/>
    <cellStyle name="Normal 118" xfId="393"/>
    <cellStyle name="Normal 119" xfId="394"/>
    <cellStyle name="Normal 12" xfId="395"/>
    <cellStyle name="Normal 12 2" xfId="396"/>
    <cellStyle name="Normal 12 2 2" xfId="1291"/>
    <cellStyle name="Normal 12 3" xfId="1096"/>
    <cellStyle name="Normal 12 4" xfId="1290"/>
    <cellStyle name="Normal 120" xfId="397"/>
    <cellStyle name="Normal 121" xfId="398"/>
    <cellStyle name="Normal 122" xfId="399"/>
    <cellStyle name="Normal 123" xfId="400"/>
    <cellStyle name="Normal 124" xfId="401"/>
    <cellStyle name="Normal 125" xfId="402"/>
    <cellStyle name="Normal 126" xfId="403"/>
    <cellStyle name="Normal 127" xfId="404"/>
    <cellStyle name="Normal 128" xfId="405"/>
    <cellStyle name="Normal 129" xfId="406"/>
    <cellStyle name="Normal 13" xfId="407"/>
    <cellStyle name="Normal 13 2" xfId="408"/>
    <cellStyle name="Normal 13 2 2" xfId="1293"/>
    <cellStyle name="Normal 13 3" xfId="1292"/>
    <cellStyle name="Normal 130" xfId="409"/>
    <cellStyle name="Normal 131" xfId="410"/>
    <cellStyle name="Normal 132" xfId="411"/>
    <cellStyle name="Normal 133" xfId="412"/>
    <cellStyle name="Normal 134" xfId="413"/>
    <cellStyle name="Normal 135" xfId="414"/>
    <cellStyle name="Normal 136" xfId="415"/>
    <cellStyle name="Normal 137" xfId="416"/>
    <cellStyle name="Normal 138" xfId="417"/>
    <cellStyle name="Normal 139" xfId="418"/>
    <cellStyle name="Normal 14" xfId="419"/>
    <cellStyle name="Normal 14 2" xfId="420"/>
    <cellStyle name="Normal 14 3" xfId="1294"/>
    <cellStyle name="Normal 140" xfId="421"/>
    <cellStyle name="Normal 141" xfId="422"/>
    <cellStyle name="Normal 142" xfId="423"/>
    <cellStyle name="Normal 143" xfId="424"/>
    <cellStyle name="Normal 144" xfId="425"/>
    <cellStyle name="Normal 145" xfId="426"/>
    <cellStyle name="Normal 146" xfId="427"/>
    <cellStyle name="Normal 147" xfId="428"/>
    <cellStyle name="Normal 148" xfId="429"/>
    <cellStyle name="Normal 149" xfId="430"/>
    <cellStyle name="Normal 15" xfId="431"/>
    <cellStyle name="Normal 15 2" xfId="432"/>
    <cellStyle name="Normal 15 3" xfId="1295"/>
    <cellStyle name="Normal 150" xfId="433"/>
    <cellStyle name="Normal 151" xfId="434"/>
    <cellStyle name="Normal 152" xfId="435"/>
    <cellStyle name="Normal 153" xfId="436"/>
    <cellStyle name="Normal 154" xfId="437"/>
    <cellStyle name="Normal 155" xfId="438"/>
    <cellStyle name="Normal 156" xfId="439"/>
    <cellStyle name="Normal 157" xfId="440"/>
    <cellStyle name="Normal 158" xfId="441"/>
    <cellStyle name="Normal 159" xfId="442"/>
    <cellStyle name="Normal 16" xfId="443"/>
    <cellStyle name="Normal 16 2" xfId="1296"/>
    <cellStyle name="Normal 160" xfId="444"/>
    <cellStyle name="Normal 161" xfId="445"/>
    <cellStyle name="Normal 162" xfId="446"/>
    <cellStyle name="Normal 163" xfId="447"/>
    <cellStyle name="Normal 164" xfId="448"/>
    <cellStyle name="Normal 165" xfId="449"/>
    <cellStyle name="Normal 166" xfId="450"/>
    <cellStyle name="Normal 167" xfId="451"/>
    <cellStyle name="Normal 168" xfId="452"/>
    <cellStyle name="Normal 169" xfId="453"/>
    <cellStyle name="Normal 17" xfId="454"/>
    <cellStyle name="Normal 17 2" xfId="1297"/>
    <cellStyle name="Normal 170" xfId="455"/>
    <cellStyle name="Normal 171" xfId="456"/>
    <cellStyle name="Normal 172" xfId="457"/>
    <cellStyle name="Normal 173" xfId="458"/>
    <cellStyle name="Normal 174" xfId="459"/>
    <cellStyle name="Normal 175" xfId="460"/>
    <cellStyle name="Normal 176" xfId="461"/>
    <cellStyle name="Normal 177" xfId="462"/>
    <cellStyle name="Normal 178" xfId="463"/>
    <cellStyle name="Normal 179" xfId="464"/>
    <cellStyle name="Normal 18" xfId="465"/>
    <cellStyle name="Normal 18 2" xfId="1298"/>
    <cellStyle name="Normal 180" xfId="466"/>
    <cellStyle name="Normal 181" xfId="467"/>
    <cellStyle name="Normal 182" xfId="468"/>
    <cellStyle name="Normal 183" xfId="469"/>
    <cellStyle name="Normal 184" xfId="470"/>
    <cellStyle name="Normal 185" xfId="471"/>
    <cellStyle name="Normal 186" xfId="472"/>
    <cellStyle name="Normal 187" xfId="473"/>
    <cellStyle name="Normal 188" xfId="474"/>
    <cellStyle name="Normal 189" xfId="475"/>
    <cellStyle name="Normal 19" xfId="476"/>
    <cellStyle name="Normal 19 2" xfId="1299"/>
    <cellStyle name="Normal 190" xfId="477"/>
    <cellStyle name="Normal 191" xfId="478"/>
    <cellStyle name="Normal 192" xfId="479"/>
    <cellStyle name="Normal 193" xfId="480"/>
    <cellStyle name="Normal 194" xfId="481"/>
    <cellStyle name="Normal 195" xfId="482"/>
    <cellStyle name="Normal 196" xfId="483"/>
    <cellStyle name="Normal 197" xfId="484"/>
    <cellStyle name="Normal 198" xfId="485"/>
    <cellStyle name="Normal 199" xfId="486"/>
    <cellStyle name="Normal 2" xfId="4"/>
    <cellStyle name="Normal 2 10" xfId="487"/>
    <cellStyle name="Normal 2 10 2" xfId="488"/>
    <cellStyle name="Normal 2 11" xfId="489"/>
    <cellStyle name="Normal 2 11 2" xfId="490"/>
    <cellStyle name="Normal 2 11 3" xfId="491"/>
    <cellStyle name="Normal 2 11 4" xfId="492"/>
    <cellStyle name="Normal 2 12" xfId="493"/>
    <cellStyle name="Normal 2 13" xfId="494"/>
    <cellStyle name="Normal 2 14" xfId="495"/>
    <cellStyle name="Normal 2 14 2" xfId="496"/>
    <cellStyle name="Normal 2 15" xfId="497"/>
    <cellStyle name="Normal 2 16" xfId="1093"/>
    <cellStyle name="Normal 2 17" xfId="1173"/>
    <cellStyle name="Normal 2 2" xfId="498"/>
    <cellStyle name="Normal 2 2 10" xfId="499"/>
    <cellStyle name="Normal 2 2 11" xfId="500"/>
    <cellStyle name="Normal 2 2 12" xfId="501"/>
    <cellStyle name="Normal 2 2 13" xfId="502"/>
    <cellStyle name="Normal 2 2 13 2" xfId="503"/>
    <cellStyle name="Normal 2 2 13 3" xfId="504"/>
    <cellStyle name="Normal 2 2 13 4" xfId="505"/>
    <cellStyle name="Normal 2 2 14" xfId="506"/>
    <cellStyle name="Normal 2 2 15" xfId="507"/>
    <cellStyle name="Normal 2 2 16" xfId="508"/>
    <cellStyle name="Normal 2 2 16 2" xfId="509"/>
    <cellStyle name="Normal 2 2 17" xfId="510"/>
    <cellStyle name="Normal 2 2 18" xfId="511"/>
    <cellStyle name="Normal 2 2 2" xfId="512"/>
    <cellStyle name="Normal 2 2 2 2" xfId="513"/>
    <cellStyle name="Normal 2 2 2 2 2" xfId="514"/>
    <cellStyle name="Normal 2 2 2 2 2 2" xfId="515"/>
    <cellStyle name="Normal 2 2 2 2 2 3" xfId="516"/>
    <cellStyle name="Normal 2 2 2 2 2 4" xfId="517"/>
    <cellStyle name="Normal 2 2 2 2 3" xfId="518"/>
    <cellStyle name="Normal 2 2 2 2 4" xfId="519"/>
    <cellStyle name="Normal 2 2 2 2 5" xfId="520"/>
    <cellStyle name="Normal 2 2 2 2 5 2" xfId="521"/>
    <cellStyle name="Normal 2 2 2 3" xfId="522"/>
    <cellStyle name="Normal 2 2 2 3 2" xfId="523"/>
    <cellStyle name="Normal 2 2 2 3 2 2" xfId="524"/>
    <cellStyle name="Normal 2 2 2 3 3" xfId="525"/>
    <cellStyle name="Normal 2 2 2 3 3 2" xfId="526"/>
    <cellStyle name="Normal 2 2 2 4" xfId="527"/>
    <cellStyle name="Normal 2 2 2 4 2" xfId="528"/>
    <cellStyle name="Normal 2 2 2 5" xfId="529"/>
    <cellStyle name="Normal 2 2 2 6" xfId="530"/>
    <cellStyle name="Normal 2 2 2 7" xfId="1084"/>
    <cellStyle name="Normal 2 2 2 8" xfId="1300"/>
    <cellStyle name="Normal 2 2 3" xfId="531"/>
    <cellStyle name="Normal 2 2 3 2" xfId="1301"/>
    <cellStyle name="Normal 2 2 4" xfId="532"/>
    <cellStyle name="Normal 2 2 5" xfId="533"/>
    <cellStyle name="Normal 2 2 6" xfId="534"/>
    <cellStyle name="Normal 2 2 7" xfId="535"/>
    <cellStyle name="Normal 2 2 8" xfId="536"/>
    <cellStyle name="Normal 2 2 9" xfId="537"/>
    <cellStyle name="Normal 2 3" xfId="538"/>
    <cellStyle name="Normal 2 3 2" xfId="539"/>
    <cellStyle name="Normal 2 3 2 2" xfId="540"/>
    <cellStyle name="Normal 2 3 2 2 2" xfId="541"/>
    <cellStyle name="Normal 2 3 2 2 3" xfId="542"/>
    <cellStyle name="Normal 2 3 2 2 4" xfId="543"/>
    <cellStyle name="Normal 2 3 2 3" xfId="544"/>
    <cellStyle name="Normal 2 3 2 4" xfId="545"/>
    <cellStyle name="Normal 2 3 2 5" xfId="546"/>
    <cellStyle name="Normal 2 3 2 5 2" xfId="547"/>
    <cellStyle name="Normal 2 3 3" xfId="548"/>
    <cellStyle name="Normal 2 3 3 2" xfId="549"/>
    <cellStyle name="Normal 2 3 3 2 2" xfId="550"/>
    <cellStyle name="Normal 2 3 3 3" xfId="551"/>
    <cellStyle name="Normal 2 3 3 3 2" xfId="552"/>
    <cellStyle name="Normal 2 3 4" xfId="553"/>
    <cellStyle name="Normal 2 3 4 2" xfId="554"/>
    <cellStyle name="Normal 2 3 5" xfId="555"/>
    <cellStyle name="Normal 2 3 6" xfId="556"/>
    <cellStyle name="Normal 2 4" xfId="557"/>
    <cellStyle name="Normal 2 4 2" xfId="558"/>
    <cellStyle name="Normal 2 4 3" xfId="1302"/>
    <cellStyle name="Normal 2 5" xfId="559"/>
    <cellStyle name="Normal 2 5 2" xfId="560"/>
    <cellStyle name="Normal 2 5 3" xfId="1303"/>
    <cellStyle name="Normal 2 6" xfId="561"/>
    <cellStyle name="Normal 2 6 2" xfId="562"/>
    <cellStyle name="Normal 2 6 3" xfId="1304"/>
    <cellStyle name="Normal 2 7" xfId="563"/>
    <cellStyle name="Normal 2 7 2" xfId="564"/>
    <cellStyle name="Normal 2 8" xfId="565"/>
    <cellStyle name="Normal 2 8 2" xfId="566"/>
    <cellStyle name="Normal 2 9" xfId="567"/>
    <cellStyle name="Normal 2 9 2" xfId="568"/>
    <cellStyle name="Normal 20" xfId="569"/>
    <cellStyle name="Normal 200" xfId="570"/>
    <cellStyle name="Normal 201" xfId="571"/>
    <cellStyle name="Normal 202" xfId="572"/>
    <cellStyle name="Normal 203" xfId="573"/>
    <cellStyle name="Normal 204" xfId="574"/>
    <cellStyle name="Normal 205" xfId="575"/>
    <cellStyle name="Normal 206" xfId="576"/>
    <cellStyle name="Normal 207" xfId="577"/>
    <cellStyle name="Normal 208" xfId="578"/>
    <cellStyle name="Normal 209" xfId="579"/>
    <cellStyle name="Normal 21" xfId="580"/>
    <cellStyle name="Normal 210" xfId="581"/>
    <cellStyle name="Normal 211" xfId="582"/>
    <cellStyle name="Normal 212" xfId="583"/>
    <cellStyle name="Normal 213" xfId="584"/>
    <cellStyle name="Normal 214" xfId="1080"/>
    <cellStyle name="Normal 215" xfId="1091"/>
    <cellStyle name="Normal 216" xfId="1082"/>
    <cellStyle name="Normal 217" xfId="1094"/>
    <cellStyle name="Normal 218" xfId="1120"/>
    <cellStyle name="Normal 219" xfId="1336"/>
    <cellStyle name="Normal 22" xfId="585"/>
    <cellStyle name="Normal 22 2" xfId="1305"/>
    <cellStyle name="Normal 23" xfId="586"/>
    <cellStyle name="Normal 24" xfId="587"/>
    <cellStyle name="Normal 25" xfId="588"/>
    <cellStyle name="Normal 26" xfId="589"/>
    <cellStyle name="Normal 27" xfId="590"/>
    <cellStyle name="Normal 28" xfId="591"/>
    <cellStyle name="Normal 28 2" xfId="1306"/>
    <cellStyle name="Normal 29" xfId="592"/>
    <cellStyle name="Normal 29 2" xfId="1307"/>
    <cellStyle name="Normal 3" xfId="593"/>
    <cellStyle name="Normal 3 2" xfId="594"/>
    <cellStyle name="Normal 3 2 2" xfId="1309"/>
    <cellStyle name="Normal 3 2 3" xfId="1308"/>
    <cellStyle name="Normal 3 3" xfId="595"/>
    <cellStyle name="Normal 3 3 2" xfId="596"/>
    <cellStyle name="Normal 3 3 3" xfId="1087"/>
    <cellStyle name="Normal 3 3 4" xfId="1310"/>
    <cellStyle name="Normal 3 4" xfId="597"/>
    <cellStyle name="Normal 3 4 2" xfId="598"/>
    <cellStyle name="Normal 3 5" xfId="599"/>
    <cellStyle name="Normal 3 5 2" xfId="600"/>
    <cellStyle name="Normal 3 6" xfId="601"/>
    <cellStyle name="Normal 3 7" xfId="602"/>
    <cellStyle name="Normal 3 8" xfId="603"/>
    <cellStyle name="Normal 30" xfId="604"/>
    <cellStyle name="Normal 30 2" xfId="1311"/>
    <cellStyle name="Normal 31" xfId="605"/>
    <cellStyle name="Normal 31 2" xfId="1312"/>
    <cellStyle name="Normal 32" xfId="606"/>
    <cellStyle name="Normal 32 2" xfId="1313"/>
    <cellStyle name="Normal 33" xfId="607"/>
    <cellStyle name="Normal 33 2" xfId="1315"/>
    <cellStyle name="Normal 33 3" xfId="1314"/>
    <cellStyle name="Normal 34" xfId="608"/>
    <cellStyle name="Normal 34 2" xfId="1316"/>
    <cellStyle name="Normal 35" xfId="609"/>
    <cellStyle name="Normal 36" xfId="610"/>
    <cellStyle name="Normal 37" xfId="611"/>
    <cellStyle name="Normal 37 2" xfId="1317"/>
    <cellStyle name="Normal 38" xfId="612"/>
    <cellStyle name="Normal 39" xfId="613"/>
    <cellStyle name="Normal 39 2" xfId="1318"/>
    <cellStyle name="Normal 4" xfId="614"/>
    <cellStyle name="Normal 4 2" xfId="615"/>
    <cellStyle name="Normal 4 2 2" xfId="616"/>
    <cellStyle name="Normal 4 2 2 2" xfId="1123"/>
    <cellStyle name="Normal 4 2 2 2 2" xfId="1145"/>
    <cellStyle name="Normal 4 2 2 2 3" xfId="1167"/>
    <cellStyle name="Normal 4 2 2 3" xfId="1112"/>
    <cellStyle name="Normal 4 2 2 4" xfId="1134"/>
    <cellStyle name="Normal 4 2 2 5" xfId="1156"/>
    <cellStyle name="Normal 4 2 3" xfId="1117"/>
    <cellStyle name="Normal 4 2 3 2" xfId="1139"/>
    <cellStyle name="Normal 4 2 3 3" xfId="1161"/>
    <cellStyle name="Normal 4 2 4" xfId="1106"/>
    <cellStyle name="Normal 4 2 5" xfId="1128"/>
    <cellStyle name="Normal 4 2 6" xfId="1150"/>
    <cellStyle name="Normal 4 2 7" xfId="1320"/>
    <cellStyle name="Normal 4 3" xfId="617"/>
    <cellStyle name="Normal 4 3 2" xfId="1085"/>
    <cellStyle name="Normal 4 4" xfId="618"/>
    <cellStyle name="Normal 4 4 2" xfId="1119"/>
    <cellStyle name="Normal 4 4 2 2" xfId="1141"/>
    <cellStyle name="Normal 4 4 2 3" xfId="1163"/>
    <cellStyle name="Normal 4 4 3" xfId="1108"/>
    <cellStyle name="Normal 4 4 4" xfId="1130"/>
    <cellStyle name="Normal 4 4 5" xfId="1152"/>
    <cellStyle name="Normal 4 4 6" xfId="1098"/>
    <cellStyle name="Normal 4 5" xfId="619"/>
    <cellStyle name="Normal 4 5 2" xfId="1135"/>
    <cellStyle name="Normal 4 5 3" xfId="1157"/>
    <cellStyle name="Normal 4 5 4" xfId="1113"/>
    <cellStyle name="Normal 4 6" xfId="620"/>
    <cellStyle name="Normal 4 6 2" xfId="1102"/>
    <cellStyle name="Normal 4 7" xfId="621"/>
    <cellStyle name="Normal 4 7 2" xfId="1124"/>
    <cellStyle name="Normal 4 8" xfId="1146"/>
    <cellStyle name="Normal 4 9" xfId="1319"/>
    <cellStyle name="Normal 40" xfId="622"/>
    <cellStyle name="Normal 41" xfId="623"/>
    <cellStyle name="Normal 42" xfId="624"/>
    <cellStyle name="Normal 43" xfId="625"/>
    <cellStyle name="Normal 44" xfId="626"/>
    <cellStyle name="Normal 45" xfId="627"/>
    <cellStyle name="Normal 46" xfId="628"/>
    <cellStyle name="Normal 47" xfId="629"/>
    <cellStyle name="Normal 48" xfId="630"/>
    <cellStyle name="Normal 49" xfId="631"/>
    <cellStyle name="Normal 5" xfId="632"/>
    <cellStyle name="Normal 5 2" xfId="633"/>
    <cellStyle name="Normal 5 2 2" xfId="634"/>
    <cellStyle name="Normal 5 2 3" xfId="1101"/>
    <cellStyle name="Normal 5 3" xfId="635"/>
    <cellStyle name="Normal 5 3 2" xfId="636"/>
    <cellStyle name="Normal 5 4" xfId="637"/>
    <cellStyle name="Normal 5 4 2" xfId="638"/>
    <cellStyle name="Normal 5 5" xfId="639"/>
    <cellStyle name="Normal 5 6" xfId="1321"/>
    <cellStyle name="Normal 50" xfId="640"/>
    <cellStyle name="Normal 50 2" xfId="1322"/>
    <cellStyle name="Normal 51" xfId="641"/>
    <cellStyle name="Normal 52" xfId="642"/>
    <cellStyle name="Normal 53" xfId="643"/>
    <cellStyle name="Normal 54" xfId="644"/>
    <cellStyle name="Normal 55" xfId="645"/>
    <cellStyle name="Normal 56" xfId="646"/>
    <cellStyle name="Normal 57" xfId="647"/>
    <cellStyle name="Normal 58" xfId="648"/>
    <cellStyle name="Normal 59" xfId="649"/>
    <cellStyle name="Normal 6" xfId="650"/>
    <cellStyle name="Normal 6 2" xfId="651"/>
    <cellStyle name="Normal 6 2 2" xfId="652"/>
    <cellStyle name="Normal 6 2 2 2" xfId="1142"/>
    <cellStyle name="Normal 6 2 2 3" xfId="1164"/>
    <cellStyle name="Normal 6 2 3" xfId="1109"/>
    <cellStyle name="Normal 6 2 4" xfId="1131"/>
    <cellStyle name="Normal 6 2 5" xfId="1153"/>
    <cellStyle name="Normal 6 2 6" xfId="1324"/>
    <cellStyle name="Normal 6 3" xfId="653"/>
    <cellStyle name="Normal 6 3 2" xfId="1136"/>
    <cellStyle name="Normal 6 3 3" xfId="1158"/>
    <cellStyle name="Normal 6 3 4" xfId="1114"/>
    <cellStyle name="Normal 6 3 5" xfId="1325"/>
    <cellStyle name="Normal 6 4" xfId="1103"/>
    <cellStyle name="Normal 6 5" xfId="1125"/>
    <cellStyle name="Normal 6 6" xfId="1147"/>
    <cellStyle name="Normal 6 7" xfId="1323"/>
    <cellStyle name="Normal 60" xfId="654"/>
    <cellStyle name="Normal 61" xfId="655"/>
    <cellStyle name="Normal 62" xfId="656"/>
    <cellStyle name="Normal 63" xfId="657"/>
    <cellStyle name="Normal 64" xfId="658"/>
    <cellStyle name="Normal 65" xfId="659"/>
    <cellStyle name="Normal 66" xfId="660"/>
    <cellStyle name="Normal 67" xfId="661"/>
    <cellStyle name="Normal 68" xfId="662"/>
    <cellStyle name="Normal 69" xfId="663"/>
    <cellStyle name="Normal 7" xfId="664"/>
    <cellStyle name="Normal 7 2" xfId="665"/>
    <cellStyle name="Normal 7 3" xfId="666"/>
    <cellStyle name="Normal 7 4" xfId="667"/>
    <cellStyle name="Normal 7 5" xfId="668"/>
    <cellStyle name="Normal 7 6" xfId="1097"/>
    <cellStyle name="Normal 7 7" xfId="1326"/>
    <cellStyle name="Normal 70" xfId="669"/>
    <cellStyle name="Normal 71" xfId="670"/>
    <cellStyle name="Normal 72" xfId="671"/>
    <cellStyle name="Normal 73" xfId="672"/>
    <cellStyle name="Normal 74" xfId="673"/>
    <cellStyle name="Normal 75" xfId="674"/>
    <cellStyle name="Normal 76" xfId="675"/>
    <cellStyle name="Normal 77" xfId="676"/>
    <cellStyle name="Normal 78" xfId="677"/>
    <cellStyle name="Normal 79" xfId="678"/>
    <cellStyle name="Normal 8" xfId="679"/>
    <cellStyle name="Normal 8 2" xfId="680"/>
    <cellStyle name="Normal 8 2 2" xfId="1140"/>
    <cellStyle name="Normal 8 2 3" xfId="1162"/>
    <cellStyle name="Normal 8 2 4" xfId="1118"/>
    <cellStyle name="Normal 8 3" xfId="681"/>
    <cellStyle name="Normal 8 3 2" xfId="1107"/>
    <cellStyle name="Normal 8 4" xfId="682"/>
    <cellStyle name="Normal 8 4 2" xfId="1129"/>
    <cellStyle name="Normal 8 5" xfId="683"/>
    <cellStyle name="Normal 8 5 2" xfId="1151"/>
    <cellStyle name="Normal 8 6" xfId="1327"/>
    <cellStyle name="Normal 80" xfId="684"/>
    <cellStyle name="Normal 81" xfId="685"/>
    <cellStyle name="Normal 82" xfId="686"/>
    <cellStyle name="Normal 83" xfId="687"/>
    <cellStyle name="Normal 84" xfId="688"/>
    <cellStyle name="Normal 85" xfId="689"/>
    <cellStyle name="Normal 86" xfId="690"/>
    <cellStyle name="Normal 87" xfId="691"/>
    <cellStyle name="Normal 88" xfId="692"/>
    <cellStyle name="Normal 89" xfId="693"/>
    <cellStyle name="Normal 9" xfId="694"/>
    <cellStyle name="Normal 9 2" xfId="695"/>
    <cellStyle name="Normal 9 3" xfId="696"/>
    <cellStyle name="Normal 9 4" xfId="697"/>
    <cellStyle name="Normal 9 5" xfId="698"/>
    <cellStyle name="Normal 9 6" xfId="1088"/>
    <cellStyle name="Normal 9 7" xfId="1328"/>
    <cellStyle name="Normal 90" xfId="699"/>
    <cellStyle name="Normal 91" xfId="700"/>
    <cellStyle name="Normal 92" xfId="701"/>
    <cellStyle name="Normal 93" xfId="702"/>
    <cellStyle name="Normal 94" xfId="703"/>
    <cellStyle name="Normal 95" xfId="704"/>
    <cellStyle name="Normal 96" xfId="705"/>
    <cellStyle name="Normal 97" xfId="706"/>
    <cellStyle name="Normal 98" xfId="707"/>
    <cellStyle name="Normal 99" xfId="708"/>
    <cellStyle name="Note 2" xfId="709"/>
    <cellStyle name="Note 2 2" xfId="1329"/>
    <cellStyle name="Note 3" xfId="710"/>
    <cellStyle name="Output 2" xfId="711"/>
    <cellStyle name="Output Amounts" xfId="712"/>
    <cellStyle name="Output Column Headings" xfId="713"/>
    <cellStyle name="Output Line Items" xfId="714"/>
    <cellStyle name="Output Line Items 2" xfId="715"/>
    <cellStyle name="Output Report Heading" xfId="716"/>
    <cellStyle name="Output Report Title" xfId="717"/>
    <cellStyle name="Percent" xfId="3" builtinId="5"/>
    <cellStyle name="Percent [2]" xfId="719"/>
    <cellStyle name="Percent [2] 2" xfId="720"/>
    <cellStyle name="Percent [2] 3" xfId="721"/>
    <cellStyle name="Percent [2] 4" xfId="722"/>
    <cellStyle name="Percent 10" xfId="723"/>
    <cellStyle name="Percent 100" xfId="724"/>
    <cellStyle name="Percent 101" xfId="725"/>
    <cellStyle name="Percent 102" xfId="726"/>
    <cellStyle name="Percent 103" xfId="727"/>
    <cellStyle name="Percent 104" xfId="728"/>
    <cellStyle name="Percent 105" xfId="729"/>
    <cellStyle name="Percent 106" xfId="730"/>
    <cellStyle name="Percent 107" xfId="731"/>
    <cellStyle name="Percent 108" xfId="732"/>
    <cellStyle name="Percent 109" xfId="733"/>
    <cellStyle name="Percent 11" xfId="734"/>
    <cellStyle name="Percent 110" xfId="735"/>
    <cellStyle name="Percent 111" xfId="736"/>
    <cellStyle name="Percent 112" xfId="737"/>
    <cellStyle name="Percent 113" xfId="738"/>
    <cellStyle name="Percent 114" xfId="739"/>
    <cellStyle name="Percent 115" xfId="740"/>
    <cellStyle name="Percent 116" xfId="741"/>
    <cellStyle name="Percent 117" xfId="742"/>
    <cellStyle name="Percent 118" xfId="743"/>
    <cellStyle name="Percent 119" xfId="744"/>
    <cellStyle name="Percent 12" xfId="745"/>
    <cellStyle name="Percent 120" xfId="746"/>
    <cellStyle name="Percent 121" xfId="747"/>
    <cellStyle name="Percent 122" xfId="748"/>
    <cellStyle name="Percent 123" xfId="749"/>
    <cellStyle name="Percent 124" xfId="750"/>
    <cellStyle name="Percent 125" xfId="751"/>
    <cellStyle name="Percent 126" xfId="752"/>
    <cellStyle name="Percent 127" xfId="753"/>
    <cellStyle name="Percent 128" xfId="754"/>
    <cellStyle name="Percent 129" xfId="755"/>
    <cellStyle name="Percent 13" xfId="756"/>
    <cellStyle name="Percent 130" xfId="757"/>
    <cellStyle name="Percent 131" xfId="758"/>
    <cellStyle name="Percent 132" xfId="759"/>
    <cellStyle name="Percent 133" xfId="760"/>
    <cellStyle name="Percent 134" xfId="761"/>
    <cellStyle name="Percent 135" xfId="762"/>
    <cellStyle name="Percent 136" xfId="763"/>
    <cellStyle name="Percent 137" xfId="764"/>
    <cellStyle name="Percent 138" xfId="765"/>
    <cellStyle name="Percent 139" xfId="766"/>
    <cellStyle name="Percent 14" xfId="767"/>
    <cellStyle name="Percent 140" xfId="768"/>
    <cellStyle name="Percent 141" xfId="769"/>
    <cellStyle name="Percent 142" xfId="770"/>
    <cellStyle name="Percent 143" xfId="771"/>
    <cellStyle name="Percent 144" xfId="772"/>
    <cellStyle name="Percent 145" xfId="773"/>
    <cellStyle name="Percent 146" xfId="774"/>
    <cellStyle name="Percent 147" xfId="775"/>
    <cellStyle name="Percent 148" xfId="776"/>
    <cellStyle name="Percent 149" xfId="777"/>
    <cellStyle name="Percent 15" xfId="778"/>
    <cellStyle name="Percent 150" xfId="779"/>
    <cellStyle name="Percent 151" xfId="780"/>
    <cellStyle name="Percent 152" xfId="781"/>
    <cellStyle name="Percent 153" xfId="782"/>
    <cellStyle name="Percent 154" xfId="783"/>
    <cellStyle name="Percent 155" xfId="784"/>
    <cellStyle name="Percent 156" xfId="785"/>
    <cellStyle name="Percent 156 2" xfId="786"/>
    <cellStyle name="Percent 156 3" xfId="787"/>
    <cellStyle name="Percent 156 3 2" xfId="788"/>
    <cellStyle name="Percent 156 4" xfId="789"/>
    <cellStyle name="Percent 157" xfId="790"/>
    <cellStyle name="Percent 157 2" xfId="791"/>
    <cellStyle name="Percent 157 3" xfId="792"/>
    <cellStyle name="Percent 157 3 2" xfId="793"/>
    <cellStyle name="Percent 157 4" xfId="794"/>
    <cellStyle name="Percent 158" xfId="795"/>
    <cellStyle name="Percent 158 2" xfId="796"/>
    <cellStyle name="Percent 158 3" xfId="797"/>
    <cellStyle name="Percent 158 3 2" xfId="798"/>
    <cellStyle name="Percent 158 4" xfId="799"/>
    <cellStyle name="Percent 159" xfId="800"/>
    <cellStyle name="Percent 159 2" xfId="801"/>
    <cellStyle name="Percent 159 3" xfId="802"/>
    <cellStyle name="Percent 159 3 2" xfId="803"/>
    <cellStyle name="Percent 159 4" xfId="804"/>
    <cellStyle name="Percent 16" xfId="805"/>
    <cellStyle name="Percent 160" xfId="806"/>
    <cellStyle name="Percent 160 2" xfId="807"/>
    <cellStyle name="Percent 160 3" xfId="808"/>
    <cellStyle name="Percent 160 3 2" xfId="809"/>
    <cellStyle name="Percent 160 4" xfId="810"/>
    <cellStyle name="Percent 161" xfId="811"/>
    <cellStyle name="Percent 161 2" xfId="812"/>
    <cellStyle name="Percent 161 3" xfId="813"/>
    <cellStyle name="Percent 161 3 2" xfId="814"/>
    <cellStyle name="Percent 161 4" xfId="815"/>
    <cellStyle name="Percent 162" xfId="816"/>
    <cellStyle name="Percent 162 2" xfId="817"/>
    <cellStyle name="Percent 162 3" xfId="818"/>
    <cellStyle name="Percent 162 3 2" xfId="819"/>
    <cellStyle name="Percent 162 4" xfId="820"/>
    <cellStyle name="Percent 163" xfId="821"/>
    <cellStyle name="Percent 163 2" xfId="822"/>
    <cellStyle name="Percent 163 3" xfId="823"/>
    <cellStyle name="Percent 163 3 2" xfId="824"/>
    <cellStyle name="Percent 163 4" xfId="825"/>
    <cellStyle name="Percent 164" xfId="826"/>
    <cellStyle name="Percent 164 2" xfId="827"/>
    <cellStyle name="Percent 164 3" xfId="828"/>
    <cellStyle name="Percent 164 3 2" xfId="829"/>
    <cellStyle name="Percent 164 4" xfId="830"/>
    <cellStyle name="Percent 165" xfId="831"/>
    <cellStyle name="Percent 165 2" xfId="832"/>
    <cellStyle name="Percent 165 3" xfId="833"/>
    <cellStyle name="Percent 165 3 2" xfId="834"/>
    <cellStyle name="Percent 165 4" xfId="835"/>
    <cellStyle name="Percent 166" xfId="836"/>
    <cellStyle name="Percent 166 2" xfId="837"/>
    <cellStyle name="Percent 167" xfId="838"/>
    <cellStyle name="Percent 168" xfId="839"/>
    <cellStyle name="Percent 169" xfId="840"/>
    <cellStyle name="Percent 17" xfId="841"/>
    <cellStyle name="Percent 170" xfId="842"/>
    <cellStyle name="Percent 171" xfId="843"/>
    <cellStyle name="Percent 172" xfId="844"/>
    <cellStyle name="Percent 173" xfId="845"/>
    <cellStyle name="Percent 174" xfId="846"/>
    <cellStyle name="Percent 175" xfId="847"/>
    <cellStyle name="Percent 176" xfId="848"/>
    <cellStyle name="Percent 177" xfId="849"/>
    <cellStyle name="Percent 178" xfId="850"/>
    <cellStyle name="Percent 178 2" xfId="851"/>
    <cellStyle name="Percent 179" xfId="852"/>
    <cellStyle name="Percent 179 2" xfId="853"/>
    <cellStyle name="Percent 18" xfId="854"/>
    <cellStyle name="Percent 180" xfId="855"/>
    <cellStyle name="Percent 180 2" xfId="856"/>
    <cellStyle name="Percent 181" xfId="857"/>
    <cellStyle name="Percent 181 2" xfId="858"/>
    <cellStyle name="Percent 182" xfId="859"/>
    <cellStyle name="Percent 182 2" xfId="860"/>
    <cellStyle name="Percent 183" xfId="861"/>
    <cellStyle name="Percent 183 2" xfId="862"/>
    <cellStyle name="Percent 184" xfId="863"/>
    <cellStyle name="Percent 184 2" xfId="864"/>
    <cellStyle name="Percent 185" xfId="865"/>
    <cellStyle name="Percent 185 2" xfId="866"/>
    <cellStyle name="Percent 186" xfId="867"/>
    <cellStyle name="Percent 186 2" xfId="868"/>
    <cellStyle name="Percent 187" xfId="869"/>
    <cellStyle name="Percent 187 2" xfId="870"/>
    <cellStyle name="Percent 188" xfId="871"/>
    <cellStyle name="Percent 188 2" xfId="872"/>
    <cellStyle name="Percent 189" xfId="873"/>
    <cellStyle name="Percent 189 2" xfId="874"/>
    <cellStyle name="Percent 19" xfId="875"/>
    <cellStyle name="Percent 190" xfId="876"/>
    <cellStyle name="Percent 190 2" xfId="877"/>
    <cellStyle name="Percent 191" xfId="878"/>
    <cellStyle name="Percent 191 2" xfId="879"/>
    <cellStyle name="Percent 192" xfId="880"/>
    <cellStyle name="Percent 192 2" xfId="881"/>
    <cellStyle name="Percent 193" xfId="882"/>
    <cellStyle name="Percent 193 2" xfId="883"/>
    <cellStyle name="Percent 194" xfId="884"/>
    <cellStyle name="Percent 194 2" xfId="885"/>
    <cellStyle name="Percent 195" xfId="886"/>
    <cellStyle name="Percent 195 2" xfId="887"/>
    <cellStyle name="Percent 196" xfId="888"/>
    <cellStyle name="Percent 196 2" xfId="889"/>
    <cellStyle name="Percent 197" xfId="890"/>
    <cellStyle name="Percent 197 2" xfId="891"/>
    <cellStyle name="Percent 198" xfId="892"/>
    <cellStyle name="Percent 198 2" xfId="893"/>
    <cellStyle name="Percent 199" xfId="894"/>
    <cellStyle name="Percent 199 2" xfId="895"/>
    <cellStyle name="Percent 2" xfId="896"/>
    <cellStyle name="Percent 2 10" xfId="897"/>
    <cellStyle name="Percent 2 11" xfId="898"/>
    <cellStyle name="Percent 2 12" xfId="899"/>
    <cellStyle name="Percent 2 13" xfId="900"/>
    <cellStyle name="Percent 2 14" xfId="901"/>
    <cellStyle name="Percent 2 15" xfId="1089"/>
    <cellStyle name="Percent 2 2" xfId="902"/>
    <cellStyle name="Percent 2 2 2" xfId="903"/>
    <cellStyle name="Percent 2 2 3" xfId="904"/>
    <cellStyle name="Percent 2 3" xfId="905"/>
    <cellStyle name="Percent 2 3 2" xfId="906"/>
    <cellStyle name="Percent 2 4" xfId="907"/>
    <cellStyle name="Percent 2 4 2" xfId="908"/>
    <cellStyle name="Percent 2 5" xfId="909"/>
    <cellStyle name="Percent 2 5 2" xfId="910"/>
    <cellStyle name="Percent 2 6" xfId="911"/>
    <cellStyle name="Percent 2 6 2" xfId="912"/>
    <cellStyle name="Percent 2 7" xfId="913"/>
    <cellStyle name="Percent 2 7 2" xfId="914"/>
    <cellStyle name="Percent 2 8" xfId="915"/>
    <cellStyle name="Percent 2 8 2" xfId="916"/>
    <cellStyle name="Percent 2 9" xfId="917"/>
    <cellStyle name="Percent 2 9 2" xfId="918"/>
    <cellStyle name="Percent 20" xfId="919"/>
    <cellStyle name="Percent 200" xfId="920"/>
    <cellStyle name="Percent 200 2" xfId="921"/>
    <cellStyle name="Percent 201" xfId="922"/>
    <cellStyle name="Percent 201 2" xfId="923"/>
    <cellStyle name="Percent 202" xfId="924"/>
    <cellStyle name="Percent 202 2" xfId="925"/>
    <cellStyle name="Percent 203" xfId="926"/>
    <cellStyle name="Percent 204" xfId="927"/>
    <cellStyle name="Percent 205" xfId="928"/>
    <cellStyle name="Percent 206" xfId="929"/>
    <cellStyle name="Percent 207" xfId="930"/>
    <cellStyle name="Percent 208" xfId="931"/>
    <cellStyle name="Percent 209" xfId="932"/>
    <cellStyle name="Percent 21" xfId="933"/>
    <cellStyle name="Percent 210" xfId="934"/>
    <cellStyle name="Percent 211" xfId="935"/>
    <cellStyle name="Percent 212" xfId="936"/>
    <cellStyle name="Percent 213" xfId="937"/>
    <cellStyle name="Percent 213 2" xfId="938"/>
    <cellStyle name="Percent 214" xfId="939"/>
    <cellStyle name="Percent 214 2" xfId="940"/>
    <cellStyle name="Percent 215" xfId="941"/>
    <cellStyle name="Percent 216" xfId="942"/>
    <cellStyle name="Percent 217" xfId="943"/>
    <cellStyle name="Percent 218" xfId="944"/>
    <cellStyle name="Percent 219" xfId="945"/>
    <cellStyle name="Percent 22" xfId="946"/>
    <cellStyle name="Percent 220" xfId="947"/>
    <cellStyle name="Percent 221" xfId="948"/>
    <cellStyle name="Percent 222" xfId="949"/>
    <cellStyle name="Percent 223" xfId="950"/>
    <cellStyle name="Percent 224" xfId="951"/>
    <cellStyle name="Percent 225" xfId="952"/>
    <cellStyle name="Percent 226" xfId="953"/>
    <cellStyle name="Percent 227" xfId="954"/>
    <cellStyle name="Percent 228" xfId="955"/>
    <cellStyle name="Percent 229" xfId="956"/>
    <cellStyle name="Percent 23" xfId="957"/>
    <cellStyle name="Percent 230" xfId="958"/>
    <cellStyle name="Percent 231" xfId="959"/>
    <cellStyle name="Percent 232" xfId="1092"/>
    <cellStyle name="Percent 233" xfId="1095"/>
    <cellStyle name="Percent 234" xfId="1081"/>
    <cellStyle name="Percent 235" xfId="1171"/>
    <cellStyle name="Percent 236" xfId="1172"/>
    <cellStyle name="Percent 237" xfId="718"/>
    <cellStyle name="Percent 24" xfId="960"/>
    <cellStyle name="Percent 25" xfId="961"/>
    <cellStyle name="Percent 26" xfId="962"/>
    <cellStyle name="Percent 27" xfId="963"/>
    <cellStyle name="Percent 28" xfId="964"/>
    <cellStyle name="Percent 29" xfId="965"/>
    <cellStyle name="Percent 3" xfId="966"/>
    <cellStyle name="Percent 3 2" xfId="967"/>
    <cellStyle name="Percent 3 2 2" xfId="968"/>
    <cellStyle name="Percent 3 2 2 2" xfId="1144"/>
    <cellStyle name="Percent 3 2 2 3" xfId="1166"/>
    <cellStyle name="Percent 3 2 2 4" xfId="1122"/>
    <cellStyle name="Percent 3 2 3" xfId="1111"/>
    <cellStyle name="Percent 3 2 4" xfId="1133"/>
    <cellStyle name="Percent 3 2 5" xfId="1155"/>
    <cellStyle name="Percent 3 2 6" xfId="1100"/>
    <cellStyle name="Percent 3 3" xfId="969"/>
    <cellStyle name="Percent 3 3 2" xfId="1138"/>
    <cellStyle name="Percent 3 3 3" xfId="1160"/>
    <cellStyle name="Percent 3 3 4" xfId="1116"/>
    <cellStyle name="Percent 3 4" xfId="970"/>
    <cellStyle name="Percent 3 4 2" xfId="1105"/>
    <cellStyle name="Percent 3 5" xfId="1127"/>
    <cellStyle name="Percent 3 6" xfId="1149"/>
    <cellStyle name="Percent 3 7" xfId="1083"/>
    <cellStyle name="Percent 30" xfId="971"/>
    <cellStyle name="Percent 31" xfId="972"/>
    <cellStyle name="Percent 32" xfId="973"/>
    <cellStyle name="Percent 33" xfId="974"/>
    <cellStyle name="Percent 34" xfId="975"/>
    <cellStyle name="Percent 35" xfId="976"/>
    <cellStyle name="Percent 36" xfId="977"/>
    <cellStyle name="Percent 37" xfId="978"/>
    <cellStyle name="Percent 38" xfId="979"/>
    <cellStyle name="Percent 39" xfId="980"/>
    <cellStyle name="Percent 4" xfId="981"/>
    <cellStyle name="Percent 4 2" xfId="982"/>
    <cellStyle name="Percent 4 2 2" xfId="983"/>
    <cellStyle name="Percent 4 3" xfId="984"/>
    <cellStyle name="Percent 40" xfId="985"/>
    <cellStyle name="Percent 41" xfId="986"/>
    <cellStyle name="Percent 42" xfId="987"/>
    <cellStyle name="Percent 43" xfId="988"/>
    <cellStyle name="Percent 44" xfId="989"/>
    <cellStyle name="Percent 45" xfId="990"/>
    <cellStyle name="Percent 46" xfId="991"/>
    <cellStyle name="Percent 47" xfId="992"/>
    <cellStyle name="Percent 48" xfId="993"/>
    <cellStyle name="Percent 49" xfId="994"/>
    <cellStyle name="Percent 5" xfId="995"/>
    <cellStyle name="Percent 5 2" xfId="1330"/>
    <cellStyle name="Percent 50" xfId="996"/>
    <cellStyle name="Percent 51" xfId="997"/>
    <cellStyle name="Percent 52" xfId="998"/>
    <cellStyle name="Percent 53" xfId="999"/>
    <cellStyle name="Percent 54" xfId="1000"/>
    <cellStyle name="Percent 55" xfId="1001"/>
    <cellStyle name="Percent 56" xfId="1002"/>
    <cellStyle name="Percent 57" xfId="1003"/>
    <cellStyle name="Percent 58" xfId="1004"/>
    <cellStyle name="Percent 59" xfId="1005"/>
    <cellStyle name="Percent 6" xfId="1006"/>
    <cellStyle name="Percent 6 2" xfId="1331"/>
    <cellStyle name="Percent 60" xfId="1007"/>
    <cellStyle name="Percent 61" xfId="1008"/>
    <cellStyle name="Percent 62" xfId="1009"/>
    <cellStyle name="Percent 63" xfId="1010"/>
    <cellStyle name="Percent 64" xfId="1011"/>
    <cellStyle name="Percent 65" xfId="1012"/>
    <cellStyle name="Percent 66" xfId="1013"/>
    <cellStyle name="Percent 67" xfId="1014"/>
    <cellStyle name="Percent 68" xfId="1015"/>
    <cellStyle name="Percent 69" xfId="1016"/>
    <cellStyle name="Percent 7" xfId="1017"/>
    <cellStyle name="Percent 70" xfId="1018"/>
    <cellStyle name="Percent 71" xfId="1019"/>
    <cellStyle name="Percent 72" xfId="1020"/>
    <cellStyle name="Percent 73" xfId="1021"/>
    <cellStyle name="Percent 74" xfId="1022"/>
    <cellStyle name="Percent 75" xfId="1023"/>
    <cellStyle name="Percent 76" xfId="1024"/>
    <cellStyle name="Percent 77" xfId="1025"/>
    <cellStyle name="Percent 78" xfId="1026"/>
    <cellStyle name="Percent 79" xfId="1027"/>
    <cellStyle name="Percent 8" xfId="1028"/>
    <cellStyle name="Percent 8 2" xfId="1332"/>
    <cellStyle name="Percent 8 3" xfId="1333"/>
    <cellStyle name="Percent 80" xfId="1029"/>
    <cellStyle name="Percent 81" xfId="1030"/>
    <cellStyle name="Percent 82" xfId="1031"/>
    <cellStyle name="Percent 83" xfId="1032"/>
    <cellStyle name="Percent 84" xfId="1033"/>
    <cellStyle name="Percent 85" xfId="1034"/>
    <cellStyle name="Percent 86" xfId="1035"/>
    <cellStyle name="Percent 87" xfId="1036"/>
    <cellStyle name="Percent 88" xfId="1037"/>
    <cellStyle name="Percent 89" xfId="1038"/>
    <cellStyle name="Percent 9" xfId="1039"/>
    <cellStyle name="Percent 90" xfId="1040"/>
    <cellStyle name="Percent 91" xfId="1041"/>
    <cellStyle name="Percent 92" xfId="1042"/>
    <cellStyle name="Percent 93" xfId="1043"/>
    <cellStyle name="Percent 94" xfId="1044"/>
    <cellStyle name="Percent 95" xfId="1045"/>
    <cellStyle name="Percent 96" xfId="1046"/>
    <cellStyle name="Percent 97" xfId="1047"/>
    <cellStyle name="Percent 98" xfId="1048"/>
    <cellStyle name="Percent 99" xfId="1049"/>
    <cellStyle name="Reset  - Style4" xfId="1050"/>
    <cellStyle name="S" xfId="1051"/>
    <cellStyle name="S by Region Pg 2" xfId="1052"/>
    <cellStyle name="SUBSC98" xfId="1053"/>
    <cellStyle name="Table  - Style5" xfId="1054"/>
    <cellStyle name="Title  - Style6" xfId="1055"/>
    <cellStyle name="Title 2" xfId="1056"/>
    <cellStyle name="Total 10" xfId="1058"/>
    <cellStyle name="Total 11" xfId="1059"/>
    <cellStyle name="Total 12" xfId="1057"/>
    <cellStyle name="Total 2" xfId="1060"/>
    <cellStyle name="Total 2 2" xfId="1061"/>
    <cellStyle name="Total 3" xfId="1062"/>
    <cellStyle name="Total 4" xfId="1063"/>
    <cellStyle name="Total 4 2" xfId="1064"/>
    <cellStyle name="Total 4 3" xfId="1065"/>
    <cellStyle name="Total 4 3 2" xfId="1066"/>
    <cellStyle name="Total 4 4" xfId="1067"/>
    <cellStyle name="Total 5" xfId="1068"/>
    <cellStyle name="Total 5 2" xfId="1069"/>
    <cellStyle name="Total 6" xfId="1070"/>
    <cellStyle name="Total 6 2" xfId="1071"/>
    <cellStyle name="Total 7" xfId="1072"/>
    <cellStyle name="Total 7 2" xfId="1073"/>
    <cellStyle name="Total 8" xfId="1074"/>
    <cellStyle name="Total 9" xfId="1075"/>
    <cellStyle name="TotCol - Style7" xfId="1076"/>
    <cellStyle name="TotRow - Style8" xfId="1077"/>
    <cellStyle name="Warning Text 2" xfId="1078"/>
    <cellStyle name="Обычный_Centr_0" xfId="1079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Radio" firstButton="1" fmlaLink="$U$1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fmlaLink="$U$1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checked="Checked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20.xml><?xml version="1.0" encoding="utf-8"?>
<formControlPr xmlns="http://schemas.microsoft.com/office/spreadsheetml/2009/9/main" objectType="Radio" firstButton="1" fmlaLink="$U$1" lockText="1" noThreeD="1"/>
</file>

<file path=xl/ctrlProps/ctrlProp21.xml><?xml version="1.0" encoding="utf-8"?>
<formControlPr xmlns="http://schemas.microsoft.com/office/spreadsheetml/2009/9/main" objectType="Radio" checked="Checked" lockText="1" noThreeD="1"/>
</file>

<file path=xl/ctrlProps/ctrlProp22.xml><?xml version="1.0" encoding="utf-8"?>
<formControlPr xmlns="http://schemas.microsoft.com/office/spreadsheetml/2009/9/main" objectType="Radio" firstButton="1" fmlaLink="$T$1" lockText="1" noThreeD="1"/>
</file>

<file path=xl/ctrlProps/ctrlProp23.xml><?xml version="1.0" encoding="utf-8"?>
<formControlPr xmlns="http://schemas.microsoft.com/office/spreadsheetml/2009/9/main" objectType="Radio" checked="Checked" lockText="1" noThreeD="1"/>
</file>

<file path=xl/ctrlProps/ctrlProp24.xml><?xml version="1.0" encoding="utf-8"?>
<formControlPr xmlns="http://schemas.microsoft.com/office/spreadsheetml/2009/9/main" objectType="Radio" firstButton="1" fmlaLink="$T$1" lockText="1" noThreeD="1"/>
</file>

<file path=xl/ctrlProps/ctrlProp25.xml><?xml version="1.0" encoding="utf-8"?>
<formControlPr xmlns="http://schemas.microsoft.com/office/spreadsheetml/2009/9/main" objectType="Radio" checked="Checked" lockText="1" noThreeD="1"/>
</file>

<file path=xl/ctrlProps/ctrlProp26.xml><?xml version="1.0" encoding="utf-8"?>
<formControlPr xmlns="http://schemas.microsoft.com/office/spreadsheetml/2009/9/main" objectType="Radio" firstButton="1" fmlaLink="$U$1" lockText="1" noThreeD="1"/>
</file>

<file path=xl/ctrlProps/ctrlProp27.xml><?xml version="1.0" encoding="utf-8"?>
<formControlPr xmlns="http://schemas.microsoft.com/office/spreadsheetml/2009/9/main" objectType="Radio" checked="Checked" lockText="1" noThreeD="1"/>
</file>

<file path=xl/ctrlProps/ctrlProp28.xml><?xml version="1.0" encoding="utf-8"?>
<formControlPr xmlns="http://schemas.microsoft.com/office/spreadsheetml/2009/9/main" objectType="Radio" firstButton="1" fmlaLink="$U$1" lockText="1" noThreeD="1"/>
</file>

<file path=xl/ctrlProps/ctrlProp29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firstButton="1" fmlaLink="$U$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16</xdr:row>
          <xdr:rowOff>114300</xdr:rowOff>
        </xdr:from>
        <xdr:to>
          <xdr:col>16</xdr:col>
          <xdr:colOff>600075</xdr:colOff>
          <xdr:row>18</xdr:row>
          <xdr:rowOff>104775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600075</xdr:colOff>
          <xdr:row>18</xdr:row>
          <xdr:rowOff>28575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128</xdr:row>
          <xdr:rowOff>114300</xdr:rowOff>
        </xdr:from>
        <xdr:to>
          <xdr:col>16</xdr:col>
          <xdr:colOff>600075</xdr:colOff>
          <xdr:row>130</xdr:row>
          <xdr:rowOff>104775</xdr:rowOff>
        </xdr:to>
        <xdr:sp macro="" textlink="">
          <xdr:nvSpPr>
            <xdr:cNvPr id="1364" name="Option Button 340" hidden="1">
              <a:extLst>
                <a:ext uri="{63B3BB69-23CF-44E3-9099-C40C66FF867C}">
                  <a14:compatExt spid="_x0000_s1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128</xdr:row>
          <xdr:rowOff>190500</xdr:rowOff>
        </xdr:from>
        <xdr:to>
          <xdr:col>9</xdr:col>
          <xdr:colOff>600075</xdr:colOff>
          <xdr:row>130</xdr:row>
          <xdr:rowOff>28575</xdr:rowOff>
        </xdr:to>
        <xdr:sp macro="" textlink="">
          <xdr:nvSpPr>
            <xdr:cNvPr id="1365" name="Option Button 341" hidden="1">
              <a:extLst>
                <a:ext uri="{63B3BB69-23CF-44E3-9099-C40C66FF867C}">
                  <a14:compatExt spid="_x0000_s1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71</xdr:row>
          <xdr:rowOff>114300</xdr:rowOff>
        </xdr:from>
        <xdr:to>
          <xdr:col>16</xdr:col>
          <xdr:colOff>600075</xdr:colOff>
          <xdr:row>73</xdr:row>
          <xdr:rowOff>104775</xdr:rowOff>
        </xdr:to>
        <xdr:sp macro="" textlink="">
          <xdr:nvSpPr>
            <xdr:cNvPr id="1366" name="Option Button 342" hidden="1">
              <a:extLst>
                <a:ext uri="{63B3BB69-23CF-44E3-9099-C40C66FF867C}">
                  <a14:compatExt spid="_x0000_s1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71</xdr:row>
          <xdr:rowOff>190500</xdr:rowOff>
        </xdr:from>
        <xdr:to>
          <xdr:col>9</xdr:col>
          <xdr:colOff>600075</xdr:colOff>
          <xdr:row>73</xdr:row>
          <xdr:rowOff>28575</xdr:rowOff>
        </xdr:to>
        <xdr:sp macro="" textlink="">
          <xdr:nvSpPr>
            <xdr:cNvPr id="1367" name="Option Button 343" hidden="1">
              <a:extLst>
                <a:ext uri="{63B3BB69-23CF-44E3-9099-C40C66FF867C}">
                  <a14:compatExt spid="_x0000_s1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183</xdr:row>
          <xdr:rowOff>114300</xdr:rowOff>
        </xdr:from>
        <xdr:to>
          <xdr:col>16</xdr:col>
          <xdr:colOff>600075</xdr:colOff>
          <xdr:row>185</xdr:row>
          <xdr:rowOff>104775</xdr:rowOff>
        </xdr:to>
        <xdr:sp macro="" textlink="">
          <xdr:nvSpPr>
            <xdr:cNvPr id="1370" name="Option Button 346" hidden="1">
              <a:extLst>
                <a:ext uri="{63B3BB69-23CF-44E3-9099-C40C66FF867C}">
                  <a14:compatExt spid="_x0000_s1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183</xdr:row>
          <xdr:rowOff>190500</xdr:rowOff>
        </xdr:from>
        <xdr:to>
          <xdr:col>9</xdr:col>
          <xdr:colOff>600075</xdr:colOff>
          <xdr:row>185</xdr:row>
          <xdr:rowOff>28575</xdr:rowOff>
        </xdr:to>
        <xdr:sp macro="" textlink="">
          <xdr:nvSpPr>
            <xdr:cNvPr id="1371" name="Option Button 347" hidden="1">
              <a:extLst>
                <a:ext uri="{63B3BB69-23CF-44E3-9099-C40C66FF867C}">
                  <a14:compatExt spid="_x0000_s1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16</xdr:row>
          <xdr:rowOff>114300</xdr:rowOff>
        </xdr:from>
        <xdr:to>
          <xdr:col>17</xdr:col>
          <xdr:colOff>9525</xdr:colOff>
          <xdr:row>18</xdr:row>
          <xdr:rowOff>123825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657225</xdr:colOff>
          <xdr:row>18</xdr:row>
          <xdr:rowOff>38100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126</xdr:row>
          <xdr:rowOff>190500</xdr:rowOff>
        </xdr:from>
        <xdr:to>
          <xdr:col>9</xdr:col>
          <xdr:colOff>657225</xdr:colOff>
          <xdr:row>128</xdr:row>
          <xdr:rowOff>38100</xdr:rowOff>
        </xdr:to>
        <xdr:sp macro="" textlink="">
          <xdr:nvSpPr>
            <xdr:cNvPr id="2162" name="Option Button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70</xdr:row>
          <xdr:rowOff>114300</xdr:rowOff>
        </xdr:from>
        <xdr:to>
          <xdr:col>17</xdr:col>
          <xdr:colOff>9525</xdr:colOff>
          <xdr:row>72</xdr:row>
          <xdr:rowOff>123825</xdr:rowOff>
        </xdr:to>
        <xdr:sp macro="" textlink="">
          <xdr:nvSpPr>
            <xdr:cNvPr id="2163" name="Option Button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70</xdr:row>
          <xdr:rowOff>190500</xdr:rowOff>
        </xdr:from>
        <xdr:to>
          <xdr:col>9</xdr:col>
          <xdr:colOff>657225</xdr:colOff>
          <xdr:row>72</xdr:row>
          <xdr:rowOff>38100</xdr:rowOff>
        </xdr:to>
        <xdr:sp macro="" textlink="">
          <xdr:nvSpPr>
            <xdr:cNvPr id="2164" name="Option Button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180</xdr:row>
          <xdr:rowOff>114300</xdr:rowOff>
        </xdr:from>
        <xdr:to>
          <xdr:col>17</xdr:col>
          <xdr:colOff>9525</xdr:colOff>
          <xdr:row>182</xdr:row>
          <xdr:rowOff>123825</xdr:rowOff>
        </xdr:to>
        <xdr:sp macro="" textlink="">
          <xdr:nvSpPr>
            <xdr:cNvPr id="2165" name="Option Button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180</xdr:row>
          <xdr:rowOff>190500</xdr:rowOff>
        </xdr:from>
        <xdr:to>
          <xdr:col>9</xdr:col>
          <xdr:colOff>657225</xdr:colOff>
          <xdr:row>182</xdr:row>
          <xdr:rowOff>38100</xdr:rowOff>
        </xdr:to>
        <xdr:sp macro="" textlink="">
          <xdr:nvSpPr>
            <xdr:cNvPr id="2166" name="Option Button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16</xdr:row>
          <xdr:rowOff>114300</xdr:rowOff>
        </xdr:from>
        <xdr:to>
          <xdr:col>16</xdr:col>
          <xdr:colOff>609600</xdr:colOff>
          <xdr:row>18</xdr:row>
          <xdr:rowOff>123825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561975</xdr:colOff>
          <xdr:row>18</xdr:row>
          <xdr:rowOff>57150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79</xdr:row>
          <xdr:rowOff>114300</xdr:rowOff>
        </xdr:from>
        <xdr:to>
          <xdr:col>16</xdr:col>
          <xdr:colOff>609600</xdr:colOff>
          <xdr:row>81</xdr:row>
          <xdr:rowOff>123825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79</xdr:row>
          <xdr:rowOff>190500</xdr:rowOff>
        </xdr:from>
        <xdr:to>
          <xdr:col>9</xdr:col>
          <xdr:colOff>561975</xdr:colOff>
          <xdr:row>81</xdr:row>
          <xdr:rowOff>57150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16</xdr:row>
          <xdr:rowOff>114300</xdr:rowOff>
        </xdr:from>
        <xdr:to>
          <xdr:col>16</xdr:col>
          <xdr:colOff>523875</xdr:colOff>
          <xdr:row>18</xdr:row>
          <xdr:rowOff>133350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514350</xdr:colOff>
          <xdr:row>18</xdr:row>
          <xdr:rowOff>76200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16</xdr:row>
          <xdr:rowOff>114300</xdr:rowOff>
        </xdr:from>
        <xdr:to>
          <xdr:col>16</xdr:col>
          <xdr:colOff>457200</xdr:colOff>
          <xdr:row>18</xdr:row>
          <xdr:rowOff>152400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381000</xdr:colOff>
          <xdr:row>18</xdr:row>
          <xdr:rowOff>76200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16</xdr:row>
          <xdr:rowOff>114300</xdr:rowOff>
        </xdr:from>
        <xdr:to>
          <xdr:col>16</xdr:col>
          <xdr:colOff>409575</xdr:colOff>
          <xdr:row>18</xdr:row>
          <xdr:rowOff>171450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333375</xdr:colOff>
          <xdr:row>18</xdr:row>
          <xdr:rowOff>85725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16</xdr:row>
          <xdr:rowOff>114300</xdr:rowOff>
        </xdr:from>
        <xdr:to>
          <xdr:col>16</xdr:col>
          <xdr:colOff>247650</xdr:colOff>
          <xdr:row>18</xdr:row>
          <xdr:rowOff>171450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85725</xdr:colOff>
          <xdr:row>18</xdr:row>
          <xdr:rowOff>95250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16</xdr:row>
          <xdr:rowOff>114300</xdr:rowOff>
        </xdr:from>
        <xdr:to>
          <xdr:col>16</xdr:col>
          <xdr:colOff>228600</xdr:colOff>
          <xdr:row>18</xdr:row>
          <xdr:rowOff>180975</xdr:rowOff>
        </xdr:to>
        <xdr:sp macro="" textlink="">
          <xdr:nvSpPr>
            <xdr:cNvPr id="9217" name="Option 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381000</xdr:colOff>
          <xdr:row>18</xdr:row>
          <xdr:rowOff>104775</xdr:rowOff>
        </xdr:to>
        <xdr:sp macro="" textlink="">
          <xdr:nvSpPr>
            <xdr:cNvPr id="9218" name="Option 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THC\Finance\Treasury%20and%20Risk%20Mgmt\Rates\Staff\Shirley\2014\CIR%20Filing\OEB%20Bill%20Impact%20Table\2013_Filing_Requirements_Chapter2_Appendic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3.xml"/><Relationship Id="rId4" Type="http://schemas.openxmlformats.org/officeDocument/2006/relationships/ctrlProp" Target="../ctrlProps/ctrlProp2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5.xml"/><Relationship Id="rId4" Type="http://schemas.openxmlformats.org/officeDocument/2006/relationships/ctrlProp" Target="../ctrlProps/ctrlProp2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549"/>
  <sheetViews>
    <sheetView showGridLines="0" zoomScale="80" zoomScaleNormal="80" workbookViewId="0"/>
  </sheetViews>
  <sheetFormatPr defaultRowHeight="15" x14ac:dyDescent="0.25"/>
  <cols>
    <col min="1" max="1" width="1.85546875" customWidth="1"/>
    <col min="2" max="2" width="82.85546875" customWidth="1"/>
    <col min="3" max="3" width="1.140625" hidden="1" customWidth="1"/>
    <col min="4" max="4" width="12.28515625" customWidth="1"/>
    <col min="5" max="5" width="1.7109375" customWidth="1"/>
    <col min="6" max="6" width="12.28515625" customWidth="1"/>
    <col min="7" max="7" width="10.140625" bestFit="1" customWidth="1"/>
    <col min="8" max="8" width="10.5703125" customWidth="1"/>
    <col min="9" max="9" width="1.28515625" customWidth="1"/>
    <col min="10" max="10" width="12.42578125" customWidth="1"/>
    <col min="11" max="11" width="10.140625" bestFit="1" customWidth="1"/>
    <col min="12" max="12" width="10.5703125" customWidth="1"/>
    <col min="13" max="13" width="0.85546875" customWidth="1"/>
    <col min="14" max="14" width="11.140625" customWidth="1"/>
    <col min="15" max="15" width="9.140625" customWidth="1"/>
    <col min="16" max="16" width="1.42578125" customWidth="1"/>
    <col min="17" max="17" width="12.28515625" customWidth="1"/>
    <col min="18" max="18" width="10.140625" bestFit="1" customWidth="1"/>
    <col min="19" max="19" width="9.5703125" customWidth="1"/>
    <col min="20" max="20" width="1.28515625" customWidth="1"/>
    <col min="21" max="21" width="9.140625" customWidth="1"/>
    <col min="22" max="22" width="10.140625" customWidth="1"/>
    <col min="23" max="23" width="1.28515625" customWidth="1"/>
    <col min="24" max="24" width="11" customWidth="1"/>
    <col min="25" max="25" width="10.140625" bestFit="1" customWidth="1"/>
    <col min="26" max="26" width="9.85546875" customWidth="1"/>
    <col min="27" max="27" width="1.28515625" customWidth="1"/>
    <col min="30" max="30" width="0.85546875" customWidth="1"/>
    <col min="31" max="31" width="11.140625" customWidth="1"/>
    <col min="32" max="32" width="10.140625" bestFit="1" customWidth="1"/>
    <col min="33" max="33" width="9.28515625" customWidth="1"/>
    <col min="34" max="34" width="1.140625" customWidth="1"/>
    <col min="37" max="37" width="0.85546875" customWidth="1"/>
  </cols>
  <sheetData>
    <row r="1" spans="1:21" ht="21.75" x14ac:dyDescent="0.25">
      <c r="A1" s="131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31"/>
      <c r="M1" s="131"/>
      <c r="N1" s="134" t="s">
        <v>42</v>
      </c>
      <c r="O1" s="135">
        <f>EBNUMBER</f>
        <v>0</v>
      </c>
      <c r="T1">
        <v>2</v>
      </c>
      <c r="U1">
        <v>2</v>
      </c>
    </row>
    <row r="2" spans="1:21" ht="18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1"/>
      <c r="M2" s="131"/>
      <c r="N2" s="134" t="s">
        <v>41</v>
      </c>
      <c r="O2" s="137"/>
    </row>
    <row r="3" spans="1:21" ht="18" x14ac:dyDescent="0.25">
      <c r="A3" s="347"/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131"/>
      <c r="M3" s="131"/>
      <c r="N3" s="134" t="s">
        <v>40</v>
      </c>
      <c r="O3" s="137"/>
    </row>
    <row r="4" spans="1:21" ht="18" x14ac:dyDescent="0.25">
      <c r="A4" s="139"/>
      <c r="B4" s="139"/>
      <c r="C4" s="139"/>
      <c r="D4" s="139"/>
      <c r="E4" s="139"/>
      <c r="F4" s="139"/>
      <c r="G4" s="139"/>
      <c r="H4" s="139"/>
      <c r="I4" s="138"/>
      <c r="J4" s="138"/>
      <c r="K4" s="138"/>
      <c r="L4" s="131"/>
      <c r="M4" s="131"/>
      <c r="N4" s="134" t="s">
        <v>39</v>
      </c>
      <c r="O4" s="137"/>
    </row>
    <row r="5" spans="1:21" ht="15.75" x14ac:dyDescent="0.25">
      <c r="A5" s="131"/>
      <c r="B5" s="131"/>
      <c r="C5" s="136"/>
      <c r="D5" s="136"/>
      <c r="E5" s="136"/>
      <c r="F5" s="131"/>
      <c r="G5" s="131"/>
      <c r="H5" s="131"/>
      <c r="I5" s="131"/>
      <c r="J5" s="131"/>
      <c r="K5" s="131"/>
      <c r="L5" s="131"/>
      <c r="M5" s="131"/>
      <c r="N5" s="134" t="s">
        <v>38</v>
      </c>
      <c r="O5" s="133"/>
    </row>
    <row r="6" spans="1:21" x14ac:dyDescent="0.25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4"/>
      <c r="O6" s="135"/>
    </row>
    <row r="7" spans="1:21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4" t="s">
        <v>37</v>
      </c>
      <c r="O7" s="133"/>
    </row>
    <row r="8" spans="1:21" x14ac:dyDescent="0.25">
      <c r="A8" s="132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8" x14ac:dyDescent="0.25">
      <c r="A10" s="1"/>
      <c r="B10" s="344" t="s">
        <v>36</v>
      </c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344"/>
      <c r="N10" s="344"/>
      <c r="O10" s="344"/>
    </row>
    <row r="11" spans="1:21" ht="18" x14ac:dyDescent="0.25">
      <c r="A11" s="1"/>
      <c r="B11" s="344" t="s">
        <v>35</v>
      </c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T13">
        <v>2</v>
      </c>
    </row>
    <row r="14" spans="1:21" ht="15.75" x14ac:dyDescent="0.25">
      <c r="A14" s="1"/>
      <c r="B14" s="130" t="s">
        <v>34</v>
      </c>
      <c r="C14" s="1"/>
      <c r="D14" s="345" t="s">
        <v>56</v>
      </c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</row>
    <row r="15" spans="1:21" ht="15.75" x14ac:dyDescent="0.25">
      <c r="A15" s="1"/>
      <c r="B15" s="128"/>
      <c r="C15" s="1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</row>
    <row r="16" spans="1:21" ht="15.75" x14ac:dyDescent="0.25">
      <c r="A16" s="1"/>
      <c r="B16" s="130" t="s">
        <v>33</v>
      </c>
      <c r="C16" s="1"/>
      <c r="D16" s="129" t="s">
        <v>32</v>
      </c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</row>
    <row r="17" spans="1:38" ht="15.75" x14ac:dyDescent="0.25">
      <c r="A17" s="1"/>
      <c r="B17" s="128"/>
      <c r="C17" s="1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</row>
    <row r="18" spans="1:38" x14ac:dyDescent="0.25">
      <c r="A18" s="1"/>
      <c r="B18" s="2"/>
      <c r="C18" s="1"/>
      <c r="D18" s="4" t="s">
        <v>31</v>
      </c>
      <c r="E18" s="4"/>
      <c r="F18" s="126">
        <v>750</v>
      </c>
      <c r="G18" s="4" t="s">
        <v>30</v>
      </c>
      <c r="H18" s="1"/>
      <c r="I18" s="1"/>
      <c r="J18" s="1"/>
      <c r="K18" s="1"/>
      <c r="L18" s="1"/>
      <c r="M18" s="1"/>
      <c r="N18" s="1"/>
      <c r="O18" s="1"/>
    </row>
    <row r="19" spans="1:38" x14ac:dyDescent="0.25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5"/>
      <c r="M19" s="1"/>
      <c r="N19" s="1"/>
      <c r="O19" s="1"/>
    </row>
    <row r="20" spans="1:38" x14ac:dyDescent="0.25">
      <c r="A20" s="1"/>
      <c r="B20" s="2"/>
      <c r="C20" s="1"/>
      <c r="D20" s="125"/>
      <c r="E20" s="125"/>
      <c r="F20" s="342" t="s">
        <v>29</v>
      </c>
      <c r="G20" s="346"/>
      <c r="H20" s="343"/>
      <c r="I20" s="1"/>
      <c r="J20" s="348" t="s">
        <v>97</v>
      </c>
      <c r="K20" s="349"/>
      <c r="L20" s="350"/>
      <c r="M20" s="1"/>
      <c r="N20" s="342" t="s">
        <v>28</v>
      </c>
      <c r="O20" s="343"/>
      <c r="Q20" s="333"/>
      <c r="R20" s="333"/>
      <c r="S20" s="333"/>
      <c r="T20" s="206"/>
      <c r="U20" s="333"/>
      <c r="V20" s="333"/>
      <c r="W20" s="197"/>
      <c r="X20" s="333"/>
      <c r="Y20" s="333"/>
      <c r="Z20" s="333"/>
      <c r="AA20" s="206"/>
      <c r="AB20" s="333"/>
      <c r="AC20" s="333"/>
      <c r="AD20" s="197"/>
      <c r="AE20" s="333"/>
      <c r="AF20" s="333"/>
      <c r="AG20" s="333"/>
      <c r="AH20" s="206"/>
      <c r="AI20" s="333"/>
      <c r="AJ20" s="333"/>
      <c r="AK20" s="197"/>
      <c r="AL20" s="197"/>
    </row>
    <row r="21" spans="1:38" ht="15" customHeight="1" x14ac:dyDescent="0.25">
      <c r="A21" s="1"/>
      <c r="B21" s="2"/>
      <c r="C21" s="1"/>
      <c r="D21" s="334" t="s">
        <v>27</v>
      </c>
      <c r="E21" s="121"/>
      <c r="F21" s="124" t="s">
        <v>26</v>
      </c>
      <c r="G21" s="124" t="s">
        <v>25</v>
      </c>
      <c r="H21" s="122" t="s">
        <v>24</v>
      </c>
      <c r="I21" s="1"/>
      <c r="J21" s="282" t="s">
        <v>26</v>
      </c>
      <c r="K21" s="283" t="s">
        <v>25</v>
      </c>
      <c r="L21" s="284" t="s">
        <v>24</v>
      </c>
      <c r="M21" s="1"/>
      <c r="N21" s="336" t="s">
        <v>23</v>
      </c>
      <c r="O21" s="338" t="s">
        <v>22</v>
      </c>
      <c r="Q21" s="207"/>
      <c r="R21" s="207"/>
      <c r="S21" s="207"/>
      <c r="T21" s="206"/>
      <c r="U21" s="340"/>
      <c r="V21" s="340"/>
      <c r="W21" s="197"/>
      <c r="X21" s="207"/>
      <c r="Y21" s="207"/>
      <c r="Z21" s="207"/>
      <c r="AA21" s="206"/>
      <c r="AB21" s="340"/>
      <c r="AC21" s="340"/>
      <c r="AD21" s="197"/>
      <c r="AE21" s="207"/>
      <c r="AF21" s="207"/>
      <c r="AG21" s="207"/>
      <c r="AH21" s="206"/>
      <c r="AI21" s="340"/>
      <c r="AJ21" s="340"/>
      <c r="AK21" s="197"/>
      <c r="AL21" s="197"/>
    </row>
    <row r="22" spans="1:38" x14ac:dyDescent="0.25">
      <c r="A22" s="1"/>
      <c r="B22" s="2"/>
      <c r="C22" s="1"/>
      <c r="D22" s="335"/>
      <c r="E22" s="121"/>
      <c r="F22" s="120" t="s">
        <v>21</v>
      </c>
      <c r="G22" s="120"/>
      <c r="H22" s="119" t="s">
        <v>21</v>
      </c>
      <c r="I22" s="1"/>
      <c r="J22" s="285" t="s">
        <v>21</v>
      </c>
      <c r="K22" s="286"/>
      <c r="L22" s="286" t="s">
        <v>21</v>
      </c>
      <c r="M22" s="1"/>
      <c r="N22" s="337"/>
      <c r="O22" s="339"/>
      <c r="Q22" s="208"/>
      <c r="R22" s="208"/>
      <c r="S22" s="208"/>
      <c r="T22" s="206"/>
      <c r="U22" s="340"/>
      <c r="V22" s="340"/>
      <c r="W22" s="197"/>
      <c r="X22" s="208"/>
      <c r="Y22" s="208"/>
      <c r="Z22" s="208"/>
      <c r="AA22" s="206"/>
      <c r="AB22" s="340"/>
      <c r="AC22" s="340"/>
      <c r="AD22" s="197"/>
      <c r="AE22" s="208"/>
      <c r="AF22" s="208"/>
      <c r="AG22" s="208"/>
      <c r="AH22" s="206"/>
      <c r="AI22" s="340"/>
      <c r="AJ22" s="340"/>
      <c r="AK22" s="197"/>
      <c r="AL22" s="197"/>
    </row>
    <row r="23" spans="1:38" x14ac:dyDescent="0.25">
      <c r="A23" s="1"/>
      <c r="B23" s="54" t="s">
        <v>59</v>
      </c>
      <c r="C23" s="54"/>
      <c r="D23" s="86" t="s">
        <v>43</v>
      </c>
      <c r="E23" s="85"/>
      <c r="F23" s="141">
        <v>27.69</v>
      </c>
      <c r="G23" s="90">
        <v>1</v>
      </c>
      <c r="H23" s="105">
        <f t="shared" ref="H23" si="0">G23*F23</f>
        <v>27.69</v>
      </c>
      <c r="I23" s="83"/>
      <c r="J23" s="287">
        <v>32.630000000000003</v>
      </c>
      <c r="K23" s="272">
        <v>1</v>
      </c>
      <c r="L23" s="288">
        <f t="shared" ref="L23:L24" si="1">K23*J23</f>
        <v>32.630000000000003</v>
      </c>
      <c r="M23" s="83"/>
      <c r="N23" s="82">
        <f t="shared" ref="N23" si="2">L23-H23</f>
        <v>4.9400000000000013</v>
      </c>
      <c r="O23" s="104">
        <f>IF(OR(H23=0,L23=0),"",(N23/H23))</f>
        <v>0.17840375586854465</v>
      </c>
      <c r="Q23" s="209"/>
      <c r="R23" s="53"/>
      <c r="S23" s="200"/>
      <c r="T23" s="53"/>
      <c r="U23" s="201"/>
      <c r="V23" s="202"/>
      <c r="W23" s="197"/>
      <c r="X23" s="209"/>
      <c r="Y23" s="53"/>
      <c r="Z23" s="200"/>
      <c r="AA23" s="53"/>
      <c r="AB23" s="201"/>
      <c r="AC23" s="202"/>
      <c r="AD23" s="197"/>
      <c r="AE23" s="209"/>
      <c r="AF23" s="53"/>
      <c r="AG23" s="200"/>
      <c r="AH23" s="53"/>
      <c r="AI23" s="201"/>
      <c r="AJ23" s="202"/>
      <c r="AK23" s="197"/>
      <c r="AL23" s="197"/>
    </row>
    <row r="24" spans="1:38" s="179" customFormat="1" x14ac:dyDescent="0.25">
      <c r="A24" s="1"/>
      <c r="B24" s="188" t="s">
        <v>81</v>
      </c>
      <c r="C24" s="54"/>
      <c r="D24" s="86" t="s">
        <v>43</v>
      </c>
      <c r="E24" s="85"/>
      <c r="F24" s="141">
        <v>0.28000000000000003</v>
      </c>
      <c r="G24" s="90">
        <v>1</v>
      </c>
      <c r="H24" s="105">
        <f t="shared" ref="H24" si="3">G24*F24</f>
        <v>0.28000000000000003</v>
      </c>
      <c r="I24" s="83"/>
      <c r="J24" s="287">
        <v>0.28000000000000003</v>
      </c>
      <c r="K24" s="272">
        <v>1</v>
      </c>
      <c r="L24" s="288">
        <f t="shared" si="1"/>
        <v>0.28000000000000003</v>
      </c>
      <c r="M24" s="83"/>
      <c r="N24" s="82">
        <f t="shared" ref="N24" si="4">L24-H24</f>
        <v>0</v>
      </c>
      <c r="O24" s="104">
        <f t="shared" ref="O24" si="5">IF(OR(H24=0,L24=0),"",(N24/H24))</f>
        <v>0</v>
      </c>
      <c r="Q24" s="209"/>
      <c r="R24" s="53"/>
      <c r="S24" s="200"/>
      <c r="T24" s="53"/>
      <c r="U24" s="201"/>
      <c r="V24" s="202"/>
      <c r="W24" s="197"/>
      <c r="X24" s="209"/>
      <c r="Y24" s="53"/>
      <c r="Z24" s="200"/>
      <c r="AA24" s="53"/>
      <c r="AB24" s="201"/>
      <c r="AC24" s="202"/>
      <c r="AD24" s="197"/>
      <c r="AE24" s="209"/>
      <c r="AF24" s="53"/>
      <c r="AG24" s="200"/>
      <c r="AH24" s="53"/>
      <c r="AI24" s="201"/>
      <c r="AJ24" s="202"/>
      <c r="AK24" s="197"/>
      <c r="AL24" s="197"/>
    </row>
    <row r="25" spans="1:38" s="179" customFormat="1" x14ac:dyDescent="0.25">
      <c r="A25" s="1"/>
      <c r="B25" s="188" t="s">
        <v>70</v>
      </c>
      <c r="C25" s="54"/>
      <c r="D25" s="86" t="s">
        <v>43</v>
      </c>
      <c r="E25" s="85"/>
      <c r="F25" s="141">
        <v>-0.48</v>
      </c>
      <c r="G25" s="90">
        <v>1</v>
      </c>
      <c r="H25" s="105">
        <f t="shared" ref="H25:H31" si="6">G25*F25</f>
        <v>-0.48</v>
      </c>
      <c r="I25" s="83"/>
      <c r="J25" s="289">
        <v>-0.48</v>
      </c>
      <c r="K25" s="273">
        <v>1</v>
      </c>
      <c r="L25" s="288">
        <f>K25*J25</f>
        <v>-0.48</v>
      </c>
      <c r="M25" s="83"/>
      <c r="N25" s="82">
        <f>L25-H25</f>
        <v>0</v>
      </c>
      <c r="O25" s="104">
        <f>IF(OR(H25=0,L25=0),"",(N25/H25))</f>
        <v>0</v>
      </c>
      <c r="Q25" s="210"/>
      <c r="R25" s="53"/>
      <c r="S25" s="200"/>
      <c r="T25" s="53"/>
      <c r="U25" s="201"/>
      <c r="V25" s="202"/>
      <c r="W25" s="197"/>
      <c r="X25" s="210"/>
      <c r="Y25" s="53"/>
      <c r="Z25" s="200"/>
      <c r="AA25" s="53"/>
      <c r="AB25" s="201"/>
      <c r="AC25" s="202"/>
      <c r="AD25" s="197"/>
      <c r="AE25" s="211"/>
      <c r="AF25" s="53"/>
      <c r="AG25" s="200"/>
      <c r="AH25" s="53"/>
      <c r="AI25" s="201"/>
      <c r="AJ25" s="202"/>
      <c r="AK25" s="197"/>
      <c r="AL25" s="197"/>
    </row>
    <row r="26" spans="1:38" s="179" customFormat="1" x14ac:dyDescent="0.25">
      <c r="A26" s="1"/>
      <c r="B26" s="188" t="s">
        <v>82</v>
      </c>
      <c r="C26" s="54"/>
      <c r="D26" s="86" t="s">
        <v>43</v>
      </c>
      <c r="E26" s="85"/>
      <c r="F26" s="141">
        <v>-1.48</v>
      </c>
      <c r="G26" s="90">
        <v>1</v>
      </c>
      <c r="H26" s="105">
        <f t="shared" si="6"/>
        <v>-1.48</v>
      </c>
      <c r="I26" s="83"/>
      <c r="J26" s="289">
        <v>-1.48</v>
      </c>
      <c r="K26" s="273">
        <v>1</v>
      </c>
      <c r="L26" s="288">
        <f t="shared" ref="L26:L29" si="7">K26*J26</f>
        <v>-1.48</v>
      </c>
      <c r="M26" s="83"/>
      <c r="N26" s="82">
        <f t="shared" ref="N26:N29" si="8">L26-H26</f>
        <v>0</v>
      </c>
      <c r="O26" s="104">
        <f t="shared" ref="O26:O29" si="9">IF(OR(H26=0,L26=0),"",(N26/H26))</f>
        <v>0</v>
      </c>
      <c r="Q26" s="210"/>
      <c r="R26" s="53"/>
      <c r="S26" s="200"/>
      <c r="T26" s="53"/>
      <c r="U26" s="201"/>
      <c r="V26" s="202"/>
      <c r="W26" s="197"/>
      <c r="X26" s="210"/>
      <c r="Y26" s="53"/>
      <c r="Z26" s="200"/>
      <c r="AA26" s="53"/>
      <c r="AB26" s="201"/>
      <c r="AC26" s="202"/>
      <c r="AD26" s="197"/>
      <c r="AE26" s="211"/>
      <c r="AF26" s="53"/>
      <c r="AG26" s="200"/>
      <c r="AH26" s="53"/>
      <c r="AI26" s="201"/>
      <c r="AJ26" s="202"/>
      <c r="AK26" s="197"/>
      <c r="AL26" s="197"/>
    </row>
    <row r="27" spans="1:38" s="179" customFormat="1" x14ac:dyDescent="0.25">
      <c r="A27" s="1"/>
      <c r="B27" s="188" t="s">
        <v>83</v>
      </c>
      <c r="C27" s="54"/>
      <c r="D27" s="86" t="s">
        <v>43</v>
      </c>
      <c r="E27" s="85"/>
      <c r="F27" s="141">
        <v>0.1</v>
      </c>
      <c r="G27" s="90">
        <v>1</v>
      </c>
      <c r="H27" s="105">
        <f t="shared" si="6"/>
        <v>0.1</v>
      </c>
      <c r="I27" s="83"/>
      <c r="J27" s="289">
        <v>0.1</v>
      </c>
      <c r="K27" s="273">
        <v>1</v>
      </c>
      <c r="L27" s="288">
        <f t="shared" si="7"/>
        <v>0.1</v>
      </c>
      <c r="M27" s="83"/>
      <c r="N27" s="82">
        <f t="shared" si="8"/>
        <v>0</v>
      </c>
      <c r="O27" s="104">
        <f t="shared" si="9"/>
        <v>0</v>
      </c>
      <c r="Q27" s="210"/>
      <c r="R27" s="53"/>
      <c r="S27" s="200"/>
      <c r="T27" s="53"/>
      <c r="U27" s="201"/>
      <c r="V27" s="202"/>
      <c r="W27" s="197"/>
      <c r="X27" s="210"/>
      <c r="Y27" s="53"/>
      <c r="Z27" s="200"/>
      <c r="AA27" s="53"/>
      <c r="AB27" s="201"/>
      <c r="AC27" s="202"/>
      <c r="AD27" s="197"/>
      <c r="AE27" s="210"/>
      <c r="AF27" s="53"/>
      <c r="AG27" s="200"/>
      <c r="AH27" s="53"/>
      <c r="AI27" s="201"/>
      <c r="AJ27" s="202"/>
      <c r="AK27" s="197"/>
      <c r="AL27" s="197"/>
    </row>
    <row r="28" spans="1:38" s="179" customFormat="1" x14ac:dyDescent="0.25">
      <c r="A28" s="1"/>
      <c r="B28" s="188" t="s">
        <v>71</v>
      </c>
      <c r="C28" s="54"/>
      <c r="D28" s="86" t="s">
        <v>43</v>
      </c>
      <c r="E28" s="85"/>
      <c r="F28" s="141">
        <v>0.03</v>
      </c>
      <c r="G28" s="90">
        <v>1</v>
      </c>
      <c r="H28" s="105">
        <f t="shared" si="6"/>
        <v>0.03</v>
      </c>
      <c r="I28" s="83"/>
      <c r="J28" s="289">
        <v>0.03</v>
      </c>
      <c r="K28" s="273">
        <v>1</v>
      </c>
      <c r="L28" s="288">
        <f t="shared" si="7"/>
        <v>0.03</v>
      </c>
      <c r="M28" s="83"/>
      <c r="N28" s="82">
        <f t="shared" si="8"/>
        <v>0</v>
      </c>
      <c r="O28" s="104">
        <f t="shared" si="9"/>
        <v>0</v>
      </c>
      <c r="Q28" s="210"/>
      <c r="R28" s="53"/>
      <c r="S28" s="200"/>
      <c r="T28" s="53"/>
      <c r="U28" s="201"/>
      <c r="V28" s="202"/>
      <c r="W28" s="197"/>
      <c r="X28" s="210"/>
      <c r="Y28" s="53"/>
      <c r="Z28" s="200"/>
      <c r="AA28" s="53"/>
      <c r="AB28" s="201"/>
      <c r="AC28" s="202"/>
      <c r="AD28" s="197"/>
      <c r="AE28" s="210"/>
      <c r="AF28" s="53"/>
      <c r="AG28" s="200"/>
      <c r="AH28" s="53"/>
      <c r="AI28" s="201"/>
      <c r="AJ28" s="202"/>
      <c r="AK28" s="197"/>
      <c r="AL28" s="197"/>
    </row>
    <row r="29" spans="1:38" s="179" customFormat="1" x14ac:dyDescent="0.25">
      <c r="A29" s="1"/>
      <c r="B29" s="188" t="s">
        <v>72</v>
      </c>
      <c r="C29" s="54"/>
      <c r="D29" s="86" t="s">
        <v>43</v>
      </c>
      <c r="E29" s="85"/>
      <c r="F29" s="141">
        <v>0.46</v>
      </c>
      <c r="G29" s="90">
        <v>1</v>
      </c>
      <c r="H29" s="105">
        <f t="shared" si="6"/>
        <v>0.46</v>
      </c>
      <c r="I29" s="83"/>
      <c r="J29" s="289">
        <v>0.46</v>
      </c>
      <c r="K29" s="273">
        <v>1</v>
      </c>
      <c r="L29" s="288">
        <f t="shared" si="7"/>
        <v>0.46</v>
      </c>
      <c r="M29" s="83"/>
      <c r="N29" s="82">
        <f t="shared" si="8"/>
        <v>0</v>
      </c>
      <c r="O29" s="104">
        <f t="shared" si="9"/>
        <v>0</v>
      </c>
      <c r="Q29" s="210"/>
      <c r="R29" s="53"/>
      <c r="S29" s="200"/>
      <c r="T29" s="53"/>
      <c r="U29" s="201"/>
      <c r="V29" s="202"/>
      <c r="W29" s="197"/>
      <c r="X29" s="210"/>
      <c r="Y29" s="53"/>
      <c r="Z29" s="200"/>
      <c r="AA29" s="53"/>
      <c r="AB29" s="201"/>
      <c r="AC29" s="202"/>
      <c r="AD29" s="197"/>
      <c r="AE29" s="210"/>
      <c r="AF29" s="53"/>
      <c r="AG29" s="200"/>
      <c r="AH29" s="53"/>
      <c r="AI29" s="201"/>
      <c r="AJ29" s="202"/>
      <c r="AK29" s="197"/>
      <c r="AL29" s="197"/>
    </row>
    <row r="30" spans="1:38" s="192" customFormat="1" x14ac:dyDescent="0.25">
      <c r="A30" s="114"/>
      <c r="B30" s="85" t="s">
        <v>67</v>
      </c>
      <c r="C30" s="85"/>
      <c r="D30" s="86" t="s">
        <v>43</v>
      </c>
      <c r="E30" s="85"/>
      <c r="F30" s="141">
        <v>0.88</v>
      </c>
      <c r="G30" s="90">
        <v>1</v>
      </c>
      <c r="H30" s="105">
        <f t="shared" si="6"/>
        <v>0.88</v>
      </c>
      <c r="I30" s="107"/>
      <c r="J30" s="287">
        <v>0.88</v>
      </c>
      <c r="K30" s="272">
        <v>1</v>
      </c>
      <c r="L30" s="290">
        <f>K30*J30</f>
        <v>0.88</v>
      </c>
      <c r="M30" s="107"/>
      <c r="N30" s="190">
        <f>L30-H30</f>
        <v>0</v>
      </c>
      <c r="O30" s="191">
        <f t="shared" ref="O30:O31" si="10">IF(OR(H30=0,L30=0),"",(N30/H30))</f>
        <v>0</v>
      </c>
      <c r="Q30" s="210"/>
      <c r="R30" s="53"/>
      <c r="S30" s="200"/>
      <c r="T30" s="53"/>
      <c r="U30" s="201"/>
      <c r="V30" s="202"/>
      <c r="W30" s="197"/>
      <c r="X30" s="210"/>
      <c r="Y30" s="53"/>
      <c r="Z30" s="200"/>
      <c r="AA30" s="53"/>
      <c r="AB30" s="201"/>
      <c r="AC30" s="202"/>
      <c r="AD30" s="197"/>
      <c r="AE30" s="210"/>
      <c r="AF30" s="53"/>
      <c r="AG30" s="200"/>
      <c r="AH30" s="53"/>
      <c r="AI30" s="201"/>
      <c r="AJ30" s="202"/>
      <c r="AK30" s="197"/>
      <c r="AL30" s="197"/>
    </row>
    <row r="31" spans="1:38" s="192" customFormat="1" x14ac:dyDescent="0.25">
      <c r="A31" s="114"/>
      <c r="B31" s="85" t="s">
        <v>68</v>
      </c>
      <c r="C31" s="85"/>
      <c r="D31" s="86" t="s">
        <v>43</v>
      </c>
      <c r="E31" s="85"/>
      <c r="F31" s="141">
        <v>0.28000000000000003</v>
      </c>
      <c r="G31" s="90">
        <v>1</v>
      </c>
      <c r="H31" s="105">
        <f t="shared" si="6"/>
        <v>0.28000000000000003</v>
      </c>
      <c r="I31" s="107"/>
      <c r="J31" s="287">
        <v>0.28000000000000003</v>
      </c>
      <c r="K31" s="272">
        <v>1</v>
      </c>
      <c r="L31" s="290">
        <f>K31*J31</f>
        <v>0.28000000000000003</v>
      </c>
      <c r="M31" s="107"/>
      <c r="N31" s="190">
        <f>L31-H31</f>
        <v>0</v>
      </c>
      <c r="O31" s="191">
        <f t="shared" si="10"/>
        <v>0</v>
      </c>
      <c r="Q31" s="210"/>
      <c r="R31" s="53"/>
      <c r="S31" s="200"/>
      <c r="T31" s="53"/>
      <c r="U31" s="201"/>
      <c r="V31" s="202"/>
      <c r="W31" s="197"/>
      <c r="X31" s="210"/>
      <c r="Y31" s="53"/>
      <c r="Z31" s="200"/>
      <c r="AA31" s="53"/>
      <c r="AB31" s="201"/>
      <c r="AC31" s="202"/>
      <c r="AD31" s="197"/>
      <c r="AE31" s="210"/>
      <c r="AF31" s="53"/>
      <c r="AG31" s="200"/>
      <c r="AH31" s="53"/>
      <c r="AI31" s="201"/>
      <c r="AJ31" s="202"/>
      <c r="AK31" s="197"/>
      <c r="AL31" s="197"/>
    </row>
    <row r="32" spans="1:38" x14ac:dyDescent="0.25">
      <c r="A32" s="1"/>
      <c r="B32" s="54" t="s">
        <v>20</v>
      </c>
      <c r="C32" s="54"/>
      <c r="D32" s="86" t="s">
        <v>7</v>
      </c>
      <c r="E32" s="85"/>
      <c r="F32" s="142">
        <v>1.512E-2</v>
      </c>
      <c r="G32" s="177">
        <f>$F18</f>
        <v>750</v>
      </c>
      <c r="H32" s="105">
        <f t="shared" ref="H32:H33" si="11">G32*F32</f>
        <v>11.34</v>
      </c>
      <c r="I32" s="83"/>
      <c r="J32" s="291">
        <v>1.0630000000000001E-2</v>
      </c>
      <c r="K32" s="274">
        <f>+F18</f>
        <v>750</v>
      </c>
      <c r="L32" s="288">
        <f t="shared" ref="L32:L33" si="12">K32*J32</f>
        <v>7.9725000000000001</v>
      </c>
      <c r="M32" s="83"/>
      <c r="N32" s="82">
        <f t="shared" ref="N32:N53" si="13">L32-H32</f>
        <v>-3.3674999999999997</v>
      </c>
      <c r="O32" s="104">
        <f>IF(OR(H32=0,L32=0),"",(N32/H32))</f>
        <v>-0.29695767195767192</v>
      </c>
      <c r="Q32" s="211"/>
      <c r="R32" s="53"/>
      <c r="S32" s="200"/>
      <c r="T32" s="53"/>
      <c r="U32" s="201"/>
      <c r="V32" s="202"/>
      <c r="W32" s="197"/>
      <c r="X32" s="211"/>
      <c r="Y32" s="53"/>
      <c r="Z32" s="200"/>
      <c r="AA32" s="53"/>
      <c r="AB32" s="201"/>
      <c r="AC32" s="202"/>
      <c r="AD32" s="197"/>
      <c r="AE32" s="211"/>
      <c r="AF32" s="53"/>
      <c r="AG32" s="200"/>
      <c r="AH32" s="53"/>
      <c r="AI32" s="201"/>
      <c r="AJ32" s="202"/>
      <c r="AK32" s="197"/>
      <c r="AL32" s="197"/>
    </row>
    <row r="33" spans="1:38" x14ac:dyDescent="0.25">
      <c r="A33" s="1"/>
      <c r="B33" s="193" t="s">
        <v>98</v>
      </c>
      <c r="C33" s="54"/>
      <c r="D33" s="86" t="s">
        <v>7</v>
      </c>
      <c r="E33" s="85"/>
      <c r="F33" s="142">
        <v>6.9999999999999994E-5</v>
      </c>
      <c r="G33" s="177">
        <f>+F18</f>
        <v>750</v>
      </c>
      <c r="H33" s="105">
        <f t="shared" si="11"/>
        <v>5.2499999999999998E-2</v>
      </c>
      <c r="I33" s="83"/>
      <c r="J33" s="291">
        <v>4.0999999999999999E-4</v>
      </c>
      <c r="K33" s="274">
        <f>+F18</f>
        <v>750</v>
      </c>
      <c r="L33" s="288">
        <f t="shared" si="12"/>
        <v>0.3075</v>
      </c>
      <c r="M33" s="83"/>
      <c r="N33" s="82">
        <f t="shared" si="13"/>
        <v>0.255</v>
      </c>
      <c r="O33" s="104">
        <f t="shared" ref="O33" si="14">IF(OR(H33=0,L33=0),"",(N33/H33))</f>
        <v>4.8571428571428577</v>
      </c>
      <c r="Q33" s="211"/>
      <c r="R33" s="53"/>
      <c r="S33" s="200"/>
      <c r="T33" s="53"/>
      <c r="U33" s="201"/>
      <c r="V33" s="202"/>
      <c r="W33" s="197"/>
      <c r="X33" s="211"/>
      <c r="Y33" s="53"/>
      <c r="Z33" s="200"/>
      <c r="AA33" s="53"/>
      <c r="AB33" s="201"/>
      <c r="AC33" s="202"/>
      <c r="AD33" s="197"/>
      <c r="AE33" s="211"/>
      <c r="AF33" s="53"/>
      <c r="AG33" s="200"/>
      <c r="AH33" s="53"/>
      <c r="AI33" s="201"/>
      <c r="AJ33" s="202"/>
      <c r="AK33" s="197"/>
      <c r="AL33" s="197"/>
    </row>
    <row r="34" spans="1:38" x14ac:dyDescent="0.25">
      <c r="A34" s="114"/>
      <c r="B34" s="118" t="s">
        <v>19</v>
      </c>
      <c r="C34" s="102"/>
      <c r="D34" s="117"/>
      <c r="E34" s="102"/>
      <c r="F34" s="116"/>
      <c r="G34" s="115"/>
      <c r="H34" s="196">
        <f>SUM(H23:H33)</f>
        <v>39.152500000000011</v>
      </c>
      <c r="I34" s="109"/>
      <c r="J34" s="292"/>
      <c r="K34" s="275"/>
      <c r="L34" s="196">
        <f>SUM(L23:L33)</f>
        <v>40.980000000000011</v>
      </c>
      <c r="M34" s="109"/>
      <c r="N34" s="95">
        <f t="shared" si="13"/>
        <v>1.8275000000000006</v>
      </c>
      <c r="O34" s="94">
        <f>IF(OR(H34=0, L34=0),"",(N34/H34))</f>
        <v>4.6676457442053509E-2</v>
      </c>
      <c r="Q34" s="212"/>
      <c r="R34" s="213"/>
      <c r="S34" s="200"/>
      <c r="T34" s="53"/>
      <c r="U34" s="214"/>
      <c r="V34" s="215"/>
      <c r="W34" s="197"/>
      <c r="X34" s="212"/>
      <c r="Y34" s="213"/>
      <c r="Z34" s="200"/>
      <c r="AA34" s="53"/>
      <c r="AB34" s="214"/>
      <c r="AC34" s="215"/>
      <c r="AD34" s="197"/>
      <c r="AE34" s="212"/>
      <c r="AF34" s="213"/>
      <c r="AG34" s="200"/>
      <c r="AH34" s="53"/>
      <c r="AI34" s="214"/>
      <c r="AJ34" s="215"/>
      <c r="AK34" s="197"/>
      <c r="AL34" s="197"/>
    </row>
    <row r="35" spans="1:38" x14ac:dyDescent="0.25">
      <c r="A35" s="1"/>
      <c r="B35" s="87" t="s">
        <v>18</v>
      </c>
      <c r="C35" s="54"/>
      <c r="D35" s="86" t="s">
        <v>7</v>
      </c>
      <c r="E35" s="85"/>
      <c r="F35" s="145">
        <f>IF(ISBLANK($D16)=TRUE, 0, IF($D16="TOU", 0.65*$F49+0.17*$F50+0.18*$F51, IF(AND($D16="non-TOU", $G53&gt;0), $F53,$F52)))</f>
        <v>8.2160000000000011E-2</v>
      </c>
      <c r="G35" s="146">
        <f>$F18*(1+$F63)-$F18</f>
        <v>28.200000000000045</v>
      </c>
      <c r="H35" s="144">
        <f t="shared" ref="H35:H41" si="15">G35*F35</f>
        <v>2.3169120000000039</v>
      </c>
      <c r="I35" s="83"/>
      <c r="J35" s="293">
        <v>8.2160000000000011E-2</v>
      </c>
      <c r="K35" s="276">
        <f>$F18*(1+$J63)-$F18</f>
        <v>28.200000000000045</v>
      </c>
      <c r="L35" s="294">
        <f>K35*J35</f>
        <v>2.3169120000000039</v>
      </c>
      <c r="M35" s="83"/>
      <c r="N35" s="82">
        <f t="shared" si="13"/>
        <v>0</v>
      </c>
      <c r="O35" s="104">
        <f t="shared" ref="O35" si="16">IF(OR(H35=0,L35=0),"",(N35/H35))</f>
        <v>0</v>
      </c>
      <c r="Q35" s="198"/>
      <c r="R35" s="199"/>
      <c r="S35" s="200"/>
      <c r="T35" s="53"/>
      <c r="U35" s="201"/>
      <c r="V35" s="202"/>
      <c r="W35" s="197"/>
      <c r="X35" s="198"/>
      <c r="Y35" s="199"/>
      <c r="Z35" s="200"/>
      <c r="AA35" s="53"/>
      <c r="AB35" s="201"/>
      <c r="AC35" s="202"/>
      <c r="AD35" s="197"/>
      <c r="AE35" s="198"/>
      <c r="AF35" s="199"/>
      <c r="AG35" s="200"/>
      <c r="AH35" s="53"/>
      <c r="AI35" s="201"/>
      <c r="AJ35" s="202"/>
      <c r="AK35" s="197"/>
      <c r="AL35" s="197"/>
    </row>
    <row r="36" spans="1:38" s="192" customFormat="1" x14ac:dyDescent="0.25">
      <c r="A36" s="114"/>
      <c r="B36" s="193" t="s">
        <v>96</v>
      </c>
      <c r="C36" s="85"/>
      <c r="D36" s="86" t="s">
        <v>7</v>
      </c>
      <c r="E36" s="85"/>
      <c r="F36" s="194">
        <v>-3.4099999999999998E-3</v>
      </c>
      <c r="G36" s="177">
        <f>$F18</f>
        <v>750</v>
      </c>
      <c r="H36" s="144">
        <f t="shared" si="15"/>
        <v>-2.5574999999999997</v>
      </c>
      <c r="I36" s="107"/>
      <c r="J36" s="295">
        <v>-3.2000000000000002E-3</v>
      </c>
      <c r="K36" s="277">
        <f>+F18</f>
        <v>750</v>
      </c>
      <c r="L36" s="294">
        <f t="shared" ref="L36:L40" si="17">K36*J36</f>
        <v>-2.4</v>
      </c>
      <c r="M36" s="107"/>
      <c r="N36" s="82">
        <f t="shared" ref="N36:N37" si="18">L36-H36</f>
        <v>0.15749999999999975</v>
      </c>
      <c r="O36" s="104">
        <f t="shared" ref="O36:O37" si="19">IF(OR(H36=0,L36=0),"",(N36/H36))</f>
        <v>-6.1583577712609881E-2</v>
      </c>
      <c r="Q36" s="198"/>
      <c r="R36" s="199"/>
      <c r="S36" s="200"/>
      <c r="T36" s="53"/>
      <c r="U36" s="201"/>
      <c r="V36" s="202"/>
      <c r="W36" s="197"/>
      <c r="X36" s="198"/>
      <c r="Y36" s="199"/>
      <c r="Z36" s="200"/>
      <c r="AA36" s="53"/>
      <c r="AB36" s="201"/>
      <c r="AC36" s="202"/>
      <c r="AD36" s="197"/>
      <c r="AE36" s="198"/>
      <c r="AF36" s="199"/>
      <c r="AG36" s="200"/>
      <c r="AH36" s="53"/>
      <c r="AI36" s="201"/>
      <c r="AJ36" s="202"/>
      <c r="AK36" s="197"/>
      <c r="AL36" s="197"/>
    </row>
    <row r="37" spans="1:38" s="192" customFormat="1" x14ac:dyDescent="0.25">
      <c r="A37" s="114"/>
      <c r="B37" s="193" t="s">
        <v>100</v>
      </c>
      <c r="C37" s="85"/>
      <c r="D37" s="86" t="s">
        <v>7</v>
      </c>
      <c r="E37" s="85"/>
      <c r="F37" s="194">
        <v>2.9E-4</v>
      </c>
      <c r="G37" s="177">
        <f>+F18</f>
        <v>750</v>
      </c>
      <c r="H37" s="144">
        <f t="shared" si="15"/>
        <v>0.2175</v>
      </c>
      <c r="I37" s="107"/>
      <c r="J37" s="295">
        <v>6.9999999999999994E-5</v>
      </c>
      <c r="K37" s="277">
        <f>+F18</f>
        <v>750</v>
      </c>
      <c r="L37" s="294">
        <f t="shared" si="17"/>
        <v>5.2499999999999998E-2</v>
      </c>
      <c r="M37" s="107"/>
      <c r="N37" s="82">
        <f t="shared" si="18"/>
        <v>-0.16500000000000001</v>
      </c>
      <c r="O37" s="104">
        <f t="shared" si="19"/>
        <v>-0.75862068965517249</v>
      </c>
      <c r="Q37" s="198"/>
      <c r="R37" s="199"/>
      <c r="S37" s="200"/>
      <c r="T37" s="53"/>
      <c r="U37" s="201"/>
      <c r="V37" s="202"/>
      <c r="W37" s="197"/>
      <c r="X37" s="198"/>
      <c r="Y37" s="199"/>
      <c r="Z37" s="200"/>
      <c r="AA37" s="53"/>
      <c r="AB37" s="201"/>
      <c r="AC37" s="202"/>
      <c r="AD37" s="197"/>
      <c r="AE37" s="198"/>
      <c r="AF37" s="199"/>
      <c r="AG37" s="200"/>
      <c r="AH37" s="53"/>
      <c r="AI37" s="201"/>
      <c r="AJ37" s="202"/>
      <c r="AK37" s="197"/>
      <c r="AL37" s="197"/>
    </row>
    <row r="38" spans="1:38" s="192" customFormat="1" x14ac:dyDescent="0.25">
      <c r="A38" s="114"/>
      <c r="B38" s="259" t="s">
        <v>74</v>
      </c>
      <c r="C38" s="85"/>
      <c r="D38" s="86" t="s">
        <v>7</v>
      </c>
      <c r="E38" s="85"/>
      <c r="F38" s="194">
        <v>3.63E-3</v>
      </c>
      <c r="G38" s="177"/>
      <c r="H38" s="144">
        <f t="shared" si="15"/>
        <v>0</v>
      </c>
      <c r="I38" s="107"/>
      <c r="J38" s="295"/>
      <c r="K38" s="277"/>
      <c r="L38" s="294">
        <f>K38*J38</f>
        <v>0</v>
      </c>
      <c r="M38" s="107"/>
      <c r="N38" s="82">
        <f t="shared" ref="N38:N41" si="20">L38-H38</f>
        <v>0</v>
      </c>
      <c r="O38" s="104" t="str">
        <f t="shared" ref="O38:O41" si="21">IF(OR(H38=0,L38=0),"",(N38/H38))</f>
        <v/>
      </c>
      <c r="Q38" s="198"/>
      <c r="R38" s="199"/>
      <c r="S38" s="200"/>
      <c r="T38" s="53"/>
      <c r="U38" s="201"/>
      <c r="V38" s="202"/>
      <c r="W38" s="197"/>
      <c r="X38" s="198"/>
      <c r="Y38" s="199"/>
      <c r="Z38" s="200"/>
      <c r="AA38" s="53"/>
      <c r="AB38" s="201"/>
      <c r="AC38" s="202"/>
      <c r="AD38" s="197"/>
      <c r="AE38" s="198"/>
      <c r="AF38" s="199"/>
      <c r="AG38" s="200"/>
      <c r="AH38" s="53"/>
      <c r="AI38" s="201"/>
      <c r="AJ38" s="202"/>
      <c r="AK38" s="197"/>
      <c r="AL38" s="197"/>
    </row>
    <row r="39" spans="1:38" s="192" customFormat="1" x14ac:dyDescent="0.25">
      <c r="A39" s="114"/>
      <c r="B39" s="259" t="s">
        <v>75</v>
      </c>
      <c r="C39" s="85"/>
      <c r="D39" s="86" t="s">
        <v>7</v>
      </c>
      <c r="E39" s="85"/>
      <c r="F39" s="194">
        <v>6.6299999999999996E-3</v>
      </c>
      <c r="G39" s="177"/>
      <c r="H39" s="144">
        <f t="shared" si="15"/>
        <v>0</v>
      </c>
      <c r="I39" s="107"/>
      <c r="J39" s="295"/>
      <c r="K39" s="277"/>
      <c r="L39" s="294">
        <f t="shared" si="17"/>
        <v>0</v>
      </c>
      <c r="M39" s="107"/>
      <c r="N39" s="82">
        <f t="shared" si="20"/>
        <v>0</v>
      </c>
      <c r="O39" s="104" t="str">
        <f t="shared" si="21"/>
        <v/>
      </c>
      <c r="Q39" s="198"/>
      <c r="R39" s="199"/>
      <c r="S39" s="200"/>
      <c r="T39" s="53"/>
      <c r="U39" s="201"/>
      <c r="V39" s="202"/>
      <c r="W39" s="197"/>
      <c r="X39" s="198"/>
      <c r="Y39" s="199"/>
      <c r="Z39" s="200"/>
      <c r="AA39" s="53"/>
      <c r="AB39" s="201"/>
      <c r="AC39" s="202"/>
      <c r="AD39" s="197"/>
      <c r="AE39" s="198"/>
      <c r="AF39" s="199"/>
      <c r="AG39" s="200"/>
      <c r="AH39" s="53"/>
      <c r="AI39" s="201"/>
      <c r="AJ39" s="202"/>
      <c r="AK39" s="197"/>
      <c r="AL39" s="197"/>
    </row>
    <row r="40" spans="1:38" s="192" customFormat="1" x14ac:dyDescent="0.25">
      <c r="A40" s="114"/>
      <c r="B40" s="193" t="s">
        <v>99</v>
      </c>
      <c r="C40" s="85"/>
      <c r="D40" s="86" t="s">
        <v>7</v>
      </c>
      <c r="E40" s="85"/>
      <c r="F40" s="194"/>
      <c r="G40" s="177"/>
      <c r="H40" s="144">
        <f t="shared" si="15"/>
        <v>0</v>
      </c>
      <c r="I40" s="107"/>
      <c r="J40" s="295">
        <v>-1.1199999999999999E-3</v>
      </c>
      <c r="K40" s="277"/>
      <c r="L40" s="294">
        <f t="shared" si="17"/>
        <v>0</v>
      </c>
      <c r="M40" s="107"/>
      <c r="N40" s="82">
        <f t="shared" si="20"/>
        <v>0</v>
      </c>
      <c r="O40" s="104" t="str">
        <f t="shared" si="21"/>
        <v/>
      </c>
      <c r="Q40" s="198"/>
      <c r="R40" s="199"/>
      <c r="S40" s="200"/>
      <c r="T40" s="53"/>
      <c r="U40" s="201"/>
      <c r="V40" s="202"/>
      <c r="W40" s="197"/>
      <c r="X40" s="198"/>
      <c r="Y40" s="199"/>
      <c r="Z40" s="200"/>
      <c r="AA40" s="53"/>
      <c r="AB40" s="201"/>
      <c r="AC40" s="202"/>
      <c r="AD40" s="197"/>
      <c r="AE40" s="198"/>
      <c r="AF40" s="199"/>
      <c r="AG40" s="200"/>
      <c r="AH40" s="53"/>
      <c r="AI40" s="201"/>
      <c r="AJ40" s="202"/>
      <c r="AK40" s="197"/>
      <c r="AL40" s="197"/>
    </row>
    <row r="41" spans="1:38" x14ac:dyDescent="0.25">
      <c r="A41" s="1"/>
      <c r="B41" s="85" t="s">
        <v>69</v>
      </c>
      <c r="C41" s="54"/>
      <c r="D41" s="86" t="s">
        <v>43</v>
      </c>
      <c r="E41" s="85"/>
      <c r="F41" s="148">
        <v>0.78</v>
      </c>
      <c r="G41" s="147">
        <v>1</v>
      </c>
      <c r="H41" s="144">
        <f t="shared" si="15"/>
        <v>0.78</v>
      </c>
      <c r="I41" s="83"/>
      <c r="J41" s="296">
        <v>0.78</v>
      </c>
      <c r="K41" s="272">
        <v>1</v>
      </c>
      <c r="L41" s="294">
        <f>K41*J41</f>
        <v>0.78</v>
      </c>
      <c r="M41" s="83"/>
      <c r="N41" s="82">
        <f t="shared" si="20"/>
        <v>0</v>
      </c>
      <c r="O41" s="104">
        <f t="shared" si="21"/>
        <v>0</v>
      </c>
      <c r="Q41" s="216"/>
      <c r="R41" s="53"/>
      <c r="S41" s="200"/>
      <c r="T41" s="53"/>
      <c r="U41" s="201"/>
      <c r="V41" s="202"/>
      <c r="W41" s="197"/>
      <c r="X41" s="216"/>
      <c r="Y41" s="53"/>
      <c r="Z41" s="200"/>
      <c r="AA41" s="53"/>
      <c r="AB41" s="201"/>
      <c r="AC41" s="202"/>
      <c r="AD41" s="197"/>
      <c r="AE41" s="216"/>
      <c r="AF41" s="53"/>
      <c r="AG41" s="200"/>
      <c r="AH41" s="53"/>
      <c r="AI41" s="201"/>
      <c r="AJ41" s="202"/>
      <c r="AK41" s="197"/>
      <c r="AL41" s="197"/>
    </row>
    <row r="42" spans="1:38" x14ac:dyDescent="0.25">
      <c r="A42" s="1"/>
      <c r="B42" s="103" t="s">
        <v>17</v>
      </c>
      <c r="C42" s="112"/>
      <c r="D42" s="112"/>
      <c r="E42" s="112"/>
      <c r="F42" s="111"/>
      <c r="G42" s="100"/>
      <c r="H42" s="97">
        <f>SUM(H35:H41)+H34</f>
        <v>39.909412000000017</v>
      </c>
      <c r="I42" s="109"/>
      <c r="J42" s="278"/>
      <c r="K42" s="279"/>
      <c r="L42" s="280">
        <f>SUM(L35:L41)+L34</f>
        <v>41.729412000000018</v>
      </c>
      <c r="M42" s="109"/>
      <c r="N42" s="95">
        <f t="shared" si="13"/>
        <v>1.8200000000000003</v>
      </c>
      <c r="O42" s="94">
        <f>IF(OR(H42=0,L42=0),"",(N42/H42))</f>
        <v>4.5603277743104798E-2</v>
      </c>
      <c r="Q42" s="53"/>
      <c r="R42" s="53"/>
      <c r="S42" s="214"/>
      <c r="T42" s="53"/>
      <c r="U42" s="214"/>
      <c r="V42" s="217"/>
      <c r="W42" s="197"/>
      <c r="X42" s="53"/>
      <c r="Y42" s="53"/>
      <c r="Z42" s="214"/>
      <c r="AA42" s="53"/>
      <c r="AB42" s="214"/>
      <c r="AC42" s="217"/>
      <c r="AD42" s="197"/>
      <c r="AE42" s="53"/>
      <c r="AF42" s="53"/>
      <c r="AG42" s="214"/>
      <c r="AH42" s="53"/>
      <c r="AI42" s="214"/>
      <c r="AJ42" s="217"/>
      <c r="AK42" s="197"/>
      <c r="AL42" s="197"/>
    </row>
    <row r="43" spans="1:38" x14ac:dyDescent="0.25">
      <c r="A43" s="1"/>
      <c r="B43" s="83" t="s">
        <v>16</v>
      </c>
      <c r="C43" s="83"/>
      <c r="D43" s="86" t="s">
        <v>7</v>
      </c>
      <c r="E43" s="107"/>
      <c r="F43" s="143">
        <v>7.6299999999999996E-3</v>
      </c>
      <c r="G43" s="92">
        <f>$F18*(1+$F63)</f>
        <v>778.2</v>
      </c>
      <c r="H43" s="105">
        <f>G43*F43</f>
        <v>5.9376660000000001</v>
      </c>
      <c r="I43" s="83"/>
      <c r="J43" s="291">
        <v>7.5900000000000004E-3</v>
      </c>
      <c r="K43" s="281">
        <f>$F18*(1+$J63)</f>
        <v>778.2</v>
      </c>
      <c r="L43" s="288">
        <f>K43*J43</f>
        <v>5.9065380000000003</v>
      </c>
      <c r="M43" s="83"/>
      <c r="N43" s="82">
        <f t="shared" si="13"/>
        <v>-3.1127999999999822E-2</v>
      </c>
      <c r="O43" s="104">
        <f>IF(OR(H43=0,L43=0),"",(N43/H43))</f>
        <v>-5.242463958060258E-3</v>
      </c>
      <c r="Q43" s="211"/>
      <c r="R43" s="218"/>
      <c r="S43" s="200"/>
      <c r="T43" s="53"/>
      <c r="U43" s="201"/>
      <c r="V43" s="202"/>
      <c r="W43" s="197"/>
      <c r="X43" s="211"/>
      <c r="Y43" s="218"/>
      <c r="Z43" s="200"/>
      <c r="AA43" s="53"/>
      <c r="AB43" s="201"/>
      <c r="AC43" s="202"/>
      <c r="AD43" s="197"/>
      <c r="AE43" s="211"/>
      <c r="AF43" s="218"/>
      <c r="AG43" s="200"/>
      <c r="AH43" s="53"/>
      <c r="AI43" s="201"/>
      <c r="AJ43" s="202"/>
      <c r="AK43" s="197"/>
      <c r="AL43" s="197"/>
    </row>
    <row r="44" spans="1:38" x14ac:dyDescent="0.25">
      <c r="A44" s="1"/>
      <c r="B44" s="108" t="s">
        <v>15</v>
      </c>
      <c r="C44" s="83"/>
      <c r="D44" s="86" t="s">
        <v>7</v>
      </c>
      <c r="E44" s="107"/>
      <c r="F44" s="143">
        <v>5.6699999999999997E-3</v>
      </c>
      <c r="G44" s="92">
        <f>G43</f>
        <v>778.2</v>
      </c>
      <c r="H44" s="105">
        <f>G44*F44</f>
        <v>4.4123939999999999</v>
      </c>
      <c r="I44" s="83"/>
      <c r="J44" s="291">
        <v>6.1700000000000001E-3</v>
      </c>
      <c r="K44" s="281">
        <f>K43</f>
        <v>778.2</v>
      </c>
      <c r="L44" s="288">
        <f>K44*J44</f>
        <v>4.8014940000000008</v>
      </c>
      <c r="M44" s="83"/>
      <c r="N44" s="82">
        <f t="shared" si="13"/>
        <v>0.38910000000000089</v>
      </c>
      <c r="O44" s="104">
        <f>IF(OR(H44=0,L44=0),"",(N44/H44))</f>
        <v>8.8183421516755053E-2</v>
      </c>
      <c r="Q44" s="211"/>
      <c r="R44" s="218"/>
      <c r="S44" s="200"/>
      <c r="T44" s="53"/>
      <c r="U44" s="201"/>
      <c r="V44" s="202"/>
      <c r="W44" s="197"/>
      <c r="X44" s="211"/>
      <c r="Y44" s="218"/>
      <c r="Z44" s="200"/>
      <c r="AA44" s="53"/>
      <c r="AB44" s="201"/>
      <c r="AC44" s="202"/>
      <c r="AD44" s="197"/>
      <c r="AE44" s="211"/>
      <c r="AF44" s="218"/>
      <c r="AG44" s="200"/>
      <c r="AH44" s="53"/>
      <c r="AI44" s="201"/>
      <c r="AJ44" s="202"/>
      <c r="AK44" s="197"/>
      <c r="AL44" s="197"/>
    </row>
    <row r="45" spans="1:38" x14ac:dyDescent="0.25">
      <c r="A45" s="1"/>
      <c r="B45" s="103" t="s">
        <v>14</v>
      </c>
      <c r="C45" s="102"/>
      <c r="D45" s="102"/>
      <c r="E45" s="102"/>
      <c r="F45" s="101"/>
      <c r="G45" s="100"/>
      <c r="H45" s="97">
        <f>SUM(H42:H44)</f>
        <v>50.259472000000017</v>
      </c>
      <c r="I45" s="96"/>
      <c r="J45" s="99"/>
      <c r="K45" s="98"/>
      <c r="L45" s="97">
        <f>SUM(L42:L44)</f>
        <v>52.437444000000013</v>
      </c>
      <c r="M45" s="96"/>
      <c r="N45" s="95">
        <f t="shared" si="13"/>
        <v>2.1779719999999969</v>
      </c>
      <c r="O45" s="94">
        <f>IF(OR(H45=0,L45=0),"",(N45/H45))</f>
        <v>4.3334557911790167E-2</v>
      </c>
      <c r="Q45" s="61"/>
      <c r="R45" s="61"/>
      <c r="S45" s="214"/>
      <c r="T45" s="61"/>
      <c r="U45" s="214"/>
      <c r="V45" s="217"/>
      <c r="W45" s="197"/>
      <c r="X45" s="61"/>
      <c r="Y45" s="61"/>
      <c r="Z45" s="214"/>
      <c r="AA45" s="61"/>
      <c r="AB45" s="214"/>
      <c r="AC45" s="217"/>
      <c r="AD45" s="197"/>
      <c r="AE45" s="61"/>
      <c r="AF45" s="61"/>
      <c r="AG45" s="214"/>
      <c r="AH45" s="61"/>
      <c r="AI45" s="214"/>
      <c r="AJ45" s="217"/>
      <c r="AK45" s="197"/>
      <c r="AL45" s="197"/>
    </row>
    <row r="46" spans="1:38" x14ac:dyDescent="0.25">
      <c r="A46" s="1"/>
      <c r="B46" s="93" t="s">
        <v>13</v>
      </c>
      <c r="C46" s="54"/>
      <c r="D46" s="86" t="s">
        <v>7</v>
      </c>
      <c r="E46" s="85"/>
      <c r="F46" s="79">
        <v>3.5999999999999999E-3</v>
      </c>
      <c r="G46" s="92">
        <f>G44</f>
        <v>778.2</v>
      </c>
      <c r="H46" s="77">
        <f t="shared" ref="H46:H53" si="22">G46*F46</f>
        <v>2.80152</v>
      </c>
      <c r="I46" s="83"/>
      <c r="J46" s="79">
        <v>3.5999999999999999E-3</v>
      </c>
      <c r="K46" s="91">
        <f>K44</f>
        <v>778.2</v>
      </c>
      <c r="L46" s="77">
        <f t="shared" ref="L46:L53" si="23">K46*J46</f>
        <v>2.80152</v>
      </c>
      <c r="M46" s="83"/>
      <c r="N46" s="82">
        <f t="shared" si="13"/>
        <v>0</v>
      </c>
      <c r="O46" s="104">
        <f>IF(OR(H46=0,L46=0),"",(N46/H46))</f>
        <v>0</v>
      </c>
      <c r="Q46" s="219"/>
      <c r="R46" s="218"/>
      <c r="S46" s="205"/>
      <c r="T46" s="53"/>
      <c r="U46" s="201"/>
      <c r="V46" s="202"/>
      <c r="W46" s="197"/>
      <c r="X46" s="219"/>
      <c r="Y46" s="218"/>
      <c r="Z46" s="205"/>
      <c r="AA46" s="53"/>
      <c r="AB46" s="201"/>
      <c r="AC46" s="202"/>
      <c r="AD46" s="197"/>
      <c r="AE46" s="219"/>
      <c r="AF46" s="218"/>
      <c r="AG46" s="205"/>
      <c r="AH46" s="53"/>
      <c r="AI46" s="201"/>
      <c r="AJ46" s="202"/>
      <c r="AK46" s="197"/>
      <c r="AL46" s="197"/>
    </row>
    <row r="47" spans="1:38" x14ac:dyDescent="0.25">
      <c r="A47" s="1"/>
      <c r="B47" s="93" t="s">
        <v>12</v>
      </c>
      <c r="C47" s="54"/>
      <c r="D47" s="86" t="s">
        <v>7</v>
      </c>
      <c r="E47" s="85"/>
      <c r="F47" s="79">
        <v>2.0999999999999999E-3</v>
      </c>
      <c r="G47" s="92">
        <f>G44</f>
        <v>778.2</v>
      </c>
      <c r="H47" s="77">
        <f t="shared" si="22"/>
        <v>1.63422</v>
      </c>
      <c r="I47" s="83"/>
      <c r="J47" s="79">
        <v>2.9999999999999997E-4</v>
      </c>
      <c r="K47" s="91">
        <f>K44</f>
        <v>778.2</v>
      </c>
      <c r="L47" s="77">
        <f t="shared" si="23"/>
        <v>0.23346</v>
      </c>
      <c r="M47" s="83"/>
      <c r="N47" s="82">
        <f t="shared" si="13"/>
        <v>-1.40076</v>
      </c>
      <c r="O47" s="104">
        <f t="shared" ref="O47:O60" si="24">IF(OR(H47=0,L47=0),"",(N47/H47))</f>
        <v>-0.8571428571428571</v>
      </c>
      <c r="Q47" s="219"/>
      <c r="R47" s="218"/>
      <c r="S47" s="205"/>
      <c r="T47" s="53"/>
      <c r="U47" s="201"/>
      <c r="V47" s="202"/>
      <c r="W47" s="197"/>
      <c r="X47" s="219"/>
      <c r="Y47" s="218"/>
      <c r="Z47" s="205"/>
      <c r="AA47" s="53"/>
      <c r="AB47" s="201"/>
      <c r="AC47" s="202"/>
      <c r="AD47" s="197"/>
      <c r="AE47" s="219"/>
      <c r="AF47" s="218"/>
      <c r="AG47" s="205"/>
      <c r="AH47" s="53"/>
      <c r="AI47" s="201"/>
      <c r="AJ47" s="202"/>
      <c r="AK47" s="197"/>
      <c r="AL47" s="197"/>
    </row>
    <row r="48" spans="1:38" x14ac:dyDescent="0.25">
      <c r="A48" s="1"/>
      <c r="B48" s="54" t="s">
        <v>11</v>
      </c>
      <c r="C48" s="54"/>
      <c r="D48" s="86" t="s">
        <v>43</v>
      </c>
      <c r="E48" s="85"/>
      <c r="F48" s="186">
        <v>0.25</v>
      </c>
      <c r="G48" s="90">
        <v>1</v>
      </c>
      <c r="H48" s="77">
        <f t="shared" si="22"/>
        <v>0.25</v>
      </c>
      <c r="I48" s="83"/>
      <c r="J48" s="187">
        <v>0.25</v>
      </c>
      <c r="K48" s="89">
        <v>1</v>
      </c>
      <c r="L48" s="77">
        <f t="shared" si="23"/>
        <v>0.25</v>
      </c>
      <c r="M48" s="83"/>
      <c r="N48" s="82">
        <f t="shared" si="13"/>
        <v>0</v>
      </c>
      <c r="O48" s="104">
        <f t="shared" si="24"/>
        <v>0</v>
      </c>
      <c r="Q48" s="220"/>
      <c r="R48" s="53"/>
      <c r="S48" s="205"/>
      <c r="T48" s="53"/>
      <c r="U48" s="201"/>
      <c r="V48" s="202"/>
      <c r="W48" s="197"/>
      <c r="X48" s="220"/>
      <c r="Y48" s="53"/>
      <c r="Z48" s="205"/>
      <c r="AA48" s="53"/>
      <c r="AB48" s="201"/>
      <c r="AC48" s="202"/>
      <c r="AD48" s="197"/>
      <c r="AE48" s="220"/>
      <c r="AF48" s="53"/>
      <c r="AG48" s="205"/>
      <c r="AH48" s="53"/>
      <c r="AI48" s="201"/>
      <c r="AJ48" s="202"/>
      <c r="AK48" s="197"/>
      <c r="AL48" s="197"/>
    </row>
    <row r="49" spans="1:38" x14ac:dyDescent="0.25">
      <c r="A49" s="1"/>
      <c r="B49" s="87" t="s">
        <v>9</v>
      </c>
      <c r="C49" s="54"/>
      <c r="D49" s="86" t="s">
        <v>7</v>
      </c>
      <c r="E49" s="85"/>
      <c r="F49" s="79">
        <v>6.5000000000000002E-2</v>
      </c>
      <c r="G49" s="84">
        <f>0.65*$F18</f>
        <v>487.5</v>
      </c>
      <c r="H49" s="77">
        <f t="shared" si="22"/>
        <v>31.6875</v>
      </c>
      <c r="I49" s="83"/>
      <c r="J49" s="79">
        <v>6.5000000000000002E-2</v>
      </c>
      <c r="K49" s="84">
        <f t="shared" ref="K49:K55" si="25">$G49</f>
        <v>487.5</v>
      </c>
      <c r="L49" s="77">
        <f t="shared" si="23"/>
        <v>31.6875</v>
      </c>
      <c r="M49" s="83"/>
      <c r="N49" s="82">
        <f t="shared" si="13"/>
        <v>0</v>
      </c>
      <c r="O49" s="104">
        <f t="shared" si="24"/>
        <v>0</v>
      </c>
      <c r="Q49" s="203"/>
      <c r="R49" s="221"/>
      <c r="S49" s="205"/>
      <c r="T49" s="53"/>
      <c r="U49" s="201"/>
      <c r="V49" s="202"/>
      <c r="W49" s="197"/>
      <c r="X49" s="203"/>
      <c r="Y49" s="221"/>
      <c r="Z49" s="205"/>
      <c r="AA49" s="53"/>
      <c r="AB49" s="201"/>
      <c r="AC49" s="202"/>
      <c r="AD49" s="197"/>
      <c r="AE49" s="203"/>
      <c r="AF49" s="221"/>
      <c r="AG49" s="205"/>
      <c r="AH49" s="53"/>
      <c r="AI49" s="201"/>
      <c r="AJ49" s="202"/>
      <c r="AK49" s="197"/>
      <c r="AL49" s="197"/>
    </row>
    <row r="50" spans="1:38" x14ac:dyDescent="0.25">
      <c r="A50" s="1"/>
      <c r="B50" s="87" t="s">
        <v>8</v>
      </c>
      <c r="C50" s="54"/>
      <c r="D50" s="86" t="s">
        <v>7</v>
      </c>
      <c r="E50" s="85"/>
      <c r="F50" s="79">
        <v>9.5000000000000001E-2</v>
      </c>
      <c r="G50" s="84">
        <f>0.17*$F18</f>
        <v>127.50000000000001</v>
      </c>
      <c r="H50" s="77">
        <f t="shared" si="22"/>
        <v>12.112500000000001</v>
      </c>
      <c r="I50" s="83"/>
      <c r="J50" s="79">
        <v>9.5000000000000001E-2</v>
      </c>
      <c r="K50" s="84">
        <f t="shared" si="25"/>
        <v>127.50000000000001</v>
      </c>
      <c r="L50" s="77">
        <f t="shared" si="23"/>
        <v>12.112500000000001</v>
      </c>
      <c r="M50" s="83"/>
      <c r="N50" s="82">
        <f t="shared" si="13"/>
        <v>0</v>
      </c>
      <c r="O50" s="104">
        <f t="shared" si="24"/>
        <v>0</v>
      </c>
      <c r="Q50" s="203"/>
      <c r="R50" s="221"/>
      <c r="S50" s="205"/>
      <c r="T50" s="53"/>
      <c r="U50" s="201"/>
      <c r="V50" s="202"/>
      <c r="W50" s="197"/>
      <c r="X50" s="203"/>
      <c r="Y50" s="221"/>
      <c r="Z50" s="205"/>
      <c r="AA50" s="53"/>
      <c r="AB50" s="201"/>
      <c r="AC50" s="202"/>
      <c r="AD50" s="197"/>
      <c r="AE50" s="203"/>
      <c r="AF50" s="221"/>
      <c r="AG50" s="205"/>
      <c r="AH50" s="53"/>
      <c r="AI50" s="201"/>
      <c r="AJ50" s="202"/>
      <c r="AK50" s="197"/>
      <c r="AL50" s="197"/>
    </row>
    <row r="51" spans="1:38" x14ac:dyDescent="0.25">
      <c r="A51" s="1"/>
      <c r="B51" s="2" t="s">
        <v>6</v>
      </c>
      <c r="C51" s="54"/>
      <c r="D51" s="86" t="s">
        <v>7</v>
      </c>
      <c r="E51" s="85"/>
      <c r="F51" s="79">
        <v>0.13200000000000001</v>
      </c>
      <c r="G51" s="84">
        <f>0.18*$F18</f>
        <v>135</v>
      </c>
      <c r="H51" s="77">
        <f t="shared" si="22"/>
        <v>17.82</v>
      </c>
      <c r="I51" s="83"/>
      <c r="J51" s="79">
        <v>0.13200000000000001</v>
      </c>
      <c r="K51" s="84">
        <f t="shared" si="25"/>
        <v>135</v>
      </c>
      <c r="L51" s="77">
        <f t="shared" si="23"/>
        <v>17.82</v>
      </c>
      <c r="M51" s="83"/>
      <c r="N51" s="82">
        <f t="shared" si="13"/>
        <v>0</v>
      </c>
      <c r="O51" s="104">
        <f t="shared" si="24"/>
        <v>0</v>
      </c>
      <c r="Q51" s="203"/>
      <c r="R51" s="221"/>
      <c r="S51" s="205"/>
      <c r="T51" s="53"/>
      <c r="U51" s="201"/>
      <c r="V51" s="202"/>
      <c r="W51" s="197"/>
      <c r="X51" s="203"/>
      <c r="Y51" s="221"/>
      <c r="Z51" s="205"/>
      <c r="AA51" s="53"/>
      <c r="AB51" s="201"/>
      <c r="AC51" s="202"/>
      <c r="AD51" s="197"/>
      <c r="AE51" s="203"/>
      <c r="AF51" s="221"/>
      <c r="AG51" s="205"/>
      <c r="AH51" s="53"/>
      <c r="AI51" s="201"/>
      <c r="AJ51" s="202"/>
      <c r="AK51" s="197"/>
      <c r="AL51" s="197"/>
    </row>
    <row r="52" spans="1:38" x14ac:dyDescent="0.25">
      <c r="A52" s="6"/>
      <c r="B52" s="81" t="s">
        <v>5</v>
      </c>
      <c r="C52" s="25"/>
      <c r="D52" s="86" t="s">
        <v>7</v>
      </c>
      <c r="E52" s="80"/>
      <c r="F52" s="79">
        <v>7.6999999999999999E-2</v>
      </c>
      <c r="G52" s="78">
        <v>600</v>
      </c>
      <c r="H52" s="77">
        <f t="shared" si="22"/>
        <v>46.2</v>
      </c>
      <c r="I52" s="76"/>
      <c r="J52" s="79">
        <v>7.6999999999999999E-2</v>
      </c>
      <c r="K52" s="78">
        <f t="shared" si="25"/>
        <v>600</v>
      </c>
      <c r="L52" s="77">
        <f t="shared" si="23"/>
        <v>46.2</v>
      </c>
      <c r="M52" s="76"/>
      <c r="N52" s="75">
        <f t="shared" si="13"/>
        <v>0</v>
      </c>
      <c r="O52" s="104">
        <f t="shared" si="24"/>
        <v>0</v>
      </c>
      <c r="Q52" s="203"/>
      <c r="R52" s="204"/>
      <c r="S52" s="205"/>
      <c r="T52" s="24"/>
      <c r="U52" s="201"/>
      <c r="V52" s="202"/>
      <c r="W52" s="197"/>
      <c r="X52" s="203"/>
      <c r="Y52" s="204"/>
      <c r="Z52" s="205"/>
      <c r="AA52" s="24"/>
      <c r="AB52" s="201"/>
      <c r="AC52" s="202"/>
      <c r="AD52" s="197"/>
      <c r="AE52" s="203"/>
      <c r="AF52" s="204"/>
      <c r="AG52" s="205"/>
      <c r="AH52" s="24"/>
      <c r="AI52" s="201"/>
      <c r="AJ52" s="202"/>
      <c r="AK52" s="197"/>
      <c r="AL52" s="197"/>
    </row>
    <row r="53" spans="1:38" x14ac:dyDescent="0.25">
      <c r="A53" s="6"/>
      <c r="B53" s="81" t="s">
        <v>4</v>
      </c>
      <c r="C53" s="25"/>
      <c r="D53" s="86" t="s">
        <v>7</v>
      </c>
      <c r="E53" s="80"/>
      <c r="F53" s="79">
        <v>0.09</v>
      </c>
      <c r="G53" s="78">
        <v>150</v>
      </c>
      <c r="H53" s="77">
        <f t="shared" si="22"/>
        <v>13.5</v>
      </c>
      <c r="I53" s="76"/>
      <c r="J53" s="79">
        <v>0.09</v>
      </c>
      <c r="K53" s="78">
        <f t="shared" si="25"/>
        <v>150</v>
      </c>
      <c r="L53" s="77">
        <f t="shared" si="23"/>
        <v>13.5</v>
      </c>
      <c r="M53" s="76"/>
      <c r="N53" s="75">
        <f t="shared" si="13"/>
        <v>0</v>
      </c>
      <c r="O53" s="104">
        <f t="shared" si="24"/>
        <v>0</v>
      </c>
      <c r="Q53" s="203"/>
      <c r="R53" s="204"/>
      <c r="S53" s="205"/>
      <c r="T53" s="24"/>
      <c r="U53" s="201"/>
      <c r="V53" s="202"/>
      <c r="W53" s="197"/>
      <c r="X53" s="203"/>
      <c r="Y53" s="204"/>
      <c r="Z53" s="205"/>
      <c r="AA53" s="24"/>
      <c r="AB53" s="201"/>
      <c r="AC53" s="202"/>
      <c r="AD53" s="197"/>
      <c r="AE53" s="203"/>
      <c r="AF53" s="204"/>
      <c r="AG53" s="205"/>
      <c r="AH53" s="24"/>
      <c r="AI53" s="201"/>
      <c r="AJ53" s="202"/>
      <c r="AK53" s="197"/>
      <c r="AL53" s="197"/>
    </row>
    <row r="54" spans="1:38" s="179" customFormat="1" x14ac:dyDescent="0.25">
      <c r="A54" s="6"/>
      <c r="B54" s="195" t="s">
        <v>76</v>
      </c>
      <c r="C54" s="25"/>
      <c r="D54" s="86" t="s">
        <v>7</v>
      </c>
      <c r="E54" s="80"/>
      <c r="F54" s="79">
        <v>0.1101</v>
      </c>
      <c r="G54" s="78"/>
      <c r="H54" s="77">
        <f t="shared" ref="H54:H55" si="26">G54*F54</f>
        <v>0</v>
      </c>
      <c r="I54" s="76"/>
      <c r="J54" s="79">
        <v>0.1101</v>
      </c>
      <c r="K54" s="78">
        <f t="shared" si="25"/>
        <v>0</v>
      </c>
      <c r="L54" s="77">
        <f t="shared" ref="L54:L55" si="27">K54*J54</f>
        <v>0</v>
      </c>
      <c r="M54" s="76"/>
      <c r="N54" s="75">
        <f t="shared" ref="N54:N55" si="28">L54-H54</f>
        <v>0</v>
      </c>
      <c r="O54" s="104" t="str">
        <f t="shared" ref="O54:O55" si="29">IF(OR(H54=0,L54=0),"",(N54/H54))</f>
        <v/>
      </c>
      <c r="Q54" s="203"/>
      <c r="R54" s="204"/>
      <c r="S54" s="205"/>
      <c r="T54" s="24"/>
      <c r="U54" s="201"/>
      <c r="V54" s="202"/>
      <c r="W54" s="197"/>
      <c r="X54" s="203"/>
      <c r="Y54" s="204"/>
      <c r="Z54" s="205"/>
      <c r="AA54" s="24"/>
      <c r="AB54" s="201"/>
      <c r="AC54" s="202"/>
      <c r="AD54" s="197"/>
      <c r="AE54" s="203"/>
      <c r="AF54" s="204"/>
      <c r="AG54" s="205"/>
      <c r="AH54" s="24"/>
      <c r="AI54" s="201"/>
      <c r="AJ54" s="202"/>
      <c r="AK54" s="197"/>
      <c r="AL54" s="197"/>
    </row>
    <row r="55" spans="1:38" s="179" customFormat="1" ht="15.75" thickBot="1" x14ac:dyDescent="0.3">
      <c r="A55" s="6"/>
      <c r="B55" s="195" t="s">
        <v>77</v>
      </c>
      <c r="C55" s="25"/>
      <c r="D55" s="86" t="s">
        <v>7</v>
      </c>
      <c r="E55" s="80"/>
      <c r="F55" s="79">
        <v>0.1101</v>
      </c>
      <c r="G55" s="78"/>
      <c r="H55" s="77">
        <f t="shared" si="26"/>
        <v>0</v>
      </c>
      <c r="I55" s="76"/>
      <c r="J55" s="79">
        <v>0.1101</v>
      </c>
      <c r="K55" s="78">
        <f t="shared" si="25"/>
        <v>0</v>
      </c>
      <c r="L55" s="77">
        <f t="shared" si="27"/>
        <v>0</v>
      </c>
      <c r="M55" s="76"/>
      <c r="N55" s="75">
        <f t="shared" si="28"/>
        <v>0</v>
      </c>
      <c r="O55" s="104" t="str">
        <f t="shared" si="29"/>
        <v/>
      </c>
      <c r="Q55" s="203"/>
      <c r="R55" s="204"/>
      <c r="S55" s="205"/>
      <c r="T55" s="24"/>
      <c r="U55" s="201"/>
      <c r="V55" s="202"/>
      <c r="W55" s="197"/>
      <c r="X55" s="203"/>
      <c r="Y55" s="204"/>
      <c r="Z55" s="205"/>
      <c r="AA55" s="24"/>
      <c r="AB55" s="201"/>
      <c r="AC55" s="202"/>
      <c r="AD55" s="197"/>
      <c r="AE55" s="203"/>
      <c r="AF55" s="204"/>
      <c r="AG55" s="205"/>
      <c r="AH55" s="24"/>
      <c r="AI55" s="201"/>
      <c r="AJ55" s="202"/>
      <c r="AK55" s="197"/>
      <c r="AL55" s="197"/>
    </row>
    <row r="56" spans="1:38" ht="15.75" thickBot="1" x14ac:dyDescent="0.3">
      <c r="A56" s="1"/>
      <c r="B56" s="181"/>
      <c r="C56" s="72"/>
      <c r="D56" s="73"/>
      <c r="E56" s="72"/>
      <c r="F56" s="43"/>
      <c r="G56" s="71"/>
      <c r="H56" s="41"/>
      <c r="I56" s="69"/>
      <c r="J56" s="43"/>
      <c r="K56" s="70"/>
      <c r="L56" s="41"/>
      <c r="M56" s="69"/>
      <c r="N56" s="68"/>
      <c r="O56" s="7"/>
      <c r="Q56" s="203"/>
      <c r="R56" s="213"/>
      <c r="S56" s="205"/>
      <c r="T56" s="53"/>
      <c r="U56" s="201"/>
      <c r="V56" s="222"/>
      <c r="W56" s="197"/>
      <c r="X56" s="203"/>
      <c r="Y56" s="213"/>
      <c r="Z56" s="205"/>
      <c r="AA56" s="53"/>
      <c r="AB56" s="201"/>
      <c r="AC56" s="222"/>
      <c r="AD56" s="197"/>
      <c r="AE56" s="203"/>
      <c r="AF56" s="213"/>
      <c r="AG56" s="205"/>
      <c r="AH56" s="53"/>
      <c r="AI56" s="201"/>
      <c r="AJ56" s="222"/>
      <c r="AK56" s="197"/>
      <c r="AL56" s="197"/>
    </row>
    <row r="57" spans="1:38" x14ac:dyDescent="0.25">
      <c r="A57" s="1"/>
      <c r="B57" s="67" t="s">
        <v>3</v>
      </c>
      <c r="C57" s="54"/>
      <c r="D57" s="54"/>
      <c r="E57" s="54"/>
      <c r="F57" s="66"/>
      <c r="G57" s="65"/>
      <c r="H57" s="62">
        <f>SUM(H46:H51,H45)</f>
        <v>116.56521200000003</v>
      </c>
      <c r="I57" s="64"/>
      <c r="J57" s="63"/>
      <c r="K57" s="63"/>
      <c r="L57" s="149">
        <f>SUM(L46:L51,L45)</f>
        <v>117.34242400000001</v>
      </c>
      <c r="M57" s="61"/>
      <c r="N57" s="261">
        <f>L57-H57</f>
        <v>0.77721199999997737</v>
      </c>
      <c r="O57" s="265">
        <f t="shared" si="24"/>
        <v>6.6676153773904444E-3</v>
      </c>
      <c r="Q57" s="223"/>
      <c r="R57" s="223"/>
      <c r="S57" s="214"/>
      <c r="T57" s="61"/>
      <c r="U57" s="201"/>
      <c r="V57" s="202"/>
      <c r="W57" s="197"/>
      <c r="X57" s="223"/>
      <c r="Y57" s="223"/>
      <c r="Z57" s="214"/>
      <c r="AA57" s="61"/>
      <c r="AB57" s="201"/>
      <c r="AC57" s="202"/>
      <c r="AD57" s="197"/>
      <c r="AE57" s="223"/>
      <c r="AF57" s="223"/>
      <c r="AG57" s="214"/>
      <c r="AH57" s="61"/>
      <c r="AI57" s="201"/>
      <c r="AJ57" s="202"/>
      <c r="AK57" s="197"/>
      <c r="AL57" s="197"/>
    </row>
    <row r="58" spans="1:38" s="179" customFormat="1" x14ac:dyDescent="0.25">
      <c r="A58" s="1"/>
      <c r="B58" s="67" t="s">
        <v>78</v>
      </c>
      <c r="C58" s="54"/>
      <c r="D58" s="54"/>
      <c r="E58" s="54"/>
      <c r="F58" s="57">
        <v>-0.08</v>
      </c>
      <c r="G58" s="65"/>
      <c r="H58" s="56">
        <f>+H57*F58</f>
        <v>-9.3252169600000023</v>
      </c>
      <c r="I58" s="64"/>
      <c r="J58" s="57">
        <v>-0.08</v>
      </c>
      <c r="K58" s="65"/>
      <c r="L58" s="55">
        <f>+L57*J58</f>
        <v>-9.3873939200000009</v>
      </c>
      <c r="M58" s="61"/>
      <c r="N58" s="55">
        <f>L58-H58</f>
        <v>-6.2176959999998616E-2</v>
      </c>
      <c r="O58" s="104">
        <f t="shared" ref="O58" si="30">IF(OR(H58=0,L58=0),"",(N58/H58))</f>
        <v>6.6676153773904904E-3</v>
      </c>
      <c r="Q58" s="223"/>
      <c r="R58" s="223"/>
      <c r="S58" s="214"/>
      <c r="T58" s="61"/>
      <c r="U58" s="201"/>
      <c r="V58" s="202"/>
      <c r="W58" s="197"/>
      <c r="X58" s="223"/>
      <c r="Y58" s="223"/>
      <c r="Z58" s="214"/>
      <c r="AA58" s="61"/>
      <c r="AB58" s="201"/>
      <c r="AC58" s="202"/>
      <c r="AD58" s="197"/>
      <c r="AE58" s="223"/>
      <c r="AF58" s="223"/>
      <c r="AG58" s="214"/>
      <c r="AH58" s="61"/>
      <c r="AI58" s="201"/>
      <c r="AJ58" s="202"/>
      <c r="AK58" s="197"/>
      <c r="AL58" s="197"/>
    </row>
    <row r="59" spans="1:38" x14ac:dyDescent="0.25">
      <c r="A59" s="1"/>
      <c r="B59" s="59" t="s">
        <v>1</v>
      </c>
      <c r="C59" s="54"/>
      <c r="D59" s="54"/>
      <c r="E59" s="54"/>
      <c r="F59" s="58">
        <v>0.13</v>
      </c>
      <c r="G59" s="53"/>
      <c r="H59" s="56">
        <f>H57*F59</f>
        <v>15.153477560000004</v>
      </c>
      <c r="I59" s="52"/>
      <c r="J59" s="57">
        <v>0.13</v>
      </c>
      <c r="K59" s="52"/>
      <c r="L59" s="55">
        <f>L57*J59</f>
        <v>15.254515120000002</v>
      </c>
      <c r="M59" s="51"/>
      <c r="N59" s="55">
        <f>L59-H59</f>
        <v>0.10103755999999819</v>
      </c>
      <c r="O59" s="104">
        <f t="shared" si="24"/>
        <v>6.667615377390519E-3</v>
      </c>
      <c r="Q59" s="224"/>
      <c r="R59" s="51"/>
      <c r="S59" s="225"/>
      <c r="T59" s="51"/>
      <c r="U59" s="201"/>
      <c r="V59" s="202"/>
      <c r="W59" s="197"/>
      <c r="X59" s="224"/>
      <c r="Y59" s="51"/>
      <c r="Z59" s="225"/>
      <c r="AA59" s="51"/>
      <c r="AB59" s="201"/>
      <c r="AC59" s="202"/>
      <c r="AD59" s="197"/>
      <c r="AE59" s="224"/>
      <c r="AF59" s="51"/>
      <c r="AG59" s="225"/>
      <c r="AH59" s="51"/>
      <c r="AI59" s="201"/>
      <c r="AJ59" s="202"/>
      <c r="AK59" s="197"/>
      <c r="AL59" s="197"/>
    </row>
    <row r="60" spans="1:38" ht="15.75" thickBot="1" x14ac:dyDescent="0.3">
      <c r="A60" s="1"/>
      <c r="B60" s="341" t="s">
        <v>79</v>
      </c>
      <c r="C60" s="341"/>
      <c r="D60" s="341"/>
      <c r="E60" s="50"/>
      <c r="F60" s="49"/>
      <c r="G60" s="48"/>
      <c r="H60" s="47">
        <f>SUM(H57:H59)</f>
        <v>122.39347260000002</v>
      </c>
      <c r="I60" s="46"/>
      <c r="J60" s="46"/>
      <c r="K60" s="46"/>
      <c r="L60" s="44">
        <f>SUM(L57:L59)</f>
        <v>123.20954520000001</v>
      </c>
      <c r="M60" s="45"/>
      <c r="N60" s="44">
        <f>L60-H60</f>
        <v>0.81607259999998405</v>
      </c>
      <c r="O60" s="152">
        <f t="shared" si="24"/>
        <v>6.6676153773905086E-3</v>
      </c>
      <c r="Q60" s="61"/>
      <c r="R60" s="61"/>
      <c r="S60" s="214"/>
      <c r="T60" s="61"/>
      <c r="U60" s="214"/>
      <c r="V60" s="226"/>
      <c r="W60" s="197"/>
      <c r="X60" s="61"/>
      <c r="Y60" s="61"/>
      <c r="Z60" s="214"/>
      <c r="AA60" s="61"/>
      <c r="AB60" s="214"/>
      <c r="AC60" s="226"/>
      <c r="AD60" s="197"/>
      <c r="AE60" s="61"/>
      <c r="AF60" s="61"/>
      <c r="AG60" s="214"/>
      <c r="AH60" s="61"/>
      <c r="AI60" s="214"/>
      <c r="AJ60" s="226"/>
      <c r="AK60" s="197"/>
      <c r="AL60" s="197"/>
    </row>
    <row r="61" spans="1:38" ht="15.75" thickBot="1" x14ac:dyDescent="0.3">
      <c r="A61" s="6"/>
      <c r="B61" s="18" t="s">
        <v>63</v>
      </c>
      <c r="C61" s="16"/>
      <c r="D61" s="17"/>
      <c r="E61" s="16"/>
      <c r="F61" s="43"/>
      <c r="G61" s="11"/>
      <c r="H61" s="41"/>
      <c r="I61" s="9"/>
      <c r="J61" s="43"/>
      <c r="K61" s="42"/>
      <c r="L61" s="242"/>
      <c r="M61" s="9"/>
      <c r="N61" s="40"/>
      <c r="O61" s="7"/>
      <c r="Q61" s="203"/>
      <c r="R61" s="227"/>
      <c r="S61" s="205"/>
      <c r="T61" s="24"/>
      <c r="U61" s="228"/>
      <c r="V61" s="222"/>
      <c r="W61" s="197"/>
      <c r="X61" s="203"/>
      <c r="Y61" s="227"/>
      <c r="Z61" s="205"/>
      <c r="AA61" s="24"/>
      <c r="AB61" s="228"/>
      <c r="AC61" s="222"/>
      <c r="AD61" s="197"/>
      <c r="AE61" s="203"/>
      <c r="AF61" s="227"/>
      <c r="AG61" s="205"/>
      <c r="AH61" s="24"/>
      <c r="AI61" s="228"/>
      <c r="AJ61" s="222"/>
      <c r="AK61" s="197"/>
      <c r="AL61" s="197"/>
    </row>
    <row r="62" spans="1:38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5"/>
      <c r="M62" s="1"/>
      <c r="N62" s="1"/>
      <c r="O62" s="1"/>
      <c r="Q62" s="206"/>
      <c r="R62" s="206"/>
      <c r="S62" s="234"/>
      <c r="T62" s="206"/>
      <c r="U62" s="206"/>
      <c r="V62" s="206"/>
      <c r="W62" s="197"/>
      <c r="X62" s="206"/>
      <c r="Y62" s="206"/>
      <c r="Z62" s="234"/>
      <c r="AA62" s="206"/>
      <c r="AB62" s="206"/>
      <c r="AC62" s="206"/>
      <c r="AD62" s="197"/>
      <c r="AE62" s="206"/>
      <c r="AF62" s="206"/>
      <c r="AG62" s="234"/>
      <c r="AH62" s="206"/>
      <c r="AI62" s="206"/>
      <c r="AJ62" s="206"/>
      <c r="AK62" s="197"/>
      <c r="AL62" s="197"/>
    </row>
    <row r="63" spans="1:38" x14ac:dyDescent="0.25">
      <c r="A63" s="1"/>
      <c r="B63" s="4" t="s">
        <v>0</v>
      </c>
      <c r="C63" s="1"/>
      <c r="D63" s="1"/>
      <c r="E63" s="1"/>
      <c r="F63" s="3">
        <v>3.7600000000000001E-2</v>
      </c>
      <c r="G63" s="1"/>
      <c r="H63" s="1"/>
      <c r="I63" s="1"/>
      <c r="J63" s="3">
        <v>3.7600000000000001E-2</v>
      </c>
      <c r="K63" s="1"/>
      <c r="L63" s="1"/>
      <c r="M63" s="1"/>
      <c r="N63" s="1"/>
      <c r="O63" s="1"/>
      <c r="Q63" s="235"/>
      <c r="R63" s="206"/>
      <c r="S63" s="206"/>
      <c r="T63" s="206"/>
      <c r="U63" s="206"/>
      <c r="V63" s="206"/>
      <c r="W63" s="197"/>
      <c r="X63" s="235"/>
      <c r="Y63" s="206"/>
      <c r="Z63" s="206"/>
      <c r="AA63" s="206"/>
      <c r="AB63" s="206"/>
      <c r="AC63" s="206"/>
      <c r="AD63" s="197"/>
      <c r="AE63" s="235"/>
      <c r="AF63" s="206"/>
      <c r="AG63" s="206"/>
      <c r="AH63" s="206"/>
      <c r="AI63" s="206"/>
      <c r="AJ63" s="206"/>
      <c r="AK63" s="197"/>
      <c r="AL63" s="197"/>
    </row>
    <row r="64" spans="1:38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</row>
    <row r="65" spans="1:38" s="179" customFormat="1" ht="18" x14ac:dyDescent="0.25">
      <c r="A65" s="1"/>
      <c r="B65" s="344" t="s">
        <v>36</v>
      </c>
      <c r="C65" s="344"/>
      <c r="D65" s="344"/>
      <c r="E65" s="344"/>
      <c r="F65" s="344"/>
      <c r="G65" s="344"/>
      <c r="H65" s="344"/>
      <c r="I65" s="344"/>
      <c r="J65" s="344"/>
      <c r="K65" s="344"/>
      <c r="L65" s="344"/>
      <c r="M65" s="344"/>
      <c r="N65" s="344"/>
      <c r="O65" s="344"/>
    </row>
    <row r="66" spans="1:38" s="179" customFormat="1" ht="18" x14ac:dyDescent="0.25">
      <c r="A66" s="1"/>
      <c r="B66" s="344" t="s">
        <v>35</v>
      </c>
      <c r="C66" s="344"/>
      <c r="D66" s="344"/>
      <c r="E66" s="344"/>
      <c r="F66" s="344"/>
      <c r="G66" s="344"/>
      <c r="H66" s="344"/>
      <c r="I66" s="344"/>
      <c r="J66" s="344"/>
      <c r="K66" s="344"/>
      <c r="L66" s="344"/>
      <c r="M66" s="344"/>
      <c r="N66" s="344"/>
      <c r="O66" s="344"/>
    </row>
    <row r="67" spans="1:38" s="179" customForma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38" s="179" customForma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T68" s="179">
        <v>2</v>
      </c>
    </row>
    <row r="69" spans="1:38" s="179" customFormat="1" ht="15.75" x14ac:dyDescent="0.25">
      <c r="A69" s="1"/>
      <c r="B69" s="130" t="s">
        <v>34</v>
      </c>
      <c r="C69" s="1"/>
      <c r="D69" s="345" t="s">
        <v>56</v>
      </c>
      <c r="E69" s="345"/>
      <c r="F69" s="345"/>
      <c r="G69" s="345"/>
      <c r="H69" s="345"/>
      <c r="I69" s="345"/>
      <c r="J69" s="345"/>
      <c r="K69" s="345"/>
      <c r="L69" s="345"/>
      <c r="M69" s="345"/>
      <c r="N69" s="345"/>
      <c r="O69" s="345"/>
    </row>
    <row r="70" spans="1:38" s="179" customFormat="1" ht="15.75" x14ac:dyDescent="0.25">
      <c r="A70" s="1"/>
      <c r="B70" s="128"/>
      <c r="C70" s="1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</row>
    <row r="71" spans="1:38" s="179" customFormat="1" ht="15.75" x14ac:dyDescent="0.25">
      <c r="A71" s="1"/>
      <c r="B71" s="130" t="s">
        <v>33</v>
      </c>
      <c r="C71" s="1"/>
      <c r="D71" s="129" t="s">
        <v>44</v>
      </c>
      <c r="E71" s="127"/>
      <c r="F71" s="254" t="s">
        <v>90</v>
      </c>
      <c r="G71" s="127"/>
      <c r="H71" s="127"/>
      <c r="I71" s="127"/>
      <c r="J71" s="127"/>
      <c r="K71" s="127"/>
      <c r="L71" s="127"/>
      <c r="M71" s="127"/>
      <c r="N71" s="127"/>
      <c r="O71" s="127"/>
    </row>
    <row r="72" spans="1:38" s="179" customFormat="1" ht="15.75" x14ac:dyDescent="0.25">
      <c r="A72" s="1"/>
      <c r="B72" s="128"/>
      <c r="C72" s="1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</row>
    <row r="73" spans="1:38" s="179" customFormat="1" x14ac:dyDescent="0.25">
      <c r="A73" s="1"/>
      <c r="B73" s="2"/>
      <c r="C73" s="1"/>
      <c r="D73" s="4" t="s">
        <v>31</v>
      </c>
      <c r="E73" s="4"/>
      <c r="F73" s="126">
        <v>750</v>
      </c>
      <c r="G73" s="4" t="s">
        <v>30</v>
      </c>
      <c r="H73" s="1"/>
      <c r="I73" s="1"/>
      <c r="J73" s="1"/>
      <c r="K73" s="1"/>
      <c r="L73" s="1"/>
      <c r="M73" s="1"/>
      <c r="N73" s="1"/>
      <c r="O73" s="1"/>
    </row>
    <row r="74" spans="1:38" s="179" customFormat="1" x14ac:dyDescent="0.2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5"/>
      <c r="M74" s="1"/>
      <c r="N74" s="1"/>
      <c r="O74" s="1"/>
    </row>
    <row r="75" spans="1:38" s="179" customFormat="1" x14ac:dyDescent="0.25">
      <c r="A75" s="1"/>
      <c r="B75" s="2"/>
      <c r="C75" s="1"/>
      <c r="D75" s="125"/>
      <c r="E75" s="125"/>
      <c r="F75" s="351" t="s">
        <v>29</v>
      </c>
      <c r="G75" s="352"/>
      <c r="H75" s="353"/>
      <c r="I75" s="297"/>
      <c r="J75" s="351" t="s">
        <v>97</v>
      </c>
      <c r="K75" s="352"/>
      <c r="L75" s="353"/>
      <c r="M75" s="1"/>
      <c r="N75" s="342" t="s">
        <v>28</v>
      </c>
      <c r="O75" s="343"/>
      <c r="Q75" s="333"/>
      <c r="R75" s="333"/>
      <c r="S75" s="333"/>
      <c r="T75" s="206"/>
      <c r="U75" s="333"/>
      <c r="V75" s="333"/>
      <c r="W75" s="197"/>
      <c r="X75" s="333"/>
      <c r="Y75" s="333"/>
      <c r="Z75" s="333"/>
      <c r="AA75" s="206"/>
      <c r="AB75" s="333"/>
      <c r="AC75" s="333"/>
      <c r="AD75" s="197"/>
      <c r="AE75" s="333"/>
      <c r="AF75" s="333"/>
      <c r="AG75" s="333"/>
      <c r="AH75" s="206"/>
      <c r="AI75" s="333"/>
      <c r="AJ75" s="333"/>
      <c r="AK75" s="197"/>
      <c r="AL75" s="197"/>
    </row>
    <row r="76" spans="1:38" s="179" customFormat="1" ht="15" customHeight="1" x14ac:dyDescent="0.25">
      <c r="A76" s="1"/>
      <c r="B76" s="2"/>
      <c r="C76" s="1"/>
      <c r="D76" s="334" t="s">
        <v>27</v>
      </c>
      <c r="E76" s="121"/>
      <c r="F76" s="267" t="s">
        <v>26</v>
      </c>
      <c r="G76" s="267" t="s">
        <v>25</v>
      </c>
      <c r="H76" s="269" t="s">
        <v>24</v>
      </c>
      <c r="I76" s="297"/>
      <c r="J76" s="267" t="s">
        <v>26</v>
      </c>
      <c r="K76" s="268" t="s">
        <v>25</v>
      </c>
      <c r="L76" s="269" t="s">
        <v>24</v>
      </c>
      <c r="M76" s="1"/>
      <c r="N76" s="336" t="s">
        <v>23</v>
      </c>
      <c r="O76" s="338" t="s">
        <v>22</v>
      </c>
      <c r="Q76" s="245"/>
      <c r="R76" s="245"/>
      <c r="S76" s="245"/>
      <c r="T76" s="206"/>
      <c r="U76" s="340"/>
      <c r="V76" s="340"/>
      <c r="W76" s="197"/>
      <c r="X76" s="245"/>
      <c r="Y76" s="245"/>
      <c r="Z76" s="245"/>
      <c r="AA76" s="206"/>
      <c r="AB76" s="340"/>
      <c r="AC76" s="340"/>
      <c r="AD76" s="197"/>
      <c r="AE76" s="245"/>
      <c r="AF76" s="245"/>
      <c r="AG76" s="245"/>
      <c r="AH76" s="206"/>
      <c r="AI76" s="340"/>
      <c r="AJ76" s="340"/>
      <c r="AK76" s="197"/>
      <c r="AL76" s="197"/>
    </row>
    <row r="77" spans="1:38" s="179" customFormat="1" x14ac:dyDescent="0.25">
      <c r="A77" s="1"/>
      <c r="B77" s="2"/>
      <c r="C77" s="1"/>
      <c r="D77" s="335"/>
      <c r="E77" s="121"/>
      <c r="F77" s="270" t="s">
        <v>21</v>
      </c>
      <c r="G77" s="270"/>
      <c r="H77" s="271" t="s">
        <v>21</v>
      </c>
      <c r="I77" s="297"/>
      <c r="J77" s="270" t="s">
        <v>21</v>
      </c>
      <c r="K77" s="271"/>
      <c r="L77" s="271" t="s">
        <v>21</v>
      </c>
      <c r="M77" s="1"/>
      <c r="N77" s="337"/>
      <c r="O77" s="339"/>
      <c r="Q77" s="208"/>
      <c r="R77" s="208"/>
      <c r="S77" s="208"/>
      <c r="T77" s="206"/>
      <c r="U77" s="340"/>
      <c r="V77" s="340"/>
      <c r="W77" s="197"/>
      <c r="X77" s="208"/>
      <c r="Y77" s="208"/>
      <c r="Z77" s="208"/>
      <c r="AA77" s="206"/>
      <c r="AB77" s="340"/>
      <c r="AC77" s="340"/>
      <c r="AD77" s="197"/>
      <c r="AE77" s="208"/>
      <c r="AF77" s="208"/>
      <c r="AG77" s="208"/>
      <c r="AH77" s="206"/>
      <c r="AI77" s="340"/>
      <c r="AJ77" s="340"/>
      <c r="AK77" s="197"/>
      <c r="AL77" s="197"/>
    </row>
    <row r="78" spans="1:38" s="179" customFormat="1" x14ac:dyDescent="0.25">
      <c r="A78" s="1"/>
      <c r="B78" s="54" t="s">
        <v>59</v>
      </c>
      <c r="C78" s="54"/>
      <c r="D78" s="86" t="s">
        <v>43</v>
      </c>
      <c r="E78" s="85"/>
      <c r="F78" s="141">
        <v>27.69</v>
      </c>
      <c r="G78" s="273">
        <v>1</v>
      </c>
      <c r="H78" s="105">
        <f t="shared" ref="H78:H88" si="31">G78*F78</f>
        <v>27.69</v>
      </c>
      <c r="I78" s="298"/>
      <c r="J78" s="287">
        <v>32.630000000000003</v>
      </c>
      <c r="K78" s="272">
        <v>1</v>
      </c>
      <c r="L78" s="105">
        <f t="shared" ref="L78:L79" si="32">K78*J78</f>
        <v>32.630000000000003</v>
      </c>
      <c r="M78" s="83"/>
      <c r="N78" s="82">
        <f t="shared" ref="N78:N79" si="33">L78-H78</f>
        <v>4.9400000000000013</v>
      </c>
      <c r="O78" s="104">
        <f>IF(OR(H78=0,L78=0),"",(N78/H78))</f>
        <v>0.17840375586854465</v>
      </c>
      <c r="Q78" s="209"/>
      <c r="R78" s="53"/>
      <c r="S78" s="200"/>
      <c r="T78" s="53"/>
      <c r="U78" s="201"/>
      <c r="V78" s="202"/>
      <c r="W78" s="197"/>
      <c r="X78" s="209"/>
      <c r="Y78" s="53"/>
      <c r="Z78" s="200"/>
      <c r="AA78" s="53"/>
      <c r="AB78" s="201"/>
      <c r="AC78" s="202"/>
      <c r="AD78" s="197"/>
      <c r="AE78" s="209"/>
      <c r="AF78" s="53"/>
      <c r="AG78" s="200"/>
      <c r="AH78" s="53"/>
      <c r="AI78" s="201"/>
      <c r="AJ78" s="202"/>
      <c r="AK78" s="197"/>
      <c r="AL78" s="197"/>
    </row>
    <row r="79" spans="1:38" s="179" customFormat="1" x14ac:dyDescent="0.25">
      <c r="A79" s="1"/>
      <c r="B79" s="188" t="s">
        <v>81</v>
      </c>
      <c r="C79" s="54"/>
      <c r="D79" s="86" t="s">
        <v>43</v>
      </c>
      <c r="E79" s="85"/>
      <c r="F79" s="141">
        <v>0.28000000000000003</v>
      </c>
      <c r="G79" s="273">
        <v>1</v>
      </c>
      <c r="H79" s="105">
        <f t="shared" si="31"/>
        <v>0.28000000000000003</v>
      </c>
      <c r="I79" s="298"/>
      <c r="J79" s="287">
        <v>0.28000000000000003</v>
      </c>
      <c r="K79" s="272">
        <v>1</v>
      </c>
      <c r="L79" s="105">
        <f t="shared" si="32"/>
        <v>0.28000000000000003</v>
      </c>
      <c r="M79" s="83"/>
      <c r="N79" s="82">
        <f t="shared" si="33"/>
        <v>0</v>
      </c>
      <c r="O79" s="104">
        <f t="shared" ref="O79" si="34">IF(OR(H79=0,L79=0),"",(N79/H79))</f>
        <v>0</v>
      </c>
      <c r="Q79" s="209"/>
      <c r="R79" s="53"/>
      <c r="S79" s="200"/>
      <c r="T79" s="53"/>
      <c r="U79" s="201"/>
      <c r="V79" s="202"/>
      <c r="W79" s="197"/>
      <c r="X79" s="209"/>
      <c r="Y79" s="53"/>
      <c r="Z79" s="200"/>
      <c r="AA79" s="53"/>
      <c r="AB79" s="201"/>
      <c r="AC79" s="202"/>
      <c r="AD79" s="197"/>
      <c r="AE79" s="209"/>
      <c r="AF79" s="53"/>
      <c r="AG79" s="200"/>
      <c r="AH79" s="53"/>
      <c r="AI79" s="201"/>
      <c r="AJ79" s="202"/>
      <c r="AK79" s="197"/>
      <c r="AL79" s="197"/>
    </row>
    <row r="80" spans="1:38" s="179" customFormat="1" x14ac:dyDescent="0.25">
      <c r="A80" s="1"/>
      <c r="B80" s="188" t="s">
        <v>70</v>
      </c>
      <c r="C80" s="54"/>
      <c r="D80" s="86" t="s">
        <v>43</v>
      </c>
      <c r="E80" s="85"/>
      <c r="F80" s="141">
        <v>-0.48</v>
      </c>
      <c r="G80" s="273">
        <v>1</v>
      </c>
      <c r="H80" s="105">
        <f t="shared" si="31"/>
        <v>-0.48</v>
      </c>
      <c r="I80" s="298"/>
      <c r="J80" s="289">
        <v>-0.48</v>
      </c>
      <c r="K80" s="273">
        <v>1</v>
      </c>
      <c r="L80" s="105">
        <f>K80*J80</f>
        <v>-0.48</v>
      </c>
      <c r="M80" s="83"/>
      <c r="N80" s="82">
        <f>L80-H80</f>
        <v>0</v>
      </c>
      <c r="O80" s="104">
        <f>IF(OR(H80=0,L80=0),"",(N80/H80))</f>
        <v>0</v>
      </c>
      <c r="Q80" s="210"/>
      <c r="R80" s="53"/>
      <c r="S80" s="200"/>
      <c r="T80" s="53"/>
      <c r="U80" s="201"/>
      <c r="V80" s="202"/>
      <c r="W80" s="197"/>
      <c r="X80" s="210"/>
      <c r="Y80" s="53"/>
      <c r="Z80" s="200"/>
      <c r="AA80" s="53"/>
      <c r="AB80" s="201"/>
      <c r="AC80" s="202"/>
      <c r="AD80" s="197"/>
      <c r="AE80" s="211"/>
      <c r="AF80" s="53"/>
      <c r="AG80" s="200"/>
      <c r="AH80" s="53"/>
      <c r="AI80" s="201"/>
      <c r="AJ80" s="202"/>
      <c r="AK80" s="197"/>
      <c r="AL80" s="197"/>
    </row>
    <row r="81" spans="1:38" s="179" customFormat="1" x14ac:dyDescent="0.25">
      <c r="A81" s="1"/>
      <c r="B81" s="188" t="s">
        <v>82</v>
      </c>
      <c r="C81" s="54"/>
      <c r="D81" s="86" t="s">
        <v>43</v>
      </c>
      <c r="E81" s="85"/>
      <c r="F81" s="141">
        <v>-1.48</v>
      </c>
      <c r="G81" s="273">
        <v>1</v>
      </c>
      <c r="H81" s="105">
        <f t="shared" si="31"/>
        <v>-1.48</v>
      </c>
      <c r="I81" s="298"/>
      <c r="J81" s="289">
        <v>-1.48</v>
      </c>
      <c r="K81" s="273">
        <v>1</v>
      </c>
      <c r="L81" s="105">
        <f t="shared" ref="L81:L84" si="35">K81*J81</f>
        <v>-1.48</v>
      </c>
      <c r="M81" s="83"/>
      <c r="N81" s="82">
        <f t="shared" ref="N81:N84" si="36">L81-H81</f>
        <v>0</v>
      </c>
      <c r="O81" s="104">
        <f t="shared" ref="O81:O86" si="37">IF(OR(H81=0,L81=0),"",(N81/H81))</f>
        <v>0</v>
      </c>
      <c r="Q81" s="210"/>
      <c r="R81" s="53"/>
      <c r="S81" s="200"/>
      <c r="T81" s="53"/>
      <c r="U81" s="201"/>
      <c r="V81" s="202"/>
      <c r="W81" s="197"/>
      <c r="X81" s="210"/>
      <c r="Y81" s="53"/>
      <c r="Z81" s="200"/>
      <c r="AA81" s="53"/>
      <c r="AB81" s="201"/>
      <c r="AC81" s="202"/>
      <c r="AD81" s="197"/>
      <c r="AE81" s="211"/>
      <c r="AF81" s="53"/>
      <c r="AG81" s="200"/>
      <c r="AH81" s="53"/>
      <c r="AI81" s="201"/>
      <c r="AJ81" s="202"/>
      <c r="AK81" s="197"/>
      <c r="AL81" s="197"/>
    </row>
    <row r="82" spans="1:38" s="179" customFormat="1" x14ac:dyDescent="0.25">
      <c r="A82" s="1"/>
      <c r="B82" s="188" t="s">
        <v>83</v>
      </c>
      <c r="C82" s="54"/>
      <c r="D82" s="86" t="s">
        <v>43</v>
      </c>
      <c r="E82" s="85"/>
      <c r="F82" s="141">
        <v>0.1</v>
      </c>
      <c r="G82" s="273">
        <v>1</v>
      </c>
      <c r="H82" s="105">
        <f t="shared" si="31"/>
        <v>0.1</v>
      </c>
      <c r="I82" s="298"/>
      <c r="J82" s="289">
        <v>0.1</v>
      </c>
      <c r="K82" s="273">
        <v>1</v>
      </c>
      <c r="L82" s="105">
        <f t="shared" si="35"/>
        <v>0.1</v>
      </c>
      <c r="M82" s="83"/>
      <c r="N82" s="82">
        <f t="shared" si="36"/>
        <v>0</v>
      </c>
      <c r="O82" s="104">
        <f t="shared" si="37"/>
        <v>0</v>
      </c>
      <c r="Q82" s="210"/>
      <c r="R82" s="53"/>
      <c r="S82" s="200"/>
      <c r="T82" s="53"/>
      <c r="U82" s="201"/>
      <c r="V82" s="202"/>
      <c r="W82" s="197"/>
      <c r="X82" s="210"/>
      <c r="Y82" s="53"/>
      <c r="Z82" s="200"/>
      <c r="AA82" s="53"/>
      <c r="AB82" s="201"/>
      <c r="AC82" s="202"/>
      <c r="AD82" s="197"/>
      <c r="AE82" s="210"/>
      <c r="AF82" s="53"/>
      <c r="AG82" s="200"/>
      <c r="AH82" s="53"/>
      <c r="AI82" s="201"/>
      <c r="AJ82" s="202"/>
      <c r="AK82" s="197"/>
      <c r="AL82" s="197"/>
    </row>
    <row r="83" spans="1:38" s="179" customFormat="1" x14ac:dyDescent="0.25">
      <c r="A83" s="1"/>
      <c r="B83" s="188" t="s">
        <v>71</v>
      </c>
      <c r="C83" s="54"/>
      <c r="D83" s="86" t="s">
        <v>43</v>
      </c>
      <c r="E83" s="85"/>
      <c r="F83" s="141">
        <v>0.03</v>
      </c>
      <c r="G83" s="273">
        <v>1</v>
      </c>
      <c r="H83" s="105">
        <f t="shared" si="31"/>
        <v>0.03</v>
      </c>
      <c r="I83" s="298"/>
      <c r="J83" s="289">
        <v>0.03</v>
      </c>
      <c r="K83" s="273">
        <v>1</v>
      </c>
      <c r="L83" s="105">
        <f t="shared" si="35"/>
        <v>0.03</v>
      </c>
      <c r="M83" s="83"/>
      <c r="N83" s="82">
        <f t="shared" si="36"/>
        <v>0</v>
      </c>
      <c r="O83" s="104">
        <f t="shared" si="37"/>
        <v>0</v>
      </c>
      <c r="Q83" s="210"/>
      <c r="R83" s="53"/>
      <c r="S83" s="200"/>
      <c r="T83" s="53"/>
      <c r="U83" s="201"/>
      <c r="V83" s="202"/>
      <c r="W83" s="197"/>
      <c r="X83" s="210"/>
      <c r="Y83" s="53"/>
      <c r="Z83" s="200"/>
      <c r="AA83" s="53"/>
      <c r="AB83" s="201"/>
      <c r="AC83" s="202"/>
      <c r="AD83" s="197"/>
      <c r="AE83" s="210"/>
      <c r="AF83" s="53"/>
      <c r="AG83" s="200"/>
      <c r="AH83" s="53"/>
      <c r="AI83" s="201"/>
      <c r="AJ83" s="202"/>
      <c r="AK83" s="197"/>
      <c r="AL83" s="197"/>
    </row>
    <row r="84" spans="1:38" s="179" customFormat="1" x14ac:dyDescent="0.25">
      <c r="A84" s="1"/>
      <c r="B84" s="188" t="s">
        <v>72</v>
      </c>
      <c r="C84" s="54"/>
      <c r="D84" s="86" t="s">
        <v>43</v>
      </c>
      <c r="E84" s="85"/>
      <c r="F84" s="141">
        <v>0.46</v>
      </c>
      <c r="G84" s="273">
        <v>1</v>
      </c>
      <c r="H84" s="105">
        <f t="shared" si="31"/>
        <v>0.46</v>
      </c>
      <c r="I84" s="298"/>
      <c r="J84" s="289">
        <v>0.46</v>
      </c>
      <c r="K84" s="273">
        <v>1</v>
      </c>
      <c r="L84" s="105">
        <f t="shared" si="35"/>
        <v>0.46</v>
      </c>
      <c r="M84" s="83"/>
      <c r="N84" s="82">
        <f t="shared" si="36"/>
        <v>0</v>
      </c>
      <c r="O84" s="104">
        <f t="shared" si="37"/>
        <v>0</v>
      </c>
      <c r="Q84" s="210"/>
      <c r="R84" s="53"/>
      <c r="S84" s="200"/>
      <c r="T84" s="53"/>
      <c r="U84" s="201"/>
      <c r="V84" s="202"/>
      <c r="W84" s="197"/>
      <c r="X84" s="210"/>
      <c r="Y84" s="53"/>
      <c r="Z84" s="200"/>
      <c r="AA84" s="53"/>
      <c r="AB84" s="201"/>
      <c r="AC84" s="202"/>
      <c r="AD84" s="197"/>
      <c r="AE84" s="210"/>
      <c r="AF84" s="53"/>
      <c r="AG84" s="200"/>
      <c r="AH84" s="53"/>
      <c r="AI84" s="201"/>
      <c r="AJ84" s="202"/>
      <c r="AK84" s="197"/>
      <c r="AL84" s="197"/>
    </row>
    <row r="85" spans="1:38" s="192" customFormat="1" x14ac:dyDescent="0.25">
      <c r="A85" s="114"/>
      <c r="B85" s="85" t="s">
        <v>67</v>
      </c>
      <c r="C85" s="85"/>
      <c r="D85" s="86" t="s">
        <v>43</v>
      </c>
      <c r="E85" s="85"/>
      <c r="F85" s="141">
        <v>0.88</v>
      </c>
      <c r="G85" s="273">
        <v>1</v>
      </c>
      <c r="H85" s="105">
        <f t="shared" si="31"/>
        <v>0.88</v>
      </c>
      <c r="I85" s="299"/>
      <c r="J85" s="287">
        <v>0.88</v>
      </c>
      <c r="K85" s="272">
        <v>1</v>
      </c>
      <c r="L85" s="189">
        <f>K85*J85</f>
        <v>0.88</v>
      </c>
      <c r="M85" s="107"/>
      <c r="N85" s="190">
        <f>L85-H85</f>
        <v>0</v>
      </c>
      <c r="O85" s="191">
        <f t="shared" si="37"/>
        <v>0</v>
      </c>
      <c r="Q85" s="210"/>
      <c r="R85" s="53"/>
      <c r="S85" s="200"/>
      <c r="T85" s="53"/>
      <c r="U85" s="201"/>
      <c r="V85" s="202"/>
      <c r="W85" s="197"/>
      <c r="X85" s="210"/>
      <c r="Y85" s="53"/>
      <c r="Z85" s="200"/>
      <c r="AA85" s="53"/>
      <c r="AB85" s="201"/>
      <c r="AC85" s="202"/>
      <c r="AD85" s="197"/>
      <c r="AE85" s="210"/>
      <c r="AF85" s="53"/>
      <c r="AG85" s="200"/>
      <c r="AH85" s="53"/>
      <c r="AI85" s="201"/>
      <c r="AJ85" s="202"/>
      <c r="AK85" s="197"/>
      <c r="AL85" s="197"/>
    </row>
    <row r="86" spans="1:38" s="192" customFormat="1" x14ac:dyDescent="0.25">
      <c r="A86" s="114"/>
      <c r="B86" s="85" t="s">
        <v>68</v>
      </c>
      <c r="C86" s="85"/>
      <c r="D86" s="86" t="s">
        <v>43</v>
      </c>
      <c r="E86" s="85"/>
      <c r="F86" s="141">
        <v>0.28000000000000003</v>
      </c>
      <c r="G86" s="273">
        <v>1</v>
      </c>
      <c r="H86" s="105">
        <f t="shared" si="31"/>
        <v>0.28000000000000003</v>
      </c>
      <c r="I86" s="299"/>
      <c r="J86" s="287">
        <v>0.28000000000000003</v>
      </c>
      <c r="K86" s="272">
        <v>1</v>
      </c>
      <c r="L86" s="189">
        <f>K86*J86</f>
        <v>0.28000000000000003</v>
      </c>
      <c r="M86" s="107"/>
      <c r="N86" s="190">
        <f>L86-H86</f>
        <v>0</v>
      </c>
      <c r="O86" s="191">
        <f t="shared" si="37"/>
        <v>0</v>
      </c>
      <c r="Q86" s="210"/>
      <c r="R86" s="53"/>
      <c r="S86" s="200"/>
      <c r="T86" s="53"/>
      <c r="U86" s="201"/>
      <c r="V86" s="202"/>
      <c r="W86" s="197"/>
      <c r="X86" s="210"/>
      <c r="Y86" s="53"/>
      <c r="Z86" s="200"/>
      <c r="AA86" s="53"/>
      <c r="AB86" s="201"/>
      <c r="AC86" s="202"/>
      <c r="AD86" s="197"/>
      <c r="AE86" s="210"/>
      <c r="AF86" s="53"/>
      <c r="AG86" s="200"/>
      <c r="AH86" s="53"/>
      <c r="AI86" s="201"/>
      <c r="AJ86" s="202"/>
      <c r="AK86" s="197"/>
      <c r="AL86" s="197"/>
    </row>
    <row r="87" spans="1:38" s="179" customFormat="1" x14ac:dyDescent="0.25">
      <c r="A87" s="1"/>
      <c r="B87" s="54" t="s">
        <v>20</v>
      </c>
      <c r="C87" s="54"/>
      <c r="D87" s="86" t="s">
        <v>7</v>
      </c>
      <c r="E87" s="85"/>
      <c r="F87" s="142">
        <v>1.512E-2</v>
      </c>
      <c r="G87" s="300">
        <f>$F73</f>
        <v>750</v>
      </c>
      <c r="H87" s="105">
        <f t="shared" si="31"/>
        <v>11.34</v>
      </c>
      <c r="I87" s="298"/>
      <c r="J87" s="291">
        <v>1.0630000000000001E-2</v>
      </c>
      <c r="K87" s="274">
        <f>+G87</f>
        <v>750</v>
      </c>
      <c r="L87" s="105">
        <f t="shared" ref="L87:L88" si="38">K87*J87</f>
        <v>7.9725000000000001</v>
      </c>
      <c r="M87" s="83"/>
      <c r="N87" s="82">
        <f t="shared" ref="N87:N90" si="39">L87-H87</f>
        <v>-3.3674999999999997</v>
      </c>
      <c r="O87" s="104">
        <f>IF(OR(H87=0,L87=0),"",(N87/H87))</f>
        <v>-0.29695767195767192</v>
      </c>
      <c r="Q87" s="211"/>
      <c r="R87" s="53"/>
      <c r="S87" s="200"/>
      <c r="T87" s="53"/>
      <c r="U87" s="201"/>
      <c r="V87" s="202"/>
      <c r="W87" s="197"/>
      <c r="X87" s="211"/>
      <c r="Y87" s="53"/>
      <c r="Z87" s="200"/>
      <c r="AA87" s="53"/>
      <c r="AB87" s="201"/>
      <c r="AC87" s="202"/>
      <c r="AD87" s="197"/>
      <c r="AE87" s="211"/>
      <c r="AF87" s="53"/>
      <c r="AG87" s="200"/>
      <c r="AH87" s="53"/>
      <c r="AI87" s="201"/>
      <c r="AJ87" s="202"/>
      <c r="AK87" s="197"/>
      <c r="AL87" s="197"/>
    </row>
    <row r="88" spans="1:38" s="179" customFormat="1" x14ac:dyDescent="0.25">
      <c r="A88" s="1"/>
      <c r="B88" s="193" t="s">
        <v>98</v>
      </c>
      <c r="C88" s="54"/>
      <c r="D88" s="86" t="s">
        <v>7</v>
      </c>
      <c r="E88" s="85"/>
      <c r="F88" s="142">
        <v>6.9999999999999994E-5</v>
      </c>
      <c r="G88" s="300">
        <f>+F73</f>
        <v>750</v>
      </c>
      <c r="H88" s="105">
        <f t="shared" si="31"/>
        <v>5.2499999999999998E-2</v>
      </c>
      <c r="I88" s="298"/>
      <c r="J88" s="291">
        <v>4.0999999999999999E-4</v>
      </c>
      <c r="K88" s="274">
        <f>+G88</f>
        <v>750</v>
      </c>
      <c r="L88" s="105">
        <f t="shared" si="38"/>
        <v>0.3075</v>
      </c>
      <c r="M88" s="83"/>
      <c r="N88" s="82">
        <f t="shared" si="39"/>
        <v>0.255</v>
      </c>
      <c r="O88" s="104">
        <f t="shared" ref="O88" si="40">IF(OR(H88=0,L88=0),"",(N88/H88))</f>
        <v>4.8571428571428577</v>
      </c>
      <c r="Q88" s="211"/>
      <c r="R88" s="53"/>
      <c r="S88" s="200"/>
      <c r="T88" s="53"/>
      <c r="U88" s="201"/>
      <c r="V88" s="202"/>
      <c r="W88" s="197"/>
      <c r="X88" s="211"/>
      <c r="Y88" s="53"/>
      <c r="Z88" s="200"/>
      <c r="AA88" s="53"/>
      <c r="AB88" s="201"/>
      <c r="AC88" s="202"/>
      <c r="AD88" s="197"/>
      <c r="AE88" s="211"/>
      <c r="AF88" s="53"/>
      <c r="AG88" s="200"/>
      <c r="AH88" s="53"/>
      <c r="AI88" s="201"/>
      <c r="AJ88" s="202"/>
      <c r="AK88" s="197"/>
      <c r="AL88" s="197"/>
    </row>
    <row r="89" spans="1:38" s="179" customFormat="1" x14ac:dyDescent="0.25">
      <c r="A89" s="114"/>
      <c r="B89" s="118" t="s">
        <v>19</v>
      </c>
      <c r="C89" s="102"/>
      <c r="D89" s="117"/>
      <c r="E89" s="102"/>
      <c r="F89" s="116"/>
      <c r="G89" s="301"/>
      <c r="H89" s="196">
        <f>SUM(H78:H88)</f>
        <v>39.152500000000011</v>
      </c>
      <c r="I89" s="302"/>
      <c r="J89" s="292"/>
      <c r="K89" s="275"/>
      <c r="L89" s="196">
        <f>SUM(L78:L88)</f>
        <v>40.980000000000011</v>
      </c>
      <c r="M89" s="109"/>
      <c r="N89" s="95">
        <f t="shared" si="39"/>
        <v>1.8275000000000006</v>
      </c>
      <c r="O89" s="94">
        <f>IF(OR(H89=0, L89=0),"",(N89/H89))</f>
        <v>4.6676457442053509E-2</v>
      </c>
      <c r="Q89" s="212"/>
      <c r="R89" s="213"/>
      <c r="S89" s="200"/>
      <c r="T89" s="53"/>
      <c r="U89" s="214"/>
      <c r="V89" s="215"/>
      <c r="W89" s="197"/>
      <c r="X89" s="212"/>
      <c r="Y89" s="213"/>
      <c r="Z89" s="200"/>
      <c r="AA89" s="53"/>
      <c r="AB89" s="214"/>
      <c r="AC89" s="215"/>
      <c r="AD89" s="197"/>
      <c r="AE89" s="212"/>
      <c r="AF89" s="213"/>
      <c r="AG89" s="200"/>
      <c r="AH89" s="53"/>
      <c r="AI89" s="214"/>
      <c r="AJ89" s="215"/>
      <c r="AK89" s="197"/>
      <c r="AL89" s="197"/>
    </row>
    <row r="90" spans="1:38" s="179" customFormat="1" x14ac:dyDescent="0.25">
      <c r="A90" s="1"/>
      <c r="B90" s="87" t="s">
        <v>18</v>
      </c>
      <c r="C90" s="54"/>
      <c r="D90" s="86" t="s">
        <v>7</v>
      </c>
      <c r="E90" s="85"/>
      <c r="F90" s="303">
        <f>+F110</f>
        <v>0.1101</v>
      </c>
      <c r="G90" s="276">
        <f>$F73*(1+$F120)-$F73</f>
        <v>28.200000000000045</v>
      </c>
      <c r="H90" s="144">
        <f t="shared" ref="H90:H97" si="41">G90*F90</f>
        <v>3.104820000000005</v>
      </c>
      <c r="I90" s="298"/>
      <c r="J90" s="293">
        <v>0.1101</v>
      </c>
      <c r="K90" s="276">
        <f>$F73*(1+$J120)-$F73</f>
        <v>28.200000000000045</v>
      </c>
      <c r="L90" s="144">
        <f>K90*J90</f>
        <v>3.104820000000005</v>
      </c>
      <c r="M90" s="83"/>
      <c r="N90" s="82">
        <f t="shared" si="39"/>
        <v>0</v>
      </c>
      <c r="O90" s="104">
        <f t="shared" ref="O90" si="42">IF(OR(H90=0,L90=0),"",(N90/H90))</f>
        <v>0</v>
      </c>
      <c r="Q90" s="198"/>
      <c r="R90" s="199"/>
      <c r="S90" s="200"/>
      <c r="T90" s="53"/>
      <c r="U90" s="201"/>
      <c r="V90" s="202"/>
      <c r="W90" s="197"/>
      <c r="X90" s="198"/>
      <c r="Y90" s="199"/>
      <c r="Z90" s="200"/>
      <c r="AA90" s="53"/>
      <c r="AB90" s="201"/>
      <c r="AC90" s="202"/>
      <c r="AD90" s="197"/>
      <c r="AE90" s="198"/>
      <c r="AF90" s="199"/>
      <c r="AG90" s="200"/>
      <c r="AH90" s="53"/>
      <c r="AI90" s="201"/>
      <c r="AJ90" s="202"/>
      <c r="AK90" s="197"/>
      <c r="AL90" s="197"/>
    </row>
    <row r="91" spans="1:38" s="179" customFormat="1" x14ac:dyDescent="0.25">
      <c r="A91" s="1"/>
      <c r="B91" s="87" t="s">
        <v>94</v>
      </c>
      <c r="C91" s="54"/>
      <c r="D91" s="86" t="s">
        <v>7</v>
      </c>
      <c r="E91" s="85"/>
      <c r="F91" s="255">
        <v>-3.2899999999999999E-2</v>
      </c>
      <c r="G91" s="276">
        <f>+G90</f>
        <v>28.200000000000045</v>
      </c>
      <c r="H91" s="144">
        <f t="shared" si="41"/>
        <v>-0.92778000000000149</v>
      </c>
      <c r="I91" s="298"/>
      <c r="J91" s="316">
        <v>-3.2899999999999999E-2</v>
      </c>
      <c r="K91" s="304">
        <f>+G91</f>
        <v>28.200000000000045</v>
      </c>
      <c r="L91" s="144">
        <f>K91*J91</f>
        <v>-0.92778000000000149</v>
      </c>
      <c r="M91" s="83"/>
      <c r="N91" s="82">
        <f t="shared" ref="N91" si="43">L91-H91</f>
        <v>0</v>
      </c>
      <c r="O91" s="104">
        <f t="shared" ref="O91" si="44">IF(OR(H91=0,L91=0),"",(N91/H91))</f>
        <v>0</v>
      </c>
      <c r="Q91" s="198"/>
      <c r="R91" s="199"/>
      <c r="S91" s="200"/>
      <c r="T91" s="53"/>
      <c r="U91" s="201"/>
      <c r="V91" s="202"/>
      <c r="W91" s="197"/>
      <c r="X91" s="198"/>
      <c r="Y91" s="199"/>
      <c r="Z91" s="200"/>
      <c r="AA91" s="53"/>
      <c r="AB91" s="201"/>
      <c r="AC91" s="202"/>
      <c r="AD91" s="197"/>
      <c r="AE91" s="198"/>
      <c r="AF91" s="199"/>
      <c r="AG91" s="200"/>
      <c r="AH91" s="53"/>
      <c r="AI91" s="201"/>
      <c r="AJ91" s="202"/>
      <c r="AK91" s="197"/>
      <c r="AL91" s="197"/>
    </row>
    <row r="92" spans="1:38" s="192" customFormat="1" x14ac:dyDescent="0.25">
      <c r="A92" s="114"/>
      <c r="B92" s="193" t="s">
        <v>73</v>
      </c>
      <c r="C92" s="85"/>
      <c r="D92" s="86" t="s">
        <v>7</v>
      </c>
      <c r="E92" s="85"/>
      <c r="F92" s="194">
        <v>-3.4099999999999998E-3</v>
      </c>
      <c r="G92" s="300">
        <f>$F73</f>
        <v>750</v>
      </c>
      <c r="H92" s="144">
        <f t="shared" si="41"/>
        <v>-2.5574999999999997</v>
      </c>
      <c r="I92" s="299"/>
      <c r="J92" s="295">
        <v>-3.2000000000000002E-3</v>
      </c>
      <c r="K92" s="277">
        <f>+G92</f>
        <v>750</v>
      </c>
      <c r="L92" s="144">
        <f t="shared" ref="L92:L93" si="45">K92*J92</f>
        <v>-2.4</v>
      </c>
      <c r="M92" s="107"/>
      <c r="N92" s="82">
        <f t="shared" ref="N92:N97" si="46">L92-H92</f>
        <v>0.15749999999999975</v>
      </c>
      <c r="O92" s="104">
        <f t="shared" ref="O92:O97" si="47">IF(OR(H92=0,L92=0),"",(N92/H92))</f>
        <v>-6.1583577712609881E-2</v>
      </c>
      <c r="Q92" s="198"/>
      <c r="R92" s="199"/>
      <c r="S92" s="200"/>
      <c r="T92" s="53"/>
      <c r="U92" s="201"/>
      <c r="V92" s="202"/>
      <c r="W92" s="197"/>
      <c r="X92" s="198"/>
      <c r="Y92" s="199"/>
      <c r="Z92" s="200"/>
      <c r="AA92" s="53"/>
      <c r="AB92" s="201"/>
      <c r="AC92" s="202"/>
      <c r="AD92" s="197"/>
      <c r="AE92" s="198"/>
      <c r="AF92" s="199"/>
      <c r="AG92" s="200"/>
      <c r="AH92" s="53"/>
      <c r="AI92" s="201"/>
      <c r="AJ92" s="202"/>
      <c r="AK92" s="197"/>
      <c r="AL92" s="197"/>
    </row>
    <row r="93" spans="1:38" s="192" customFormat="1" x14ac:dyDescent="0.25">
      <c r="A93" s="114"/>
      <c r="B93" s="193" t="s">
        <v>100</v>
      </c>
      <c r="C93" s="85"/>
      <c r="D93" s="86" t="s">
        <v>7</v>
      </c>
      <c r="E93" s="85"/>
      <c r="F93" s="194">
        <v>2.9E-4</v>
      </c>
      <c r="G93" s="300">
        <f>+F73</f>
        <v>750</v>
      </c>
      <c r="H93" s="144">
        <f t="shared" si="41"/>
        <v>0.2175</v>
      </c>
      <c r="I93" s="299"/>
      <c r="J93" s="295">
        <v>6.9999999999999994E-5</v>
      </c>
      <c r="K93" s="277">
        <f t="shared" ref="K93" si="48">+G93</f>
        <v>750</v>
      </c>
      <c r="L93" s="144">
        <f t="shared" si="45"/>
        <v>5.2499999999999998E-2</v>
      </c>
      <c r="M93" s="107"/>
      <c r="N93" s="82">
        <f t="shared" si="46"/>
        <v>-0.16500000000000001</v>
      </c>
      <c r="O93" s="104">
        <f t="shared" si="47"/>
        <v>-0.75862068965517249</v>
      </c>
      <c r="Q93" s="198"/>
      <c r="R93" s="199"/>
      <c r="S93" s="200"/>
      <c r="T93" s="53"/>
      <c r="U93" s="201"/>
      <c r="V93" s="202"/>
      <c r="W93" s="197"/>
      <c r="X93" s="198"/>
      <c r="Y93" s="199"/>
      <c r="Z93" s="200"/>
      <c r="AA93" s="53"/>
      <c r="AB93" s="201"/>
      <c r="AC93" s="202"/>
      <c r="AD93" s="197"/>
      <c r="AE93" s="198"/>
      <c r="AF93" s="199"/>
      <c r="AG93" s="200"/>
      <c r="AH93" s="53"/>
      <c r="AI93" s="201"/>
      <c r="AJ93" s="202"/>
      <c r="AK93" s="197"/>
      <c r="AL93" s="197"/>
    </row>
    <row r="94" spans="1:38" s="192" customFormat="1" x14ac:dyDescent="0.25">
      <c r="A94" s="114"/>
      <c r="B94" s="259" t="s">
        <v>74</v>
      </c>
      <c r="C94" s="85"/>
      <c r="D94" s="86" t="s">
        <v>7</v>
      </c>
      <c r="E94" s="85"/>
      <c r="F94" s="194">
        <v>3.63E-3</v>
      </c>
      <c r="G94" s="300">
        <f>+F73</f>
        <v>750</v>
      </c>
      <c r="H94" s="144">
        <f t="shared" si="41"/>
        <v>2.7225000000000001</v>
      </c>
      <c r="I94" s="299"/>
      <c r="J94" s="295"/>
      <c r="K94" s="277"/>
      <c r="L94" s="144">
        <f>K94*J94</f>
        <v>0</v>
      </c>
      <c r="M94" s="107"/>
      <c r="N94" s="82">
        <f t="shared" si="46"/>
        <v>-2.7225000000000001</v>
      </c>
      <c r="O94" s="104" t="str">
        <f t="shared" si="47"/>
        <v/>
      </c>
      <c r="Q94" s="198"/>
      <c r="R94" s="199"/>
      <c r="S94" s="200"/>
      <c r="T94" s="53"/>
      <c r="U94" s="201"/>
      <c r="V94" s="202"/>
      <c r="W94" s="197"/>
      <c r="X94" s="198"/>
      <c r="Y94" s="199"/>
      <c r="Z94" s="200"/>
      <c r="AA94" s="53"/>
      <c r="AB94" s="201"/>
      <c r="AC94" s="202"/>
      <c r="AD94" s="197"/>
      <c r="AE94" s="198"/>
      <c r="AF94" s="199"/>
      <c r="AG94" s="200"/>
      <c r="AH94" s="53"/>
      <c r="AI94" s="201"/>
      <c r="AJ94" s="202"/>
      <c r="AK94" s="197"/>
      <c r="AL94" s="197"/>
    </row>
    <row r="95" spans="1:38" s="192" customFormat="1" x14ac:dyDescent="0.25">
      <c r="A95" s="114"/>
      <c r="B95" s="259" t="s">
        <v>75</v>
      </c>
      <c r="C95" s="85"/>
      <c r="D95" s="86" t="s">
        <v>7</v>
      </c>
      <c r="E95" s="85"/>
      <c r="F95" s="194">
        <v>6.6299999999999996E-3</v>
      </c>
      <c r="G95" s="300">
        <f>+F73</f>
        <v>750</v>
      </c>
      <c r="H95" s="144">
        <f t="shared" si="41"/>
        <v>4.9725000000000001</v>
      </c>
      <c r="I95" s="299"/>
      <c r="J95" s="295"/>
      <c r="K95" s="277"/>
      <c r="L95" s="144">
        <f t="shared" ref="L95:L96" si="49">K95*J95</f>
        <v>0</v>
      </c>
      <c r="M95" s="107"/>
      <c r="N95" s="82">
        <f t="shared" si="46"/>
        <v>-4.9725000000000001</v>
      </c>
      <c r="O95" s="104" t="str">
        <f t="shared" si="47"/>
        <v/>
      </c>
      <c r="Q95" s="198"/>
      <c r="R95" s="199"/>
      <c r="S95" s="200"/>
      <c r="T95" s="53"/>
      <c r="U95" s="201"/>
      <c r="V95" s="202"/>
      <c r="W95" s="197"/>
      <c r="X95" s="198"/>
      <c r="Y95" s="199"/>
      <c r="Z95" s="200"/>
      <c r="AA95" s="53"/>
      <c r="AB95" s="201"/>
      <c r="AC95" s="202"/>
      <c r="AD95" s="197"/>
      <c r="AE95" s="198"/>
      <c r="AF95" s="199"/>
      <c r="AG95" s="200"/>
      <c r="AH95" s="53"/>
      <c r="AI95" s="201"/>
      <c r="AJ95" s="202"/>
      <c r="AK95" s="197"/>
      <c r="AL95" s="197"/>
    </row>
    <row r="96" spans="1:38" s="192" customFormat="1" x14ac:dyDescent="0.25">
      <c r="A96" s="114"/>
      <c r="B96" s="193" t="s">
        <v>99</v>
      </c>
      <c r="C96" s="85"/>
      <c r="D96" s="86" t="s">
        <v>7</v>
      </c>
      <c r="E96" s="85"/>
      <c r="F96" s="194"/>
      <c r="G96" s="300"/>
      <c r="H96" s="144">
        <f t="shared" si="41"/>
        <v>0</v>
      </c>
      <c r="I96" s="299"/>
      <c r="J96" s="295">
        <v>-1.1199999999999999E-3</v>
      </c>
      <c r="K96" s="277">
        <f>+G87</f>
        <v>750</v>
      </c>
      <c r="L96" s="144">
        <f t="shared" si="49"/>
        <v>-0.84</v>
      </c>
      <c r="M96" s="107"/>
      <c r="N96" s="82">
        <f t="shared" si="46"/>
        <v>-0.84</v>
      </c>
      <c r="O96" s="104" t="str">
        <f t="shared" si="47"/>
        <v/>
      </c>
      <c r="Q96" s="198"/>
      <c r="R96" s="199"/>
      <c r="S96" s="200"/>
      <c r="T96" s="53"/>
      <c r="U96" s="201"/>
      <c r="V96" s="202"/>
      <c r="W96" s="197"/>
      <c r="X96" s="198"/>
      <c r="Y96" s="199"/>
      <c r="Z96" s="200"/>
      <c r="AA96" s="53"/>
      <c r="AB96" s="201"/>
      <c r="AC96" s="202"/>
      <c r="AD96" s="197"/>
      <c r="AE96" s="198"/>
      <c r="AF96" s="199"/>
      <c r="AG96" s="200"/>
      <c r="AH96" s="53"/>
      <c r="AI96" s="201"/>
      <c r="AJ96" s="202"/>
      <c r="AK96" s="197"/>
      <c r="AL96" s="197"/>
    </row>
    <row r="97" spans="1:38" s="179" customFormat="1" x14ac:dyDescent="0.25">
      <c r="A97" s="1"/>
      <c r="B97" s="85" t="s">
        <v>69</v>
      </c>
      <c r="C97" s="54"/>
      <c r="D97" s="86" t="s">
        <v>43</v>
      </c>
      <c r="E97" s="85"/>
      <c r="F97" s="148">
        <v>0.78</v>
      </c>
      <c r="G97" s="274">
        <v>1</v>
      </c>
      <c r="H97" s="144">
        <f t="shared" si="41"/>
        <v>0.78</v>
      </c>
      <c r="I97" s="298"/>
      <c r="J97" s="296">
        <v>0.78</v>
      </c>
      <c r="K97" s="272">
        <v>1</v>
      </c>
      <c r="L97" s="144">
        <f>K97*J97</f>
        <v>0.78</v>
      </c>
      <c r="M97" s="83"/>
      <c r="N97" s="82">
        <f t="shared" si="46"/>
        <v>0</v>
      </c>
      <c r="O97" s="104">
        <f t="shared" si="47"/>
        <v>0</v>
      </c>
      <c r="Q97" s="216"/>
      <c r="R97" s="53"/>
      <c r="S97" s="200"/>
      <c r="T97" s="53"/>
      <c r="U97" s="201"/>
      <c r="V97" s="202"/>
      <c r="W97" s="197"/>
      <c r="X97" s="216"/>
      <c r="Y97" s="53"/>
      <c r="Z97" s="200"/>
      <c r="AA97" s="53"/>
      <c r="AB97" s="201"/>
      <c r="AC97" s="202"/>
      <c r="AD97" s="197"/>
      <c r="AE97" s="216"/>
      <c r="AF97" s="53"/>
      <c r="AG97" s="200"/>
      <c r="AH97" s="53"/>
      <c r="AI97" s="201"/>
      <c r="AJ97" s="202"/>
      <c r="AK97" s="197"/>
      <c r="AL97" s="197"/>
    </row>
    <row r="98" spans="1:38" s="179" customFormat="1" x14ac:dyDescent="0.25">
      <c r="A98" s="1"/>
      <c r="B98" s="103" t="s">
        <v>17</v>
      </c>
      <c r="C98" s="112"/>
      <c r="D98" s="112"/>
      <c r="E98" s="112"/>
      <c r="F98" s="305"/>
      <c r="G98" s="278"/>
      <c r="H98" s="280">
        <f>SUM(H90:H97)+H89</f>
        <v>47.464540000000014</v>
      </c>
      <c r="I98" s="302"/>
      <c r="J98" s="278"/>
      <c r="K98" s="279"/>
      <c r="L98" s="280">
        <f>SUM(L90:L97)+L89</f>
        <v>40.749540000000017</v>
      </c>
      <c r="M98" s="109"/>
      <c r="N98" s="95">
        <f t="shared" ref="N98:N110" si="50">L98-H98</f>
        <v>-6.7149999999999963</v>
      </c>
      <c r="O98" s="94">
        <f>IF(OR(H98=0,L98=0),"",(N98/H98))</f>
        <v>-0.14147403514286652</v>
      </c>
      <c r="Q98" s="53"/>
      <c r="R98" s="53"/>
      <c r="S98" s="214"/>
      <c r="T98" s="53"/>
      <c r="U98" s="214"/>
      <c r="V98" s="217"/>
      <c r="W98" s="197"/>
      <c r="X98" s="53"/>
      <c r="Y98" s="53"/>
      <c r="Z98" s="214"/>
      <c r="AA98" s="53"/>
      <c r="AB98" s="214"/>
      <c r="AC98" s="217"/>
      <c r="AD98" s="197"/>
      <c r="AE98" s="53"/>
      <c r="AF98" s="53"/>
      <c r="AG98" s="214"/>
      <c r="AH98" s="53"/>
      <c r="AI98" s="214"/>
      <c r="AJ98" s="217"/>
      <c r="AK98" s="197"/>
      <c r="AL98" s="197"/>
    </row>
    <row r="99" spans="1:38" s="179" customFormat="1" x14ac:dyDescent="0.25">
      <c r="A99" s="1"/>
      <c r="B99" s="83" t="s">
        <v>16</v>
      </c>
      <c r="C99" s="83"/>
      <c r="D99" s="86" t="s">
        <v>7</v>
      </c>
      <c r="E99" s="107"/>
      <c r="F99" s="143">
        <v>7.6299999999999996E-3</v>
      </c>
      <c r="G99" s="306">
        <f>$F73*(1+$F120)</f>
        <v>778.2</v>
      </c>
      <c r="H99" s="105">
        <f>G99*F99</f>
        <v>5.9376660000000001</v>
      </c>
      <c r="I99" s="298"/>
      <c r="J99" s="291">
        <v>7.5900000000000004E-3</v>
      </c>
      <c r="K99" s="281">
        <f>$F73*(1+$J120)</f>
        <v>778.2</v>
      </c>
      <c r="L99" s="105">
        <f>K99*J99</f>
        <v>5.9065380000000003</v>
      </c>
      <c r="M99" s="83"/>
      <c r="N99" s="82">
        <f t="shared" si="50"/>
        <v>-3.1127999999999822E-2</v>
      </c>
      <c r="O99" s="104">
        <f>IF(OR(H99=0,L99=0),"",(N99/H99))</f>
        <v>-5.242463958060258E-3</v>
      </c>
      <c r="Q99" s="211"/>
      <c r="R99" s="218"/>
      <c r="S99" s="200"/>
      <c r="T99" s="53"/>
      <c r="U99" s="201"/>
      <c r="V99" s="202"/>
      <c r="W99" s="197"/>
      <c r="X99" s="211"/>
      <c r="Y99" s="218"/>
      <c r="Z99" s="200"/>
      <c r="AA99" s="53"/>
      <c r="AB99" s="201"/>
      <c r="AC99" s="202"/>
      <c r="AD99" s="197"/>
      <c r="AE99" s="211"/>
      <c r="AF99" s="218"/>
      <c r="AG99" s="200"/>
      <c r="AH99" s="53"/>
      <c r="AI99" s="201"/>
      <c r="AJ99" s="202"/>
      <c r="AK99" s="197"/>
      <c r="AL99" s="197"/>
    </row>
    <row r="100" spans="1:38" s="179" customFormat="1" x14ac:dyDescent="0.25">
      <c r="A100" s="1"/>
      <c r="B100" s="108" t="s">
        <v>15</v>
      </c>
      <c r="C100" s="83"/>
      <c r="D100" s="86" t="s">
        <v>7</v>
      </c>
      <c r="E100" s="107"/>
      <c r="F100" s="143">
        <v>5.6699999999999997E-3</v>
      </c>
      <c r="G100" s="306">
        <f>G99</f>
        <v>778.2</v>
      </c>
      <c r="H100" s="105">
        <f>G100*F100</f>
        <v>4.4123939999999999</v>
      </c>
      <c r="I100" s="298"/>
      <c r="J100" s="291">
        <v>6.1700000000000001E-3</v>
      </c>
      <c r="K100" s="281">
        <f>K99</f>
        <v>778.2</v>
      </c>
      <c r="L100" s="105">
        <f>K100*J100</f>
        <v>4.8014940000000008</v>
      </c>
      <c r="M100" s="83"/>
      <c r="N100" s="82">
        <f t="shared" si="50"/>
        <v>0.38910000000000089</v>
      </c>
      <c r="O100" s="104">
        <f>IF(OR(H100=0,L100=0),"",(N100/H100))</f>
        <v>8.8183421516755053E-2</v>
      </c>
      <c r="Q100" s="211"/>
      <c r="R100" s="218"/>
      <c r="S100" s="200"/>
      <c r="T100" s="53"/>
      <c r="U100" s="201"/>
      <c r="V100" s="202"/>
      <c r="W100" s="197"/>
      <c r="X100" s="211"/>
      <c r="Y100" s="218"/>
      <c r="Z100" s="200"/>
      <c r="AA100" s="53"/>
      <c r="AB100" s="201"/>
      <c r="AC100" s="202"/>
      <c r="AD100" s="197"/>
      <c r="AE100" s="211"/>
      <c r="AF100" s="218"/>
      <c r="AG100" s="200"/>
      <c r="AH100" s="53"/>
      <c r="AI100" s="201"/>
      <c r="AJ100" s="202"/>
      <c r="AK100" s="197"/>
      <c r="AL100" s="197"/>
    </row>
    <row r="101" spans="1:38" s="179" customFormat="1" x14ac:dyDescent="0.25">
      <c r="A101" s="1"/>
      <c r="B101" s="103" t="s">
        <v>14</v>
      </c>
      <c r="C101" s="102"/>
      <c r="D101" s="102"/>
      <c r="E101" s="102"/>
      <c r="F101" s="307"/>
      <c r="G101" s="278"/>
      <c r="H101" s="280">
        <f>SUM(H98:H100)</f>
        <v>57.814600000000013</v>
      </c>
      <c r="I101" s="308"/>
      <c r="J101" s="309"/>
      <c r="K101" s="310"/>
      <c r="L101" s="280">
        <f>SUM(L98:L100)</f>
        <v>51.457572000000013</v>
      </c>
      <c r="M101" s="96"/>
      <c r="N101" s="95">
        <f t="shared" si="50"/>
        <v>-6.3570279999999997</v>
      </c>
      <c r="O101" s="94">
        <f>IF(OR(H101=0,L101=0),"",(N101/H101))</f>
        <v>-0.10995540918729868</v>
      </c>
      <c r="Q101" s="61"/>
      <c r="R101" s="61"/>
      <c r="S101" s="214"/>
      <c r="T101" s="61"/>
      <c r="U101" s="214"/>
      <c r="V101" s="217"/>
      <c r="W101" s="197"/>
      <c r="X101" s="61"/>
      <c r="Y101" s="61"/>
      <c r="Z101" s="214"/>
      <c r="AA101" s="61"/>
      <c r="AB101" s="214"/>
      <c r="AC101" s="217"/>
      <c r="AD101" s="197"/>
      <c r="AE101" s="61"/>
      <c r="AF101" s="61"/>
      <c r="AG101" s="214"/>
      <c r="AH101" s="61"/>
      <c r="AI101" s="214"/>
      <c r="AJ101" s="217"/>
      <c r="AK101" s="197"/>
      <c r="AL101" s="197"/>
    </row>
    <row r="102" spans="1:38" s="179" customFormat="1" x14ac:dyDescent="0.25">
      <c r="A102" s="1"/>
      <c r="B102" s="93" t="s">
        <v>13</v>
      </c>
      <c r="C102" s="54"/>
      <c r="D102" s="86" t="s">
        <v>7</v>
      </c>
      <c r="E102" s="85"/>
      <c r="F102" s="311">
        <f>+$F$46</f>
        <v>3.5999999999999999E-3</v>
      </c>
      <c r="G102" s="306">
        <f>G100</f>
        <v>778.2</v>
      </c>
      <c r="H102" s="312">
        <f t="shared" ref="H102:H112" si="51">G102*F102</f>
        <v>2.80152</v>
      </c>
      <c r="I102" s="298"/>
      <c r="J102" s="311">
        <v>3.5999999999999999E-3</v>
      </c>
      <c r="K102" s="281">
        <f>K100</f>
        <v>778.2</v>
      </c>
      <c r="L102" s="312">
        <f t="shared" ref="L102:L112" si="52">K102*J102</f>
        <v>2.80152</v>
      </c>
      <c r="M102" s="83"/>
      <c r="N102" s="82">
        <f t="shared" si="50"/>
        <v>0</v>
      </c>
      <c r="O102" s="104">
        <f>IF(OR(H102=0,L102=0),"",(N102/H102))</f>
        <v>0</v>
      </c>
      <c r="Q102" s="219"/>
      <c r="R102" s="218"/>
      <c r="S102" s="205"/>
      <c r="T102" s="53"/>
      <c r="U102" s="201"/>
      <c r="V102" s="202"/>
      <c r="W102" s="197"/>
      <c r="X102" s="219"/>
      <c r="Y102" s="218"/>
      <c r="Z102" s="205"/>
      <c r="AA102" s="53"/>
      <c r="AB102" s="201"/>
      <c r="AC102" s="202"/>
      <c r="AD102" s="197"/>
      <c r="AE102" s="219"/>
      <c r="AF102" s="218"/>
      <c r="AG102" s="205"/>
      <c r="AH102" s="53"/>
      <c r="AI102" s="201"/>
      <c r="AJ102" s="202"/>
      <c r="AK102" s="197"/>
      <c r="AL102" s="197"/>
    </row>
    <row r="103" spans="1:38" s="179" customFormat="1" x14ac:dyDescent="0.25">
      <c r="A103" s="1"/>
      <c r="B103" s="93" t="s">
        <v>12</v>
      </c>
      <c r="C103" s="54"/>
      <c r="D103" s="86" t="s">
        <v>7</v>
      </c>
      <c r="E103" s="85"/>
      <c r="F103" s="311">
        <f>+$F$47</f>
        <v>2.0999999999999999E-3</v>
      </c>
      <c r="G103" s="306">
        <f>G100</f>
        <v>778.2</v>
      </c>
      <c r="H103" s="312">
        <f t="shared" si="51"/>
        <v>1.63422</v>
      </c>
      <c r="I103" s="298"/>
      <c r="J103" s="311">
        <v>2.9999999999999997E-4</v>
      </c>
      <c r="K103" s="281">
        <f>K100</f>
        <v>778.2</v>
      </c>
      <c r="L103" s="312">
        <f t="shared" si="52"/>
        <v>0.23346</v>
      </c>
      <c r="M103" s="83"/>
      <c r="N103" s="82">
        <f t="shared" si="50"/>
        <v>-1.40076</v>
      </c>
      <c r="O103" s="104">
        <f t="shared" ref="O103:O110" si="53">IF(OR(H103=0,L103=0),"",(N103/H103))</f>
        <v>-0.8571428571428571</v>
      </c>
      <c r="Q103" s="219"/>
      <c r="R103" s="218"/>
      <c r="S103" s="205"/>
      <c r="T103" s="53"/>
      <c r="U103" s="201"/>
      <c r="V103" s="202"/>
      <c r="W103" s="197"/>
      <c r="X103" s="219"/>
      <c r="Y103" s="218"/>
      <c r="Z103" s="205"/>
      <c r="AA103" s="53"/>
      <c r="AB103" s="201"/>
      <c r="AC103" s="202"/>
      <c r="AD103" s="197"/>
      <c r="AE103" s="219"/>
      <c r="AF103" s="218"/>
      <c r="AG103" s="205"/>
      <c r="AH103" s="53"/>
      <c r="AI103" s="201"/>
      <c r="AJ103" s="202"/>
      <c r="AK103" s="197"/>
      <c r="AL103" s="197"/>
    </row>
    <row r="104" spans="1:38" s="179" customFormat="1" x14ac:dyDescent="0.25">
      <c r="A104" s="1"/>
      <c r="B104" s="54" t="s">
        <v>11</v>
      </c>
      <c r="C104" s="54"/>
      <c r="D104" s="86" t="s">
        <v>43</v>
      </c>
      <c r="E104" s="85"/>
      <c r="F104" s="313">
        <v>0.25</v>
      </c>
      <c r="G104" s="273"/>
      <c r="H104" s="312">
        <f t="shared" si="51"/>
        <v>0</v>
      </c>
      <c r="I104" s="298"/>
      <c r="J104" s="314">
        <v>0.25</v>
      </c>
      <c r="K104" s="272"/>
      <c r="L104" s="312">
        <f t="shared" si="52"/>
        <v>0</v>
      </c>
      <c r="M104" s="83"/>
      <c r="N104" s="82">
        <f t="shared" si="50"/>
        <v>0</v>
      </c>
      <c r="O104" s="104" t="str">
        <f t="shared" si="53"/>
        <v/>
      </c>
      <c r="Q104" s="220"/>
      <c r="R104" s="53"/>
      <c r="S104" s="205"/>
      <c r="T104" s="53"/>
      <c r="U104" s="201"/>
      <c r="V104" s="202"/>
      <c r="W104" s="197"/>
      <c r="X104" s="220"/>
      <c r="Y104" s="53"/>
      <c r="Z104" s="205"/>
      <c r="AA104" s="53"/>
      <c r="AB104" s="201"/>
      <c r="AC104" s="202"/>
      <c r="AD104" s="197"/>
      <c r="AE104" s="220"/>
      <c r="AF104" s="53"/>
      <c r="AG104" s="205"/>
      <c r="AH104" s="53"/>
      <c r="AI104" s="201"/>
      <c r="AJ104" s="202"/>
      <c r="AK104" s="197"/>
      <c r="AL104" s="197"/>
    </row>
    <row r="105" spans="1:38" s="179" customFormat="1" x14ac:dyDescent="0.25">
      <c r="A105" s="1"/>
      <c r="B105" s="87" t="s">
        <v>9</v>
      </c>
      <c r="C105" s="54"/>
      <c r="D105" s="86" t="s">
        <v>7</v>
      </c>
      <c r="E105" s="85"/>
      <c r="F105" s="311">
        <v>6.5000000000000002E-2</v>
      </c>
      <c r="G105" s="315">
        <f>0.65*$F73</f>
        <v>487.5</v>
      </c>
      <c r="H105" s="312">
        <f t="shared" si="51"/>
        <v>31.6875</v>
      </c>
      <c r="I105" s="298"/>
      <c r="J105" s="311">
        <v>6.5000000000000002E-2</v>
      </c>
      <c r="K105" s="315">
        <f t="shared" ref="K105:K112" si="54">$G105</f>
        <v>487.5</v>
      </c>
      <c r="L105" s="312">
        <f t="shared" si="52"/>
        <v>31.6875</v>
      </c>
      <c r="M105" s="83"/>
      <c r="N105" s="82">
        <f t="shared" si="50"/>
        <v>0</v>
      </c>
      <c r="O105" s="104">
        <f t="shared" si="53"/>
        <v>0</v>
      </c>
      <c r="Q105" s="203"/>
      <c r="R105" s="221"/>
      <c r="S105" s="205"/>
      <c r="T105" s="53"/>
      <c r="U105" s="201"/>
      <c r="V105" s="202"/>
      <c r="W105" s="197"/>
      <c r="X105" s="203"/>
      <c r="Y105" s="221"/>
      <c r="Z105" s="205"/>
      <c r="AA105" s="53"/>
      <c r="AB105" s="201"/>
      <c r="AC105" s="202"/>
      <c r="AD105" s="197"/>
      <c r="AE105" s="203"/>
      <c r="AF105" s="221"/>
      <c r="AG105" s="205"/>
      <c r="AH105" s="53"/>
      <c r="AI105" s="201"/>
      <c r="AJ105" s="202"/>
      <c r="AK105" s="197"/>
      <c r="AL105" s="197"/>
    </row>
    <row r="106" spans="1:38" s="179" customFormat="1" x14ac:dyDescent="0.25">
      <c r="A106" s="1"/>
      <c r="B106" s="87" t="s">
        <v>8</v>
      </c>
      <c r="C106" s="54"/>
      <c r="D106" s="86" t="s">
        <v>7</v>
      </c>
      <c r="E106" s="85"/>
      <c r="F106" s="311">
        <v>9.5000000000000001E-2</v>
      </c>
      <c r="G106" s="315">
        <f>0.17*$F73</f>
        <v>127.50000000000001</v>
      </c>
      <c r="H106" s="312">
        <f t="shared" si="51"/>
        <v>12.112500000000001</v>
      </c>
      <c r="I106" s="298"/>
      <c r="J106" s="311">
        <v>9.5000000000000001E-2</v>
      </c>
      <c r="K106" s="315">
        <f t="shared" si="54"/>
        <v>127.50000000000001</v>
      </c>
      <c r="L106" s="312">
        <f t="shared" si="52"/>
        <v>12.112500000000001</v>
      </c>
      <c r="M106" s="83"/>
      <c r="N106" s="82">
        <f t="shared" si="50"/>
        <v>0</v>
      </c>
      <c r="O106" s="104">
        <f t="shared" si="53"/>
        <v>0</v>
      </c>
      <c r="Q106" s="203"/>
      <c r="R106" s="221"/>
      <c r="S106" s="205"/>
      <c r="T106" s="53"/>
      <c r="U106" s="201"/>
      <c r="V106" s="202"/>
      <c r="W106" s="197"/>
      <c r="X106" s="203"/>
      <c r="Y106" s="221"/>
      <c r="Z106" s="205"/>
      <c r="AA106" s="53"/>
      <c r="AB106" s="201"/>
      <c r="AC106" s="202"/>
      <c r="AD106" s="197"/>
      <c r="AE106" s="203"/>
      <c r="AF106" s="221"/>
      <c r="AG106" s="205"/>
      <c r="AH106" s="53"/>
      <c r="AI106" s="201"/>
      <c r="AJ106" s="202"/>
      <c r="AK106" s="197"/>
      <c r="AL106" s="197"/>
    </row>
    <row r="107" spans="1:38" s="179" customFormat="1" x14ac:dyDescent="0.25">
      <c r="A107" s="1"/>
      <c r="B107" s="2" t="s">
        <v>6</v>
      </c>
      <c r="C107" s="54"/>
      <c r="D107" s="86" t="s">
        <v>7</v>
      </c>
      <c r="E107" s="85"/>
      <c r="F107" s="79">
        <v>0.13200000000000001</v>
      </c>
      <c r="G107" s="84">
        <f>0.18*$F73</f>
        <v>135</v>
      </c>
      <c r="H107" s="77">
        <f t="shared" si="51"/>
        <v>17.82</v>
      </c>
      <c r="I107" s="83"/>
      <c r="J107" s="79">
        <v>0.13200000000000001</v>
      </c>
      <c r="K107" s="84">
        <f t="shared" si="54"/>
        <v>135</v>
      </c>
      <c r="L107" s="77">
        <f t="shared" si="52"/>
        <v>17.82</v>
      </c>
      <c r="M107" s="83"/>
      <c r="N107" s="82">
        <f t="shared" si="50"/>
        <v>0</v>
      </c>
      <c r="O107" s="104">
        <f t="shared" si="53"/>
        <v>0</v>
      </c>
      <c r="Q107" s="203"/>
      <c r="R107" s="221"/>
      <c r="S107" s="205"/>
      <c r="T107" s="53"/>
      <c r="U107" s="201"/>
      <c r="V107" s="202"/>
      <c r="W107" s="197"/>
      <c r="X107" s="203"/>
      <c r="Y107" s="221"/>
      <c r="Z107" s="205"/>
      <c r="AA107" s="53"/>
      <c r="AB107" s="201"/>
      <c r="AC107" s="202"/>
      <c r="AD107" s="197"/>
      <c r="AE107" s="203"/>
      <c r="AF107" s="221"/>
      <c r="AG107" s="205"/>
      <c r="AH107" s="53"/>
      <c r="AI107" s="201"/>
      <c r="AJ107" s="202"/>
      <c r="AK107" s="197"/>
      <c r="AL107" s="197"/>
    </row>
    <row r="108" spans="1:38" s="179" customFormat="1" x14ac:dyDescent="0.25">
      <c r="A108" s="6"/>
      <c r="B108" s="81" t="s">
        <v>5</v>
      </c>
      <c r="C108" s="25"/>
      <c r="D108" s="86" t="s">
        <v>7</v>
      </c>
      <c r="E108" s="80"/>
      <c r="F108" s="79">
        <v>7.6999999999999999E-2</v>
      </c>
      <c r="G108" s="78">
        <v>600</v>
      </c>
      <c r="H108" s="77">
        <f t="shared" si="51"/>
        <v>46.2</v>
      </c>
      <c r="I108" s="76"/>
      <c r="J108" s="79">
        <v>7.6999999999999999E-2</v>
      </c>
      <c r="K108" s="78">
        <f t="shared" si="54"/>
        <v>600</v>
      </c>
      <c r="L108" s="77">
        <f t="shared" si="52"/>
        <v>46.2</v>
      </c>
      <c r="M108" s="76"/>
      <c r="N108" s="75">
        <f t="shared" si="50"/>
        <v>0</v>
      </c>
      <c r="O108" s="104">
        <f t="shared" si="53"/>
        <v>0</v>
      </c>
      <c r="Q108" s="203"/>
      <c r="R108" s="204"/>
      <c r="S108" s="205"/>
      <c r="T108" s="24"/>
      <c r="U108" s="201"/>
      <c r="V108" s="202"/>
      <c r="W108" s="197"/>
      <c r="X108" s="203"/>
      <c r="Y108" s="204"/>
      <c r="Z108" s="205"/>
      <c r="AA108" s="24"/>
      <c r="AB108" s="201"/>
      <c r="AC108" s="202"/>
      <c r="AD108" s="197"/>
      <c r="AE108" s="203"/>
      <c r="AF108" s="204"/>
      <c r="AG108" s="205"/>
      <c r="AH108" s="24"/>
      <c r="AI108" s="201"/>
      <c r="AJ108" s="202"/>
      <c r="AK108" s="197"/>
      <c r="AL108" s="197"/>
    </row>
    <row r="109" spans="1:38" s="179" customFormat="1" x14ac:dyDescent="0.25">
      <c r="A109" s="6"/>
      <c r="B109" s="81" t="s">
        <v>4</v>
      </c>
      <c r="C109" s="25"/>
      <c r="D109" s="86" t="s">
        <v>7</v>
      </c>
      <c r="E109" s="80"/>
      <c r="F109" s="79">
        <v>0.09</v>
      </c>
      <c r="G109" s="78">
        <v>150</v>
      </c>
      <c r="H109" s="77">
        <f t="shared" si="51"/>
        <v>13.5</v>
      </c>
      <c r="I109" s="76"/>
      <c r="J109" s="79">
        <v>0.09</v>
      </c>
      <c r="K109" s="78">
        <f t="shared" si="54"/>
        <v>150</v>
      </c>
      <c r="L109" s="77">
        <f t="shared" si="52"/>
        <v>13.5</v>
      </c>
      <c r="M109" s="76"/>
      <c r="N109" s="75">
        <f t="shared" si="50"/>
        <v>0</v>
      </c>
      <c r="O109" s="104">
        <f t="shared" si="53"/>
        <v>0</v>
      </c>
      <c r="Q109" s="203"/>
      <c r="R109" s="204"/>
      <c r="S109" s="205"/>
      <c r="T109" s="24"/>
      <c r="U109" s="201"/>
      <c r="V109" s="202"/>
      <c r="W109" s="197"/>
      <c r="X109" s="203"/>
      <c r="Y109" s="204"/>
      <c r="Z109" s="205"/>
      <c r="AA109" s="24"/>
      <c r="AB109" s="201"/>
      <c r="AC109" s="202"/>
      <c r="AD109" s="197"/>
      <c r="AE109" s="203"/>
      <c r="AF109" s="204"/>
      <c r="AG109" s="205"/>
      <c r="AH109" s="24"/>
      <c r="AI109" s="201"/>
      <c r="AJ109" s="202"/>
      <c r="AK109" s="197"/>
      <c r="AL109" s="197"/>
    </row>
    <row r="110" spans="1:38" s="179" customFormat="1" x14ac:dyDescent="0.25">
      <c r="A110" s="6"/>
      <c r="B110" s="195" t="s">
        <v>76</v>
      </c>
      <c r="C110" s="25"/>
      <c r="D110" s="86" t="s">
        <v>7</v>
      </c>
      <c r="E110" s="80"/>
      <c r="F110" s="79">
        <v>0.1101</v>
      </c>
      <c r="G110" s="78">
        <f>+F73</f>
        <v>750</v>
      </c>
      <c r="H110" s="77">
        <f t="shared" si="51"/>
        <v>82.575000000000003</v>
      </c>
      <c r="I110" s="76"/>
      <c r="J110" s="79">
        <v>0.1101</v>
      </c>
      <c r="K110" s="78">
        <f t="shared" si="54"/>
        <v>750</v>
      </c>
      <c r="L110" s="77">
        <f t="shared" si="52"/>
        <v>82.575000000000003</v>
      </c>
      <c r="M110" s="76"/>
      <c r="N110" s="75">
        <f t="shared" si="50"/>
        <v>0</v>
      </c>
      <c r="O110" s="104">
        <f t="shared" si="53"/>
        <v>0</v>
      </c>
      <c r="Q110" s="203"/>
      <c r="R110" s="204"/>
      <c r="S110" s="205"/>
      <c r="T110" s="24"/>
      <c r="U110" s="201"/>
      <c r="V110" s="202"/>
      <c r="W110" s="197"/>
      <c r="X110" s="203"/>
      <c r="Y110" s="204"/>
      <c r="Z110" s="205"/>
      <c r="AA110" s="24"/>
      <c r="AB110" s="201"/>
      <c r="AC110" s="202"/>
      <c r="AD110" s="197"/>
      <c r="AE110" s="203"/>
      <c r="AF110" s="204"/>
      <c r="AG110" s="205"/>
      <c r="AH110" s="24"/>
      <c r="AI110" s="201"/>
      <c r="AJ110" s="202"/>
      <c r="AK110" s="197"/>
      <c r="AL110" s="197"/>
    </row>
    <row r="111" spans="1:38" s="179" customFormat="1" x14ac:dyDescent="0.25">
      <c r="A111" s="6"/>
      <c r="B111" s="195" t="s">
        <v>95</v>
      </c>
      <c r="C111" s="25"/>
      <c r="D111" s="86" t="s">
        <v>7</v>
      </c>
      <c r="E111" s="80"/>
      <c r="F111" s="263">
        <f>+F91</f>
        <v>-3.2899999999999999E-2</v>
      </c>
      <c r="G111" s="78">
        <v>750</v>
      </c>
      <c r="H111" s="77">
        <f t="shared" si="51"/>
        <v>-24.675000000000001</v>
      </c>
      <c r="I111" s="76"/>
      <c r="J111" s="263">
        <v>-3.2899999999999999E-2</v>
      </c>
      <c r="K111" s="78">
        <f>+G111</f>
        <v>750</v>
      </c>
      <c r="L111" s="77">
        <f t="shared" si="52"/>
        <v>-24.675000000000001</v>
      </c>
      <c r="M111" s="76"/>
      <c r="N111" s="75">
        <f t="shared" ref="N111:N112" si="55">L111-H111</f>
        <v>0</v>
      </c>
      <c r="O111" s="104">
        <f t="shared" ref="O111:O112" si="56">IF(OR(H111=0,L111=0),"",(N111/H111))</f>
        <v>0</v>
      </c>
      <c r="Q111" s="203"/>
      <c r="R111" s="204"/>
      <c r="S111" s="205"/>
      <c r="T111" s="24"/>
      <c r="U111" s="201"/>
      <c r="V111" s="202"/>
      <c r="W111" s="197"/>
      <c r="X111" s="203"/>
      <c r="Y111" s="204"/>
      <c r="Z111" s="205"/>
      <c r="AA111" s="24"/>
      <c r="AB111" s="201"/>
      <c r="AC111" s="202"/>
      <c r="AD111" s="197"/>
      <c r="AE111" s="203"/>
      <c r="AF111" s="204"/>
      <c r="AG111" s="205"/>
      <c r="AH111" s="24"/>
      <c r="AI111" s="201"/>
      <c r="AJ111" s="202"/>
      <c r="AK111" s="197"/>
      <c r="AL111" s="197"/>
    </row>
    <row r="112" spans="1:38" s="179" customFormat="1" ht="15.75" thickBot="1" x14ac:dyDescent="0.3">
      <c r="A112" s="6"/>
      <c r="B112" s="195" t="s">
        <v>77</v>
      </c>
      <c r="C112" s="25"/>
      <c r="D112" s="86" t="s">
        <v>7</v>
      </c>
      <c r="E112" s="80"/>
      <c r="F112" s="79">
        <v>0.1101</v>
      </c>
      <c r="G112" s="78"/>
      <c r="H112" s="77">
        <f t="shared" si="51"/>
        <v>0</v>
      </c>
      <c r="I112" s="76"/>
      <c r="J112" s="79">
        <v>0.1101</v>
      </c>
      <c r="K112" s="78">
        <f t="shared" si="54"/>
        <v>0</v>
      </c>
      <c r="L112" s="77">
        <f t="shared" si="52"/>
        <v>0</v>
      </c>
      <c r="M112" s="76"/>
      <c r="N112" s="75">
        <f t="shared" si="55"/>
        <v>0</v>
      </c>
      <c r="O112" s="104" t="str">
        <f t="shared" si="56"/>
        <v/>
      </c>
      <c r="Q112" s="203"/>
      <c r="R112" s="204"/>
      <c r="S112" s="205"/>
      <c r="T112" s="24"/>
      <c r="U112" s="201"/>
      <c r="V112" s="202"/>
      <c r="W112" s="197"/>
      <c r="X112" s="203"/>
      <c r="Y112" s="204"/>
      <c r="Z112" s="205"/>
      <c r="AA112" s="24"/>
      <c r="AB112" s="201"/>
      <c r="AC112" s="202"/>
      <c r="AD112" s="197"/>
      <c r="AE112" s="203"/>
      <c r="AF112" s="204"/>
      <c r="AG112" s="205"/>
      <c r="AH112" s="24"/>
      <c r="AI112" s="201"/>
      <c r="AJ112" s="202"/>
      <c r="AK112" s="197"/>
      <c r="AL112" s="197"/>
    </row>
    <row r="113" spans="1:38" s="179" customFormat="1" ht="15.75" thickBot="1" x14ac:dyDescent="0.3">
      <c r="A113" s="1"/>
      <c r="B113" s="181"/>
      <c r="C113" s="72"/>
      <c r="D113" s="73"/>
      <c r="E113" s="72"/>
      <c r="F113" s="43"/>
      <c r="G113" s="71"/>
      <c r="H113" s="41"/>
      <c r="I113" s="69"/>
      <c r="J113" s="43"/>
      <c r="K113" s="70"/>
      <c r="L113" s="41"/>
      <c r="M113" s="69"/>
      <c r="N113" s="68"/>
      <c r="O113" s="7"/>
      <c r="Q113" s="203"/>
      <c r="R113" s="213"/>
      <c r="S113" s="205"/>
      <c r="T113" s="53"/>
      <c r="U113" s="201"/>
      <c r="V113" s="222"/>
      <c r="W113" s="197"/>
      <c r="X113" s="203"/>
      <c r="Y113" s="213"/>
      <c r="Z113" s="205"/>
      <c r="AA113" s="53"/>
      <c r="AB113" s="201"/>
      <c r="AC113" s="222"/>
      <c r="AD113" s="197"/>
      <c r="AE113" s="203"/>
      <c r="AF113" s="213"/>
      <c r="AG113" s="205"/>
      <c r="AH113" s="53"/>
      <c r="AI113" s="201"/>
      <c r="AJ113" s="222"/>
      <c r="AK113" s="197"/>
      <c r="AL113" s="197"/>
    </row>
    <row r="114" spans="1:38" s="179" customFormat="1" x14ac:dyDescent="0.25">
      <c r="A114" s="1"/>
      <c r="B114" s="67" t="s">
        <v>92</v>
      </c>
      <c r="C114" s="54"/>
      <c r="D114" s="54"/>
      <c r="E114" s="54"/>
      <c r="F114" s="66"/>
      <c r="G114" s="65"/>
      <c r="H114" s="62">
        <f>SUM(H101:H104,H110:H111)</f>
        <v>120.15034000000001</v>
      </c>
      <c r="I114" s="64"/>
      <c r="J114" s="63"/>
      <c r="K114" s="63"/>
      <c r="L114" s="149">
        <f>SUM(L101:L104,L110:L111)</f>
        <v>112.39255200000001</v>
      </c>
      <c r="M114" s="61"/>
      <c r="N114" s="261">
        <f>L114-H114</f>
        <v>-7.757788000000005</v>
      </c>
      <c r="O114" s="265">
        <f t="shared" ref="O114:O115" si="57">IF(OR(H114=0,L114=0),"",(N114/H114))</f>
        <v>-6.4567341216013235E-2</v>
      </c>
      <c r="Q114" s="223"/>
      <c r="R114" s="223"/>
      <c r="S114" s="214"/>
      <c r="T114" s="61"/>
      <c r="U114" s="201"/>
      <c r="V114" s="202"/>
      <c r="W114" s="197"/>
      <c r="X114" s="223"/>
      <c r="Y114" s="223"/>
      <c r="Z114" s="214"/>
      <c r="AA114" s="61"/>
      <c r="AB114" s="201"/>
      <c r="AC114" s="202"/>
      <c r="AD114" s="197"/>
      <c r="AE114" s="223"/>
      <c r="AF114" s="223"/>
      <c r="AG114" s="214"/>
      <c r="AH114" s="61"/>
      <c r="AI114" s="201"/>
      <c r="AJ114" s="202"/>
      <c r="AK114" s="197"/>
      <c r="AL114" s="197"/>
    </row>
    <row r="115" spans="1:38" s="179" customFormat="1" x14ac:dyDescent="0.25">
      <c r="A115" s="1"/>
      <c r="B115" s="67" t="s">
        <v>78</v>
      </c>
      <c r="C115" s="54"/>
      <c r="D115" s="54"/>
      <c r="E115" s="54"/>
      <c r="F115" s="57">
        <v>-0.08</v>
      </c>
      <c r="G115" s="65"/>
      <c r="H115" s="56">
        <f>+H114*F115</f>
        <v>-9.6120272000000018</v>
      </c>
      <c r="I115" s="64"/>
      <c r="J115" s="57">
        <v>-0.08</v>
      </c>
      <c r="K115" s="65"/>
      <c r="L115" s="55">
        <f>+L114*J115</f>
        <v>-8.9914041600000001</v>
      </c>
      <c r="M115" s="61"/>
      <c r="N115" s="55">
        <f>L115-H115</f>
        <v>0.62062304000000168</v>
      </c>
      <c r="O115" s="104">
        <f t="shared" si="57"/>
        <v>-6.4567341216013374E-2</v>
      </c>
      <c r="Q115" s="223"/>
      <c r="R115" s="223"/>
      <c r="S115" s="214"/>
      <c r="T115" s="61"/>
      <c r="U115" s="201"/>
      <c r="V115" s="202"/>
      <c r="W115" s="197"/>
      <c r="X115" s="223"/>
      <c r="Y115" s="223"/>
      <c r="Z115" s="214"/>
      <c r="AA115" s="61"/>
      <c r="AB115" s="201"/>
      <c r="AC115" s="202"/>
      <c r="AD115" s="197"/>
      <c r="AE115" s="223"/>
      <c r="AF115" s="223"/>
      <c r="AG115" s="214"/>
      <c r="AH115" s="61"/>
      <c r="AI115" s="201"/>
      <c r="AJ115" s="202"/>
      <c r="AK115" s="197"/>
      <c r="AL115" s="197"/>
    </row>
    <row r="116" spans="1:38" s="179" customFormat="1" x14ac:dyDescent="0.25">
      <c r="A116" s="1"/>
      <c r="B116" s="59" t="s">
        <v>1</v>
      </c>
      <c r="C116" s="54"/>
      <c r="D116" s="54"/>
      <c r="E116" s="54"/>
      <c r="F116" s="58">
        <v>0.13</v>
      </c>
      <c r="G116" s="53"/>
      <c r="H116" s="56">
        <f>H114*F116</f>
        <v>15.619544200000002</v>
      </c>
      <c r="I116" s="52"/>
      <c r="J116" s="57">
        <v>0.13</v>
      </c>
      <c r="K116" s="52"/>
      <c r="L116" s="55">
        <f>L114*J116</f>
        <v>14.611031760000001</v>
      </c>
      <c r="M116" s="51"/>
      <c r="N116" s="55">
        <f>L116-H116</f>
        <v>-1.0085124400000005</v>
      </c>
      <c r="O116" s="104">
        <f t="shared" ref="O116:O117" si="58">IF(OR(H116=0,L116=0),"",(N116/H116))</f>
        <v>-6.4567341216013235E-2</v>
      </c>
      <c r="Q116" s="224"/>
      <c r="R116" s="51"/>
      <c r="S116" s="225"/>
      <c r="T116" s="51"/>
      <c r="U116" s="201"/>
      <c r="V116" s="202"/>
      <c r="W116" s="197"/>
      <c r="X116" s="224"/>
      <c r="Y116" s="51"/>
      <c r="Z116" s="225"/>
      <c r="AA116" s="51"/>
      <c r="AB116" s="201"/>
      <c r="AC116" s="202"/>
      <c r="AD116" s="197"/>
      <c r="AE116" s="224"/>
      <c r="AF116" s="51"/>
      <c r="AG116" s="225"/>
      <c r="AH116" s="51"/>
      <c r="AI116" s="201"/>
      <c r="AJ116" s="202"/>
      <c r="AK116" s="197"/>
      <c r="AL116" s="197"/>
    </row>
    <row r="117" spans="1:38" s="179" customFormat="1" ht="15.75" thickBot="1" x14ac:dyDescent="0.3">
      <c r="A117" s="1"/>
      <c r="B117" s="341" t="s">
        <v>93</v>
      </c>
      <c r="C117" s="341"/>
      <c r="D117" s="341"/>
      <c r="E117" s="50"/>
      <c r="F117" s="49"/>
      <c r="G117" s="48"/>
      <c r="H117" s="47">
        <f>SUM(H114:H116)</f>
        <v>126.15785700000002</v>
      </c>
      <c r="I117" s="46"/>
      <c r="J117" s="46"/>
      <c r="K117" s="46"/>
      <c r="L117" s="238">
        <f>SUM(L114:L116)</f>
        <v>118.01217960000001</v>
      </c>
      <c r="M117" s="45"/>
      <c r="N117" s="44">
        <f>L117-H117</f>
        <v>-8.1456774000000109</v>
      </c>
      <c r="O117" s="152">
        <f t="shared" si="58"/>
        <v>-6.4567341216013277E-2</v>
      </c>
      <c r="Q117" s="61"/>
      <c r="R117" s="61"/>
      <c r="S117" s="214"/>
      <c r="T117" s="61"/>
      <c r="U117" s="214"/>
      <c r="V117" s="226"/>
      <c r="W117" s="197"/>
      <c r="X117" s="61"/>
      <c r="Y117" s="61"/>
      <c r="Z117" s="214"/>
      <c r="AA117" s="61"/>
      <c r="AB117" s="214"/>
      <c r="AC117" s="226"/>
      <c r="AD117" s="197"/>
      <c r="AE117" s="61"/>
      <c r="AF117" s="61"/>
      <c r="AG117" s="214"/>
      <c r="AH117" s="61"/>
      <c r="AI117" s="214"/>
      <c r="AJ117" s="226"/>
      <c r="AK117" s="197"/>
      <c r="AL117" s="197"/>
    </row>
    <row r="118" spans="1:38" s="179" customFormat="1" ht="15.75" thickBot="1" x14ac:dyDescent="0.3">
      <c r="A118" s="6"/>
      <c r="B118" s="18" t="s">
        <v>63</v>
      </c>
      <c r="C118" s="16"/>
      <c r="D118" s="17"/>
      <c r="E118" s="16"/>
      <c r="F118" s="43"/>
      <c r="G118" s="11"/>
      <c r="H118" s="41"/>
      <c r="I118" s="9"/>
      <c r="J118" s="43"/>
      <c r="K118" s="42"/>
      <c r="L118" s="242"/>
      <c r="M118" s="9"/>
      <c r="N118" s="40"/>
      <c r="O118" s="7"/>
      <c r="Q118" s="203"/>
      <c r="R118" s="227"/>
      <c r="S118" s="205"/>
      <c r="T118" s="24"/>
      <c r="U118" s="228"/>
      <c r="V118" s="222"/>
      <c r="W118" s="197"/>
      <c r="X118" s="203"/>
      <c r="Y118" s="227"/>
      <c r="Z118" s="205"/>
      <c r="AA118" s="24"/>
      <c r="AB118" s="228"/>
      <c r="AC118" s="222"/>
      <c r="AD118" s="197"/>
      <c r="AE118" s="203"/>
      <c r="AF118" s="227"/>
      <c r="AG118" s="205"/>
      <c r="AH118" s="24"/>
      <c r="AI118" s="228"/>
      <c r="AJ118" s="222"/>
      <c r="AK118" s="197"/>
      <c r="AL118" s="197"/>
    </row>
    <row r="119" spans="1:38" s="179" customForma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5"/>
      <c r="M119" s="1"/>
      <c r="N119" s="1"/>
      <c r="O119" s="1"/>
      <c r="Q119" s="206"/>
      <c r="R119" s="206"/>
      <c r="S119" s="234"/>
      <c r="T119" s="206"/>
      <c r="U119" s="206"/>
      <c r="V119" s="206"/>
      <c r="W119" s="197"/>
      <c r="X119" s="206"/>
      <c r="Y119" s="206"/>
      <c r="Z119" s="234"/>
      <c r="AA119" s="206"/>
      <c r="AB119" s="206"/>
      <c r="AC119" s="206"/>
      <c r="AD119" s="197"/>
      <c r="AE119" s="206"/>
      <c r="AF119" s="206"/>
      <c r="AG119" s="234"/>
      <c r="AH119" s="206"/>
      <c r="AI119" s="206"/>
      <c r="AJ119" s="206"/>
      <c r="AK119" s="197"/>
      <c r="AL119" s="197"/>
    </row>
    <row r="120" spans="1:38" s="179" customFormat="1" x14ac:dyDescent="0.25">
      <c r="A120" s="1"/>
      <c r="B120" s="4" t="s">
        <v>0</v>
      </c>
      <c r="C120" s="1"/>
      <c r="D120" s="1"/>
      <c r="E120" s="1"/>
      <c r="F120" s="3">
        <v>3.7600000000000001E-2</v>
      </c>
      <c r="G120" s="1"/>
      <c r="H120" s="1"/>
      <c r="I120" s="1"/>
      <c r="J120" s="3">
        <v>3.7600000000000001E-2</v>
      </c>
      <c r="K120" s="1"/>
      <c r="L120" s="1"/>
      <c r="M120" s="1"/>
      <c r="N120" s="1"/>
      <c r="O120" s="1"/>
      <c r="Q120" s="235"/>
      <c r="R120" s="206"/>
      <c r="S120" s="206"/>
      <c r="T120" s="206"/>
      <c r="U120" s="206"/>
      <c r="V120" s="206"/>
      <c r="W120" s="197"/>
      <c r="X120" s="235"/>
      <c r="Y120" s="206"/>
      <c r="Z120" s="206"/>
      <c r="AA120" s="206"/>
      <c r="AB120" s="206"/>
      <c r="AC120" s="206"/>
      <c r="AD120" s="197"/>
      <c r="AE120" s="235"/>
      <c r="AF120" s="206"/>
      <c r="AG120" s="206"/>
      <c r="AH120" s="206"/>
      <c r="AI120" s="206"/>
      <c r="AJ120" s="206"/>
      <c r="AK120" s="197"/>
      <c r="AL120" s="197"/>
    </row>
    <row r="121" spans="1:38" s="179" customForma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7"/>
      <c r="AH121" s="197"/>
      <c r="AI121" s="197"/>
      <c r="AJ121" s="197"/>
      <c r="AK121" s="197"/>
      <c r="AL121" s="197"/>
    </row>
    <row r="122" spans="1:38" s="179" customFormat="1" ht="18" x14ac:dyDescent="0.25">
      <c r="A122" s="1"/>
      <c r="B122" s="344" t="s">
        <v>36</v>
      </c>
      <c r="C122" s="344"/>
      <c r="D122" s="344"/>
      <c r="E122" s="344"/>
      <c r="F122" s="344"/>
      <c r="G122" s="344"/>
      <c r="H122" s="344"/>
      <c r="I122" s="344"/>
      <c r="J122" s="344"/>
      <c r="K122" s="344"/>
      <c r="L122" s="344"/>
      <c r="M122" s="344"/>
      <c r="N122" s="344"/>
      <c r="O122" s="344"/>
    </row>
    <row r="123" spans="1:38" s="179" customFormat="1" ht="18" x14ac:dyDescent="0.25">
      <c r="A123" s="1"/>
      <c r="B123" s="344" t="s">
        <v>35</v>
      </c>
      <c r="C123" s="344"/>
      <c r="D123" s="344"/>
      <c r="E123" s="344"/>
      <c r="F123" s="344"/>
      <c r="G123" s="344"/>
      <c r="H123" s="344"/>
      <c r="I123" s="344"/>
      <c r="J123" s="344"/>
      <c r="K123" s="344"/>
      <c r="L123" s="344"/>
      <c r="M123" s="344"/>
      <c r="N123" s="344"/>
      <c r="O123" s="344"/>
    </row>
    <row r="124" spans="1:38" s="179" customForma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38" s="179" customForma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T125" s="179">
        <v>2</v>
      </c>
    </row>
    <row r="126" spans="1:38" s="179" customFormat="1" ht="15.75" x14ac:dyDescent="0.25">
      <c r="A126" s="1"/>
      <c r="B126" s="130" t="s">
        <v>34</v>
      </c>
      <c r="C126" s="1"/>
      <c r="D126" s="345" t="s">
        <v>56</v>
      </c>
      <c r="E126" s="345"/>
      <c r="F126" s="345"/>
      <c r="G126" s="345"/>
      <c r="H126" s="345"/>
      <c r="I126" s="345"/>
      <c r="J126" s="345"/>
      <c r="K126" s="345"/>
      <c r="L126" s="345"/>
      <c r="M126" s="345"/>
      <c r="N126" s="345"/>
      <c r="O126" s="345"/>
    </row>
    <row r="127" spans="1:38" s="179" customFormat="1" ht="15.75" x14ac:dyDescent="0.25">
      <c r="A127" s="1"/>
      <c r="B127" s="128"/>
      <c r="C127" s="1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</row>
    <row r="128" spans="1:38" s="179" customFormat="1" ht="15.75" x14ac:dyDescent="0.25">
      <c r="A128" s="1"/>
      <c r="B128" s="130" t="s">
        <v>33</v>
      </c>
      <c r="C128" s="1"/>
      <c r="D128" s="129" t="s">
        <v>32</v>
      </c>
      <c r="E128" s="127"/>
      <c r="F128" s="127"/>
      <c r="G128" s="127"/>
      <c r="H128" s="127"/>
      <c r="I128" s="127"/>
      <c r="J128" s="127"/>
      <c r="K128" s="127"/>
      <c r="L128" s="127"/>
      <c r="M128" s="127"/>
      <c r="N128" s="127"/>
      <c r="O128" s="127"/>
    </row>
    <row r="129" spans="1:38" s="179" customFormat="1" ht="15.75" x14ac:dyDescent="0.25">
      <c r="A129" s="1"/>
      <c r="B129" s="128"/>
      <c r="C129" s="1"/>
      <c r="D129" s="127"/>
      <c r="E129" s="127"/>
      <c r="F129" s="127"/>
      <c r="G129" s="127"/>
      <c r="H129" s="127"/>
      <c r="I129" s="127"/>
      <c r="J129" s="127"/>
      <c r="K129" s="127"/>
      <c r="L129" s="127"/>
      <c r="M129" s="127"/>
      <c r="N129" s="127"/>
      <c r="O129" s="127"/>
    </row>
    <row r="130" spans="1:38" s="179" customFormat="1" x14ac:dyDescent="0.25">
      <c r="A130" s="1"/>
      <c r="B130" s="2"/>
      <c r="C130" s="1"/>
      <c r="D130" s="4" t="s">
        <v>31</v>
      </c>
      <c r="E130" s="4"/>
      <c r="F130" s="126">
        <v>245</v>
      </c>
      <c r="G130" s="4" t="s">
        <v>30</v>
      </c>
      <c r="H130" s="1"/>
      <c r="I130" s="1"/>
      <c r="J130" s="1"/>
      <c r="K130" s="1"/>
      <c r="L130" s="1"/>
      <c r="M130" s="1"/>
      <c r="N130" s="1"/>
      <c r="O130" s="1"/>
    </row>
    <row r="131" spans="1:38" s="179" customFormat="1" x14ac:dyDescent="0.2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5"/>
      <c r="M131" s="1"/>
      <c r="N131" s="1"/>
      <c r="O131" s="1"/>
    </row>
    <row r="132" spans="1:38" s="179" customFormat="1" x14ac:dyDescent="0.25">
      <c r="A132" s="1"/>
      <c r="B132" s="2"/>
      <c r="C132" s="1"/>
      <c r="D132" s="125"/>
      <c r="E132" s="125"/>
      <c r="F132" s="342" t="s">
        <v>29</v>
      </c>
      <c r="G132" s="346"/>
      <c r="H132" s="343"/>
      <c r="I132" s="1"/>
      <c r="J132" s="348" t="s">
        <v>97</v>
      </c>
      <c r="K132" s="349"/>
      <c r="L132" s="350"/>
      <c r="M132" s="1"/>
      <c r="N132" s="342" t="s">
        <v>28</v>
      </c>
      <c r="O132" s="343"/>
      <c r="Q132" s="333"/>
      <c r="R132" s="333"/>
      <c r="S132" s="333"/>
      <c r="T132" s="206"/>
      <c r="U132" s="333"/>
      <c r="V132" s="333"/>
      <c r="W132" s="197"/>
      <c r="X132" s="333"/>
      <c r="Y132" s="333"/>
      <c r="Z132" s="333"/>
      <c r="AA132" s="206"/>
      <c r="AB132" s="333"/>
      <c r="AC132" s="333"/>
      <c r="AD132" s="197"/>
      <c r="AE132" s="333"/>
      <c r="AF132" s="333"/>
      <c r="AG132" s="333"/>
      <c r="AH132" s="206"/>
      <c r="AI132" s="333"/>
      <c r="AJ132" s="333"/>
      <c r="AK132" s="197"/>
      <c r="AL132" s="197"/>
    </row>
    <row r="133" spans="1:38" s="179" customFormat="1" ht="15" customHeight="1" x14ac:dyDescent="0.25">
      <c r="A133" s="1"/>
      <c r="B133" s="2"/>
      <c r="C133" s="1"/>
      <c r="D133" s="334" t="s">
        <v>27</v>
      </c>
      <c r="E133" s="121"/>
      <c r="F133" s="124" t="s">
        <v>26</v>
      </c>
      <c r="G133" s="124" t="s">
        <v>25</v>
      </c>
      <c r="H133" s="122" t="s">
        <v>24</v>
      </c>
      <c r="I133" s="1"/>
      <c r="J133" s="282" t="s">
        <v>26</v>
      </c>
      <c r="K133" s="283" t="s">
        <v>25</v>
      </c>
      <c r="L133" s="284" t="s">
        <v>24</v>
      </c>
      <c r="M133" s="1"/>
      <c r="N133" s="336" t="s">
        <v>23</v>
      </c>
      <c r="O133" s="338" t="s">
        <v>22</v>
      </c>
      <c r="Q133" s="207"/>
      <c r="R133" s="207"/>
      <c r="S133" s="207"/>
      <c r="T133" s="206"/>
      <c r="U133" s="340"/>
      <c r="V133" s="340"/>
      <c r="W133" s="197"/>
      <c r="X133" s="207"/>
      <c r="Y133" s="207"/>
      <c r="Z133" s="207"/>
      <c r="AA133" s="206"/>
      <c r="AB133" s="340"/>
      <c r="AC133" s="340"/>
      <c r="AD133" s="197"/>
      <c r="AE133" s="207"/>
      <c r="AF133" s="207"/>
      <c r="AG133" s="207"/>
      <c r="AH133" s="206"/>
      <c r="AI133" s="340"/>
      <c r="AJ133" s="340"/>
      <c r="AK133" s="197"/>
      <c r="AL133" s="197"/>
    </row>
    <row r="134" spans="1:38" s="179" customFormat="1" x14ac:dyDescent="0.25">
      <c r="A134" s="1"/>
      <c r="B134" s="2"/>
      <c r="C134" s="1"/>
      <c r="D134" s="335"/>
      <c r="E134" s="121"/>
      <c r="F134" s="120" t="s">
        <v>21</v>
      </c>
      <c r="G134" s="120"/>
      <c r="H134" s="119" t="s">
        <v>21</v>
      </c>
      <c r="I134" s="1"/>
      <c r="J134" s="285" t="s">
        <v>21</v>
      </c>
      <c r="K134" s="286"/>
      <c r="L134" s="286" t="s">
        <v>21</v>
      </c>
      <c r="M134" s="1"/>
      <c r="N134" s="337"/>
      <c r="O134" s="339"/>
      <c r="Q134" s="208"/>
      <c r="R134" s="208"/>
      <c r="S134" s="208"/>
      <c r="T134" s="206"/>
      <c r="U134" s="340"/>
      <c r="V134" s="340"/>
      <c r="W134" s="197"/>
      <c r="X134" s="208"/>
      <c r="Y134" s="208"/>
      <c r="Z134" s="208"/>
      <c r="AA134" s="206"/>
      <c r="AB134" s="340"/>
      <c r="AC134" s="340"/>
      <c r="AD134" s="197"/>
      <c r="AE134" s="208"/>
      <c r="AF134" s="208"/>
      <c r="AG134" s="208"/>
      <c r="AH134" s="206"/>
      <c r="AI134" s="340"/>
      <c r="AJ134" s="340"/>
      <c r="AK134" s="197"/>
      <c r="AL134" s="197"/>
    </row>
    <row r="135" spans="1:38" s="179" customFormat="1" x14ac:dyDescent="0.25">
      <c r="A135" s="1"/>
      <c r="B135" s="54" t="s">
        <v>59</v>
      </c>
      <c r="C135" s="54"/>
      <c r="D135" s="86" t="s">
        <v>43</v>
      </c>
      <c r="E135" s="85"/>
      <c r="F135" s="141">
        <v>27.69</v>
      </c>
      <c r="G135" s="90">
        <v>1</v>
      </c>
      <c r="H135" s="105">
        <f t="shared" ref="H135:H145" si="59">G135*F135</f>
        <v>27.69</v>
      </c>
      <c r="I135" s="83"/>
      <c r="J135" s="287">
        <v>32.630000000000003</v>
      </c>
      <c r="K135" s="272">
        <v>1</v>
      </c>
      <c r="L135" s="288">
        <f t="shared" ref="L135:L136" si="60">K135*J135</f>
        <v>32.630000000000003</v>
      </c>
      <c r="M135" s="83"/>
      <c r="N135" s="82">
        <f t="shared" ref="N135:N136" si="61">L135-H135</f>
        <v>4.9400000000000013</v>
      </c>
      <c r="O135" s="104">
        <f>IF(OR(H135=0,L135=0),"",(N135/H135))</f>
        <v>0.17840375586854465</v>
      </c>
      <c r="Q135" s="209"/>
      <c r="R135" s="53"/>
      <c r="S135" s="200"/>
      <c r="T135" s="53"/>
      <c r="U135" s="201"/>
      <c r="V135" s="202"/>
      <c r="W135" s="197"/>
      <c r="X135" s="209"/>
      <c r="Y135" s="53"/>
      <c r="Z135" s="200"/>
      <c r="AA135" s="53"/>
      <c r="AB135" s="201"/>
      <c r="AC135" s="202"/>
      <c r="AD135" s="197"/>
      <c r="AE135" s="209"/>
      <c r="AF135" s="53"/>
      <c r="AG135" s="200"/>
      <c r="AH135" s="53"/>
      <c r="AI135" s="201"/>
      <c r="AJ135" s="202"/>
      <c r="AK135" s="197"/>
      <c r="AL135" s="197"/>
    </row>
    <row r="136" spans="1:38" s="179" customFormat="1" x14ac:dyDescent="0.25">
      <c r="A136" s="1"/>
      <c r="B136" s="188" t="s">
        <v>81</v>
      </c>
      <c r="C136" s="54"/>
      <c r="D136" s="86" t="s">
        <v>43</v>
      </c>
      <c r="E136" s="85"/>
      <c r="F136" s="141">
        <v>0.28000000000000003</v>
      </c>
      <c r="G136" s="90">
        <v>1</v>
      </c>
      <c r="H136" s="105">
        <f t="shared" si="59"/>
        <v>0.28000000000000003</v>
      </c>
      <c r="I136" s="83"/>
      <c r="J136" s="287">
        <v>0.28000000000000003</v>
      </c>
      <c r="K136" s="272">
        <v>1</v>
      </c>
      <c r="L136" s="288">
        <f t="shared" si="60"/>
        <v>0.28000000000000003</v>
      </c>
      <c r="M136" s="83"/>
      <c r="N136" s="82">
        <f t="shared" si="61"/>
        <v>0</v>
      </c>
      <c r="O136" s="104">
        <f t="shared" ref="O136" si="62">IF(OR(H136=0,L136=0),"",(N136/H136))</f>
        <v>0</v>
      </c>
      <c r="Q136" s="209"/>
      <c r="R136" s="53"/>
      <c r="S136" s="200"/>
      <c r="T136" s="53"/>
      <c r="U136" s="201"/>
      <c r="V136" s="202"/>
      <c r="W136" s="197"/>
      <c r="X136" s="209"/>
      <c r="Y136" s="53"/>
      <c r="Z136" s="200"/>
      <c r="AA136" s="53"/>
      <c r="AB136" s="201"/>
      <c r="AC136" s="202"/>
      <c r="AD136" s="197"/>
      <c r="AE136" s="209"/>
      <c r="AF136" s="53"/>
      <c r="AG136" s="200"/>
      <c r="AH136" s="53"/>
      <c r="AI136" s="201"/>
      <c r="AJ136" s="202"/>
      <c r="AK136" s="197"/>
      <c r="AL136" s="197"/>
    </row>
    <row r="137" spans="1:38" s="179" customFormat="1" x14ac:dyDescent="0.25">
      <c r="A137" s="1"/>
      <c r="B137" s="188" t="s">
        <v>70</v>
      </c>
      <c r="C137" s="54"/>
      <c r="D137" s="86" t="s">
        <v>43</v>
      </c>
      <c r="E137" s="85"/>
      <c r="F137" s="141">
        <v>-0.48</v>
      </c>
      <c r="G137" s="90">
        <v>1</v>
      </c>
      <c r="H137" s="105">
        <f t="shared" si="59"/>
        <v>-0.48</v>
      </c>
      <c r="I137" s="83"/>
      <c r="J137" s="289">
        <v>-0.48</v>
      </c>
      <c r="K137" s="273">
        <v>1</v>
      </c>
      <c r="L137" s="288">
        <f>K137*J137</f>
        <v>-0.48</v>
      </c>
      <c r="M137" s="83"/>
      <c r="N137" s="82">
        <f>L137-H137</f>
        <v>0</v>
      </c>
      <c r="O137" s="104">
        <f>IF(OR(H137=0,L137=0),"",(N137/H137))</f>
        <v>0</v>
      </c>
      <c r="Q137" s="210"/>
      <c r="R137" s="53"/>
      <c r="S137" s="200"/>
      <c r="T137" s="53"/>
      <c r="U137" s="201"/>
      <c r="V137" s="202"/>
      <c r="W137" s="197"/>
      <c r="X137" s="210"/>
      <c r="Y137" s="53"/>
      <c r="Z137" s="200"/>
      <c r="AA137" s="53"/>
      <c r="AB137" s="201"/>
      <c r="AC137" s="202"/>
      <c r="AD137" s="197"/>
      <c r="AE137" s="211"/>
      <c r="AF137" s="53"/>
      <c r="AG137" s="200"/>
      <c r="AH137" s="53"/>
      <c r="AI137" s="201"/>
      <c r="AJ137" s="202"/>
      <c r="AK137" s="197"/>
      <c r="AL137" s="197"/>
    </row>
    <row r="138" spans="1:38" s="179" customFormat="1" x14ac:dyDescent="0.25">
      <c r="A138" s="1"/>
      <c r="B138" s="188" t="s">
        <v>82</v>
      </c>
      <c r="C138" s="54"/>
      <c r="D138" s="86" t="s">
        <v>43</v>
      </c>
      <c r="E138" s="85"/>
      <c r="F138" s="141">
        <v>-1.48</v>
      </c>
      <c r="G138" s="90">
        <v>1</v>
      </c>
      <c r="H138" s="105">
        <f t="shared" si="59"/>
        <v>-1.48</v>
      </c>
      <c r="I138" s="83"/>
      <c r="J138" s="289">
        <v>-1.48</v>
      </c>
      <c r="K138" s="273">
        <v>1</v>
      </c>
      <c r="L138" s="288">
        <f t="shared" ref="L138:L141" si="63">K138*J138</f>
        <v>-1.48</v>
      </c>
      <c r="M138" s="83"/>
      <c r="N138" s="82">
        <f t="shared" ref="N138:N141" si="64">L138-H138</f>
        <v>0</v>
      </c>
      <c r="O138" s="104">
        <f t="shared" ref="O138:O143" si="65">IF(OR(H138=0,L138=0),"",(N138/H138))</f>
        <v>0</v>
      </c>
      <c r="Q138" s="210"/>
      <c r="R138" s="53"/>
      <c r="S138" s="200"/>
      <c r="T138" s="53"/>
      <c r="U138" s="201"/>
      <c r="V138" s="202"/>
      <c r="W138" s="197"/>
      <c r="X138" s="210"/>
      <c r="Y138" s="53"/>
      <c r="Z138" s="200"/>
      <c r="AA138" s="53"/>
      <c r="AB138" s="201"/>
      <c r="AC138" s="202"/>
      <c r="AD138" s="197"/>
      <c r="AE138" s="211"/>
      <c r="AF138" s="53"/>
      <c r="AG138" s="200"/>
      <c r="AH138" s="53"/>
      <c r="AI138" s="201"/>
      <c r="AJ138" s="202"/>
      <c r="AK138" s="197"/>
      <c r="AL138" s="197"/>
    </row>
    <row r="139" spans="1:38" s="179" customFormat="1" x14ac:dyDescent="0.25">
      <c r="A139" s="1"/>
      <c r="B139" s="188" t="s">
        <v>83</v>
      </c>
      <c r="C139" s="54"/>
      <c r="D139" s="86" t="s">
        <v>43</v>
      </c>
      <c r="E139" s="85"/>
      <c r="F139" s="141">
        <v>0.1</v>
      </c>
      <c r="G139" s="90">
        <v>1</v>
      </c>
      <c r="H139" s="105">
        <f t="shared" si="59"/>
        <v>0.1</v>
      </c>
      <c r="I139" s="83"/>
      <c r="J139" s="289">
        <v>0.1</v>
      </c>
      <c r="K139" s="273">
        <v>1</v>
      </c>
      <c r="L139" s="288">
        <f t="shared" si="63"/>
        <v>0.1</v>
      </c>
      <c r="M139" s="83"/>
      <c r="N139" s="82">
        <f t="shared" si="64"/>
        <v>0</v>
      </c>
      <c r="O139" s="104">
        <f t="shared" si="65"/>
        <v>0</v>
      </c>
      <c r="Q139" s="210"/>
      <c r="R139" s="53"/>
      <c r="S139" s="200"/>
      <c r="T139" s="53"/>
      <c r="U139" s="201"/>
      <c r="V139" s="202"/>
      <c r="W139" s="197"/>
      <c r="X139" s="210"/>
      <c r="Y139" s="53"/>
      <c r="Z139" s="200"/>
      <c r="AA139" s="53"/>
      <c r="AB139" s="201"/>
      <c r="AC139" s="202"/>
      <c r="AD139" s="197"/>
      <c r="AE139" s="210"/>
      <c r="AF139" s="53"/>
      <c r="AG139" s="200"/>
      <c r="AH139" s="53"/>
      <c r="AI139" s="201"/>
      <c r="AJ139" s="202"/>
      <c r="AK139" s="197"/>
      <c r="AL139" s="197"/>
    </row>
    <row r="140" spans="1:38" s="179" customFormat="1" x14ac:dyDescent="0.25">
      <c r="A140" s="1"/>
      <c r="B140" s="188" t="s">
        <v>71</v>
      </c>
      <c r="C140" s="54"/>
      <c r="D140" s="86" t="s">
        <v>43</v>
      </c>
      <c r="E140" s="85"/>
      <c r="F140" s="141">
        <v>0.03</v>
      </c>
      <c r="G140" s="90">
        <v>1</v>
      </c>
      <c r="H140" s="105">
        <f t="shared" si="59"/>
        <v>0.03</v>
      </c>
      <c r="I140" s="83"/>
      <c r="J140" s="289">
        <v>0.03</v>
      </c>
      <c r="K140" s="273">
        <v>1</v>
      </c>
      <c r="L140" s="288">
        <f t="shared" si="63"/>
        <v>0.03</v>
      </c>
      <c r="M140" s="83"/>
      <c r="N140" s="82">
        <f t="shared" si="64"/>
        <v>0</v>
      </c>
      <c r="O140" s="104">
        <f t="shared" si="65"/>
        <v>0</v>
      </c>
      <c r="Q140" s="210"/>
      <c r="R140" s="53"/>
      <c r="S140" s="200"/>
      <c r="T140" s="53"/>
      <c r="U140" s="201"/>
      <c r="V140" s="202"/>
      <c r="W140" s="197"/>
      <c r="X140" s="210"/>
      <c r="Y140" s="53"/>
      <c r="Z140" s="200"/>
      <c r="AA140" s="53"/>
      <c r="AB140" s="201"/>
      <c r="AC140" s="202"/>
      <c r="AD140" s="197"/>
      <c r="AE140" s="210"/>
      <c r="AF140" s="53"/>
      <c r="AG140" s="200"/>
      <c r="AH140" s="53"/>
      <c r="AI140" s="201"/>
      <c r="AJ140" s="202"/>
      <c r="AK140" s="197"/>
      <c r="AL140" s="197"/>
    </row>
    <row r="141" spans="1:38" s="179" customFormat="1" x14ac:dyDescent="0.25">
      <c r="A141" s="1"/>
      <c r="B141" s="188" t="s">
        <v>72</v>
      </c>
      <c r="C141" s="54"/>
      <c r="D141" s="86" t="s">
        <v>43</v>
      </c>
      <c r="E141" s="85"/>
      <c r="F141" s="141">
        <v>0.46</v>
      </c>
      <c r="G141" s="90">
        <v>1</v>
      </c>
      <c r="H141" s="105">
        <f t="shared" si="59"/>
        <v>0.46</v>
      </c>
      <c r="I141" s="83"/>
      <c r="J141" s="289">
        <v>0.46</v>
      </c>
      <c r="K141" s="273">
        <v>1</v>
      </c>
      <c r="L141" s="288">
        <f t="shared" si="63"/>
        <v>0.46</v>
      </c>
      <c r="M141" s="83"/>
      <c r="N141" s="82">
        <f t="shared" si="64"/>
        <v>0</v>
      </c>
      <c r="O141" s="104">
        <f t="shared" si="65"/>
        <v>0</v>
      </c>
      <c r="Q141" s="210"/>
      <c r="R141" s="53"/>
      <c r="S141" s="200"/>
      <c r="T141" s="53"/>
      <c r="U141" s="201"/>
      <c r="V141" s="202"/>
      <c r="W141" s="197"/>
      <c r="X141" s="210"/>
      <c r="Y141" s="53"/>
      <c r="Z141" s="200"/>
      <c r="AA141" s="53"/>
      <c r="AB141" s="201"/>
      <c r="AC141" s="202"/>
      <c r="AD141" s="197"/>
      <c r="AE141" s="210"/>
      <c r="AF141" s="53"/>
      <c r="AG141" s="200"/>
      <c r="AH141" s="53"/>
      <c r="AI141" s="201"/>
      <c r="AJ141" s="202"/>
      <c r="AK141" s="197"/>
      <c r="AL141" s="197"/>
    </row>
    <row r="142" spans="1:38" s="192" customFormat="1" x14ac:dyDescent="0.25">
      <c r="A142" s="114"/>
      <c r="B142" s="85" t="s">
        <v>67</v>
      </c>
      <c r="C142" s="85"/>
      <c r="D142" s="86" t="s">
        <v>43</v>
      </c>
      <c r="E142" s="85"/>
      <c r="F142" s="141">
        <v>0.88</v>
      </c>
      <c r="G142" s="90">
        <v>1</v>
      </c>
      <c r="H142" s="105">
        <f t="shared" si="59"/>
        <v>0.88</v>
      </c>
      <c r="I142" s="107"/>
      <c r="J142" s="287">
        <v>0.88</v>
      </c>
      <c r="K142" s="272">
        <v>1</v>
      </c>
      <c r="L142" s="290">
        <f>K142*J142</f>
        <v>0.88</v>
      </c>
      <c r="M142" s="107"/>
      <c r="N142" s="190">
        <f>L142-H142</f>
        <v>0</v>
      </c>
      <c r="O142" s="191">
        <f t="shared" si="65"/>
        <v>0</v>
      </c>
      <c r="Q142" s="210"/>
      <c r="R142" s="53"/>
      <c r="S142" s="200"/>
      <c r="T142" s="53"/>
      <c r="U142" s="201"/>
      <c r="V142" s="202"/>
      <c r="W142" s="197"/>
      <c r="X142" s="210"/>
      <c r="Y142" s="53"/>
      <c r="Z142" s="200"/>
      <c r="AA142" s="53"/>
      <c r="AB142" s="201"/>
      <c r="AC142" s="202"/>
      <c r="AD142" s="197"/>
      <c r="AE142" s="210"/>
      <c r="AF142" s="53"/>
      <c r="AG142" s="200"/>
      <c r="AH142" s="53"/>
      <c r="AI142" s="201"/>
      <c r="AJ142" s="202"/>
      <c r="AK142" s="197"/>
      <c r="AL142" s="197"/>
    </row>
    <row r="143" spans="1:38" s="192" customFormat="1" x14ac:dyDescent="0.25">
      <c r="A143" s="114"/>
      <c r="B143" s="85" t="s">
        <v>68</v>
      </c>
      <c r="C143" s="85"/>
      <c r="D143" s="86" t="s">
        <v>43</v>
      </c>
      <c r="E143" s="85"/>
      <c r="F143" s="141">
        <v>0.28000000000000003</v>
      </c>
      <c r="G143" s="90">
        <v>1</v>
      </c>
      <c r="H143" s="105">
        <f t="shared" si="59"/>
        <v>0.28000000000000003</v>
      </c>
      <c r="I143" s="107"/>
      <c r="J143" s="287">
        <v>0.28000000000000003</v>
      </c>
      <c r="K143" s="272">
        <v>1</v>
      </c>
      <c r="L143" s="290">
        <f>K143*J143</f>
        <v>0.28000000000000003</v>
      </c>
      <c r="M143" s="107"/>
      <c r="N143" s="190">
        <f>L143-H143</f>
        <v>0</v>
      </c>
      <c r="O143" s="191">
        <f t="shared" si="65"/>
        <v>0</v>
      </c>
      <c r="Q143" s="210"/>
      <c r="R143" s="53"/>
      <c r="S143" s="200"/>
      <c r="T143" s="53"/>
      <c r="U143" s="201"/>
      <c r="V143" s="202"/>
      <c r="W143" s="197"/>
      <c r="X143" s="210"/>
      <c r="Y143" s="53"/>
      <c r="Z143" s="200"/>
      <c r="AA143" s="53"/>
      <c r="AB143" s="201"/>
      <c r="AC143" s="202"/>
      <c r="AD143" s="197"/>
      <c r="AE143" s="210"/>
      <c r="AF143" s="53"/>
      <c r="AG143" s="200"/>
      <c r="AH143" s="53"/>
      <c r="AI143" s="201"/>
      <c r="AJ143" s="202"/>
      <c r="AK143" s="197"/>
      <c r="AL143" s="197"/>
    </row>
    <row r="144" spans="1:38" s="179" customFormat="1" x14ac:dyDescent="0.25">
      <c r="A144" s="1"/>
      <c r="B144" s="54" t="s">
        <v>20</v>
      </c>
      <c r="C144" s="54"/>
      <c r="D144" s="86" t="s">
        <v>7</v>
      </c>
      <c r="E144" s="85"/>
      <c r="F144" s="142">
        <v>1.512E-2</v>
      </c>
      <c r="G144" s="177">
        <f>$F130</f>
        <v>245</v>
      </c>
      <c r="H144" s="105">
        <f t="shared" si="59"/>
        <v>3.7044000000000001</v>
      </c>
      <c r="I144" s="83"/>
      <c r="J144" s="291">
        <v>1.0630000000000001E-2</v>
      </c>
      <c r="K144" s="274">
        <f>+F130</f>
        <v>245</v>
      </c>
      <c r="L144" s="288">
        <f t="shared" ref="L144:L145" si="66">K144*J144</f>
        <v>2.6043500000000002</v>
      </c>
      <c r="M144" s="83"/>
      <c r="N144" s="82">
        <f t="shared" ref="N144:N147" si="67">L144-H144</f>
        <v>-1.10005</v>
      </c>
      <c r="O144" s="104">
        <f>IF(OR(H144=0,L144=0),"",(N144/H144))</f>
        <v>-0.29695767195767192</v>
      </c>
      <c r="Q144" s="211"/>
      <c r="R144" s="53"/>
      <c r="S144" s="200"/>
      <c r="T144" s="53"/>
      <c r="U144" s="201"/>
      <c r="V144" s="202"/>
      <c r="W144" s="197"/>
      <c r="X144" s="211"/>
      <c r="Y144" s="53"/>
      <c r="Z144" s="200"/>
      <c r="AA144" s="53"/>
      <c r="AB144" s="201"/>
      <c r="AC144" s="202"/>
      <c r="AD144" s="197"/>
      <c r="AE144" s="211"/>
      <c r="AF144" s="53"/>
      <c r="AG144" s="200"/>
      <c r="AH144" s="53"/>
      <c r="AI144" s="201"/>
      <c r="AJ144" s="202"/>
      <c r="AK144" s="197"/>
      <c r="AL144" s="197"/>
    </row>
    <row r="145" spans="1:38" s="179" customFormat="1" x14ac:dyDescent="0.25">
      <c r="A145" s="1"/>
      <c r="B145" s="193" t="s">
        <v>98</v>
      </c>
      <c r="C145" s="54"/>
      <c r="D145" s="86" t="s">
        <v>7</v>
      </c>
      <c r="E145" s="85"/>
      <c r="F145" s="142">
        <v>6.9999999999999994E-5</v>
      </c>
      <c r="G145" s="177">
        <f>+F130</f>
        <v>245</v>
      </c>
      <c r="H145" s="105">
        <f t="shared" si="59"/>
        <v>1.7149999999999999E-2</v>
      </c>
      <c r="I145" s="83"/>
      <c r="J145" s="291">
        <v>4.0999999999999999E-4</v>
      </c>
      <c r="K145" s="274">
        <f>+F130</f>
        <v>245</v>
      </c>
      <c r="L145" s="288">
        <f t="shared" si="66"/>
        <v>0.10045</v>
      </c>
      <c r="M145" s="83"/>
      <c r="N145" s="82">
        <f t="shared" si="67"/>
        <v>8.3299999999999999E-2</v>
      </c>
      <c r="O145" s="104">
        <f t="shared" ref="O145" si="68">IF(OR(H145=0,L145=0),"",(N145/H145))</f>
        <v>4.8571428571428577</v>
      </c>
      <c r="Q145" s="211"/>
      <c r="R145" s="53"/>
      <c r="S145" s="200"/>
      <c r="T145" s="53"/>
      <c r="U145" s="201"/>
      <c r="V145" s="202"/>
      <c r="W145" s="197"/>
      <c r="X145" s="211"/>
      <c r="Y145" s="53"/>
      <c r="Z145" s="200"/>
      <c r="AA145" s="53"/>
      <c r="AB145" s="201"/>
      <c r="AC145" s="202"/>
      <c r="AD145" s="197"/>
      <c r="AE145" s="211"/>
      <c r="AF145" s="53"/>
      <c r="AG145" s="200"/>
      <c r="AH145" s="53"/>
      <c r="AI145" s="201"/>
      <c r="AJ145" s="202"/>
      <c r="AK145" s="197"/>
      <c r="AL145" s="197"/>
    </row>
    <row r="146" spans="1:38" s="179" customFormat="1" x14ac:dyDescent="0.25">
      <c r="A146" s="114"/>
      <c r="B146" s="118" t="s">
        <v>19</v>
      </c>
      <c r="C146" s="102"/>
      <c r="D146" s="117"/>
      <c r="E146" s="102"/>
      <c r="F146" s="116"/>
      <c r="G146" s="115"/>
      <c r="H146" s="196">
        <f>SUM(H135:H145)</f>
        <v>31.481550000000006</v>
      </c>
      <c r="I146" s="109"/>
      <c r="J146" s="292"/>
      <c r="K146" s="275"/>
      <c r="L146" s="196">
        <f>SUM(L135:L145)</f>
        <v>35.404800000000016</v>
      </c>
      <c r="M146" s="109"/>
      <c r="N146" s="95">
        <f t="shared" si="67"/>
        <v>3.9232500000000101</v>
      </c>
      <c r="O146" s="94">
        <f>IF(OR(H146=0, L146=0),"",(N146/H146))</f>
        <v>0.12462061111984668</v>
      </c>
      <c r="Q146" s="212"/>
      <c r="R146" s="213"/>
      <c r="S146" s="200"/>
      <c r="T146" s="53"/>
      <c r="U146" s="214"/>
      <c r="V146" s="215"/>
      <c r="W146" s="197"/>
      <c r="X146" s="212"/>
      <c r="Y146" s="213"/>
      <c r="Z146" s="200"/>
      <c r="AA146" s="53"/>
      <c r="AB146" s="214"/>
      <c r="AC146" s="215"/>
      <c r="AD146" s="197"/>
      <c r="AE146" s="212"/>
      <c r="AF146" s="213"/>
      <c r="AG146" s="200"/>
      <c r="AH146" s="53"/>
      <c r="AI146" s="214"/>
      <c r="AJ146" s="215"/>
      <c r="AK146" s="197"/>
      <c r="AL146" s="197"/>
    </row>
    <row r="147" spans="1:38" s="179" customFormat="1" x14ac:dyDescent="0.25">
      <c r="A147" s="1"/>
      <c r="B147" s="87" t="s">
        <v>18</v>
      </c>
      <c r="C147" s="54"/>
      <c r="D147" s="86" t="s">
        <v>7</v>
      </c>
      <c r="E147" s="85"/>
      <c r="F147" s="145">
        <f>IF(ISBLANK($D128)=TRUE, 0, IF($D128="TOU", 0.65*$F161+0.17*$F162+0.18*$F163, IF(AND($D128="non-TOU", $G165&gt;0), $F165,$F164)))</f>
        <v>8.2160000000000011E-2</v>
      </c>
      <c r="G147" s="146">
        <f>$F130*(1+$F175)-$F130</f>
        <v>9.2120000000000175</v>
      </c>
      <c r="H147" s="144">
        <f t="shared" ref="H147:H153" si="69">G147*F147</f>
        <v>0.75685792000000152</v>
      </c>
      <c r="I147" s="83"/>
      <c r="J147" s="293">
        <v>8.2160000000000011E-2</v>
      </c>
      <c r="K147" s="276">
        <f>$F130*(1+$J175)-$F130</f>
        <v>9.2120000000000175</v>
      </c>
      <c r="L147" s="294">
        <f>K147*J147</f>
        <v>0.75685792000000152</v>
      </c>
      <c r="M147" s="83"/>
      <c r="N147" s="82">
        <f t="shared" si="67"/>
        <v>0</v>
      </c>
      <c r="O147" s="104">
        <f t="shared" ref="O147" si="70">IF(OR(H147=0,L147=0),"",(N147/H147))</f>
        <v>0</v>
      </c>
      <c r="Q147" s="198"/>
      <c r="R147" s="199"/>
      <c r="S147" s="200"/>
      <c r="T147" s="53"/>
      <c r="U147" s="201"/>
      <c r="V147" s="202"/>
      <c r="W147" s="197"/>
      <c r="X147" s="198"/>
      <c r="Y147" s="199"/>
      <c r="Z147" s="200"/>
      <c r="AA147" s="53"/>
      <c r="AB147" s="201"/>
      <c r="AC147" s="202"/>
      <c r="AD147" s="197"/>
      <c r="AE147" s="198"/>
      <c r="AF147" s="199"/>
      <c r="AG147" s="200"/>
      <c r="AH147" s="53"/>
      <c r="AI147" s="201"/>
      <c r="AJ147" s="202"/>
      <c r="AK147" s="197"/>
      <c r="AL147" s="197"/>
    </row>
    <row r="148" spans="1:38" s="192" customFormat="1" x14ac:dyDescent="0.25">
      <c r="A148" s="114"/>
      <c r="B148" s="193" t="s">
        <v>73</v>
      </c>
      <c r="C148" s="85"/>
      <c r="D148" s="86" t="s">
        <v>7</v>
      </c>
      <c r="E148" s="85"/>
      <c r="F148" s="194">
        <v>-3.4099999999999998E-3</v>
      </c>
      <c r="G148" s="177">
        <f>$F130</f>
        <v>245</v>
      </c>
      <c r="H148" s="144">
        <f t="shared" si="69"/>
        <v>-0.83544999999999991</v>
      </c>
      <c r="I148" s="107"/>
      <c r="J148" s="295">
        <v>-3.2000000000000002E-3</v>
      </c>
      <c r="K148" s="277">
        <f>+F130</f>
        <v>245</v>
      </c>
      <c r="L148" s="294">
        <f t="shared" ref="L148:L149" si="71">K148*J148</f>
        <v>-0.78400000000000003</v>
      </c>
      <c r="M148" s="107"/>
      <c r="N148" s="82">
        <f t="shared" ref="N148:N149" si="72">L148-H148</f>
        <v>5.1449999999999885E-2</v>
      </c>
      <c r="O148" s="104">
        <f t="shared" ref="O148:O149" si="73">IF(OR(H148=0,L148=0),"",(N148/H148))</f>
        <v>-6.158357771260984E-2</v>
      </c>
      <c r="Q148" s="198"/>
      <c r="R148" s="199"/>
      <c r="S148" s="200"/>
      <c r="T148" s="53"/>
      <c r="U148" s="201"/>
      <c r="V148" s="202"/>
      <c r="W148" s="197"/>
      <c r="X148" s="198"/>
      <c r="Y148" s="199"/>
      <c r="Z148" s="200"/>
      <c r="AA148" s="53"/>
      <c r="AB148" s="201"/>
      <c r="AC148" s="202"/>
      <c r="AD148" s="197"/>
      <c r="AE148" s="198"/>
      <c r="AF148" s="199"/>
      <c r="AG148" s="200"/>
      <c r="AH148" s="53"/>
      <c r="AI148" s="201"/>
      <c r="AJ148" s="202"/>
      <c r="AK148" s="197"/>
      <c r="AL148" s="197"/>
    </row>
    <row r="149" spans="1:38" s="192" customFormat="1" x14ac:dyDescent="0.25">
      <c r="A149" s="114"/>
      <c r="B149" s="193" t="s">
        <v>100</v>
      </c>
      <c r="C149" s="85"/>
      <c r="D149" s="86" t="s">
        <v>7</v>
      </c>
      <c r="E149" s="85"/>
      <c r="F149" s="194">
        <v>2.9E-4</v>
      </c>
      <c r="G149" s="177">
        <f>+F130</f>
        <v>245</v>
      </c>
      <c r="H149" s="144">
        <f t="shared" si="69"/>
        <v>7.1050000000000002E-2</v>
      </c>
      <c r="I149" s="107"/>
      <c r="J149" s="295">
        <v>6.9999999999999994E-5</v>
      </c>
      <c r="K149" s="277">
        <f>+F130</f>
        <v>245</v>
      </c>
      <c r="L149" s="294">
        <f t="shared" si="71"/>
        <v>1.7149999999999999E-2</v>
      </c>
      <c r="M149" s="107"/>
      <c r="N149" s="82">
        <f t="shared" si="72"/>
        <v>-5.3900000000000003E-2</v>
      </c>
      <c r="O149" s="104">
        <f t="shared" si="73"/>
        <v>-0.75862068965517249</v>
      </c>
      <c r="Q149" s="198"/>
      <c r="R149" s="199"/>
      <c r="S149" s="200"/>
      <c r="T149" s="53"/>
      <c r="U149" s="201"/>
      <c r="V149" s="202"/>
      <c r="W149" s="197"/>
      <c r="X149" s="198"/>
      <c r="Y149" s="199"/>
      <c r="Z149" s="200"/>
      <c r="AA149" s="53"/>
      <c r="AB149" s="201"/>
      <c r="AC149" s="202"/>
      <c r="AD149" s="197"/>
      <c r="AE149" s="198"/>
      <c r="AF149" s="199"/>
      <c r="AG149" s="200"/>
      <c r="AH149" s="53"/>
      <c r="AI149" s="201"/>
      <c r="AJ149" s="202"/>
      <c r="AK149" s="197"/>
      <c r="AL149" s="197"/>
    </row>
    <row r="150" spans="1:38" s="192" customFormat="1" x14ac:dyDescent="0.25">
      <c r="A150" s="114"/>
      <c r="B150" s="259" t="s">
        <v>74</v>
      </c>
      <c r="C150" s="85"/>
      <c r="D150" s="86" t="s">
        <v>7</v>
      </c>
      <c r="E150" s="85"/>
      <c r="F150" s="194">
        <v>3.63E-3</v>
      </c>
      <c r="G150" s="177"/>
      <c r="H150" s="144">
        <f t="shared" si="69"/>
        <v>0</v>
      </c>
      <c r="I150" s="107"/>
      <c r="J150" s="295"/>
      <c r="K150" s="277"/>
      <c r="L150" s="294">
        <f>K150*J150</f>
        <v>0</v>
      </c>
      <c r="M150" s="107"/>
      <c r="N150" s="82">
        <f t="shared" ref="N150:N153" si="74">L150-H150</f>
        <v>0</v>
      </c>
      <c r="O150" s="104" t="str">
        <f t="shared" ref="O150:O153" si="75">IF(OR(H150=0,L150=0),"",(N150/H150))</f>
        <v/>
      </c>
      <c r="Q150" s="198"/>
      <c r="R150" s="199"/>
      <c r="S150" s="200"/>
      <c r="T150" s="53"/>
      <c r="U150" s="201"/>
      <c r="V150" s="202"/>
      <c r="W150" s="197"/>
      <c r="X150" s="198"/>
      <c r="Y150" s="199"/>
      <c r="Z150" s="200"/>
      <c r="AA150" s="53"/>
      <c r="AB150" s="201"/>
      <c r="AC150" s="202"/>
      <c r="AD150" s="197"/>
      <c r="AE150" s="198"/>
      <c r="AF150" s="199"/>
      <c r="AG150" s="200"/>
      <c r="AH150" s="53"/>
      <c r="AI150" s="201"/>
      <c r="AJ150" s="202"/>
      <c r="AK150" s="197"/>
      <c r="AL150" s="197"/>
    </row>
    <row r="151" spans="1:38" s="192" customFormat="1" x14ac:dyDescent="0.25">
      <c r="A151" s="114"/>
      <c r="B151" s="259" t="s">
        <v>75</v>
      </c>
      <c r="C151" s="85"/>
      <c r="D151" s="86" t="s">
        <v>7</v>
      </c>
      <c r="E151" s="85"/>
      <c r="F151" s="194">
        <v>6.6299999999999996E-3</v>
      </c>
      <c r="G151" s="177"/>
      <c r="H151" s="144">
        <f t="shared" si="69"/>
        <v>0</v>
      </c>
      <c r="I151" s="107"/>
      <c r="J151" s="295"/>
      <c r="K151" s="277"/>
      <c r="L151" s="294">
        <f t="shared" ref="L151:L152" si="76">K151*J151</f>
        <v>0</v>
      </c>
      <c r="M151" s="107"/>
      <c r="N151" s="82">
        <f t="shared" si="74"/>
        <v>0</v>
      </c>
      <c r="O151" s="104" t="str">
        <f t="shared" si="75"/>
        <v/>
      </c>
      <c r="Q151" s="198"/>
      <c r="R151" s="199"/>
      <c r="S151" s="200"/>
      <c r="T151" s="53"/>
      <c r="U151" s="201"/>
      <c r="V151" s="202"/>
      <c r="W151" s="197"/>
      <c r="X151" s="198"/>
      <c r="Y151" s="199"/>
      <c r="Z151" s="200"/>
      <c r="AA151" s="53"/>
      <c r="AB151" s="201"/>
      <c r="AC151" s="202"/>
      <c r="AD151" s="197"/>
      <c r="AE151" s="198"/>
      <c r="AF151" s="199"/>
      <c r="AG151" s="200"/>
      <c r="AH151" s="53"/>
      <c r="AI151" s="201"/>
      <c r="AJ151" s="202"/>
      <c r="AK151" s="197"/>
      <c r="AL151" s="197"/>
    </row>
    <row r="152" spans="1:38" s="192" customFormat="1" x14ac:dyDescent="0.25">
      <c r="A152" s="114"/>
      <c r="B152" s="193" t="s">
        <v>99</v>
      </c>
      <c r="C152" s="85"/>
      <c r="D152" s="86" t="s">
        <v>7</v>
      </c>
      <c r="E152" s="85"/>
      <c r="F152" s="194"/>
      <c r="G152" s="177"/>
      <c r="H152" s="144">
        <f t="shared" si="69"/>
        <v>0</v>
      </c>
      <c r="I152" s="107"/>
      <c r="J152" s="295">
        <v>-1.1199999999999999E-3</v>
      </c>
      <c r="K152" s="277"/>
      <c r="L152" s="294">
        <f t="shared" si="76"/>
        <v>0</v>
      </c>
      <c r="M152" s="107"/>
      <c r="N152" s="82">
        <f t="shared" si="74"/>
        <v>0</v>
      </c>
      <c r="O152" s="104" t="str">
        <f t="shared" si="75"/>
        <v/>
      </c>
      <c r="Q152" s="198"/>
      <c r="R152" s="199"/>
      <c r="S152" s="200"/>
      <c r="T152" s="53"/>
      <c r="U152" s="201"/>
      <c r="V152" s="202"/>
      <c r="W152" s="197"/>
      <c r="X152" s="198"/>
      <c r="Y152" s="199"/>
      <c r="Z152" s="200"/>
      <c r="AA152" s="53"/>
      <c r="AB152" s="201"/>
      <c r="AC152" s="202"/>
      <c r="AD152" s="197"/>
      <c r="AE152" s="198"/>
      <c r="AF152" s="199"/>
      <c r="AG152" s="200"/>
      <c r="AH152" s="53"/>
      <c r="AI152" s="201"/>
      <c r="AJ152" s="202"/>
      <c r="AK152" s="197"/>
      <c r="AL152" s="197"/>
    </row>
    <row r="153" spans="1:38" s="179" customFormat="1" x14ac:dyDescent="0.25">
      <c r="A153" s="1"/>
      <c r="B153" s="85" t="s">
        <v>69</v>
      </c>
      <c r="C153" s="54"/>
      <c r="D153" s="86" t="s">
        <v>43</v>
      </c>
      <c r="E153" s="85"/>
      <c r="F153" s="148">
        <v>0.78</v>
      </c>
      <c r="G153" s="147">
        <v>1</v>
      </c>
      <c r="H153" s="144">
        <f t="shared" si="69"/>
        <v>0.78</v>
      </c>
      <c r="I153" s="83"/>
      <c r="J153" s="296">
        <v>0.78</v>
      </c>
      <c r="K153" s="272">
        <v>1</v>
      </c>
      <c r="L153" s="294">
        <f>K153*J153</f>
        <v>0.78</v>
      </c>
      <c r="M153" s="83"/>
      <c r="N153" s="82">
        <f t="shared" si="74"/>
        <v>0</v>
      </c>
      <c r="O153" s="104">
        <f t="shared" si="75"/>
        <v>0</v>
      </c>
      <c r="Q153" s="216"/>
      <c r="R153" s="53"/>
      <c r="S153" s="200"/>
      <c r="T153" s="53"/>
      <c r="U153" s="201"/>
      <c r="V153" s="202"/>
      <c r="W153" s="197"/>
      <c r="X153" s="216"/>
      <c r="Y153" s="53"/>
      <c r="Z153" s="200"/>
      <c r="AA153" s="53"/>
      <c r="AB153" s="201"/>
      <c r="AC153" s="202"/>
      <c r="AD153" s="197"/>
      <c r="AE153" s="216"/>
      <c r="AF153" s="53"/>
      <c r="AG153" s="200"/>
      <c r="AH153" s="53"/>
      <c r="AI153" s="201"/>
      <c r="AJ153" s="202"/>
      <c r="AK153" s="197"/>
      <c r="AL153" s="197"/>
    </row>
    <row r="154" spans="1:38" s="179" customFormat="1" x14ac:dyDescent="0.25">
      <c r="A154" s="1"/>
      <c r="B154" s="103" t="s">
        <v>17</v>
      </c>
      <c r="C154" s="112"/>
      <c r="D154" s="112"/>
      <c r="E154" s="112"/>
      <c r="F154" s="111"/>
      <c r="G154" s="100"/>
      <c r="H154" s="97">
        <f>SUM(H147:H153)+H146</f>
        <v>32.254007920000006</v>
      </c>
      <c r="I154" s="109"/>
      <c r="J154" s="278"/>
      <c r="K154" s="279"/>
      <c r="L154" s="280">
        <f>SUM(L147:L153)+L146</f>
        <v>36.174807920000021</v>
      </c>
      <c r="M154" s="109"/>
      <c r="N154" s="95">
        <f t="shared" ref="N154:N167" si="77">L154-H154</f>
        <v>3.9208000000000141</v>
      </c>
      <c r="O154" s="94">
        <f>IF(OR(H154=0,L154=0),"",(N154/H154))</f>
        <v>0.12156008672549533</v>
      </c>
      <c r="Q154" s="53"/>
      <c r="R154" s="53"/>
      <c r="S154" s="214"/>
      <c r="T154" s="53"/>
      <c r="U154" s="214"/>
      <c r="V154" s="217"/>
      <c r="W154" s="197"/>
      <c r="X154" s="53"/>
      <c r="Y154" s="53"/>
      <c r="Z154" s="214"/>
      <c r="AA154" s="53"/>
      <c r="AB154" s="214"/>
      <c r="AC154" s="217"/>
      <c r="AD154" s="197"/>
      <c r="AE154" s="53"/>
      <c r="AF154" s="53"/>
      <c r="AG154" s="214"/>
      <c r="AH154" s="53"/>
      <c r="AI154" s="214"/>
      <c r="AJ154" s="217"/>
      <c r="AK154" s="197"/>
      <c r="AL154" s="197"/>
    </row>
    <row r="155" spans="1:38" s="179" customFormat="1" x14ac:dyDescent="0.25">
      <c r="A155" s="1"/>
      <c r="B155" s="83" t="s">
        <v>16</v>
      </c>
      <c r="C155" s="83"/>
      <c r="D155" s="86" t="s">
        <v>7</v>
      </c>
      <c r="E155" s="107"/>
      <c r="F155" s="143">
        <v>7.6299999999999996E-3</v>
      </c>
      <c r="G155" s="92">
        <f>$F130*(1+$F175)</f>
        <v>254.21200000000002</v>
      </c>
      <c r="H155" s="105">
        <f>G155*F155</f>
        <v>1.93963756</v>
      </c>
      <c r="I155" s="83"/>
      <c r="J155" s="291">
        <v>7.5900000000000004E-3</v>
      </c>
      <c r="K155" s="281">
        <f>$F130*(1+$J175)</f>
        <v>254.21200000000002</v>
      </c>
      <c r="L155" s="288">
        <f>K155*J155</f>
        <v>1.9294690800000003</v>
      </c>
      <c r="M155" s="83"/>
      <c r="N155" s="82">
        <f t="shared" si="77"/>
        <v>-1.0168479999999702E-2</v>
      </c>
      <c r="O155" s="104">
        <f>IF(OR(H155=0,L155=0),"",(N155/H155))</f>
        <v>-5.2424639580601349E-3</v>
      </c>
      <c r="Q155" s="211"/>
      <c r="R155" s="218"/>
      <c r="S155" s="200"/>
      <c r="T155" s="53"/>
      <c r="U155" s="201"/>
      <c r="V155" s="202"/>
      <c r="W155" s="197"/>
      <c r="X155" s="211"/>
      <c r="Y155" s="218"/>
      <c r="Z155" s="200"/>
      <c r="AA155" s="53"/>
      <c r="AB155" s="201"/>
      <c r="AC155" s="202"/>
      <c r="AD155" s="197"/>
      <c r="AE155" s="211"/>
      <c r="AF155" s="218"/>
      <c r="AG155" s="200"/>
      <c r="AH155" s="53"/>
      <c r="AI155" s="201"/>
      <c r="AJ155" s="202"/>
      <c r="AK155" s="197"/>
      <c r="AL155" s="197"/>
    </row>
    <row r="156" spans="1:38" s="179" customFormat="1" x14ac:dyDescent="0.25">
      <c r="A156" s="1"/>
      <c r="B156" s="108" t="s">
        <v>15</v>
      </c>
      <c r="C156" s="83"/>
      <c r="D156" s="86" t="s">
        <v>7</v>
      </c>
      <c r="E156" s="107"/>
      <c r="F156" s="143">
        <v>5.6699999999999997E-3</v>
      </c>
      <c r="G156" s="92">
        <f>G155</f>
        <v>254.21200000000002</v>
      </c>
      <c r="H156" s="105">
        <f>G156*F156</f>
        <v>1.4413820399999999</v>
      </c>
      <c r="I156" s="83"/>
      <c r="J156" s="291">
        <v>6.1700000000000001E-3</v>
      </c>
      <c r="K156" s="281">
        <f>K155</f>
        <v>254.21200000000002</v>
      </c>
      <c r="L156" s="288">
        <f>K156*J156</f>
        <v>1.5684880400000001</v>
      </c>
      <c r="M156" s="83"/>
      <c r="N156" s="82">
        <f t="shared" si="77"/>
        <v>0.12710600000000016</v>
      </c>
      <c r="O156" s="104">
        <f>IF(OR(H156=0,L156=0),"",(N156/H156))</f>
        <v>8.818342151675497E-2</v>
      </c>
      <c r="Q156" s="211"/>
      <c r="R156" s="218"/>
      <c r="S156" s="200"/>
      <c r="T156" s="53"/>
      <c r="U156" s="201"/>
      <c r="V156" s="202"/>
      <c r="W156" s="197"/>
      <c r="X156" s="211"/>
      <c r="Y156" s="218"/>
      <c r="Z156" s="200"/>
      <c r="AA156" s="53"/>
      <c r="AB156" s="201"/>
      <c r="AC156" s="202"/>
      <c r="AD156" s="197"/>
      <c r="AE156" s="211"/>
      <c r="AF156" s="218"/>
      <c r="AG156" s="200"/>
      <c r="AH156" s="53"/>
      <c r="AI156" s="201"/>
      <c r="AJ156" s="202"/>
      <c r="AK156" s="197"/>
      <c r="AL156" s="197"/>
    </row>
    <row r="157" spans="1:38" s="179" customFormat="1" x14ac:dyDescent="0.25">
      <c r="A157" s="1"/>
      <c r="B157" s="103" t="s">
        <v>14</v>
      </c>
      <c r="C157" s="102"/>
      <c r="D157" s="102"/>
      <c r="E157" s="102"/>
      <c r="F157" s="101"/>
      <c r="G157" s="100"/>
      <c r="H157" s="97">
        <f>SUM(H154:H156)</f>
        <v>35.635027520000008</v>
      </c>
      <c r="I157" s="96"/>
      <c r="J157" s="318"/>
      <c r="K157" s="319"/>
      <c r="L157" s="280">
        <f>SUM(L154:L156)</f>
        <v>39.672765040000016</v>
      </c>
      <c r="M157" s="96"/>
      <c r="N157" s="95">
        <f t="shared" si="77"/>
        <v>4.0377375200000074</v>
      </c>
      <c r="O157" s="94">
        <f>IF(OR(H157=0,L157=0),"",(N157/H157))</f>
        <v>0.11330810724739428</v>
      </c>
      <c r="Q157" s="61"/>
      <c r="R157" s="61"/>
      <c r="S157" s="214"/>
      <c r="T157" s="61"/>
      <c r="U157" s="214"/>
      <c r="V157" s="217"/>
      <c r="W157" s="197"/>
      <c r="X157" s="61"/>
      <c r="Y157" s="61"/>
      <c r="Z157" s="214"/>
      <c r="AA157" s="61"/>
      <c r="AB157" s="214"/>
      <c r="AC157" s="217"/>
      <c r="AD157" s="197"/>
      <c r="AE157" s="61"/>
      <c r="AF157" s="61"/>
      <c r="AG157" s="214"/>
      <c r="AH157" s="61"/>
      <c r="AI157" s="214"/>
      <c r="AJ157" s="217"/>
      <c r="AK157" s="197"/>
      <c r="AL157" s="197"/>
    </row>
    <row r="158" spans="1:38" s="179" customFormat="1" x14ac:dyDescent="0.25">
      <c r="A158" s="1"/>
      <c r="B158" s="93" t="s">
        <v>13</v>
      </c>
      <c r="C158" s="54"/>
      <c r="D158" s="86" t="s">
        <v>7</v>
      </c>
      <c r="E158" s="85"/>
      <c r="F158" s="79">
        <f>+$F$46</f>
        <v>3.5999999999999999E-3</v>
      </c>
      <c r="G158" s="92">
        <f>G156</f>
        <v>254.21200000000002</v>
      </c>
      <c r="H158" s="77">
        <f t="shared" ref="H158:H167" si="78">G158*F158</f>
        <v>0.91516320000000007</v>
      </c>
      <c r="I158" s="83"/>
      <c r="J158" s="311">
        <v>3.5999999999999999E-3</v>
      </c>
      <c r="K158" s="281">
        <f>K156</f>
        <v>254.21200000000002</v>
      </c>
      <c r="L158" s="312">
        <f t="shared" ref="L158:L167" si="79">K158*J158</f>
        <v>0.91516320000000007</v>
      </c>
      <c r="M158" s="83"/>
      <c r="N158" s="82">
        <f t="shared" si="77"/>
        <v>0</v>
      </c>
      <c r="O158" s="104">
        <f>IF(OR(H158=0,L158=0),"",(N158/H158))</f>
        <v>0</v>
      </c>
      <c r="Q158" s="219"/>
      <c r="R158" s="218"/>
      <c r="S158" s="205"/>
      <c r="T158" s="53"/>
      <c r="U158" s="201"/>
      <c r="V158" s="202"/>
      <c r="W158" s="197"/>
      <c r="X158" s="219"/>
      <c r="Y158" s="218"/>
      <c r="Z158" s="205"/>
      <c r="AA158" s="53"/>
      <c r="AB158" s="201"/>
      <c r="AC158" s="202"/>
      <c r="AD158" s="197"/>
      <c r="AE158" s="219"/>
      <c r="AF158" s="218"/>
      <c r="AG158" s="205"/>
      <c r="AH158" s="53"/>
      <c r="AI158" s="201"/>
      <c r="AJ158" s="202"/>
      <c r="AK158" s="197"/>
      <c r="AL158" s="197"/>
    </row>
    <row r="159" spans="1:38" s="179" customFormat="1" x14ac:dyDescent="0.25">
      <c r="A159" s="1"/>
      <c r="B159" s="93" t="s">
        <v>12</v>
      </c>
      <c r="C159" s="54"/>
      <c r="D159" s="86" t="s">
        <v>7</v>
      </c>
      <c r="E159" s="85"/>
      <c r="F159" s="79">
        <f>+$F$47</f>
        <v>2.0999999999999999E-3</v>
      </c>
      <c r="G159" s="92">
        <f>G156</f>
        <v>254.21200000000002</v>
      </c>
      <c r="H159" s="77">
        <f t="shared" si="78"/>
        <v>0.53384520000000002</v>
      </c>
      <c r="I159" s="83"/>
      <c r="J159" s="311">
        <v>2.9999999999999997E-4</v>
      </c>
      <c r="K159" s="281">
        <f>K156</f>
        <v>254.21200000000002</v>
      </c>
      <c r="L159" s="312">
        <f t="shared" si="79"/>
        <v>7.6263600000000001E-2</v>
      </c>
      <c r="M159" s="83"/>
      <c r="N159" s="82">
        <f t="shared" si="77"/>
        <v>-0.45758160000000003</v>
      </c>
      <c r="O159" s="104">
        <f t="shared" ref="O159:O167" si="80">IF(OR(H159=0,L159=0),"",(N159/H159))</f>
        <v>-0.85714285714285721</v>
      </c>
      <c r="Q159" s="219"/>
      <c r="R159" s="218"/>
      <c r="S159" s="205"/>
      <c r="T159" s="53"/>
      <c r="U159" s="201"/>
      <c r="V159" s="202"/>
      <c r="W159" s="197"/>
      <c r="X159" s="219"/>
      <c r="Y159" s="218"/>
      <c r="Z159" s="205"/>
      <c r="AA159" s="53"/>
      <c r="AB159" s="201"/>
      <c r="AC159" s="202"/>
      <c r="AD159" s="197"/>
      <c r="AE159" s="219"/>
      <c r="AF159" s="218"/>
      <c r="AG159" s="205"/>
      <c r="AH159" s="53"/>
      <c r="AI159" s="201"/>
      <c r="AJ159" s="202"/>
      <c r="AK159" s="197"/>
      <c r="AL159" s="197"/>
    </row>
    <row r="160" spans="1:38" s="179" customFormat="1" x14ac:dyDescent="0.25">
      <c r="A160" s="1"/>
      <c r="B160" s="54" t="s">
        <v>11</v>
      </c>
      <c r="C160" s="54"/>
      <c r="D160" s="86" t="s">
        <v>43</v>
      </c>
      <c r="E160" s="85"/>
      <c r="F160" s="186">
        <v>0.25</v>
      </c>
      <c r="G160" s="90">
        <v>1</v>
      </c>
      <c r="H160" s="77">
        <f t="shared" si="78"/>
        <v>0.25</v>
      </c>
      <c r="I160" s="83"/>
      <c r="J160" s="317">
        <v>0.25</v>
      </c>
      <c r="K160" s="272">
        <v>1</v>
      </c>
      <c r="L160" s="312">
        <f t="shared" si="79"/>
        <v>0.25</v>
      </c>
      <c r="M160" s="83"/>
      <c r="N160" s="82">
        <f t="shared" si="77"/>
        <v>0</v>
      </c>
      <c r="O160" s="104">
        <f t="shared" si="80"/>
        <v>0</v>
      </c>
      <c r="Q160" s="220"/>
      <c r="R160" s="53"/>
      <c r="S160" s="205"/>
      <c r="T160" s="53"/>
      <c r="U160" s="201"/>
      <c r="V160" s="202"/>
      <c r="W160" s="197"/>
      <c r="X160" s="220"/>
      <c r="Y160" s="53"/>
      <c r="Z160" s="205"/>
      <c r="AA160" s="53"/>
      <c r="AB160" s="201"/>
      <c r="AC160" s="202"/>
      <c r="AD160" s="197"/>
      <c r="AE160" s="220"/>
      <c r="AF160" s="53"/>
      <c r="AG160" s="205"/>
      <c r="AH160" s="53"/>
      <c r="AI160" s="201"/>
      <c r="AJ160" s="202"/>
      <c r="AK160" s="197"/>
      <c r="AL160" s="197"/>
    </row>
    <row r="161" spans="1:38" s="179" customFormat="1" x14ac:dyDescent="0.25">
      <c r="A161" s="1"/>
      <c r="B161" s="87" t="s">
        <v>9</v>
      </c>
      <c r="C161" s="54"/>
      <c r="D161" s="86" t="s">
        <v>7</v>
      </c>
      <c r="E161" s="85"/>
      <c r="F161" s="79">
        <v>6.5000000000000002E-2</v>
      </c>
      <c r="G161" s="84">
        <f>0.65*$F130</f>
        <v>159.25</v>
      </c>
      <c r="H161" s="77">
        <f t="shared" si="78"/>
        <v>10.35125</v>
      </c>
      <c r="I161" s="83"/>
      <c r="J161" s="79">
        <v>6.5000000000000002E-2</v>
      </c>
      <c r="K161" s="84">
        <f t="shared" ref="K161:K167" si="81">$G161</f>
        <v>159.25</v>
      </c>
      <c r="L161" s="77">
        <f t="shared" si="79"/>
        <v>10.35125</v>
      </c>
      <c r="M161" s="83"/>
      <c r="N161" s="82">
        <f t="shared" si="77"/>
        <v>0</v>
      </c>
      <c r="O161" s="104">
        <f t="shared" si="80"/>
        <v>0</v>
      </c>
      <c r="Q161" s="203"/>
      <c r="R161" s="221"/>
      <c r="S161" s="205"/>
      <c r="T161" s="53"/>
      <c r="U161" s="201"/>
      <c r="V161" s="202"/>
      <c r="W161" s="197"/>
      <c r="X161" s="203"/>
      <c r="Y161" s="221"/>
      <c r="Z161" s="205"/>
      <c r="AA161" s="53"/>
      <c r="AB161" s="201"/>
      <c r="AC161" s="202"/>
      <c r="AD161" s="197"/>
      <c r="AE161" s="203"/>
      <c r="AF161" s="221"/>
      <c r="AG161" s="205"/>
      <c r="AH161" s="53"/>
      <c r="AI161" s="201"/>
      <c r="AJ161" s="202"/>
      <c r="AK161" s="197"/>
      <c r="AL161" s="197"/>
    </row>
    <row r="162" spans="1:38" s="179" customFormat="1" x14ac:dyDescent="0.25">
      <c r="A162" s="1"/>
      <c r="B162" s="87" t="s">
        <v>8</v>
      </c>
      <c r="C162" s="54"/>
      <c r="D162" s="86" t="s">
        <v>7</v>
      </c>
      <c r="E162" s="85"/>
      <c r="F162" s="79">
        <v>9.5000000000000001E-2</v>
      </c>
      <c r="G162" s="84">
        <f>0.17*$F130</f>
        <v>41.650000000000006</v>
      </c>
      <c r="H162" s="77">
        <f t="shared" si="78"/>
        <v>3.9567500000000004</v>
      </c>
      <c r="I162" s="83"/>
      <c r="J162" s="79">
        <v>9.5000000000000001E-2</v>
      </c>
      <c r="K162" s="84">
        <f t="shared" si="81"/>
        <v>41.650000000000006</v>
      </c>
      <c r="L162" s="77">
        <f t="shared" si="79"/>
        <v>3.9567500000000004</v>
      </c>
      <c r="M162" s="83"/>
      <c r="N162" s="82">
        <f t="shared" si="77"/>
        <v>0</v>
      </c>
      <c r="O162" s="104">
        <f t="shared" si="80"/>
        <v>0</v>
      </c>
      <c r="Q162" s="203"/>
      <c r="R162" s="221"/>
      <c r="S162" s="205"/>
      <c r="T162" s="53"/>
      <c r="U162" s="201"/>
      <c r="V162" s="202"/>
      <c r="W162" s="197"/>
      <c r="X162" s="203"/>
      <c r="Y162" s="221"/>
      <c r="Z162" s="205"/>
      <c r="AA162" s="53"/>
      <c r="AB162" s="201"/>
      <c r="AC162" s="202"/>
      <c r="AD162" s="197"/>
      <c r="AE162" s="203"/>
      <c r="AF162" s="221"/>
      <c r="AG162" s="205"/>
      <c r="AH162" s="53"/>
      <c r="AI162" s="201"/>
      <c r="AJ162" s="202"/>
      <c r="AK162" s="197"/>
      <c r="AL162" s="197"/>
    </row>
    <row r="163" spans="1:38" s="179" customFormat="1" x14ac:dyDescent="0.25">
      <c r="A163" s="1"/>
      <c r="B163" s="2" t="s">
        <v>6</v>
      </c>
      <c r="C163" s="54"/>
      <c r="D163" s="86" t="s">
        <v>7</v>
      </c>
      <c r="E163" s="85"/>
      <c r="F163" s="79">
        <v>0.13200000000000001</v>
      </c>
      <c r="G163" s="84">
        <f>0.18*$F130</f>
        <v>44.1</v>
      </c>
      <c r="H163" s="77">
        <f t="shared" si="78"/>
        <v>5.8212000000000002</v>
      </c>
      <c r="I163" s="83"/>
      <c r="J163" s="79">
        <v>0.13200000000000001</v>
      </c>
      <c r="K163" s="84">
        <f t="shared" si="81"/>
        <v>44.1</v>
      </c>
      <c r="L163" s="77">
        <f t="shared" si="79"/>
        <v>5.8212000000000002</v>
      </c>
      <c r="M163" s="83"/>
      <c r="N163" s="82">
        <f t="shared" si="77"/>
        <v>0</v>
      </c>
      <c r="O163" s="104">
        <f t="shared" si="80"/>
        <v>0</v>
      </c>
      <c r="Q163" s="203"/>
      <c r="R163" s="221"/>
      <c r="S163" s="205"/>
      <c r="T163" s="53"/>
      <c r="U163" s="201"/>
      <c r="V163" s="202"/>
      <c r="W163" s="197"/>
      <c r="X163" s="203"/>
      <c r="Y163" s="221"/>
      <c r="Z163" s="205"/>
      <c r="AA163" s="53"/>
      <c r="AB163" s="201"/>
      <c r="AC163" s="202"/>
      <c r="AD163" s="197"/>
      <c r="AE163" s="203"/>
      <c r="AF163" s="221"/>
      <c r="AG163" s="205"/>
      <c r="AH163" s="53"/>
      <c r="AI163" s="201"/>
      <c r="AJ163" s="202"/>
      <c r="AK163" s="197"/>
      <c r="AL163" s="197"/>
    </row>
    <row r="164" spans="1:38" s="179" customFormat="1" x14ac:dyDescent="0.25">
      <c r="A164" s="6"/>
      <c r="B164" s="81" t="s">
        <v>5</v>
      </c>
      <c r="C164" s="25"/>
      <c r="D164" s="86" t="s">
        <v>7</v>
      </c>
      <c r="E164" s="80"/>
      <c r="F164" s="79">
        <v>7.6999999999999999E-2</v>
      </c>
      <c r="G164" s="78">
        <v>245</v>
      </c>
      <c r="H164" s="77">
        <f t="shared" si="78"/>
        <v>18.864999999999998</v>
      </c>
      <c r="I164" s="76"/>
      <c r="J164" s="79">
        <v>7.6999999999999999E-2</v>
      </c>
      <c r="K164" s="78">
        <f t="shared" si="81"/>
        <v>245</v>
      </c>
      <c r="L164" s="77">
        <f t="shared" si="79"/>
        <v>18.864999999999998</v>
      </c>
      <c r="M164" s="76"/>
      <c r="N164" s="75">
        <f t="shared" si="77"/>
        <v>0</v>
      </c>
      <c r="O164" s="104">
        <f t="shared" si="80"/>
        <v>0</v>
      </c>
      <c r="Q164" s="203"/>
      <c r="R164" s="204"/>
      <c r="S164" s="205"/>
      <c r="T164" s="24"/>
      <c r="U164" s="201"/>
      <c r="V164" s="202"/>
      <c r="W164" s="197"/>
      <c r="X164" s="203"/>
      <c r="Y164" s="204"/>
      <c r="Z164" s="205"/>
      <c r="AA164" s="24"/>
      <c r="AB164" s="201"/>
      <c r="AC164" s="202"/>
      <c r="AD164" s="197"/>
      <c r="AE164" s="203"/>
      <c r="AF164" s="204"/>
      <c r="AG164" s="205"/>
      <c r="AH164" s="24"/>
      <c r="AI164" s="201"/>
      <c r="AJ164" s="202"/>
      <c r="AK164" s="197"/>
      <c r="AL164" s="197"/>
    </row>
    <row r="165" spans="1:38" s="179" customFormat="1" x14ac:dyDescent="0.25">
      <c r="A165" s="6"/>
      <c r="B165" s="81" t="s">
        <v>4</v>
      </c>
      <c r="C165" s="25"/>
      <c r="D165" s="86" t="s">
        <v>7</v>
      </c>
      <c r="E165" s="80"/>
      <c r="F165" s="79">
        <v>0.09</v>
      </c>
      <c r="G165" s="78"/>
      <c r="H165" s="77">
        <f t="shared" si="78"/>
        <v>0</v>
      </c>
      <c r="I165" s="76"/>
      <c r="J165" s="79">
        <v>0.09</v>
      </c>
      <c r="K165" s="78">
        <f t="shared" si="81"/>
        <v>0</v>
      </c>
      <c r="L165" s="77">
        <f t="shared" si="79"/>
        <v>0</v>
      </c>
      <c r="M165" s="76"/>
      <c r="N165" s="75">
        <f t="shared" si="77"/>
        <v>0</v>
      </c>
      <c r="O165" s="104" t="str">
        <f t="shared" si="80"/>
        <v/>
      </c>
      <c r="Q165" s="203"/>
      <c r="R165" s="204"/>
      <c r="S165" s="205"/>
      <c r="T165" s="24"/>
      <c r="U165" s="201"/>
      <c r="V165" s="202"/>
      <c r="W165" s="197"/>
      <c r="X165" s="203"/>
      <c r="Y165" s="204"/>
      <c r="Z165" s="205"/>
      <c r="AA165" s="24"/>
      <c r="AB165" s="201"/>
      <c r="AC165" s="202"/>
      <c r="AD165" s="197"/>
      <c r="AE165" s="203"/>
      <c r="AF165" s="204"/>
      <c r="AG165" s="205"/>
      <c r="AH165" s="24"/>
      <c r="AI165" s="201"/>
      <c r="AJ165" s="202"/>
      <c r="AK165" s="197"/>
      <c r="AL165" s="197"/>
    </row>
    <row r="166" spans="1:38" s="179" customFormat="1" x14ac:dyDescent="0.25">
      <c r="A166" s="6"/>
      <c r="B166" s="195" t="s">
        <v>76</v>
      </c>
      <c r="C166" s="25"/>
      <c r="D166" s="86" t="s">
        <v>7</v>
      </c>
      <c r="E166" s="80"/>
      <c r="F166" s="79">
        <f>+$F$54</f>
        <v>0.1101</v>
      </c>
      <c r="G166" s="78"/>
      <c r="H166" s="77">
        <f t="shared" si="78"/>
        <v>0</v>
      </c>
      <c r="I166" s="76"/>
      <c r="J166" s="79">
        <v>0.1101</v>
      </c>
      <c r="K166" s="78">
        <f t="shared" si="81"/>
        <v>0</v>
      </c>
      <c r="L166" s="77">
        <f t="shared" si="79"/>
        <v>0</v>
      </c>
      <c r="M166" s="76"/>
      <c r="N166" s="75">
        <f t="shared" si="77"/>
        <v>0</v>
      </c>
      <c r="O166" s="104" t="str">
        <f t="shared" si="80"/>
        <v/>
      </c>
      <c r="Q166" s="203"/>
      <c r="R166" s="204"/>
      <c r="S166" s="205"/>
      <c r="T166" s="24"/>
      <c r="U166" s="201"/>
      <c r="V166" s="202"/>
      <c r="W166" s="197"/>
      <c r="X166" s="203"/>
      <c r="Y166" s="204"/>
      <c r="Z166" s="205"/>
      <c r="AA166" s="24"/>
      <c r="AB166" s="201"/>
      <c r="AC166" s="202"/>
      <c r="AD166" s="197"/>
      <c r="AE166" s="203"/>
      <c r="AF166" s="204"/>
      <c r="AG166" s="205"/>
      <c r="AH166" s="24"/>
      <c r="AI166" s="201"/>
      <c r="AJ166" s="202"/>
      <c r="AK166" s="197"/>
      <c r="AL166" s="197"/>
    </row>
    <row r="167" spans="1:38" s="179" customFormat="1" ht="15.75" thickBot="1" x14ac:dyDescent="0.3">
      <c r="A167" s="6"/>
      <c r="B167" s="195" t="s">
        <v>77</v>
      </c>
      <c r="C167" s="25"/>
      <c r="D167" s="86" t="s">
        <v>7</v>
      </c>
      <c r="E167" s="80"/>
      <c r="F167" s="79">
        <f>+$F$55</f>
        <v>0.1101</v>
      </c>
      <c r="G167" s="78"/>
      <c r="H167" s="77">
        <f t="shared" si="78"/>
        <v>0</v>
      </c>
      <c r="I167" s="76"/>
      <c r="J167" s="79">
        <v>0.1101</v>
      </c>
      <c r="K167" s="78">
        <f t="shared" si="81"/>
        <v>0</v>
      </c>
      <c r="L167" s="77">
        <f t="shared" si="79"/>
        <v>0</v>
      </c>
      <c r="M167" s="76"/>
      <c r="N167" s="75">
        <f t="shared" si="77"/>
        <v>0</v>
      </c>
      <c r="O167" s="104" t="str">
        <f t="shared" si="80"/>
        <v/>
      </c>
      <c r="Q167" s="203"/>
      <c r="R167" s="204"/>
      <c r="S167" s="205"/>
      <c r="T167" s="24"/>
      <c r="U167" s="201"/>
      <c r="V167" s="202"/>
      <c r="W167" s="197"/>
      <c r="X167" s="203"/>
      <c r="Y167" s="204"/>
      <c r="Z167" s="205"/>
      <c r="AA167" s="24"/>
      <c r="AB167" s="201"/>
      <c r="AC167" s="202"/>
      <c r="AD167" s="197"/>
      <c r="AE167" s="203"/>
      <c r="AF167" s="204"/>
      <c r="AG167" s="205"/>
      <c r="AH167" s="24"/>
      <c r="AI167" s="201"/>
      <c r="AJ167" s="202"/>
      <c r="AK167" s="197"/>
      <c r="AL167" s="197"/>
    </row>
    <row r="168" spans="1:38" s="179" customFormat="1" ht="15.75" thickBot="1" x14ac:dyDescent="0.3">
      <c r="A168" s="1"/>
      <c r="B168" s="181"/>
      <c r="C168" s="72"/>
      <c r="D168" s="73"/>
      <c r="E168" s="72"/>
      <c r="F168" s="43"/>
      <c r="G168" s="71"/>
      <c r="H168" s="41"/>
      <c r="I168" s="69"/>
      <c r="J168" s="43"/>
      <c r="K168" s="70"/>
      <c r="L168" s="41"/>
      <c r="M168" s="69"/>
      <c r="N168" s="68"/>
      <c r="O168" s="7"/>
      <c r="Q168" s="203"/>
      <c r="R168" s="213"/>
      <c r="S168" s="205"/>
      <c r="T168" s="53"/>
      <c r="U168" s="201"/>
      <c r="V168" s="222"/>
      <c r="W168" s="197"/>
      <c r="X168" s="203"/>
      <c r="Y168" s="213"/>
      <c r="Z168" s="205"/>
      <c r="AA168" s="53"/>
      <c r="AB168" s="201"/>
      <c r="AC168" s="222"/>
      <c r="AD168" s="197"/>
      <c r="AE168" s="203"/>
      <c r="AF168" s="213"/>
      <c r="AG168" s="205"/>
      <c r="AH168" s="53"/>
      <c r="AI168" s="201"/>
      <c r="AJ168" s="222"/>
      <c r="AK168" s="197"/>
      <c r="AL168" s="197"/>
    </row>
    <row r="169" spans="1:38" s="179" customFormat="1" x14ac:dyDescent="0.25">
      <c r="A169" s="1"/>
      <c r="B169" s="67" t="s">
        <v>3</v>
      </c>
      <c r="C169" s="54"/>
      <c r="D169" s="54"/>
      <c r="E169" s="54"/>
      <c r="F169" s="66"/>
      <c r="G169" s="65"/>
      <c r="H169" s="62">
        <f>SUM(H158:H163,H157)</f>
        <v>57.46323592000001</v>
      </c>
      <c r="I169" s="64"/>
      <c r="J169" s="63"/>
      <c r="K169" s="63"/>
      <c r="L169" s="149">
        <f>SUM(L158:L163,L157)</f>
        <v>61.043391840000012</v>
      </c>
      <c r="M169" s="61"/>
      <c r="N169" s="261">
        <f>L169-H169</f>
        <v>3.5801559200000028</v>
      </c>
      <c r="O169" s="265">
        <f t="shared" ref="O169:O170" si="82">IF(OR(H169=0,L169=0),"",(N169/H169))</f>
        <v>6.2303416483267239E-2</v>
      </c>
      <c r="Q169" s="223"/>
      <c r="R169" s="223"/>
      <c r="S169" s="214"/>
      <c r="T169" s="61"/>
      <c r="U169" s="201"/>
      <c r="V169" s="202"/>
      <c r="W169" s="197"/>
      <c r="X169" s="223"/>
      <c r="Y169" s="223"/>
      <c r="Z169" s="214"/>
      <c r="AA169" s="61"/>
      <c r="AB169" s="201"/>
      <c r="AC169" s="202"/>
      <c r="AD169" s="197"/>
      <c r="AE169" s="223"/>
      <c r="AF169" s="223"/>
      <c r="AG169" s="214"/>
      <c r="AH169" s="61"/>
      <c r="AI169" s="201"/>
      <c r="AJ169" s="202"/>
      <c r="AK169" s="197"/>
      <c r="AL169" s="197"/>
    </row>
    <row r="170" spans="1:38" s="179" customFormat="1" x14ac:dyDescent="0.25">
      <c r="A170" s="1"/>
      <c r="B170" s="67" t="s">
        <v>78</v>
      </c>
      <c r="C170" s="54"/>
      <c r="D170" s="54"/>
      <c r="E170" s="54"/>
      <c r="F170" s="57">
        <v>-0.08</v>
      </c>
      <c r="G170" s="65"/>
      <c r="H170" s="56">
        <f>+H169*F170</f>
        <v>-4.5970588736000009</v>
      </c>
      <c r="I170" s="64"/>
      <c r="J170" s="57">
        <v>-0.08</v>
      </c>
      <c r="K170" s="65"/>
      <c r="L170" s="55">
        <f>+L169*J170</f>
        <v>-4.8834713472000013</v>
      </c>
      <c r="M170" s="61"/>
      <c r="N170" s="55">
        <f>L170-H170</f>
        <v>-0.28641247360000044</v>
      </c>
      <c r="O170" s="104">
        <f t="shared" si="82"/>
        <v>6.2303416483267288E-2</v>
      </c>
      <c r="Q170" s="223"/>
      <c r="R170" s="223"/>
      <c r="S170" s="214"/>
      <c r="T170" s="61"/>
      <c r="U170" s="201"/>
      <c r="V170" s="202"/>
      <c r="W170" s="197"/>
      <c r="X170" s="223"/>
      <c r="Y170" s="223"/>
      <c r="Z170" s="214"/>
      <c r="AA170" s="61"/>
      <c r="AB170" s="201"/>
      <c r="AC170" s="202"/>
      <c r="AD170" s="197"/>
      <c r="AE170" s="223"/>
      <c r="AF170" s="223"/>
      <c r="AG170" s="214"/>
      <c r="AH170" s="61"/>
      <c r="AI170" s="201"/>
      <c r="AJ170" s="202"/>
      <c r="AK170" s="197"/>
      <c r="AL170" s="197"/>
    </row>
    <row r="171" spans="1:38" s="179" customFormat="1" x14ac:dyDescent="0.25">
      <c r="A171" s="1"/>
      <c r="B171" s="59" t="s">
        <v>1</v>
      </c>
      <c r="C171" s="54"/>
      <c r="D171" s="54"/>
      <c r="E171" s="54"/>
      <c r="F171" s="58">
        <v>0.13</v>
      </c>
      <c r="G171" s="53"/>
      <c r="H171" s="56">
        <f>H169*F171</f>
        <v>7.4702206696000015</v>
      </c>
      <c r="I171" s="52"/>
      <c r="J171" s="57">
        <v>0.13</v>
      </c>
      <c r="K171" s="52"/>
      <c r="L171" s="55">
        <f>L169*J171</f>
        <v>7.9356409392000016</v>
      </c>
      <c r="M171" s="51"/>
      <c r="N171" s="55">
        <f>L171-H171</f>
        <v>0.46542026960000005</v>
      </c>
      <c r="O171" s="104">
        <f t="shared" ref="O171:O172" si="83">IF(OR(H171=0,L171=0),"",(N171/H171))</f>
        <v>6.2303416483267197E-2</v>
      </c>
      <c r="Q171" s="224"/>
      <c r="R171" s="51"/>
      <c r="S171" s="225"/>
      <c r="T171" s="51"/>
      <c r="U171" s="201"/>
      <c r="V171" s="202"/>
      <c r="W171" s="197"/>
      <c r="X171" s="224"/>
      <c r="Y171" s="51"/>
      <c r="Z171" s="225"/>
      <c r="AA171" s="51"/>
      <c r="AB171" s="201"/>
      <c r="AC171" s="202"/>
      <c r="AD171" s="197"/>
      <c r="AE171" s="224"/>
      <c r="AF171" s="51"/>
      <c r="AG171" s="225"/>
      <c r="AH171" s="51"/>
      <c r="AI171" s="201"/>
      <c r="AJ171" s="202"/>
      <c r="AK171" s="197"/>
      <c r="AL171" s="197"/>
    </row>
    <row r="172" spans="1:38" s="179" customFormat="1" ht="15.75" thickBot="1" x14ac:dyDescent="0.3">
      <c r="A172" s="1"/>
      <c r="B172" s="341" t="s">
        <v>79</v>
      </c>
      <c r="C172" s="341"/>
      <c r="D172" s="341"/>
      <c r="E172" s="50"/>
      <c r="F172" s="49"/>
      <c r="G172" s="48"/>
      <c r="H172" s="47">
        <f>SUM(H169:H171)</f>
        <v>60.336397716000015</v>
      </c>
      <c r="I172" s="46"/>
      <c r="J172" s="46"/>
      <c r="K172" s="46"/>
      <c r="L172" s="44">
        <f>SUM(L169:L171)</f>
        <v>64.095561432000011</v>
      </c>
      <c r="M172" s="45"/>
      <c r="N172" s="44">
        <f>L172-H172</f>
        <v>3.7591637159999962</v>
      </c>
      <c r="O172" s="152">
        <f t="shared" si="83"/>
        <v>6.2303416483267128E-2</v>
      </c>
      <c r="Q172" s="61"/>
      <c r="R172" s="61"/>
      <c r="S172" s="214"/>
      <c r="T172" s="61"/>
      <c r="U172" s="214"/>
      <c r="V172" s="226"/>
      <c r="W172" s="197"/>
      <c r="X172" s="61"/>
      <c r="Y172" s="61"/>
      <c r="Z172" s="214"/>
      <c r="AA172" s="61"/>
      <c r="AB172" s="214"/>
      <c r="AC172" s="226"/>
      <c r="AD172" s="197"/>
      <c r="AE172" s="61"/>
      <c r="AF172" s="61"/>
      <c r="AG172" s="214"/>
      <c r="AH172" s="61"/>
      <c r="AI172" s="214"/>
      <c r="AJ172" s="226"/>
      <c r="AK172" s="197"/>
      <c r="AL172" s="197"/>
    </row>
    <row r="173" spans="1:38" s="179" customFormat="1" ht="15.75" thickBot="1" x14ac:dyDescent="0.3">
      <c r="A173" s="6"/>
      <c r="B173" s="18" t="s">
        <v>63</v>
      </c>
      <c r="C173" s="16"/>
      <c r="D173" s="17"/>
      <c r="E173" s="16"/>
      <c r="F173" s="43"/>
      <c r="G173" s="11"/>
      <c r="H173" s="41"/>
      <c r="I173" s="9"/>
      <c r="J173" s="43"/>
      <c r="K173" s="42"/>
      <c r="L173" s="242"/>
      <c r="M173" s="9"/>
      <c r="N173" s="40"/>
      <c r="O173" s="7"/>
      <c r="Q173" s="203"/>
      <c r="R173" s="227"/>
      <c r="S173" s="205"/>
      <c r="T173" s="24"/>
      <c r="U173" s="228"/>
      <c r="V173" s="222"/>
      <c r="W173" s="197"/>
      <c r="X173" s="203"/>
      <c r="Y173" s="227"/>
      <c r="Z173" s="205"/>
      <c r="AA173" s="24"/>
      <c r="AB173" s="228"/>
      <c r="AC173" s="222"/>
      <c r="AD173" s="197"/>
      <c r="AE173" s="203"/>
      <c r="AF173" s="227"/>
      <c r="AG173" s="205"/>
      <c r="AH173" s="24"/>
      <c r="AI173" s="228"/>
      <c r="AJ173" s="222"/>
      <c r="AK173" s="197"/>
      <c r="AL173" s="197"/>
    </row>
    <row r="174" spans="1:38" s="179" customForma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5"/>
      <c r="M174" s="1"/>
      <c r="N174" s="1"/>
      <c r="O174" s="1"/>
      <c r="Q174" s="206"/>
      <c r="R174" s="206"/>
      <c r="S174" s="234"/>
      <c r="T174" s="206"/>
      <c r="U174" s="206"/>
      <c r="V174" s="206"/>
      <c r="W174" s="197"/>
      <c r="X174" s="206"/>
      <c r="Y174" s="206"/>
      <c r="Z174" s="234"/>
      <c r="AA174" s="206"/>
      <c r="AB174" s="206"/>
      <c r="AC174" s="206"/>
      <c r="AD174" s="197"/>
      <c r="AE174" s="206"/>
      <c r="AF174" s="206"/>
      <c r="AG174" s="234"/>
      <c r="AH174" s="206"/>
      <c r="AI174" s="206"/>
      <c r="AJ174" s="206"/>
      <c r="AK174" s="197"/>
      <c r="AL174" s="197"/>
    </row>
    <row r="175" spans="1:38" s="179" customFormat="1" x14ac:dyDescent="0.25">
      <c r="A175" s="1"/>
      <c r="B175" s="4" t="s">
        <v>0</v>
      </c>
      <c r="C175" s="1"/>
      <c r="D175" s="1"/>
      <c r="E175" s="1"/>
      <c r="F175" s="3">
        <v>3.7600000000000001E-2</v>
      </c>
      <c r="G175" s="1"/>
      <c r="H175" s="1"/>
      <c r="I175" s="1"/>
      <c r="J175" s="3">
        <v>3.7600000000000001E-2</v>
      </c>
      <c r="K175" s="1"/>
      <c r="L175" s="1"/>
      <c r="M175" s="1"/>
      <c r="N175" s="1"/>
      <c r="O175" s="1"/>
      <c r="Q175" s="235"/>
      <c r="R175" s="206"/>
      <c r="S175" s="206"/>
      <c r="T175" s="206"/>
      <c r="U175" s="206"/>
      <c r="V175" s="206"/>
      <c r="W175" s="197"/>
      <c r="X175" s="235"/>
      <c r="Y175" s="206"/>
      <c r="Z175" s="206"/>
      <c r="AA175" s="206"/>
      <c r="AB175" s="206"/>
      <c r="AC175" s="206"/>
      <c r="AD175" s="197"/>
      <c r="AE175" s="235"/>
      <c r="AF175" s="206"/>
      <c r="AG175" s="206"/>
      <c r="AH175" s="206"/>
      <c r="AI175" s="206"/>
      <c r="AJ175" s="206"/>
      <c r="AK175" s="197"/>
      <c r="AL175" s="197"/>
    </row>
    <row r="176" spans="1:38" s="179" customFormat="1" x14ac:dyDescent="0.25">
      <c r="Q176" s="197"/>
      <c r="R176" s="197"/>
      <c r="S176" s="197"/>
      <c r="T176" s="197"/>
      <c r="U176" s="197"/>
      <c r="V176" s="197"/>
      <c r="W176" s="197"/>
      <c r="X176" s="197"/>
      <c r="Y176" s="197"/>
      <c r="Z176" s="197"/>
      <c r="AA176" s="197"/>
      <c r="AB176" s="197"/>
      <c r="AC176" s="197"/>
      <c r="AD176" s="197"/>
      <c r="AE176" s="197"/>
      <c r="AF176" s="197"/>
      <c r="AG176" s="197"/>
      <c r="AH176" s="197"/>
      <c r="AI176" s="197"/>
      <c r="AJ176" s="197"/>
      <c r="AK176" s="197"/>
      <c r="AL176" s="197"/>
    </row>
    <row r="177" spans="1:38" s="179" customFormat="1" ht="18" x14ac:dyDescent="0.25">
      <c r="A177" s="1"/>
      <c r="B177" s="344" t="s">
        <v>36</v>
      </c>
      <c r="C177" s="344"/>
      <c r="D177" s="344"/>
      <c r="E177" s="344"/>
      <c r="F177" s="344"/>
      <c r="G177" s="344"/>
      <c r="H177" s="344"/>
      <c r="I177" s="344"/>
      <c r="J177" s="344"/>
      <c r="K177" s="344"/>
      <c r="L177" s="344"/>
      <c r="M177" s="344"/>
      <c r="N177" s="344"/>
      <c r="O177" s="344"/>
    </row>
    <row r="178" spans="1:38" s="179" customFormat="1" ht="18" x14ac:dyDescent="0.25">
      <c r="A178" s="1"/>
      <c r="B178" s="344" t="s">
        <v>35</v>
      </c>
      <c r="C178" s="344"/>
      <c r="D178" s="344"/>
      <c r="E178" s="344"/>
      <c r="F178" s="344"/>
      <c r="G178" s="344"/>
      <c r="H178" s="344"/>
      <c r="I178" s="344"/>
      <c r="J178" s="344"/>
      <c r="K178" s="344"/>
      <c r="L178" s="344"/>
      <c r="M178" s="344"/>
      <c r="N178" s="344"/>
      <c r="O178" s="344"/>
    </row>
    <row r="179" spans="1:38" s="179" customForma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38" s="179" customForma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T180" s="179">
        <v>2</v>
      </c>
    </row>
    <row r="181" spans="1:38" s="179" customFormat="1" ht="15.75" x14ac:dyDescent="0.25">
      <c r="A181" s="1"/>
      <c r="B181" s="130" t="s">
        <v>34</v>
      </c>
      <c r="C181" s="1"/>
      <c r="D181" s="345" t="s">
        <v>56</v>
      </c>
      <c r="E181" s="345"/>
      <c r="F181" s="345"/>
      <c r="G181" s="345"/>
      <c r="H181" s="345"/>
      <c r="I181" s="345"/>
      <c r="J181" s="345"/>
      <c r="K181" s="345"/>
      <c r="L181" s="345"/>
      <c r="M181" s="345"/>
      <c r="N181" s="345"/>
      <c r="O181" s="345"/>
    </row>
    <row r="182" spans="1:38" s="179" customFormat="1" ht="15.75" x14ac:dyDescent="0.25">
      <c r="A182" s="1"/>
      <c r="B182" s="128"/>
      <c r="C182" s="1"/>
      <c r="D182" s="127"/>
      <c r="E182" s="127"/>
      <c r="F182" s="127"/>
      <c r="G182" s="127"/>
      <c r="H182" s="127"/>
      <c r="I182" s="127"/>
      <c r="J182" s="127"/>
      <c r="K182" s="127"/>
      <c r="L182" s="127"/>
      <c r="M182" s="127"/>
      <c r="N182" s="127"/>
      <c r="O182" s="127"/>
    </row>
    <row r="183" spans="1:38" s="179" customFormat="1" ht="15.75" x14ac:dyDescent="0.25">
      <c r="A183" s="1"/>
      <c r="B183" s="130" t="s">
        <v>33</v>
      </c>
      <c r="C183" s="1"/>
      <c r="D183" s="129" t="s">
        <v>44</v>
      </c>
      <c r="E183" s="127"/>
      <c r="F183" s="254" t="s">
        <v>90</v>
      </c>
      <c r="G183" s="127"/>
      <c r="H183" s="127"/>
      <c r="I183" s="127"/>
      <c r="J183" s="127"/>
      <c r="K183" s="127"/>
      <c r="L183" s="127"/>
      <c r="M183" s="127"/>
      <c r="N183" s="127"/>
      <c r="O183" s="127"/>
    </row>
    <row r="184" spans="1:38" s="179" customFormat="1" ht="15.75" x14ac:dyDescent="0.25">
      <c r="A184" s="1"/>
      <c r="B184" s="128"/>
      <c r="C184" s="1"/>
      <c r="D184" s="127"/>
      <c r="E184" s="127"/>
      <c r="F184" s="127"/>
      <c r="G184" s="127"/>
      <c r="H184" s="127"/>
      <c r="I184" s="127"/>
      <c r="J184" s="127"/>
      <c r="K184" s="127"/>
      <c r="L184" s="127"/>
      <c r="M184" s="127"/>
      <c r="N184" s="127"/>
      <c r="O184" s="127"/>
    </row>
    <row r="185" spans="1:38" s="179" customFormat="1" x14ac:dyDescent="0.25">
      <c r="A185" s="1"/>
      <c r="B185" s="2"/>
      <c r="C185" s="1"/>
      <c r="D185" s="4" t="s">
        <v>31</v>
      </c>
      <c r="E185" s="4"/>
      <c r="F185" s="126">
        <v>245</v>
      </c>
      <c r="G185" s="4" t="s">
        <v>30</v>
      </c>
      <c r="H185" s="1"/>
      <c r="I185" s="1"/>
      <c r="J185" s="1"/>
      <c r="K185" s="1"/>
      <c r="L185" s="1"/>
      <c r="M185" s="1"/>
      <c r="N185" s="1"/>
      <c r="O185" s="1"/>
    </row>
    <row r="186" spans="1:38" s="179" customFormat="1" x14ac:dyDescent="0.2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5"/>
      <c r="M186" s="1"/>
      <c r="N186" s="1"/>
      <c r="O186" s="1"/>
    </row>
    <row r="187" spans="1:38" s="179" customFormat="1" x14ac:dyDescent="0.25">
      <c r="A187" s="1"/>
      <c r="B187" s="2"/>
      <c r="C187" s="1"/>
      <c r="D187" s="125"/>
      <c r="E187" s="125"/>
      <c r="F187" s="348" t="s">
        <v>29</v>
      </c>
      <c r="G187" s="349"/>
      <c r="H187" s="350"/>
      <c r="I187" s="297"/>
      <c r="J187" s="348" t="s">
        <v>97</v>
      </c>
      <c r="K187" s="349"/>
      <c r="L187" s="350"/>
      <c r="M187" s="1"/>
      <c r="N187" s="342" t="s">
        <v>28</v>
      </c>
      <c r="O187" s="343"/>
      <c r="Q187" s="333"/>
      <c r="R187" s="333"/>
      <c r="S187" s="333"/>
      <c r="T187" s="206"/>
      <c r="U187" s="333"/>
      <c r="V187" s="333"/>
      <c r="W187" s="197"/>
      <c r="X187" s="333"/>
      <c r="Y187" s="333"/>
      <c r="Z187" s="333"/>
      <c r="AA187" s="206"/>
      <c r="AB187" s="333"/>
      <c r="AC187" s="333"/>
      <c r="AD187" s="197"/>
      <c r="AE187" s="333"/>
      <c r="AF187" s="333"/>
      <c r="AG187" s="333"/>
      <c r="AH187" s="206"/>
      <c r="AI187" s="333"/>
      <c r="AJ187" s="333"/>
      <c r="AK187" s="197"/>
      <c r="AL187" s="197"/>
    </row>
    <row r="188" spans="1:38" s="179" customFormat="1" ht="15" customHeight="1" x14ac:dyDescent="0.25">
      <c r="A188" s="1"/>
      <c r="B188" s="2"/>
      <c r="C188" s="1"/>
      <c r="D188" s="334" t="s">
        <v>27</v>
      </c>
      <c r="E188" s="121"/>
      <c r="F188" s="282" t="s">
        <v>26</v>
      </c>
      <c r="G188" s="282" t="s">
        <v>25</v>
      </c>
      <c r="H188" s="284" t="s">
        <v>24</v>
      </c>
      <c r="I188" s="297"/>
      <c r="J188" s="282" t="s">
        <v>26</v>
      </c>
      <c r="K188" s="283" t="s">
        <v>25</v>
      </c>
      <c r="L188" s="284" t="s">
        <v>24</v>
      </c>
      <c r="M188" s="1"/>
      <c r="N188" s="336" t="s">
        <v>23</v>
      </c>
      <c r="O188" s="338" t="s">
        <v>22</v>
      </c>
      <c r="Q188" s="245"/>
      <c r="R188" s="245"/>
      <c r="S188" s="245"/>
      <c r="T188" s="206"/>
      <c r="U188" s="340"/>
      <c r="V188" s="340"/>
      <c r="W188" s="197"/>
      <c r="X188" s="245"/>
      <c r="Y188" s="245"/>
      <c r="Z188" s="245"/>
      <c r="AA188" s="206"/>
      <c r="AB188" s="340"/>
      <c r="AC188" s="340"/>
      <c r="AD188" s="197"/>
      <c r="AE188" s="245"/>
      <c r="AF188" s="245"/>
      <c r="AG188" s="245"/>
      <c r="AH188" s="206"/>
      <c r="AI188" s="340"/>
      <c r="AJ188" s="340"/>
      <c r="AK188" s="197"/>
      <c r="AL188" s="197"/>
    </row>
    <row r="189" spans="1:38" s="179" customFormat="1" x14ac:dyDescent="0.25">
      <c r="A189" s="1"/>
      <c r="B189" s="2"/>
      <c r="C189" s="1"/>
      <c r="D189" s="335"/>
      <c r="E189" s="121"/>
      <c r="F189" s="285" t="s">
        <v>21</v>
      </c>
      <c r="G189" s="285"/>
      <c r="H189" s="286" t="s">
        <v>21</v>
      </c>
      <c r="I189" s="297"/>
      <c r="J189" s="285" t="s">
        <v>21</v>
      </c>
      <c r="K189" s="286"/>
      <c r="L189" s="286" t="s">
        <v>21</v>
      </c>
      <c r="M189" s="1"/>
      <c r="N189" s="337"/>
      <c r="O189" s="339"/>
      <c r="Q189" s="208"/>
      <c r="R189" s="208"/>
      <c r="S189" s="208"/>
      <c r="T189" s="206"/>
      <c r="U189" s="340"/>
      <c r="V189" s="340"/>
      <c r="W189" s="197"/>
      <c r="X189" s="208"/>
      <c r="Y189" s="208"/>
      <c r="Z189" s="208"/>
      <c r="AA189" s="206"/>
      <c r="AB189" s="340"/>
      <c r="AC189" s="340"/>
      <c r="AD189" s="197"/>
      <c r="AE189" s="208"/>
      <c r="AF189" s="208"/>
      <c r="AG189" s="208"/>
      <c r="AH189" s="206"/>
      <c r="AI189" s="340"/>
      <c r="AJ189" s="340"/>
      <c r="AK189" s="197"/>
      <c r="AL189" s="197"/>
    </row>
    <row r="190" spans="1:38" s="179" customFormat="1" x14ac:dyDescent="0.25">
      <c r="A190" s="1"/>
      <c r="B190" s="54" t="s">
        <v>59</v>
      </c>
      <c r="C190" s="54"/>
      <c r="D190" s="86" t="s">
        <v>43</v>
      </c>
      <c r="E190" s="85"/>
      <c r="F190" s="320">
        <v>27.69</v>
      </c>
      <c r="G190" s="273">
        <v>1</v>
      </c>
      <c r="H190" s="288">
        <f t="shared" ref="H190:H200" si="84">G190*F190</f>
        <v>27.69</v>
      </c>
      <c r="I190" s="298"/>
      <c r="J190" s="287">
        <v>32.630000000000003</v>
      </c>
      <c r="K190" s="272">
        <v>1</v>
      </c>
      <c r="L190" s="288">
        <f t="shared" ref="L190:L191" si="85">K190*J190</f>
        <v>32.630000000000003</v>
      </c>
      <c r="M190" s="83"/>
      <c r="N190" s="82">
        <f t="shared" ref="N190:N191" si="86">L190-H190</f>
        <v>4.9400000000000013</v>
      </c>
      <c r="O190" s="104">
        <f>IF(OR(H190=0,L190=0),"",(N190/H190))</f>
        <v>0.17840375586854465</v>
      </c>
      <c r="Q190" s="209"/>
      <c r="R190" s="53"/>
      <c r="S190" s="200"/>
      <c r="T190" s="53"/>
      <c r="U190" s="201"/>
      <c r="V190" s="202"/>
      <c r="W190" s="197"/>
      <c r="X190" s="209"/>
      <c r="Y190" s="53"/>
      <c r="Z190" s="200"/>
      <c r="AA190" s="53"/>
      <c r="AB190" s="201"/>
      <c r="AC190" s="202"/>
      <c r="AD190" s="197"/>
      <c r="AE190" s="209"/>
      <c r="AF190" s="53"/>
      <c r="AG190" s="200"/>
      <c r="AH190" s="53"/>
      <c r="AI190" s="201"/>
      <c r="AJ190" s="202"/>
      <c r="AK190" s="197"/>
      <c r="AL190" s="197"/>
    </row>
    <row r="191" spans="1:38" s="179" customFormat="1" x14ac:dyDescent="0.25">
      <c r="A191" s="1"/>
      <c r="B191" s="188" t="s">
        <v>81</v>
      </c>
      <c r="C191" s="54"/>
      <c r="D191" s="86" t="s">
        <v>43</v>
      </c>
      <c r="E191" s="85"/>
      <c r="F191" s="320">
        <v>0.28000000000000003</v>
      </c>
      <c r="G191" s="273">
        <v>1</v>
      </c>
      <c r="H191" s="288">
        <f t="shared" si="84"/>
        <v>0.28000000000000003</v>
      </c>
      <c r="I191" s="298"/>
      <c r="J191" s="287">
        <v>0.28000000000000003</v>
      </c>
      <c r="K191" s="272">
        <v>1</v>
      </c>
      <c r="L191" s="288">
        <f t="shared" si="85"/>
        <v>0.28000000000000003</v>
      </c>
      <c r="M191" s="83"/>
      <c r="N191" s="82">
        <f t="shared" si="86"/>
        <v>0</v>
      </c>
      <c r="O191" s="104">
        <f t="shared" ref="O191" si="87">IF(OR(H191=0,L191=0),"",(N191/H191))</f>
        <v>0</v>
      </c>
      <c r="Q191" s="209"/>
      <c r="R191" s="53"/>
      <c r="S191" s="200"/>
      <c r="T191" s="53"/>
      <c r="U191" s="201"/>
      <c r="V191" s="202"/>
      <c r="W191" s="197"/>
      <c r="X191" s="209"/>
      <c r="Y191" s="53"/>
      <c r="Z191" s="200"/>
      <c r="AA191" s="53"/>
      <c r="AB191" s="201"/>
      <c r="AC191" s="202"/>
      <c r="AD191" s="197"/>
      <c r="AE191" s="209"/>
      <c r="AF191" s="53"/>
      <c r="AG191" s="200"/>
      <c r="AH191" s="53"/>
      <c r="AI191" s="201"/>
      <c r="AJ191" s="202"/>
      <c r="AK191" s="197"/>
      <c r="AL191" s="197"/>
    </row>
    <row r="192" spans="1:38" s="179" customFormat="1" x14ac:dyDescent="0.25">
      <c r="A192" s="1"/>
      <c r="B192" s="188" t="s">
        <v>70</v>
      </c>
      <c r="C192" s="54"/>
      <c r="D192" s="86" t="s">
        <v>43</v>
      </c>
      <c r="E192" s="85"/>
      <c r="F192" s="320">
        <v>-0.48</v>
      </c>
      <c r="G192" s="273">
        <v>1</v>
      </c>
      <c r="H192" s="288">
        <f t="shared" si="84"/>
        <v>-0.48</v>
      </c>
      <c r="I192" s="298"/>
      <c r="J192" s="289">
        <v>-0.48</v>
      </c>
      <c r="K192" s="273">
        <v>1</v>
      </c>
      <c r="L192" s="288">
        <f>K192*J192</f>
        <v>-0.48</v>
      </c>
      <c r="M192" s="83"/>
      <c r="N192" s="82">
        <f>L192-H192</f>
        <v>0</v>
      </c>
      <c r="O192" s="104">
        <f>IF(OR(H192=0,L192=0),"",(N192/H192))</f>
        <v>0</v>
      </c>
      <c r="Q192" s="210"/>
      <c r="R192" s="53"/>
      <c r="S192" s="200"/>
      <c r="T192" s="53"/>
      <c r="U192" s="201"/>
      <c r="V192" s="202"/>
      <c r="W192" s="197"/>
      <c r="X192" s="210"/>
      <c r="Y192" s="53"/>
      <c r="Z192" s="200"/>
      <c r="AA192" s="53"/>
      <c r="AB192" s="201"/>
      <c r="AC192" s="202"/>
      <c r="AD192" s="197"/>
      <c r="AE192" s="211"/>
      <c r="AF192" s="53"/>
      <c r="AG192" s="200"/>
      <c r="AH192" s="53"/>
      <c r="AI192" s="201"/>
      <c r="AJ192" s="202"/>
      <c r="AK192" s="197"/>
      <c r="AL192" s="197"/>
    </row>
    <row r="193" spans="1:38" s="179" customFormat="1" x14ac:dyDescent="0.25">
      <c r="A193" s="1"/>
      <c r="B193" s="188" t="s">
        <v>82</v>
      </c>
      <c r="C193" s="54"/>
      <c r="D193" s="86" t="s">
        <v>43</v>
      </c>
      <c r="E193" s="85"/>
      <c r="F193" s="320">
        <v>-1.48</v>
      </c>
      <c r="G193" s="273">
        <v>1</v>
      </c>
      <c r="H193" s="288">
        <f t="shared" si="84"/>
        <v>-1.48</v>
      </c>
      <c r="I193" s="298"/>
      <c r="J193" s="289">
        <v>-1.48</v>
      </c>
      <c r="K193" s="273">
        <v>1</v>
      </c>
      <c r="L193" s="288">
        <f t="shared" ref="L193:L196" si="88">K193*J193</f>
        <v>-1.48</v>
      </c>
      <c r="M193" s="83"/>
      <c r="N193" s="82">
        <f t="shared" ref="N193:N196" si="89">L193-H193</f>
        <v>0</v>
      </c>
      <c r="O193" s="104">
        <f t="shared" ref="O193:O198" si="90">IF(OR(H193=0,L193=0),"",(N193/H193))</f>
        <v>0</v>
      </c>
      <c r="Q193" s="210"/>
      <c r="R193" s="53"/>
      <c r="S193" s="200"/>
      <c r="T193" s="53"/>
      <c r="U193" s="201"/>
      <c r="V193" s="202"/>
      <c r="W193" s="197"/>
      <c r="X193" s="210"/>
      <c r="Y193" s="53"/>
      <c r="Z193" s="200"/>
      <c r="AA193" s="53"/>
      <c r="AB193" s="201"/>
      <c r="AC193" s="202"/>
      <c r="AD193" s="197"/>
      <c r="AE193" s="211"/>
      <c r="AF193" s="53"/>
      <c r="AG193" s="200"/>
      <c r="AH193" s="53"/>
      <c r="AI193" s="201"/>
      <c r="AJ193" s="202"/>
      <c r="AK193" s="197"/>
      <c r="AL193" s="197"/>
    </row>
    <row r="194" spans="1:38" s="179" customFormat="1" x14ac:dyDescent="0.25">
      <c r="A194" s="1"/>
      <c r="B194" s="188" t="s">
        <v>83</v>
      </c>
      <c r="C194" s="54"/>
      <c r="D194" s="86" t="s">
        <v>43</v>
      </c>
      <c r="E194" s="85"/>
      <c r="F194" s="320">
        <v>0.1</v>
      </c>
      <c r="G194" s="273">
        <v>1</v>
      </c>
      <c r="H194" s="288">
        <f t="shared" si="84"/>
        <v>0.1</v>
      </c>
      <c r="I194" s="298"/>
      <c r="J194" s="289">
        <v>0.1</v>
      </c>
      <c r="K194" s="273">
        <v>1</v>
      </c>
      <c r="L194" s="288">
        <f t="shared" si="88"/>
        <v>0.1</v>
      </c>
      <c r="M194" s="83"/>
      <c r="N194" s="82">
        <f t="shared" si="89"/>
        <v>0</v>
      </c>
      <c r="O194" s="104">
        <f t="shared" si="90"/>
        <v>0</v>
      </c>
      <c r="Q194" s="210"/>
      <c r="R194" s="53"/>
      <c r="S194" s="200"/>
      <c r="T194" s="53"/>
      <c r="U194" s="201"/>
      <c r="V194" s="202"/>
      <c r="W194" s="197"/>
      <c r="X194" s="210"/>
      <c r="Y194" s="53"/>
      <c r="Z194" s="200"/>
      <c r="AA194" s="53"/>
      <c r="AB194" s="201"/>
      <c r="AC194" s="202"/>
      <c r="AD194" s="197"/>
      <c r="AE194" s="210"/>
      <c r="AF194" s="53"/>
      <c r="AG194" s="200"/>
      <c r="AH194" s="53"/>
      <c r="AI194" s="201"/>
      <c r="AJ194" s="202"/>
      <c r="AK194" s="197"/>
      <c r="AL194" s="197"/>
    </row>
    <row r="195" spans="1:38" s="179" customFormat="1" x14ac:dyDescent="0.25">
      <c r="A195" s="1"/>
      <c r="B195" s="188" t="s">
        <v>71</v>
      </c>
      <c r="C195" s="54"/>
      <c r="D195" s="86" t="s">
        <v>43</v>
      </c>
      <c r="E195" s="85"/>
      <c r="F195" s="320">
        <v>0.03</v>
      </c>
      <c r="G195" s="273">
        <v>1</v>
      </c>
      <c r="H195" s="288">
        <f t="shared" si="84"/>
        <v>0.03</v>
      </c>
      <c r="I195" s="298"/>
      <c r="J195" s="289">
        <v>0.03</v>
      </c>
      <c r="K195" s="273">
        <v>1</v>
      </c>
      <c r="L195" s="288">
        <f t="shared" si="88"/>
        <v>0.03</v>
      </c>
      <c r="M195" s="83"/>
      <c r="N195" s="82">
        <f t="shared" si="89"/>
        <v>0</v>
      </c>
      <c r="O195" s="104">
        <f t="shared" si="90"/>
        <v>0</v>
      </c>
      <c r="Q195" s="210"/>
      <c r="R195" s="53"/>
      <c r="S195" s="200"/>
      <c r="T195" s="53"/>
      <c r="U195" s="201"/>
      <c r="V195" s="202"/>
      <c r="W195" s="197"/>
      <c r="X195" s="210"/>
      <c r="Y195" s="53"/>
      <c r="Z195" s="200"/>
      <c r="AA195" s="53"/>
      <c r="AB195" s="201"/>
      <c r="AC195" s="202"/>
      <c r="AD195" s="197"/>
      <c r="AE195" s="210"/>
      <c r="AF195" s="53"/>
      <c r="AG195" s="200"/>
      <c r="AH195" s="53"/>
      <c r="AI195" s="201"/>
      <c r="AJ195" s="202"/>
      <c r="AK195" s="197"/>
      <c r="AL195" s="197"/>
    </row>
    <row r="196" spans="1:38" s="179" customFormat="1" x14ac:dyDescent="0.25">
      <c r="A196" s="1"/>
      <c r="B196" s="188" t="s">
        <v>72</v>
      </c>
      <c r="C196" s="54"/>
      <c r="D196" s="86" t="s">
        <v>43</v>
      </c>
      <c r="E196" s="85"/>
      <c r="F196" s="320">
        <v>0.46</v>
      </c>
      <c r="G196" s="273">
        <v>1</v>
      </c>
      <c r="H196" s="288">
        <f t="shared" si="84"/>
        <v>0.46</v>
      </c>
      <c r="I196" s="298"/>
      <c r="J196" s="289">
        <v>0.46</v>
      </c>
      <c r="K196" s="273">
        <v>1</v>
      </c>
      <c r="L196" s="288">
        <f t="shared" si="88"/>
        <v>0.46</v>
      </c>
      <c r="M196" s="83"/>
      <c r="N196" s="82">
        <f t="shared" si="89"/>
        <v>0</v>
      </c>
      <c r="O196" s="104">
        <f t="shared" si="90"/>
        <v>0</v>
      </c>
      <c r="Q196" s="210"/>
      <c r="R196" s="53"/>
      <c r="S196" s="200"/>
      <c r="T196" s="53"/>
      <c r="U196" s="201"/>
      <c r="V196" s="202"/>
      <c r="W196" s="197"/>
      <c r="X196" s="210"/>
      <c r="Y196" s="53"/>
      <c r="Z196" s="200"/>
      <c r="AA196" s="53"/>
      <c r="AB196" s="201"/>
      <c r="AC196" s="202"/>
      <c r="AD196" s="197"/>
      <c r="AE196" s="210"/>
      <c r="AF196" s="53"/>
      <c r="AG196" s="200"/>
      <c r="AH196" s="53"/>
      <c r="AI196" s="201"/>
      <c r="AJ196" s="202"/>
      <c r="AK196" s="197"/>
      <c r="AL196" s="197"/>
    </row>
    <row r="197" spans="1:38" s="192" customFormat="1" x14ac:dyDescent="0.25">
      <c r="A197" s="114"/>
      <c r="B197" s="85" t="s">
        <v>67</v>
      </c>
      <c r="C197" s="85"/>
      <c r="D197" s="86" t="s">
        <v>43</v>
      </c>
      <c r="E197" s="85"/>
      <c r="F197" s="320">
        <v>0.88</v>
      </c>
      <c r="G197" s="273">
        <v>1</v>
      </c>
      <c r="H197" s="288">
        <f t="shared" si="84"/>
        <v>0.88</v>
      </c>
      <c r="I197" s="299"/>
      <c r="J197" s="287">
        <v>0.88</v>
      </c>
      <c r="K197" s="272">
        <v>1</v>
      </c>
      <c r="L197" s="290">
        <f>K197*J197</f>
        <v>0.88</v>
      </c>
      <c r="M197" s="107"/>
      <c r="N197" s="190">
        <f>L197-H197</f>
        <v>0</v>
      </c>
      <c r="O197" s="191">
        <f t="shared" si="90"/>
        <v>0</v>
      </c>
      <c r="Q197" s="210"/>
      <c r="R197" s="53"/>
      <c r="S197" s="200"/>
      <c r="T197" s="53"/>
      <c r="U197" s="201"/>
      <c r="V197" s="202"/>
      <c r="W197" s="197"/>
      <c r="X197" s="210"/>
      <c r="Y197" s="53"/>
      <c r="Z197" s="200"/>
      <c r="AA197" s="53"/>
      <c r="AB197" s="201"/>
      <c r="AC197" s="202"/>
      <c r="AD197" s="197"/>
      <c r="AE197" s="210"/>
      <c r="AF197" s="53"/>
      <c r="AG197" s="200"/>
      <c r="AH197" s="53"/>
      <c r="AI197" s="201"/>
      <c r="AJ197" s="202"/>
      <c r="AK197" s="197"/>
      <c r="AL197" s="197"/>
    </row>
    <row r="198" spans="1:38" s="192" customFormat="1" x14ac:dyDescent="0.25">
      <c r="A198" s="114"/>
      <c r="B198" s="85" t="s">
        <v>68</v>
      </c>
      <c r="C198" s="85"/>
      <c r="D198" s="86" t="s">
        <v>43</v>
      </c>
      <c r="E198" s="85"/>
      <c r="F198" s="320">
        <v>0.28000000000000003</v>
      </c>
      <c r="G198" s="273">
        <v>1</v>
      </c>
      <c r="H198" s="288">
        <f t="shared" si="84"/>
        <v>0.28000000000000003</v>
      </c>
      <c r="I198" s="299"/>
      <c r="J198" s="287">
        <v>0.28000000000000003</v>
      </c>
      <c r="K198" s="272">
        <v>1</v>
      </c>
      <c r="L198" s="290">
        <f>K198*J198</f>
        <v>0.28000000000000003</v>
      </c>
      <c r="M198" s="107"/>
      <c r="N198" s="190">
        <f>L198-H198</f>
        <v>0</v>
      </c>
      <c r="O198" s="191">
        <f t="shared" si="90"/>
        <v>0</v>
      </c>
      <c r="Q198" s="210"/>
      <c r="R198" s="53"/>
      <c r="S198" s="200"/>
      <c r="T198" s="53"/>
      <c r="U198" s="201"/>
      <c r="V198" s="202"/>
      <c r="W198" s="197"/>
      <c r="X198" s="210"/>
      <c r="Y198" s="53"/>
      <c r="Z198" s="200"/>
      <c r="AA198" s="53"/>
      <c r="AB198" s="201"/>
      <c r="AC198" s="202"/>
      <c r="AD198" s="197"/>
      <c r="AE198" s="210"/>
      <c r="AF198" s="53"/>
      <c r="AG198" s="200"/>
      <c r="AH198" s="53"/>
      <c r="AI198" s="201"/>
      <c r="AJ198" s="202"/>
      <c r="AK198" s="197"/>
      <c r="AL198" s="197"/>
    </row>
    <row r="199" spans="1:38" s="179" customFormat="1" x14ac:dyDescent="0.25">
      <c r="A199" s="1"/>
      <c r="B199" s="54" t="s">
        <v>20</v>
      </c>
      <c r="C199" s="54"/>
      <c r="D199" s="86" t="s">
        <v>7</v>
      </c>
      <c r="E199" s="85"/>
      <c r="F199" s="321">
        <v>1.512E-2</v>
      </c>
      <c r="G199" s="300">
        <f>$F185</f>
        <v>245</v>
      </c>
      <c r="H199" s="288">
        <f t="shared" si="84"/>
        <v>3.7044000000000001</v>
      </c>
      <c r="I199" s="298"/>
      <c r="J199" s="291">
        <v>1.0630000000000001E-2</v>
      </c>
      <c r="K199" s="274">
        <f>+F185</f>
        <v>245</v>
      </c>
      <c r="L199" s="288">
        <f t="shared" ref="L199:L200" si="91">K199*J199</f>
        <v>2.6043500000000002</v>
      </c>
      <c r="M199" s="83"/>
      <c r="N199" s="82">
        <f t="shared" ref="N199:N202" si="92">L199-H199</f>
        <v>-1.10005</v>
      </c>
      <c r="O199" s="104">
        <f>IF(OR(H199=0,L199=0),"",(N199/H199))</f>
        <v>-0.29695767195767192</v>
      </c>
      <c r="Q199" s="211"/>
      <c r="R199" s="53"/>
      <c r="S199" s="200"/>
      <c r="T199" s="53"/>
      <c r="U199" s="201"/>
      <c r="V199" s="202"/>
      <c r="W199" s="197"/>
      <c r="X199" s="211"/>
      <c r="Y199" s="53"/>
      <c r="Z199" s="200"/>
      <c r="AA199" s="53"/>
      <c r="AB199" s="201"/>
      <c r="AC199" s="202"/>
      <c r="AD199" s="197"/>
      <c r="AE199" s="211"/>
      <c r="AF199" s="53"/>
      <c r="AG199" s="200"/>
      <c r="AH199" s="53"/>
      <c r="AI199" s="201"/>
      <c r="AJ199" s="202"/>
      <c r="AK199" s="197"/>
      <c r="AL199" s="197"/>
    </row>
    <row r="200" spans="1:38" s="179" customFormat="1" x14ac:dyDescent="0.25">
      <c r="A200" s="1"/>
      <c r="B200" s="193" t="s">
        <v>98</v>
      </c>
      <c r="C200" s="54"/>
      <c r="D200" s="86" t="s">
        <v>7</v>
      </c>
      <c r="E200" s="85"/>
      <c r="F200" s="321">
        <v>6.9999999999999994E-5</v>
      </c>
      <c r="G200" s="300">
        <f>+F185</f>
        <v>245</v>
      </c>
      <c r="H200" s="288">
        <f t="shared" si="84"/>
        <v>1.7149999999999999E-2</v>
      </c>
      <c r="I200" s="298"/>
      <c r="J200" s="291">
        <v>4.0999999999999999E-4</v>
      </c>
      <c r="K200" s="274">
        <f>+F185</f>
        <v>245</v>
      </c>
      <c r="L200" s="288">
        <f t="shared" si="91"/>
        <v>0.10045</v>
      </c>
      <c r="M200" s="83"/>
      <c r="N200" s="82">
        <f t="shared" si="92"/>
        <v>8.3299999999999999E-2</v>
      </c>
      <c r="O200" s="104">
        <f t="shared" ref="O200" si="93">IF(OR(H200=0,L200=0),"",(N200/H200))</f>
        <v>4.8571428571428577</v>
      </c>
      <c r="Q200" s="211"/>
      <c r="R200" s="53"/>
      <c r="S200" s="200"/>
      <c r="T200" s="53"/>
      <c r="U200" s="201"/>
      <c r="V200" s="202"/>
      <c r="W200" s="197"/>
      <c r="X200" s="211"/>
      <c r="Y200" s="53"/>
      <c r="Z200" s="200"/>
      <c r="AA200" s="53"/>
      <c r="AB200" s="201"/>
      <c r="AC200" s="202"/>
      <c r="AD200" s="197"/>
      <c r="AE200" s="211"/>
      <c r="AF200" s="53"/>
      <c r="AG200" s="200"/>
      <c r="AH200" s="53"/>
      <c r="AI200" s="201"/>
      <c r="AJ200" s="202"/>
      <c r="AK200" s="197"/>
      <c r="AL200" s="197"/>
    </row>
    <row r="201" spans="1:38" s="179" customFormat="1" x14ac:dyDescent="0.25">
      <c r="A201" s="114"/>
      <c r="B201" s="118" t="s">
        <v>19</v>
      </c>
      <c r="C201" s="102"/>
      <c r="D201" s="117"/>
      <c r="E201" s="102"/>
      <c r="F201" s="322"/>
      <c r="G201" s="301"/>
      <c r="H201" s="196">
        <f>SUM(H190:H200)</f>
        <v>31.481550000000006</v>
      </c>
      <c r="I201" s="302"/>
      <c r="J201" s="292"/>
      <c r="K201" s="275"/>
      <c r="L201" s="196">
        <f>SUM(L190:L200)</f>
        <v>35.404800000000016</v>
      </c>
      <c r="M201" s="109"/>
      <c r="N201" s="95">
        <f t="shared" si="92"/>
        <v>3.9232500000000101</v>
      </c>
      <c r="O201" s="94">
        <f>IF(OR(H201=0, L201=0),"",(N201/H201))</f>
        <v>0.12462061111984668</v>
      </c>
      <c r="Q201" s="212"/>
      <c r="R201" s="213"/>
      <c r="S201" s="200"/>
      <c r="T201" s="53"/>
      <c r="U201" s="214"/>
      <c r="V201" s="215"/>
      <c r="W201" s="197"/>
      <c r="X201" s="212"/>
      <c r="Y201" s="213"/>
      <c r="Z201" s="200"/>
      <c r="AA201" s="53"/>
      <c r="AB201" s="214"/>
      <c r="AC201" s="215"/>
      <c r="AD201" s="197"/>
      <c r="AE201" s="212"/>
      <c r="AF201" s="213"/>
      <c r="AG201" s="200"/>
      <c r="AH201" s="53"/>
      <c r="AI201" s="214"/>
      <c r="AJ201" s="215"/>
      <c r="AK201" s="197"/>
      <c r="AL201" s="197"/>
    </row>
    <row r="202" spans="1:38" s="179" customFormat="1" x14ac:dyDescent="0.25">
      <c r="A202" s="1"/>
      <c r="B202" s="87" t="s">
        <v>18</v>
      </c>
      <c r="C202" s="54"/>
      <c r="D202" s="86" t="s">
        <v>7</v>
      </c>
      <c r="E202" s="85"/>
      <c r="F202" s="293">
        <f>+F222</f>
        <v>0.1101</v>
      </c>
      <c r="G202" s="276">
        <f>$F185*(1+$F232)-$F185</f>
        <v>9.2120000000000175</v>
      </c>
      <c r="H202" s="294">
        <f t="shared" ref="H202:H209" si="94">G202*F202</f>
        <v>1.0142412000000021</v>
      </c>
      <c r="I202" s="298"/>
      <c r="J202" s="293">
        <v>0.1101</v>
      </c>
      <c r="K202" s="276">
        <f>$F185*(1+$J232)-$F185</f>
        <v>9.2120000000000175</v>
      </c>
      <c r="L202" s="294">
        <f>K202*J202</f>
        <v>1.0142412000000021</v>
      </c>
      <c r="M202" s="83"/>
      <c r="N202" s="82">
        <f t="shared" si="92"/>
        <v>0</v>
      </c>
      <c r="O202" s="104">
        <f t="shared" ref="O202" si="95">IF(OR(H202=0,L202=0),"",(N202/H202))</f>
        <v>0</v>
      </c>
      <c r="Q202" s="198"/>
      <c r="R202" s="199"/>
      <c r="S202" s="200"/>
      <c r="T202" s="53"/>
      <c r="U202" s="201"/>
      <c r="V202" s="202"/>
      <c r="W202" s="197"/>
      <c r="X202" s="198"/>
      <c r="Y202" s="199"/>
      <c r="Z202" s="200"/>
      <c r="AA202" s="53"/>
      <c r="AB202" s="201"/>
      <c r="AC202" s="202"/>
      <c r="AD202" s="197"/>
      <c r="AE202" s="198"/>
      <c r="AF202" s="199"/>
      <c r="AG202" s="200"/>
      <c r="AH202" s="53"/>
      <c r="AI202" s="201"/>
      <c r="AJ202" s="202"/>
      <c r="AK202" s="197"/>
      <c r="AL202" s="197"/>
    </row>
    <row r="203" spans="1:38" s="179" customFormat="1" x14ac:dyDescent="0.25">
      <c r="A203" s="1"/>
      <c r="B203" s="87" t="s">
        <v>94</v>
      </c>
      <c r="C203" s="54"/>
      <c r="D203" s="86" t="s">
        <v>7</v>
      </c>
      <c r="E203" s="85"/>
      <c r="F203" s="316">
        <f>+F91</f>
        <v>-3.2899999999999999E-2</v>
      </c>
      <c r="G203" s="276">
        <f>+G202</f>
        <v>9.2120000000000175</v>
      </c>
      <c r="H203" s="294">
        <f t="shared" si="94"/>
        <v>-0.30307480000000059</v>
      </c>
      <c r="I203" s="298"/>
      <c r="J203" s="293">
        <v>-3.2899999999999999E-2</v>
      </c>
      <c r="K203" s="304">
        <f>+G203</f>
        <v>9.2120000000000175</v>
      </c>
      <c r="L203" s="294">
        <f>K203*J203</f>
        <v>-0.30307480000000059</v>
      </c>
      <c r="M203" s="83"/>
      <c r="N203" s="82">
        <f t="shared" ref="N203" si="96">L203-H203</f>
        <v>0</v>
      </c>
      <c r="O203" s="104">
        <f t="shared" ref="O203" si="97">IF(OR(H203=0,L203=0),"",(N203/H203))</f>
        <v>0</v>
      </c>
      <c r="Q203" s="198"/>
      <c r="R203" s="199"/>
      <c r="S203" s="200"/>
      <c r="T203" s="53"/>
      <c r="U203" s="201"/>
      <c r="V203" s="202"/>
      <c r="W203" s="197"/>
      <c r="X203" s="198"/>
      <c r="Y203" s="199"/>
      <c r="Z203" s="200"/>
      <c r="AA203" s="53"/>
      <c r="AB203" s="201"/>
      <c r="AC203" s="202"/>
      <c r="AD203" s="197"/>
      <c r="AE203" s="198"/>
      <c r="AF203" s="199"/>
      <c r="AG203" s="200"/>
      <c r="AH203" s="53"/>
      <c r="AI203" s="201"/>
      <c r="AJ203" s="202"/>
      <c r="AK203" s="197"/>
      <c r="AL203" s="197"/>
    </row>
    <row r="204" spans="1:38" s="192" customFormat="1" x14ac:dyDescent="0.25">
      <c r="A204" s="114"/>
      <c r="B204" s="193" t="s">
        <v>73</v>
      </c>
      <c r="C204" s="85"/>
      <c r="D204" s="86" t="s">
        <v>7</v>
      </c>
      <c r="E204" s="85"/>
      <c r="F204" s="295">
        <v>-3.4099999999999998E-3</v>
      </c>
      <c r="G204" s="300">
        <f>$F185</f>
        <v>245</v>
      </c>
      <c r="H204" s="294">
        <f t="shared" si="94"/>
        <v>-0.83544999999999991</v>
      </c>
      <c r="I204" s="299"/>
      <c r="J204" s="295">
        <v>-3.2000000000000002E-3</v>
      </c>
      <c r="K204" s="277">
        <f>+F185</f>
        <v>245</v>
      </c>
      <c r="L204" s="294">
        <f t="shared" ref="L204:L205" si="98">K204*J204</f>
        <v>-0.78400000000000003</v>
      </c>
      <c r="M204" s="107"/>
      <c r="N204" s="82">
        <f t="shared" ref="N204" si="99">L204-H204</f>
        <v>5.1449999999999885E-2</v>
      </c>
      <c r="O204" s="104">
        <f t="shared" ref="O204" si="100">IF(OR(H204=0,L204=0),"",(N204/H204))</f>
        <v>-6.158357771260984E-2</v>
      </c>
      <c r="Q204" s="198"/>
      <c r="R204" s="199"/>
      <c r="S204" s="200"/>
      <c r="T204" s="53"/>
      <c r="U204" s="201"/>
      <c r="V204" s="202"/>
      <c r="W204" s="197"/>
      <c r="X204" s="198"/>
      <c r="Y204" s="199"/>
      <c r="Z204" s="200"/>
      <c r="AA204" s="53"/>
      <c r="AB204" s="201"/>
      <c r="AC204" s="202"/>
      <c r="AD204" s="197"/>
      <c r="AE204" s="198"/>
      <c r="AF204" s="199"/>
      <c r="AG204" s="200"/>
      <c r="AH204" s="53"/>
      <c r="AI204" s="201"/>
      <c r="AJ204" s="202"/>
      <c r="AK204" s="197"/>
      <c r="AL204" s="197"/>
    </row>
    <row r="205" spans="1:38" s="192" customFormat="1" x14ac:dyDescent="0.25">
      <c r="A205" s="114"/>
      <c r="B205" s="193" t="s">
        <v>100</v>
      </c>
      <c r="C205" s="85"/>
      <c r="D205" s="86" t="s">
        <v>7</v>
      </c>
      <c r="E205" s="85"/>
      <c r="F205" s="295">
        <v>2.9E-4</v>
      </c>
      <c r="G205" s="300">
        <f>+F185</f>
        <v>245</v>
      </c>
      <c r="H205" s="294">
        <f t="shared" si="94"/>
        <v>7.1050000000000002E-2</v>
      </c>
      <c r="I205" s="299"/>
      <c r="J205" s="295">
        <v>6.9999999999999994E-5</v>
      </c>
      <c r="K205" s="277">
        <f>+F185</f>
        <v>245</v>
      </c>
      <c r="L205" s="294">
        <f t="shared" si="98"/>
        <v>1.7149999999999999E-2</v>
      </c>
      <c r="M205" s="107"/>
      <c r="N205" s="82">
        <f t="shared" ref="N205:N209" si="101">L205-H205</f>
        <v>-5.3900000000000003E-2</v>
      </c>
      <c r="O205" s="104">
        <f t="shared" ref="O205:O209" si="102">IF(OR(H205=0,L205=0),"",(N205/H205))</f>
        <v>-0.75862068965517249</v>
      </c>
      <c r="Q205" s="198"/>
      <c r="R205" s="199"/>
      <c r="S205" s="200"/>
      <c r="T205" s="53"/>
      <c r="U205" s="201"/>
      <c r="V205" s="202"/>
      <c r="W205" s="197"/>
      <c r="X205" s="198"/>
      <c r="Y205" s="199"/>
      <c r="Z205" s="200"/>
      <c r="AA205" s="53"/>
      <c r="AB205" s="201"/>
      <c r="AC205" s="202"/>
      <c r="AD205" s="197"/>
      <c r="AE205" s="198"/>
      <c r="AF205" s="199"/>
      <c r="AG205" s="200"/>
      <c r="AH205" s="53"/>
      <c r="AI205" s="201"/>
      <c r="AJ205" s="202"/>
      <c r="AK205" s="197"/>
      <c r="AL205" s="197"/>
    </row>
    <row r="206" spans="1:38" s="192" customFormat="1" x14ac:dyDescent="0.25">
      <c r="A206" s="114"/>
      <c r="B206" s="259" t="s">
        <v>74</v>
      </c>
      <c r="C206" s="85"/>
      <c r="D206" s="86" t="s">
        <v>7</v>
      </c>
      <c r="E206" s="85"/>
      <c r="F206" s="295">
        <v>3.63E-3</v>
      </c>
      <c r="G206" s="300">
        <f>+F185</f>
        <v>245</v>
      </c>
      <c r="H206" s="294">
        <f t="shared" si="94"/>
        <v>0.88934999999999997</v>
      </c>
      <c r="I206" s="299"/>
      <c r="J206" s="295"/>
      <c r="K206" s="277"/>
      <c r="L206" s="294">
        <f>K206*J206</f>
        <v>0</v>
      </c>
      <c r="M206" s="107"/>
      <c r="N206" s="82">
        <f t="shared" si="101"/>
        <v>-0.88934999999999997</v>
      </c>
      <c r="O206" s="104" t="str">
        <f t="shared" si="102"/>
        <v/>
      </c>
      <c r="Q206" s="198"/>
      <c r="R206" s="199"/>
      <c r="S206" s="200"/>
      <c r="T206" s="53"/>
      <c r="U206" s="201"/>
      <c r="V206" s="202"/>
      <c r="W206" s="197"/>
      <c r="X206" s="198"/>
      <c r="Y206" s="199"/>
      <c r="Z206" s="200"/>
      <c r="AA206" s="53"/>
      <c r="AB206" s="201"/>
      <c r="AC206" s="202"/>
      <c r="AD206" s="197"/>
      <c r="AE206" s="198"/>
      <c r="AF206" s="199"/>
      <c r="AG206" s="200"/>
      <c r="AH206" s="53"/>
      <c r="AI206" s="201"/>
      <c r="AJ206" s="202"/>
      <c r="AK206" s="197"/>
      <c r="AL206" s="197"/>
    </row>
    <row r="207" spans="1:38" s="192" customFormat="1" x14ac:dyDescent="0.25">
      <c r="A207" s="114"/>
      <c r="B207" s="259" t="s">
        <v>75</v>
      </c>
      <c r="C207" s="85"/>
      <c r="D207" s="86" t="s">
        <v>7</v>
      </c>
      <c r="E207" s="85"/>
      <c r="F207" s="295">
        <v>6.6299999999999996E-3</v>
      </c>
      <c r="G207" s="300">
        <f>+F185</f>
        <v>245</v>
      </c>
      <c r="H207" s="294">
        <f t="shared" si="94"/>
        <v>1.62435</v>
      </c>
      <c r="I207" s="299"/>
      <c r="J207" s="295"/>
      <c r="K207" s="277"/>
      <c r="L207" s="294">
        <f t="shared" ref="L207:L208" si="103">K207*J207</f>
        <v>0</v>
      </c>
      <c r="M207" s="107"/>
      <c r="N207" s="82">
        <f t="shared" si="101"/>
        <v>-1.62435</v>
      </c>
      <c r="O207" s="104" t="str">
        <f t="shared" si="102"/>
        <v/>
      </c>
      <c r="Q207" s="198"/>
      <c r="R207" s="199"/>
      <c r="S207" s="200"/>
      <c r="T207" s="53"/>
      <c r="U207" s="201"/>
      <c r="V207" s="202"/>
      <c r="W207" s="197"/>
      <c r="X207" s="198"/>
      <c r="Y207" s="199"/>
      <c r="Z207" s="200"/>
      <c r="AA207" s="53"/>
      <c r="AB207" s="201"/>
      <c r="AC207" s="202"/>
      <c r="AD207" s="197"/>
      <c r="AE207" s="198"/>
      <c r="AF207" s="199"/>
      <c r="AG207" s="200"/>
      <c r="AH207" s="53"/>
      <c r="AI207" s="201"/>
      <c r="AJ207" s="202"/>
      <c r="AK207" s="197"/>
      <c r="AL207" s="197"/>
    </row>
    <row r="208" spans="1:38" s="192" customFormat="1" x14ac:dyDescent="0.25">
      <c r="A208" s="114"/>
      <c r="B208" s="193" t="s">
        <v>99</v>
      </c>
      <c r="C208" s="85"/>
      <c r="D208" s="86" t="s">
        <v>7</v>
      </c>
      <c r="E208" s="85"/>
      <c r="F208" s="295"/>
      <c r="G208" s="300"/>
      <c r="H208" s="294">
        <f t="shared" si="94"/>
        <v>0</v>
      </c>
      <c r="I208" s="299"/>
      <c r="J208" s="295">
        <v>-1.1199999999999999E-3</v>
      </c>
      <c r="K208" s="277">
        <f>+G199</f>
        <v>245</v>
      </c>
      <c r="L208" s="294">
        <f t="shared" si="103"/>
        <v>-0.27439999999999998</v>
      </c>
      <c r="M208" s="107"/>
      <c r="N208" s="82">
        <f t="shared" si="101"/>
        <v>-0.27439999999999998</v>
      </c>
      <c r="O208" s="104" t="str">
        <f t="shared" si="102"/>
        <v/>
      </c>
      <c r="Q208" s="198"/>
      <c r="R208" s="199"/>
      <c r="S208" s="200"/>
      <c r="T208" s="53"/>
      <c r="U208" s="201"/>
      <c r="V208" s="202"/>
      <c r="W208" s="197"/>
      <c r="X208" s="198"/>
      <c r="Y208" s="199"/>
      <c r="Z208" s="200"/>
      <c r="AA208" s="53"/>
      <c r="AB208" s="201"/>
      <c r="AC208" s="202"/>
      <c r="AD208" s="197"/>
      <c r="AE208" s="198"/>
      <c r="AF208" s="199"/>
      <c r="AG208" s="200"/>
      <c r="AH208" s="53"/>
      <c r="AI208" s="201"/>
      <c r="AJ208" s="202"/>
      <c r="AK208" s="197"/>
      <c r="AL208" s="197"/>
    </row>
    <row r="209" spans="1:38" s="179" customFormat="1" x14ac:dyDescent="0.25">
      <c r="A209" s="1"/>
      <c r="B209" s="85" t="s">
        <v>69</v>
      </c>
      <c r="C209" s="54"/>
      <c r="D209" s="86" t="s">
        <v>43</v>
      </c>
      <c r="E209" s="85"/>
      <c r="F209" s="323">
        <v>0.78</v>
      </c>
      <c r="G209" s="274">
        <v>1</v>
      </c>
      <c r="H209" s="294">
        <f t="shared" si="94"/>
        <v>0.78</v>
      </c>
      <c r="I209" s="298"/>
      <c r="J209" s="296">
        <v>0.78</v>
      </c>
      <c r="K209" s="272">
        <v>1</v>
      </c>
      <c r="L209" s="294">
        <f>K209*J209</f>
        <v>0.78</v>
      </c>
      <c r="M209" s="83"/>
      <c r="N209" s="82">
        <f t="shared" si="101"/>
        <v>0</v>
      </c>
      <c r="O209" s="104">
        <f t="shared" si="102"/>
        <v>0</v>
      </c>
      <c r="Q209" s="216"/>
      <c r="R209" s="53"/>
      <c r="S209" s="200"/>
      <c r="T209" s="53"/>
      <c r="U209" s="201"/>
      <c r="V209" s="202"/>
      <c r="W209" s="197"/>
      <c r="X209" s="216"/>
      <c r="Y209" s="53"/>
      <c r="Z209" s="200"/>
      <c r="AA209" s="53"/>
      <c r="AB209" s="201"/>
      <c r="AC209" s="202"/>
      <c r="AD209" s="197"/>
      <c r="AE209" s="216"/>
      <c r="AF209" s="53"/>
      <c r="AG209" s="200"/>
      <c r="AH209" s="53"/>
      <c r="AI209" s="201"/>
      <c r="AJ209" s="202"/>
      <c r="AK209" s="197"/>
      <c r="AL209" s="197"/>
    </row>
    <row r="210" spans="1:38" s="179" customFormat="1" x14ac:dyDescent="0.25">
      <c r="A210" s="1"/>
      <c r="B210" s="103" t="s">
        <v>17</v>
      </c>
      <c r="C210" s="112"/>
      <c r="D210" s="112"/>
      <c r="E210" s="112"/>
      <c r="F210" s="305"/>
      <c r="G210" s="278"/>
      <c r="H210" s="280">
        <f>SUM(H202:H209)+H201</f>
        <v>34.722016400000008</v>
      </c>
      <c r="I210" s="302"/>
      <c r="J210" s="278"/>
      <c r="K210" s="279"/>
      <c r="L210" s="280">
        <f>SUM(L202:L209)+L201</f>
        <v>35.854716400000015</v>
      </c>
      <c r="M210" s="109"/>
      <c r="N210" s="95">
        <f t="shared" ref="N210:N215" si="104">L210-H210</f>
        <v>1.1327000000000069</v>
      </c>
      <c r="O210" s="94">
        <f>IF(OR(H210=0,L210=0),"",(N210/H210))</f>
        <v>3.2621953372500762E-2</v>
      </c>
      <c r="Q210" s="53"/>
      <c r="R210" s="53"/>
      <c r="S210" s="214"/>
      <c r="T210" s="53"/>
      <c r="U210" s="214"/>
      <c r="V210" s="217"/>
      <c r="W210" s="197"/>
      <c r="X210" s="53"/>
      <c r="Y210" s="53"/>
      <c r="Z210" s="214"/>
      <c r="AA210" s="53"/>
      <c r="AB210" s="214"/>
      <c r="AC210" s="217"/>
      <c r="AD210" s="197"/>
      <c r="AE210" s="53"/>
      <c r="AF210" s="53"/>
      <c r="AG210" s="214"/>
      <c r="AH210" s="53"/>
      <c r="AI210" s="214"/>
      <c r="AJ210" s="217"/>
      <c r="AK210" s="197"/>
      <c r="AL210" s="197"/>
    </row>
    <row r="211" spans="1:38" s="179" customFormat="1" x14ac:dyDescent="0.25">
      <c r="A211" s="1"/>
      <c r="B211" s="83" t="s">
        <v>16</v>
      </c>
      <c r="C211" s="83"/>
      <c r="D211" s="86" t="s">
        <v>7</v>
      </c>
      <c r="E211" s="107"/>
      <c r="F211" s="291">
        <v>7.6299999999999996E-3</v>
      </c>
      <c r="G211" s="306">
        <f>$F185*(1+$F232)</f>
        <v>254.21200000000002</v>
      </c>
      <c r="H211" s="288">
        <f>G211*F211</f>
        <v>1.93963756</v>
      </c>
      <c r="I211" s="298"/>
      <c r="J211" s="291">
        <v>7.5900000000000004E-3</v>
      </c>
      <c r="K211" s="281">
        <f>$F185*(1+$J232)</f>
        <v>254.21200000000002</v>
      </c>
      <c r="L211" s="288">
        <f>K211*J211</f>
        <v>1.9294690800000003</v>
      </c>
      <c r="M211" s="83"/>
      <c r="N211" s="82">
        <f t="shared" si="104"/>
        <v>-1.0168479999999702E-2</v>
      </c>
      <c r="O211" s="104">
        <f>IF(OR(H211=0,L211=0),"",(N211/H211))</f>
        <v>-5.2424639580601349E-3</v>
      </c>
      <c r="Q211" s="211"/>
      <c r="R211" s="218"/>
      <c r="S211" s="200"/>
      <c r="T211" s="53"/>
      <c r="U211" s="201"/>
      <c r="V211" s="202"/>
      <c r="W211" s="197"/>
      <c r="X211" s="211"/>
      <c r="Y211" s="218"/>
      <c r="Z211" s="200"/>
      <c r="AA211" s="53"/>
      <c r="AB211" s="201"/>
      <c r="AC211" s="202"/>
      <c r="AD211" s="197"/>
      <c r="AE211" s="211"/>
      <c r="AF211" s="218"/>
      <c r="AG211" s="200"/>
      <c r="AH211" s="53"/>
      <c r="AI211" s="201"/>
      <c r="AJ211" s="202"/>
      <c r="AK211" s="197"/>
      <c r="AL211" s="197"/>
    </row>
    <row r="212" spans="1:38" s="179" customFormat="1" x14ac:dyDescent="0.25">
      <c r="A212" s="1"/>
      <c r="B212" s="108" t="s">
        <v>15</v>
      </c>
      <c r="C212" s="83"/>
      <c r="D212" s="86" t="s">
        <v>7</v>
      </c>
      <c r="E212" s="107"/>
      <c r="F212" s="291">
        <v>5.6699999999999997E-3</v>
      </c>
      <c r="G212" s="306">
        <f>G211</f>
        <v>254.21200000000002</v>
      </c>
      <c r="H212" s="288">
        <f>G212*F212</f>
        <v>1.4413820399999999</v>
      </c>
      <c r="I212" s="298"/>
      <c r="J212" s="291">
        <v>6.1700000000000001E-3</v>
      </c>
      <c r="K212" s="281">
        <f>K211</f>
        <v>254.21200000000002</v>
      </c>
      <c r="L212" s="288">
        <f>K212*J212</f>
        <v>1.5684880400000001</v>
      </c>
      <c r="M212" s="83"/>
      <c r="N212" s="82">
        <f t="shared" si="104"/>
        <v>0.12710600000000016</v>
      </c>
      <c r="O212" s="104">
        <f>IF(OR(H212=0,L212=0),"",(N212/H212))</f>
        <v>8.818342151675497E-2</v>
      </c>
      <c r="Q212" s="211"/>
      <c r="R212" s="218"/>
      <c r="S212" s="200"/>
      <c r="T212" s="53"/>
      <c r="U212" s="201"/>
      <c r="V212" s="202"/>
      <c r="W212" s="197"/>
      <c r="X212" s="211"/>
      <c r="Y212" s="218"/>
      <c r="Z212" s="200"/>
      <c r="AA212" s="53"/>
      <c r="AB212" s="201"/>
      <c r="AC212" s="202"/>
      <c r="AD212" s="197"/>
      <c r="AE212" s="211"/>
      <c r="AF212" s="218"/>
      <c r="AG212" s="200"/>
      <c r="AH212" s="53"/>
      <c r="AI212" s="201"/>
      <c r="AJ212" s="202"/>
      <c r="AK212" s="197"/>
      <c r="AL212" s="197"/>
    </row>
    <row r="213" spans="1:38" s="179" customFormat="1" x14ac:dyDescent="0.25">
      <c r="A213" s="1"/>
      <c r="B213" s="103" t="s">
        <v>14</v>
      </c>
      <c r="C213" s="102"/>
      <c r="D213" s="102"/>
      <c r="E213" s="102"/>
      <c r="F213" s="307"/>
      <c r="G213" s="278"/>
      <c r="H213" s="280">
        <f>SUM(H210:H212)</f>
        <v>38.10303600000001</v>
      </c>
      <c r="I213" s="324"/>
      <c r="J213" s="318"/>
      <c r="K213" s="319"/>
      <c r="L213" s="280">
        <f>SUM(L210:L212)</f>
        <v>39.35267352000001</v>
      </c>
      <c r="M213" s="96"/>
      <c r="N213" s="95">
        <f t="shared" si="104"/>
        <v>1.2496375200000003</v>
      </c>
      <c r="O213" s="94">
        <f>IF(OR(H213=0,L213=0),"",(N213/H213))</f>
        <v>3.2796271667171084E-2</v>
      </c>
      <c r="Q213" s="61"/>
      <c r="R213" s="61"/>
      <c r="S213" s="214"/>
      <c r="T213" s="61"/>
      <c r="U213" s="214"/>
      <c r="V213" s="217"/>
      <c r="W213" s="197"/>
      <c r="X213" s="61"/>
      <c r="Y213" s="61"/>
      <c r="Z213" s="214"/>
      <c r="AA213" s="61"/>
      <c r="AB213" s="214"/>
      <c r="AC213" s="217"/>
      <c r="AD213" s="197"/>
      <c r="AE213" s="61"/>
      <c r="AF213" s="61"/>
      <c r="AG213" s="214"/>
      <c r="AH213" s="61"/>
      <c r="AI213" s="214"/>
      <c r="AJ213" s="217"/>
      <c r="AK213" s="197"/>
      <c r="AL213" s="197"/>
    </row>
    <row r="214" spans="1:38" s="179" customFormat="1" x14ac:dyDescent="0.25">
      <c r="A214" s="1"/>
      <c r="B214" s="93" t="s">
        <v>13</v>
      </c>
      <c r="C214" s="54"/>
      <c r="D214" s="86" t="s">
        <v>7</v>
      </c>
      <c r="E214" s="85"/>
      <c r="F214" s="311">
        <f>+$F$46</f>
        <v>3.5999999999999999E-3</v>
      </c>
      <c r="G214" s="306">
        <f>G212</f>
        <v>254.21200000000002</v>
      </c>
      <c r="H214" s="312">
        <f t="shared" ref="H214:H224" si="105">G214*F214</f>
        <v>0.91516320000000007</v>
      </c>
      <c r="I214" s="298"/>
      <c r="J214" s="311">
        <v>3.5999999999999999E-3</v>
      </c>
      <c r="K214" s="281">
        <f>K212</f>
        <v>254.21200000000002</v>
      </c>
      <c r="L214" s="312">
        <f t="shared" ref="L214:L224" si="106">K214*J214</f>
        <v>0.91516320000000007</v>
      </c>
      <c r="M214" s="83"/>
      <c r="N214" s="82">
        <f t="shared" si="104"/>
        <v>0</v>
      </c>
      <c r="O214" s="104">
        <f>IF(OR(H214=0,L214=0),"",(N214/H214))</f>
        <v>0</v>
      </c>
      <c r="Q214" s="219"/>
      <c r="R214" s="218"/>
      <c r="S214" s="205"/>
      <c r="T214" s="53"/>
      <c r="U214" s="201"/>
      <c r="V214" s="202"/>
      <c r="W214" s="197"/>
      <c r="X214" s="219"/>
      <c r="Y214" s="218"/>
      <c r="Z214" s="205"/>
      <c r="AA214" s="53"/>
      <c r="AB214" s="201"/>
      <c r="AC214" s="202"/>
      <c r="AD214" s="197"/>
      <c r="AE214" s="219"/>
      <c r="AF214" s="218"/>
      <c r="AG214" s="205"/>
      <c r="AH214" s="53"/>
      <c r="AI214" s="201"/>
      <c r="AJ214" s="202"/>
      <c r="AK214" s="197"/>
      <c r="AL214" s="197"/>
    </row>
    <row r="215" spans="1:38" s="179" customFormat="1" x14ac:dyDescent="0.25">
      <c r="A215" s="1"/>
      <c r="B215" s="93" t="s">
        <v>12</v>
      </c>
      <c r="C215" s="54"/>
      <c r="D215" s="86" t="s">
        <v>7</v>
      </c>
      <c r="E215" s="85"/>
      <c r="F215" s="311">
        <f>+$F$47</f>
        <v>2.0999999999999999E-3</v>
      </c>
      <c r="G215" s="306">
        <f>G212</f>
        <v>254.21200000000002</v>
      </c>
      <c r="H215" s="312">
        <f t="shared" si="105"/>
        <v>0.53384520000000002</v>
      </c>
      <c r="I215" s="298"/>
      <c r="J215" s="311">
        <v>2.9999999999999997E-4</v>
      </c>
      <c r="K215" s="281">
        <f>K212</f>
        <v>254.21200000000002</v>
      </c>
      <c r="L215" s="312">
        <f t="shared" si="106"/>
        <v>7.6263600000000001E-2</v>
      </c>
      <c r="M215" s="83"/>
      <c r="N215" s="82">
        <f t="shared" si="104"/>
        <v>-0.45758160000000003</v>
      </c>
      <c r="O215" s="104">
        <f t="shared" ref="O215" si="107">IF(OR(H215=0,L215=0),"",(N215/H215))</f>
        <v>-0.85714285714285721</v>
      </c>
      <c r="Q215" s="219"/>
      <c r="R215" s="218"/>
      <c r="S215" s="205"/>
      <c r="T215" s="53"/>
      <c r="U215" s="201"/>
      <c r="V215" s="202"/>
      <c r="W215" s="197"/>
      <c r="X215" s="219"/>
      <c r="Y215" s="218"/>
      <c r="Z215" s="205"/>
      <c r="AA215" s="53"/>
      <c r="AB215" s="201"/>
      <c r="AC215" s="202"/>
      <c r="AD215" s="197"/>
      <c r="AE215" s="219"/>
      <c r="AF215" s="218"/>
      <c r="AG215" s="205"/>
      <c r="AH215" s="53"/>
      <c r="AI215" s="201"/>
      <c r="AJ215" s="202"/>
      <c r="AK215" s="197"/>
      <c r="AL215" s="197"/>
    </row>
    <row r="216" spans="1:38" s="179" customFormat="1" x14ac:dyDescent="0.25">
      <c r="A216" s="1"/>
      <c r="B216" s="54" t="s">
        <v>11</v>
      </c>
      <c r="C216" s="54"/>
      <c r="D216" s="86" t="s">
        <v>43</v>
      </c>
      <c r="E216" s="85"/>
      <c r="F216" s="325">
        <v>0.25</v>
      </c>
      <c r="G216" s="273"/>
      <c r="H216" s="312">
        <f t="shared" si="105"/>
        <v>0</v>
      </c>
      <c r="I216" s="298"/>
      <c r="J216" s="317">
        <v>0.25</v>
      </c>
      <c r="K216" s="272"/>
      <c r="L216" s="312">
        <f t="shared" si="106"/>
        <v>0</v>
      </c>
      <c r="M216" s="83"/>
      <c r="N216" s="82">
        <f t="shared" ref="N216:N222" si="108">L216-H216</f>
        <v>0</v>
      </c>
      <c r="O216" s="104" t="str">
        <f t="shared" ref="O216:O222" si="109">IF(OR(H216=0,L216=0),"",(N216/H216))</f>
        <v/>
      </c>
      <c r="Q216" s="220"/>
      <c r="R216" s="53"/>
      <c r="S216" s="205"/>
      <c r="T216" s="53"/>
      <c r="U216" s="201"/>
      <c r="V216" s="202"/>
      <c r="W216" s="197"/>
      <c r="X216" s="220"/>
      <c r="Y216" s="53"/>
      <c r="Z216" s="205"/>
      <c r="AA216" s="53"/>
      <c r="AB216" s="201"/>
      <c r="AC216" s="202"/>
      <c r="AD216" s="197"/>
      <c r="AE216" s="220"/>
      <c r="AF216" s="53"/>
      <c r="AG216" s="205"/>
      <c r="AH216" s="53"/>
      <c r="AI216" s="201"/>
      <c r="AJ216" s="202"/>
      <c r="AK216" s="197"/>
      <c r="AL216" s="197"/>
    </row>
    <row r="217" spans="1:38" s="179" customFormat="1" x14ac:dyDescent="0.25">
      <c r="A217" s="1"/>
      <c r="B217" s="87" t="s">
        <v>9</v>
      </c>
      <c r="C217" s="54"/>
      <c r="D217" s="86" t="s">
        <v>7</v>
      </c>
      <c r="E217" s="85"/>
      <c r="F217" s="311">
        <v>6.5000000000000002E-2</v>
      </c>
      <c r="G217" s="315">
        <f>0.65*$F185</f>
        <v>159.25</v>
      </c>
      <c r="H217" s="312">
        <f t="shared" si="105"/>
        <v>10.35125</v>
      </c>
      <c r="I217" s="298"/>
      <c r="J217" s="311">
        <v>6.5000000000000002E-2</v>
      </c>
      <c r="K217" s="315">
        <f t="shared" ref="K217:K224" si="110">$G217</f>
        <v>159.25</v>
      </c>
      <c r="L217" s="312">
        <f t="shared" si="106"/>
        <v>10.35125</v>
      </c>
      <c r="M217" s="83"/>
      <c r="N217" s="82">
        <f t="shared" si="108"/>
        <v>0</v>
      </c>
      <c r="O217" s="104">
        <f t="shared" si="109"/>
        <v>0</v>
      </c>
      <c r="Q217" s="203"/>
      <c r="R217" s="221"/>
      <c r="S217" s="205"/>
      <c r="T217" s="53"/>
      <c r="U217" s="201"/>
      <c r="V217" s="202"/>
      <c r="W217" s="197"/>
      <c r="X217" s="203"/>
      <c r="Y217" s="221"/>
      <c r="Z217" s="205"/>
      <c r="AA217" s="53"/>
      <c r="AB217" s="201"/>
      <c r="AC217" s="202"/>
      <c r="AD217" s="197"/>
      <c r="AE217" s="203"/>
      <c r="AF217" s="221"/>
      <c r="AG217" s="205"/>
      <c r="AH217" s="53"/>
      <c r="AI217" s="201"/>
      <c r="AJ217" s="202"/>
      <c r="AK217" s="197"/>
      <c r="AL217" s="197"/>
    </row>
    <row r="218" spans="1:38" s="179" customFormat="1" x14ac:dyDescent="0.25">
      <c r="A218" s="1"/>
      <c r="B218" s="87" t="s">
        <v>8</v>
      </c>
      <c r="C218" s="54"/>
      <c r="D218" s="86" t="s">
        <v>7</v>
      </c>
      <c r="E218" s="85"/>
      <c r="F218" s="79">
        <v>9.5000000000000001E-2</v>
      </c>
      <c r="G218" s="84">
        <f>0.17*$F185</f>
        <v>41.650000000000006</v>
      </c>
      <c r="H218" s="77">
        <f t="shared" si="105"/>
        <v>3.9567500000000004</v>
      </c>
      <c r="I218" s="83"/>
      <c r="J218" s="79">
        <v>9.5000000000000001E-2</v>
      </c>
      <c r="K218" s="84">
        <f t="shared" si="110"/>
        <v>41.650000000000006</v>
      </c>
      <c r="L218" s="77">
        <f t="shared" si="106"/>
        <v>3.9567500000000004</v>
      </c>
      <c r="M218" s="83"/>
      <c r="N218" s="82">
        <f t="shared" si="108"/>
        <v>0</v>
      </c>
      <c r="O218" s="104">
        <f t="shared" si="109"/>
        <v>0</v>
      </c>
      <c r="Q218" s="203"/>
      <c r="R218" s="221"/>
      <c r="S218" s="205"/>
      <c r="T218" s="53"/>
      <c r="U218" s="201"/>
      <c r="V218" s="202"/>
      <c r="W218" s="197"/>
      <c r="X218" s="203"/>
      <c r="Y218" s="221"/>
      <c r="Z218" s="205"/>
      <c r="AA218" s="53"/>
      <c r="AB218" s="201"/>
      <c r="AC218" s="202"/>
      <c r="AD218" s="197"/>
      <c r="AE218" s="203"/>
      <c r="AF218" s="221"/>
      <c r="AG218" s="205"/>
      <c r="AH218" s="53"/>
      <c r="AI218" s="201"/>
      <c r="AJ218" s="202"/>
      <c r="AK218" s="197"/>
      <c r="AL218" s="197"/>
    </row>
    <row r="219" spans="1:38" s="179" customFormat="1" x14ac:dyDescent="0.25">
      <c r="A219" s="1"/>
      <c r="B219" s="2" t="s">
        <v>6</v>
      </c>
      <c r="C219" s="54"/>
      <c r="D219" s="86" t="s">
        <v>7</v>
      </c>
      <c r="E219" s="85"/>
      <c r="F219" s="79">
        <v>0.13200000000000001</v>
      </c>
      <c r="G219" s="84">
        <f>0.18*$F185</f>
        <v>44.1</v>
      </c>
      <c r="H219" s="77">
        <f t="shared" si="105"/>
        <v>5.8212000000000002</v>
      </c>
      <c r="I219" s="83"/>
      <c r="J219" s="79">
        <v>0.13200000000000001</v>
      </c>
      <c r="K219" s="84">
        <f t="shared" si="110"/>
        <v>44.1</v>
      </c>
      <c r="L219" s="77">
        <f t="shared" si="106"/>
        <v>5.8212000000000002</v>
      </c>
      <c r="M219" s="83"/>
      <c r="N219" s="82">
        <f t="shared" si="108"/>
        <v>0</v>
      </c>
      <c r="O219" s="104">
        <f t="shared" si="109"/>
        <v>0</v>
      </c>
      <c r="Q219" s="203"/>
      <c r="R219" s="221"/>
      <c r="S219" s="205"/>
      <c r="T219" s="53"/>
      <c r="U219" s="201"/>
      <c r="V219" s="202"/>
      <c r="W219" s="197"/>
      <c r="X219" s="203"/>
      <c r="Y219" s="221"/>
      <c r="Z219" s="205"/>
      <c r="AA219" s="53"/>
      <c r="AB219" s="201"/>
      <c r="AC219" s="202"/>
      <c r="AD219" s="197"/>
      <c r="AE219" s="203"/>
      <c r="AF219" s="221"/>
      <c r="AG219" s="205"/>
      <c r="AH219" s="53"/>
      <c r="AI219" s="201"/>
      <c r="AJ219" s="202"/>
      <c r="AK219" s="197"/>
      <c r="AL219" s="197"/>
    </row>
    <row r="220" spans="1:38" s="179" customFormat="1" x14ac:dyDescent="0.25">
      <c r="A220" s="6"/>
      <c r="B220" s="81" t="s">
        <v>5</v>
      </c>
      <c r="C220" s="25"/>
      <c r="D220" s="86" t="s">
        <v>7</v>
      </c>
      <c r="E220" s="80"/>
      <c r="F220" s="79">
        <v>7.6999999999999999E-2</v>
      </c>
      <c r="G220" s="78">
        <v>600</v>
      </c>
      <c r="H220" s="77">
        <f t="shared" si="105"/>
        <v>46.2</v>
      </c>
      <c r="I220" s="76"/>
      <c r="J220" s="79">
        <v>7.6999999999999999E-2</v>
      </c>
      <c r="K220" s="78">
        <f t="shared" si="110"/>
        <v>600</v>
      </c>
      <c r="L220" s="77">
        <f t="shared" si="106"/>
        <v>46.2</v>
      </c>
      <c r="M220" s="76"/>
      <c r="N220" s="82">
        <f t="shared" si="108"/>
        <v>0</v>
      </c>
      <c r="O220" s="104">
        <f t="shared" si="109"/>
        <v>0</v>
      </c>
      <c r="Q220" s="203"/>
      <c r="R220" s="204"/>
      <c r="S220" s="205"/>
      <c r="T220" s="24"/>
      <c r="U220" s="201"/>
      <c r="V220" s="202"/>
      <c r="W220" s="197"/>
      <c r="X220" s="203"/>
      <c r="Y220" s="204"/>
      <c r="Z220" s="205"/>
      <c r="AA220" s="24"/>
      <c r="AB220" s="201"/>
      <c r="AC220" s="202"/>
      <c r="AD220" s="197"/>
      <c r="AE220" s="203"/>
      <c r="AF220" s="204"/>
      <c r="AG220" s="205"/>
      <c r="AH220" s="24"/>
      <c r="AI220" s="201"/>
      <c r="AJ220" s="202"/>
      <c r="AK220" s="197"/>
      <c r="AL220" s="197"/>
    </row>
    <row r="221" spans="1:38" s="179" customFormat="1" x14ac:dyDescent="0.25">
      <c r="A221" s="6"/>
      <c r="B221" s="81" t="s">
        <v>4</v>
      </c>
      <c r="C221" s="25"/>
      <c r="D221" s="86" t="s">
        <v>7</v>
      </c>
      <c r="E221" s="80"/>
      <c r="F221" s="79">
        <v>0.09</v>
      </c>
      <c r="G221" s="78">
        <v>150</v>
      </c>
      <c r="H221" s="77">
        <f t="shared" si="105"/>
        <v>13.5</v>
      </c>
      <c r="I221" s="76"/>
      <c r="J221" s="79">
        <v>0.09</v>
      </c>
      <c r="K221" s="78">
        <f t="shared" si="110"/>
        <v>150</v>
      </c>
      <c r="L221" s="77">
        <f t="shared" si="106"/>
        <v>13.5</v>
      </c>
      <c r="M221" s="76"/>
      <c r="N221" s="82">
        <f t="shared" si="108"/>
        <v>0</v>
      </c>
      <c r="O221" s="104">
        <f t="shared" si="109"/>
        <v>0</v>
      </c>
      <c r="Q221" s="203"/>
      <c r="R221" s="204"/>
      <c r="S221" s="205"/>
      <c r="T221" s="24"/>
      <c r="U221" s="201"/>
      <c r="V221" s="202"/>
      <c r="W221" s="197"/>
      <c r="X221" s="203"/>
      <c r="Y221" s="204"/>
      <c r="Z221" s="205"/>
      <c r="AA221" s="24"/>
      <c r="AB221" s="201"/>
      <c r="AC221" s="202"/>
      <c r="AD221" s="197"/>
      <c r="AE221" s="203"/>
      <c r="AF221" s="204"/>
      <c r="AG221" s="205"/>
      <c r="AH221" s="24"/>
      <c r="AI221" s="201"/>
      <c r="AJ221" s="202"/>
      <c r="AK221" s="197"/>
      <c r="AL221" s="197"/>
    </row>
    <row r="222" spans="1:38" s="179" customFormat="1" x14ac:dyDescent="0.25">
      <c r="A222" s="6"/>
      <c r="B222" s="195" t="s">
        <v>76</v>
      </c>
      <c r="C222" s="25"/>
      <c r="D222" s="86" t="s">
        <v>7</v>
      </c>
      <c r="E222" s="80"/>
      <c r="F222" s="79">
        <v>0.1101</v>
      </c>
      <c r="G222" s="78">
        <v>245</v>
      </c>
      <c r="H222" s="77">
        <f t="shared" si="105"/>
        <v>26.974500000000003</v>
      </c>
      <c r="I222" s="76"/>
      <c r="J222" s="79">
        <v>0.1101</v>
      </c>
      <c r="K222" s="78">
        <f t="shared" si="110"/>
        <v>245</v>
      </c>
      <c r="L222" s="77">
        <f t="shared" si="106"/>
        <v>26.974500000000003</v>
      </c>
      <c r="M222" s="76"/>
      <c r="N222" s="82">
        <f t="shared" si="108"/>
        <v>0</v>
      </c>
      <c r="O222" s="104">
        <f t="shared" si="109"/>
        <v>0</v>
      </c>
      <c r="Q222" s="203"/>
      <c r="R222" s="204"/>
      <c r="S222" s="205"/>
      <c r="T222" s="24"/>
      <c r="U222" s="201"/>
      <c r="V222" s="202"/>
      <c r="W222" s="197"/>
      <c r="X222" s="203"/>
      <c r="Y222" s="204"/>
      <c r="Z222" s="205"/>
      <c r="AA222" s="24"/>
      <c r="AB222" s="201"/>
      <c r="AC222" s="202"/>
      <c r="AD222" s="197"/>
      <c r="AE222" s="203"/>
      <c r="AF222" s="204"/>
      <c r="AG222" s="205"/>
      <c r="AH222" s="24"/>
      <c r="AI222" s="201"/>
      <c r="AJ222" s="202"/>
      <c r="AK222" s="197"/>
      <c r="AL222" s="197"/>
    </row>
    <row r="223" spans="1:38" s="179" customFormat="1" x14ac:dyDescent="0.25">
      <c r="A223" s="6"/>
      <c r="B223" s="195" t="s">
        <v>95</v>
      </c>
      <c r="C223" s="25"/>
      <c r="D223" s="86" t="s">
        <v>7</v>
      </c>
      <c r="E223" s="80"/>
      <c r="F223" s="263">
        <f>+F203</f>
        <v>-3.2899999999999999E-2</v>
      </c>
      <c r="G223" s="78">
        <v>245</v>
      </c>
      <c r="H223" s="77">
        <f t="shared" si="105"/>
        <v>-8.0604999999999993</v>
      </c>
      <c r="I223" s="76"/>
      <c r="J223" s="263">
        <v>-3.2899999999999999E-2</v>
      </c>
      <c r="K223" s="78">
        <f>+G223</f>
        <v>245</v>
      </c>
      <c r="L223" s="77">
        <f t="shared" si="106"/>
        <v>-8.0604999999999993</v>
      </c>
      <c r="M223" s="76"/>
      <c r="N223" s="82">
        <f t="shared" ref="N223:N224" si="111">L223-H223</f>
        <v>0</v>
      </c>
      <c r="O223" s="104">
        <f t="shared" ref="O223:O224" si="112">IF(OR(H223=0,L223=0),"",(N223/H223))</f>
        <v>0</v>
      </c>
      <c r="Q223" s="203"/>
      <c r="R223" s="204"/>
      <c r="S223" s="205"/>
      <c r="T223" s="24"/>
      <c r="U223" s="201"/>
      <c r="V223" s="202"/>
      <c r="W223" s="197"/>
      <c r="X223" s="203"/>
      <c r="Y223" s="204"/>
      <c r="Z223" s="205"/>
      <c r="AA223" s="24"/>
      <c r="AB223" s="201"/>
      <c r="AC223" s="202"/>
      <c r="AD223" s="197"/>
      <c r="AE223" s="203"/>
      <c r="AF223" s="204"/>
      <c r="AG223" s="205"/>
      <c r="AH223" s="24"/>
      <c r="AI223" s="201"/>
      <c r="AJ223" s="202"/>
      <c r="AK223" s="197"/>
      <c r="AL223" s="197"/>
    </row>
    <row r="224" spans="1:38" s="179" customFormat="1" ht="15.75" thickBot="1" x14ac:dyDescent="0.3">
      <c r="A224" s="6"/>
      <c r="B224" s="195" t="s">
        <v>77</v>
      </c>
      <c r="C224" s="25"/>
      <c r="D224" s="86" t="s">
        <v>7</v>
      </c>
      <c r="E224" s="80"/>
      <c r="F224" s="79">
        <v>0.1101</v>
      </c>
      <c r="G224" s="78"/>
      <c r="H224" s="77">
        <f t="shared" si="105"/>
        <v>0</v>
      </c>
      <c r="I224" s="76"/>
      <c r="J224" s="79">
        <v>0.1101</v>
      </c>
      <c r="K224" s="78">
        <f t="shared" si="110"/>
        <v>0</v>
      </c>
      <c r="L224" s="77">
        <f t="shared" si="106"/>
        <v>0</v>
      </c>
      <c r="M224" s="76"/>
      <c r="N224" s="82">
        <f t="shared" si="111"/>
        <v>0</v>
      </c>
      <c r="O224" s="104" t="str">
        <f t="shared" si="112"/>
        <v/>
      </c>
      <c r="Q224" s="203"/>
      <c r="R224" s="204"/>
      <c r="S224" s="205"/>
      <c r="T224" s="24"/>
      <c r="U224" s="201"/>
      <c r="V224" s="202"/>
      <c r="W224" s="197"/>
      <c r="X224" s="203"/>
      <c r="Y224" s="204"/>
      <c r="Z224" s="205"/>
      <c r="AA224" s="24"/>
      <c r="AB224" s="201"/>
      <c r="AC224" s="202"/>
      <c r="AD224" s="197"/>
      <c r="AE224" s="203"/>
      <c r="AF224" s="204"/>
      <c r="AG224" s="205"/>
      <c r="AH224" s="24"/>
      <c r="AI224" s="201"/>
      <c r="AJ224" s="202"/>
      <c r="AK224" s="197"/>
      <c r="AL224" s="197"/>
    </row>
    <row r="225" spans="1:38" s="179" customFormat="1" ht="15.75" thickBot="1" x14ac:dyDescent="0.3">
      <c r="A225" s="1"/>
      <c r="B225" s="181"/>
      <c r="C225" s="72"/>
      <c r="D225" s="73"/>
      <c r="E225" s="72"/>
      <c r="F225" s="43"/>
      <c r="G225" s="71"/>
      <c r="H225" s="41"/>
      <c r="I225" s="69"/>
      <c r="J225" s="43"/>
      <c r="K225" s="70"/>
      <c r="L225" s="41"/>
      <c r="M225" s="69"/>
      <c r="N225" s="68"/>
      <c r="O225" s="7"/>
      <c r="Q225" s="203"/>
      <c r="R225" s="213"/>
      <c r="S225" s="205"/>
      <c r="T225" s="53"/>
      <c r="U225" s="201"/>
      <c r="V225" s="222"/>
      <c r="W225" s="197"/>
      <c r="X225" s="203"/>
      <c r="Y225" s="213"/>
      <c r="Z225" s="205"/>
      <c r="AA225" s="53"/>
      <c r="AB225" s="201"/>
      <c r="AC225" s="222"/>
      <c r="AD225" s="197"/>
      <c r="AE225" s="203"/>
      <c r="AF225" s="213"/>
      <c r="AG225" s="205"/>
      <c r="AH225" s="53"/>
      <c r="AI225" s="201"/>
      <c r="AJ225" s="222"/>
      <c r="AK225" s="197"/>
      <c r="AL225" s="197"/>
    </row>
    <row r="226" spans="1:38" s="179" customFormat="1" x14ac:dyDescent="0.25">
      <c r="A226" s="1"/>
      <c r="B226" s="67" t="s">
        <v>92</v>
      </c>
      <c r="C226" s="54"/>
      <c r="D226" s="54"/>
      <c r="E226" s="54"/>
      <c r="F226" s="66"/>
      <c r="G226" s="65"/>
      <c r="H226" s="149">
        <f>SUM(H213:H216,H222:H223)</f>
        <v>58.466044400000023</v>
      </c>
      <c r="I226" s="64"/>
      <c r="J226" s="63"/>
      <c r="K226" s="63"/>
      <c r="L226" s="149">
        <f>SUM(L213:L216,L222:L223)</f>
        <v>59.258100320000018</v>
      </c>
      <c r="M226" s="61"/>
      <c r="N226" s="261">
        <f>L226-H226</f>
        <v>0.79205591999999569</v>
      </c>
      <c r="O226" s="265">
        <f t="shared" ref="O226:O227" si="113">IF(OR(H226=0,L226=0),"",(N226/H226))</f>
        <v>1.3547280787136599E-2</v>
      </c>
      <c r="Q226" s="223"/>
      <c r="R226" s="223"/>
      <c r="S226" s="214"/>
      <c r="T226" s="61"/>
      <c r="U226" s="201"/>
      <c r="V226" s="202"/>
      <c r="W226" s="197"/>
      <c r="X226" s="223"/>
      <c r="Y226" s="223"/>
      <c r="Z226" s="214"/>
      <c r="AA226" s="61"/>
      <c r="AB226" s="201"/>
      <c r="AC226" s="202"/>
      <c r="AD226" s="197"/>
      <c r="AE226" s="223"/>
      <c r="AF226" s="223"/>
      <c r="AG226" s="214"/>
      <c r="AH226" s="61"/>
      <c r="AI226" s="201"/>
      <c r="AJ226" s="202"/>
      <c r="AK226" s="197"/>
      <c r="AL226" s="197"/>
    </row>
    <row r="227" spans="1:38" s="179" customFormat="1" x14ac:dyDescent="0.25">
      <c r="A227" s="1"/>
      <c r="B227" s="67" t="s">
        <v>78</v>
      </c>
      <c r="C227" s="54"/>
      <c r="D227" s="54"/>
      <c r="E227" s="54"/>
      <c r="F227" s="57">
        <v>-0.08</v>
      </c>
      <c r="G227" s="65"/>
      <c r="H227" s="56">
        <f>+H226*F227</f>
        <v>-4.6772835520000022</v>
      </c>
      <c r="I227" s="64"/>
      <c r="J227" s="57">
        <v>-0.08</v>
      </c>
      <c r="K227" s="65"/>
      <c r="L227" s="55">
        <f>+L226*J227</f>
        <v>-4.7406480256000014</v>
      </c>
      <c r="M227" s="61"/>
      <c r="N227" s="55">
        <f>L227-H227</f>
        <v>-6.3364473599999194E-2</v>
      </c>
      <c r="O227" s="104">
        <f t="shared" si="113"/>
        <v>1.35472807871365E-2</v>
      </c>
      <c r="Q227" s="223"/>
      <c r="R227" s="223"/>
      <c r="S227" s="214"/>
      <c r="T227" s="61"/>
      <c r="U227" s="201"/>
      <c r="V227" s="202"/>
      <c r="W227" s="197"/>
      <c r="X227" s="223"/>
      <c r="Y227" s="223"/>
      <c r="Z227" s="214"/>
      <c r="AA227" s="61"/>
      <c r="AB227" s="201"/>
      <c r="AC227" s="202"/>
      <c r="AD227" s="197"/>
      <c r="AE227" s="223"/>
      <c r="AF227" s="223"/>
      <c r="AG227" s="214"/>
      <c r="AH227" s="61"/>
      <c r="AI227" s="201"/>
      <c r="AJ227" s="202"/>
      <c r="AK227" s="197"/>
      <c r="AL227" s="197"/>
    </row>
    <row r="228" spans="1:38" s="179" customFormat="1" x14ac:dyDescent="0.25">
      <c r="A228" s="1"/>
      <c r="B228" s="59" t="s">
        <v>1</v>
      </c>
      <c r="C228" s="54"/>
      <c r="D228" s="54"/>
      <c r="E228" s="54"/>
      <c r="F228" s="58">
        <v>0.13</v>
      </c>
      <c r="G228" s="53"/>
      <c r="H228" s="56">
        <f>H226*F228</f>
        <v>7.6005857720000032</v>
      </c>
      <c r="I228" s="52"/>
      <c r="J228" s="57">
        <v>0.13</v>
      </c>
      <c r="K228" s="52"/>
      <c r="L228" s="55">
        <f>L226*J228</f>
        <v>7.7035530416000029</v>
      </c>
      <c r="M228" s="51"/>
      <c r="N228" s="55">
        <f>L228-H228</f>
        <v>0.10296726959999969</v>
      </c>
      <c r="O228" s="104">
        <f t="shared" ref="O228:O229" si="114">IF(OR(H228=0,L228=0),"",(N228/H228))</f>
        <v>1.3547280787136632E-2</v>
      </c>
      <c r="Q228" s="224"/>
      <c r="R228" s="51"/>
      <c r="S228" s="225"/>
      <c r="T228" s="51"/>
      <c r="U228" s="201"/>
      <c r="V228" s="202"/>
      <c r="W228" s="197"/>
      <c r="X228" s="224"/>
      <c r="Y228" s="51"/>
      <c r="Z228" s="225"/>
      <c r="AA228" s="51"/>
      <c r="AB228" s="201"/>
      <c r="AC228" s="202"/>
      <c r="AD228" s="197"/>
      <c r="AE228" s="224"/>
      <c r="AF228" s="51"/>
      <c r="AG228" s="225"/>
      <c r="AH228" s="51"/>
      <c r="AI228" s="201"/>
      <c r="AJ228" s="202"/>
      <c r="AK228" s="197"/>
      <c r="AL228" s="197"/>
    </row>
    <row r="229" spans="1:38" s="179" customFormat="1" ht="15.75" thickBot="1" x14ac:dyDescent="0.3">
      <c r="A229" s="1"/>
      <c r="B229" s="341" t="s">
        <v>93</v>
      </c>
      <c r="C229" s="341"/>
      <c r="D229" s="341"/>
      <c r="E229" s="50"/>
      <c r="F229" s="49"/>
      <c r="G229" s="48"/>
      <c r="H229" s="47">
        <f>SUM(H226:H228)</f>
        <v>61.389346620000026</v>
      </c>
      <c r="I229" s="46"/>
      <c r="J229" s="46"/>
      <c r="K229" s="46"/>
      <c r="L229" s="238">
        <f>SUM(L226:L228)</f>
        <v>62.221005336000019</v>
      </c>
      <c r="M229" s="45"/>
      <c r="N229" s="44">
        <f>L229-H229</f>
        <v>0.83165871599999264</v>
      </c>
      <c r="O229" s="152">
        <f t="shared" si="114"/>
        <v>1.3547280787136552E-2</v>
      </c>
      <c r="Q229" s="61"/>
      <c r="R229" s="61"/>
      <c r="S229" s="214"/>
      <c r="T229" s="61"/>
      <c r="U229" s="214"/>
      <c r="V229" s="226"/>
      <c r="W229" s="197"/>
      <c r="X229" s="61"/>
      <c r="Y229" s="61"/>
      <c r="Z229" s="214"/>
      <c r="AA229" s="61"/>
      <c r="AB229" s="214"/>
      <c r="AC229" s="226"/>
      <c r="AD229" s="197"/>
      <c r="AE229" s="61"/>
      <c r="AF229" s="61"/>
      <c r="AG229" s="214"/>
      <c r="AH229" s="61"/>
      <c r="AI229" s="214"/>
      <c r="AJ229" s="226"/>
      <c r="AK229" s="197"/>
      <c r="AL229" s="197"/>
    </row>
    <row r="230" spans="1:38" s="179" customFormat="1" ht="15.75" thickBot="1" x14ac:dyDescent="0.3">
      <c r="A230" s="6"/>
      <c r="B230" s="18" t="s">
        <v>63</v>
      </c>
      <c r="C230" s="16"/>
      <c r="D230" s="17"/>
      <c r="E230" s="16"/>
      <c r="F230" s="43"/>
      <c r="G230" s="11"/>
      <c r="H230" s="41"/>
      <c r="I230" s="9"/>
      <c r="J230" s="43"/>
      <c r="K230" s="42"/>
      <c r="L230" s="242"/>
      <c r="M230" s="9"/>
      <c r="N230" s="40"/>
      <c r="O230" s="7"/>
      <c r="Q230" s="203"/>
      <c r="R230" s="227"/>
      <c r="S230" s="205"/>
      <c r="T230" s="24"/>
      <c r="U230" s="228"/>
      <c r="V230" s="222"/>
      <c r="W230" s="197"/>
      <c r="X230" s="203"/>
      <c r="Y230" s="227"/>
      <c r="Z230" s="205"/>
      <c r="AA230" s="24"/>
      <c r="AB230" s="228"/>
      <c r="AC230" s="222"/>
      <c r="AD230" s="197"/>
      <c r="AE230" s="203"/>
      <c r="AF230" s="227"/>
      <c r="AG230" s="205"/>
      <c r="AH230" s="24"/>
      <c r="AI230" s="228"/>
      <c r="AJ230" s="222"/>
      <c r="AK230" s="197"/>
      <c r="AL230" s="197"/>
    </row>
    <row r="231" spans="1:38" s="179" customForma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5"/>
      <c r="M231" s="1"/>
      <c r="N231" s="1"/>
      <c r="O231" s="1"/>
      <c r="Q231" s="206"/>
      <c r="R231" s="206"/>
      <c r="S231" s="234"/>
      <c r="T231" s="206"/>
      <c r="U231" s="206"/>
      <c r="V231" s="206"/>
      <c r="W231" s="197"/>
      <c r="X231" s="206"/>
      <c r="Y231" s="206"/>
      <c r="Z231" s="234"/>
      <c r="AA231" s="206"/>
      <c r="AB231" s="206"/>
      <c r="AC231" s="206"/>
      <c r="AD231" s="197"/>
      <c r="AE231" s="206"/>
      <c r="AF231" s="206"/>
      <c r="AG231" s="234"/>
      <c r="AH231" s="206"/>
      <c r="AI231" s="206"/>
      <c r="AJ231" s="206"/>
      <c r="AK231" s="197"/>
      <c r="AL231" s="197"/>
    </row>
    <row r="232" spans="1:38" s="179" customFormat="1" x14ac:dyDescent="0.25">
      <c r="A232" s="1"/>
      <c r="B232" s="4" t="s">
        <v>0</v>
      </c>
      <c r="C232" s="1"/>
      <c r="D232" s="1"/>
      <c r="E232" s="1"/>
      <c r="F232" s="3">
        <v>3.7600000000000001E-2</v>
      </c>
      <c r="G232" s="1"/>
      <c r="H232" s="1"/>
      <c r="I232" s="1"/>
      <c r="J232" s="3">
        <v>3.7600000000000001E-2</v>
      </c>
      <c r="K232" s="1"/>
      <c r="L232" s="1"/>
      <c r="M232" s="1"/>
      <c r="N232" s="1"/>
      <c r="O232" s="1"/>
      <c r="Q232" s="235"/>
      <c r="R232" s="206"/>
      <c r="S232" s="206"/>
      <c r="T232" s="206"/>
      <c r="U232" s="206"/>
      <c r="V232" s="206"/>
      <c r="W232" s="197"/>
      <c r="X232" s="235"/>
      <c r="Y232" s="206"/>
      <c r="Z232" s="206"/>
      <c r="AA232" s="206"/>
      <c r="AB232" s="206"/>
      <c r="AC232" s="206"/>
      <c r="AD232" s="197"/>
      <c r="AE232" s="235"/>
      <c r="AF232" s="206"/>
      <c r="AG232" s="206"/>
      <c r="AH232" s="206"/>
      <c r="AI232" s="206"/>
      <c r="AJ232" s="206"/>
      <c r="AK232" s="197"/>
      <c r="AL232" s="197"/>
    </row>
    <row r="233" spans="1:38" s="179" customFormat="1" x14ac:dyDescent="0.25">
      <c r="Q233" s="197"/>
      <c r="R233" s="197"/>
      <c r="S233" s="197"/>
      <c r="T233" s="197"/>
      <c r="U233" s="197"/>
      <c r="V233" s="197"/>
      <c r="W233" s="197"/>
      <c r="X233" s="197"/>
      <c r="Y233" s="197"/>
      <c r="Z233" s="197"/>
      <c r="AA233" s="197"/>
      <c r="AB233" s="197"/>
      <c r="AC233" s="197"/>
      <c r="AD233" s="197"/>
      <c r="AE233" s="197"/>
      <c r="AF233" s="197"/>
      <c r="AG233" s="197"/>
      <c r="AH233" s="197"/>
      <c r="AI233" s="197"/>
      <c r="AJ233" s="197"/>
      <c r="AK233" s="197"/>
      <c r="AL233" s="197"/>
    </row>
    <row r="234" spans="1:38" s="179" customFormat="1" x14ac:dyDescent="0.25">
      <c r="Q234" s="197"/>
      <c r="R234" s="197"/>
      <c r="S234" s="197"/>
      <c r="T234" s="197"/>
      <c r="U234" s="197"/>
      <c r="V234" s="197"/>
      <c r="W234" s="197"/>
      <c r="X234" s="197"/>
      <c r="Y234" s="197"/>
      <c r="Z234" s="197"/>
      <c r="AA234" s="197"/>
      <c r="AB234" s="197"/>
      <c r="AC234" s="197"/>
      <c r="AD234" s="197"/>
      <c r="AE234" s="197"/>
      <c r="AF234" s="197"/>
      <c r="AG234" s="197"/>
      <c r="AH234" s="197"/>
      <c r="AI234" s="197"/>
      <c r="AJ234" s="197"/>
      <c r="AK234" s="197"/>
      <c r="AL234" s="197"/>
    </row>
    <row r="235" spans="1:38" s="179" customFormat="1" x14ac:dyDescent="0.25">
      <c r="Q235" s="197"/>
      <c r="R235" s="197"/>
      <c r="S235" s="197"/>
      <c r="T235" s="197"/>
      <c r="U235" s="197"/>
      <c r="V235" s="197"/>
      <c r="W235" s="197"/>
      <c r="X235" s="197"/>
      <c r="Y235" s="197"/>
      <c r="Z235" s="197"/>
      <c r="AA235" s="197"/>
      <c r="AB235" s="197"/>
      <c r="AC235" s="197"/>
      <c r="AD235" s="197"/>
      <c r="AE235" s="197"/>
      <c r="AF235" s="197"/>
      <c r="AG235" s="197"/>
      <c r="AH235" s="197"/>
      <c r="AI235" s="197"/>
      <c r="AJ235" s="197"/>
      <c r="AK235" s="197"/>
      <c r="AL235" s="197"/>
    </row>
    <row r="236" spans="1:38" s="179" customFormat="1" x14ac:dyDescent="0.25">
      <c r="Q236" s="197"/>
      <c r="R236" s="197"/>
      <c r="S236" s="197"/>
      <c r="T236" s="197"/>
      <c r="U236" s="197"/>
      <c r="V236" s="197"/>
      <c r="W236" s="197"/>
      <c r="X236" s="197"/>
      <c r="Y236" s="197"/>
      <c r="Z236" s="197"/>
      <c r="AA236" s="197"/>
      <c r="AB236" s="197"/>
      <c r="AC236" s="197"/>
      <c r="AD236" s="197"/>
      <c r="AE236" s="197"/>
      <c r="AF236" s="197"/>
      <c r="AG236" s="197"/>
      <c r="AH236" s="197"/>
      <c r="AI236" s="197"/>
      <c r="AJ236" s="197"/>
      <c r="AK236" s="197"/>
      <c r="AL236" s="197"/>
    </row>
    <row r="237" spans="1:38" s="179" customFormat="1" x14ac:dyDescent="0.25">
      <c r="Q237" s="197"/>
      <c r="R237" s="197"/>
      <c r="S237" s="197"/>
      <c r="T237" s="197"/>
      <c r="U237" s="197"/>
      <c r="V237" s="197"/>
      <c r="W237" s="197"/>
      <c r="X237" s="197"/>
      <c r="Y237" s="197"/>
      <c r="Z237" s="197"/>
      <c r="AA237" s="197"/>
      <c r="AB237" s="197"/>
      <c r="AC237" s="197"/>
      <c r="AD237" s="197"/>
      <c r="AE237" s="197"/>
      <c r="AF237" s="197"/>
      <c r="AG237" s="197"/>
      <c r="AH237" s="197"/>
      <c r="AI237" s="197"/>
      <c r="AJ237" s="197"/>
      <c r="AK237" s="197"/>
      <c r="AL237" s="197"/>
    </row>
    <row r="238" spans="1:38" s="179" customFormat="1" x14ac:dyDescent="0.25">
      <c r="Q238" s="197"/>
      <c r="R238" s="197"/>
      <c r="S238" s="197"/>
      <c r="T238" s="197"/>
      <c r="U238" s="197"/>
      <c r="V238" s="197"/>
      <c r="W238" s="197"/>
      <c r="X238" s="197"/>
      <c r="Y238" s="197"/>
      <c r="Z238" s="197"/>
      <c r="AA238" s="197"/>
      <c r="AB238" s="197"/>
      <c r="AC238" s="197"/>
      <c r="AD238" s="197"/>
      <c r="AE238" s="197"/>
      <c r="AF238" s="197"/>
      <c r="AG238" s="197"/>
      <c r="AH238" s="197"/>
      <c r="AI238" s="197"/>
      <c r="AJ238" s="197"/>
      <c r="AK238" s="197"/>
      <c r="AL238" s="197"/>
    </row>
    <row r="239" spans="1:38" s="179" customFormat="1" x14ac:dyDescent="0.25">
      <c r="Q239" s="197"/>
      <c r="R239" s="197"/>
      <c r="S239" s="197"/>
      <c r="T239" s="197"/>
      <c r="U239" s="197"/>
      <c r="V239" s="197"/>
      <c r="W239" s="197"/>
      <c r="X239" s="197"/>
      <c r="Y239" s="197"/>
      <c r="Z239" s="197"/>
      <c r="AA239" s="197"/>
      <c r="AB239" s="197"/>
      <c r="AC239" s="197"/>
      <c r="AD239" s="197"/>
      <c r="AE239" s="197"/>
      <c r="AF239" s="197"/>
      <c r="AG239" s="197"/>
      <c r="AH239" s="197"/>
      <c r="AI239" s="197"/>
      <c r="AJ239" s="197"/>
      <c r="AK239" s="197"/>
      <c r="AL239" s="197"/>
    </row>
    <row r="240" spans="1:38" s="179" customFormat="1" x14ac:dyDescent="0.25">
      <c r="Q240" s="197"/>
      <c r="R240" s="197"/>
      <c r="S240" s="197"/>
      <c r="T240" s="197"/>
      <c r="U240" s="197"/>
      <c r="V240" s="197"/>
      <c r="W240" s="197"/>
      <c r="X240" s="197"/>
      <c r="Y240" s="197"/>
      <c r="Z240" s="197"/>
      <c r="AA240" s="197"/>
      <c r="AB240" s="197"/>
      <c r="AC240" s="197"/>
      <c r="AD240" s="197"/>
      <c r="AE240" s="197"/>
      <c r="AF240" s="197"/>
      <c r="AG240" s="197"/>
      <c r="AH240" s="197"/>
      <c r="AI240" s="197"/>
      <c r="AJ240" s="197"/>
      <c r="AK240" s="197"/>
      <c r="AL240" s="197"/>
    </row>
    <row r="241" spans="17:38" s="179" customFormat="1" x14ac:dyDescent="0.25">
      <c r="Q241" s="197"/>
      <c r="R241" s="197"/>
      <c r="S241" s="197"/>
      <c r="T241" s="197"/>
      <c r="U241" s="197"/>
      <c r="V241" s="197"/>
      <c r="W241" s="197"/>
      <c r="X241" s="197"/>
      <c r="Y241" s="197"/>
      <c r="Z241" s="197"/>
      <c r="AA241" s="197"/>
      <c r="AB241" s="197"/>
      <c r="AC241" s="197"/>
      <c r="AD241" s="197"/>
      <c r="AE241" s="197"/>
      <c r="AF241" s="197"/>
      <c r="AG241" s="197"/>
      <c r="AH241" s="197"/>
      <c r="AI241" s="197"/>
      <c r="AJ241" s="197"/>
      <c r="AK241" s="197"/>
      <c r="AL241" s="197"/>
    </row>
    <row r="242" spans="17:38" s="179" customFormat="1" x14ac:dyDescent="0.25">
      <c r="Q242" s="197"/>
      <c r="R242" s="197"/>
      <c r="S242" s="197"/>
      <c r="T242" s="197"/>
      <c r="U242" s="197"/>
      <c r="V242" s="197"/>
      <c r="W242" s="197"/>
      <c r="X242" s="197"/>
      <c r="Y242" s="197"/>
      <c r="Z242" s="197"/>
      <c r="AA242" s="197"/>
      <c r="AB242" s="197"/>
      <c r="AC242" s="197"/>
      <c r="AD242" s="197"/>
      <c r="AE242" s="197"/>
      <c r="AF242" s="197"/>
      <c r="AG242" s="197"/>
      <c r="AH242" s="197"/>
      <c r="AI242" s="197"/>
      <c r="AJ242" s="197"/>
      <c r="AK242" s="197"/>
      <c r="AL242" s="197"/>
    </row>
    <row r="243" spans="17:38" s="179" customFormat="1" x14ac:dyDescent="0.25">
      <c r="Q243" s="197"/>
      <c r="R243" s="197"/>
      <c r="S243" s="197"/>
      <c r="T243" s="197"/>
      <c r="U243" s="197"/>
      <c r="V243" s="197"/>
      <c r="W243" s="197"/>
      <c r="X243" s="197"/>
      <c r="Y243" s="197"/>
      <c r="Z243" s="197"/>
      <c r="AA243" s="197"/>
      <c r="AB243" s="197"/>
      <c r="AC243" s="197"/>
      <c r="AD243" s="197"/>
      <c r="AE243" s="197"/>
      <c r="AF243" s="197"/>
      <c r="AG243" s="197"/>
      <c r="AH243" s="197"/>
      <c r="AI243" s="197"/>
      <c r="AJ243" s="197"/>
      <c r="AK243" s="197"/>
      <c r="AL243" s="197"/>
    </row>
    <row r="244" spans="17:38" s="179" customFormat="1" x14ac:dyDescent="0.25">
      <c r="Q244" s="197"/>
      <c r="R244" s="197"/>
      <c r="S244" s="197"/>
      <c r="T244" s="197"/>
      <c r="U244" s="197"/>
      <c r="V244" s="197"/>
      <c r="W244" s="197"/>
      <c r="X244" s="197"/>
      <c r="Y244" s="197"/>
      <c r="Z244" s="197"/>
      <c r="AA244" s="197"/>
      <c r="AB244" s="197"/>
      <c r="AC244" s="197"/>
      <c r="AD244" s="197"/>
      <c r="AE244" s="197"/>
      <c r="AF244" s="197"/>
      <c r="AG244" s="197"/>
      <c r="AH244" s="197"/>
      <c r="AI244" s="197"/>
      <c r="AJ244" s="197"/>
      <c r="AK244" s="197"/>
      <c r="AL244" s="197"/>
    </row>
    <row r="245" spans="17:38" s="179" customFormat="1" x14ac:dyDescent="0.25">
      <c r="Q245" s="197"/>
      <c r="R245" s="197"/>
      <c r="S245" s="197"/>
      <c r="T245" s="197"/>
      <c r="U245" s="197"/>
      <c r="V245" s="197"/>
      <c r="W245" s="197"/>
      <c r="X245" s="197"/>
      <c r="Y245" s="197"/>
      <c r="Z245" s="197"/>
      <c r="AA245" s="197"/>
      <c r="AB245" s="197"/>
      <c r="AC245" s="197"/>
      <c r="AD245" s="197"/>
      <c r="AE245" s="197"/>
      <c r="AF245" s="197"/>
      <c r="AG245" s="197"/>
      <c r="AH245" s="197"/>
      <c r="AI245" s="197"/>
      <c r="AJ245" s="197"/>
      <c r="AK245" s="197"/>
      <c r="AL245" s="197"/>
    </row>
    <row r="246" spans="17:38" s="179" customFormat="1" x14ac:dyDescent="0.25">
      <c r="Q246" s="197"/>
      <c r="R246" s="197"/>
      <c r="S246" s="197"/>
      <c r="T246" s="197"/>
      <c r="U246" s="197"/>
      <c r="V246" s="197"/>
      <c r="W246" s="197"/>
      <c r="X246" s="197"/>
      <c r="Y246" s="197"/>
      <c r="Z246" s="197"/>
      <c r="AA246" s="197"/>
      <c r="AB246" s="197"/>
      <c r="AC246" s="197"/>
      <c r="AD246" s="197"/>
      <c r="AE246" s="197"/>
      <c r="AF246" s="197"/>
      <c r="AG246" s="197"/>
      <c r="AH246" s="197"/>
      <c r="AI246" s="197"/>
      <c r="AJ246" s="197"/>
      <c r="AK246" s="197"/>
      <c r="AL246" s="197"/>
    </row>
    <row r="247" spans="17:38" s="179" customFormat="1" x14ac:dyDescent="0.25">
      <c r="Q247" s="197"/>
      <c r="R247" s="197"/>
      <c r="S247" s="197"/>
      <c r="T247" s="197"/>
      <c r="U247" s="197"/>
      <c r="V247" s="197"/>
      <c r="W247" s="197"/>
      <c r="X247" s="197"/>
      <c r="Y247" s="197"/>
      <c r="Z247" s="197"/>
      <c r="AA247" s="197"/>
      <c r="AB247" s="197"/>
      <c r="AC247" s="197"/>
      <c r="AD247" s="197"/>
      <c r="AE247" s="197"/>
      <c r="AF247" s="197"/>
      <c r="AG247" s="197"/>
      <c r="AH247" s="197"/>
      <c r="AI247" s="197"/>
      <c r="AJ247" s="197"/>
      <c r="AK247" s="197"/>
      <c r="AL247" s="197"/>
    </row>
    <row r="248" spans="17:38" x14ac:dyDescent="0.25">
      <c r="Q248" s="197"/>
      <c r="R248" s="197"/>
      <c r="S248" s="197"/>
      <c r="T248" s="197"/>
      <c r="U248" s="197"/>
      <c r="V248" s="197"/>
      <c r="W248" s="197"/>
      <c r="X248" s="197"/>
      <c r="Y248" s="197"/>
      <c r="Z248" s="197"/>
      <c r="AA248" s="197"/>
      <c r="AB248" s="197"/>
      <c r="AC248" s="197"/>
      <c r="AD248" s="197"/>
      <c r="AE248" s="197"/>
      <c r="AF248" s="197"/>
      <c r="AG248" s="197"/>
      <c r="AH248" s="197"/>
      <c r="AI248" s="197"/>
      <c r="AJ248" s="197"/>
      <c r="AK248" s="197"/>
      <c r="AL248" s="197"/>
    </row>
    <row r="249" spans="17:38" x14ac:dyDescent="0.25">
      <c r="Q249" s="197"/>
      <c r="R249" s="197"/>
      <c r="S249" s="197"/>
      <c r="T249" s="197"/>
      <c r="U249" s="197"/>
      <c r="V249" s="197"/>
      <c r="W249" s="197"/>
      <c r="X249" s="197"/>
      <c r="Y249" s="197"/>
      <c r="Z249" s="197"/>
      <c r="AA249" s="197"/>
      <c r="AB249" s="197"/>
      <c r="AC249" s="197"/>
      <c r="AD249" s="197"/>
      <c r="AE249" s="197"/>
      <c r="AF249" s="197"/>
      <c r="AG249" s="197"/>
      <c r="AH249" s="197"/>
      <c r="AI249" s="197"/>
      <c r="AJ249" s="197"/>
      <c r="AK249" s="197"/>
      <c r="AL249" s="197"/>
    </row>
    <row r="250" spans="17:38" x14ac:dyDescent="0.25">
      <c r="Q250" s="197"/>
      <c r="R250" s="197"/>
      <c r="S250" s="197"/>
      <c r="T250" s="197"/>
      <c r="U250" s="197"/>
      <c r="V250" s="197"/>
      <c r="W250" s="197"/>
      <c r="X250" s="197"/>
      <c r="Y250" s="197"/>
      <c r="Z250" s="197"/>
      <c r="AA250" s="197"/>
      <c r="AB250" s="197"/>
      <c r="AC250" s="197"/>
      <c r="AD250" s="197"/>
      <c r="AE250" s="197"/>
      <c r="AF250" s="197"/>
      <c r="AG250" s="197"/>
      <c r="AH250" s="197"/>
      <c r="AI250" s="197"/>
      <c r="AJ250" s="197"/>
      <c r="AK250" s="197"/>
      <c r="AL250" s="197"/>
    </row>
    <row r="251" spans="17:38" x14ac:dyDescent="0.25">
      <c r="Q251" s="197"/>
      <c r="R251" s="197"/>
      <c r="S251" s="197"/>
      <c r="T251" s="197"/>
      <c r="U251" s="197"/>
      <c r="V251" s="197"/>
      <c r="W251" s="197"/>
      <c r="X251" s="197"/>
      <c r="Y251" s="197"/>
      <c r="Z251" s="197"/>
      <c r="AA251" s="197"/>
      <c r="AB251" s="197"/>
      <c r="AC251" s="197"/>
      <c r="AD251" s="197"/>
      <c r="AE251" s="197"/>
      <c r="AF251" s="197"/>
      <c r="AG251" s="197"/>
      <c r="AH251" s="197"/>
      <c r="AI251" s="197"/>
      <c r="AJ251" s="197"/>
      <c r="AK251" s="197"/>
      <c r="AL251" s="197"/>
    </row>
    <row r="252" spans="17:38" x14ac:dyDescent="0.25">
      <c r="Q252" s="197"/>
      <c r="R252" s="197"/>
      <c r="S252" s="197"/>
      <c r="T252" s="197"/>
      <c r="U252" s="197"/>
      <c r="V252" s="197"/>
      <c r="W252" s="197"/>
      <c r="X252" s="197"/>
      <c r="Y252" s="197"/>
      <c r="Z252" s="197"/>
      <c r="AA252" s="197"/>
      <c r="AB252" s="197"/>
      <c r="AC252" s="197"/>
      <c r="AD252" s="197"/>
      <c r="AE252" s="197"/>
      <c r="AF252" s="197"/>
      <c r="AG252" s="197"/>
      <c r="AH252" s="197"/>
      <c r="AI252" s="197"/>
      <c r="AJ252" s="197"/>
      <c r="AK252" s="197"/>
      <c r="AL252" s="197"/>
    </row>
    <row r="253" spans="17:38" x14ac:dyDescent="0.25">
      <c r="Q253" s="197"/>
      <c r="R253" s="197"/>
      <c r="S253" s="197"/>
      <c r="T253" s="197"/>
      <c r="U253" s="197"/>
      <c r="V253" s="197"/>
      <c r="W253" s="197"/>
      <c r="X253" s="197"/>
      <c r="Y253" s="197"/>
      <c r="Z253" s="197"/>
      <c r="AA253" s="197"/>
      <c r="AB253" s="197"/>
      <c r="AC253" s="197"/>
      <c r="AD253" s="197"/>
      <c r="AE253" s="197"/>
      <c r="AF253" s="197"/>
      <c r="AG253" s="197"/>
      <c r="AH253" s="197"/>
      <c r="AI253" s="197"/>
      <c r="AJ253" s="197"/>
      <c r="AK253" s="197"/>
      <c r="AL253" s="197"/>
    </row>
    <row r="254" spans="17:38" x14ac:dyDescent="0.25">
      <c r="Q254" s="197"/>
      <c r="R254" s="197"/>
      <c r="S254" s="197"/>
      <c r="T254" s="197"/>
      <c r="U254" s="197"/>
      <c r="V254" s="197"/>
      <c r="W254" s="197"/>
      <c r="X254" s="197"/>
      <c r="Y254" s="197"/>
      <c r="Z254" s="197"/>
      <c r="AA254" s="197"/>
      <c r="AB254" s="197"/>
      <c r="AC254" s="197"/>
      <c r="AD254" s="197"/>
      <c r="AE254" s="197"/>
      <c r="AF254" s="197"/>
      <c r="AG254" s="197"/>
      <c r="AH254" s="197"/>
      <c r="AI254" s="197"/>
      <c r="AJ254" s="197"/>
      <c r="AK254" s="197"/>
      <c r="AL254" s="197"/>
    </row>
    <row r="255" spans="17:38" x14ac:dyDescent="0.25">
      <c r="Q255" s="197"/>
      <c r="R255" s="197"/>
      <c r="S255" s="197"/>
      <c r="T255" s="197"/>
      <c r="U255" s="197"/>
      <c r="V255" s="197"/>
      <c r="W255" s="197"/>
      <c r="X255" s="197"/>
      <c r="Y255" s="197"/>
      <c r="Z255" s="197"/>
      <c r="AA255" s="197"/>
      <c r="AB255" s="197"/>
      <c r="AC255" s="197"/>
      <c r="AD255" s="197"/>
      <c r="AE255" s="197"/>
      <c r="AF255" s="197"/>
      <c r="AG255" s="197"/>
      <c r="AH255" s="197"/>
      <c r="AI255" s="197"/>
      <c r="AJ255" s="197"/>
      <c r="AK255" s="197"/>
      <c r="AL255" s="197"/>
    </row>
    <row r="256" spans="17:38" x14ac:dyDescent="0.25">
      <c r="Q256" s="197"/>
      <c r="R256" s="197"/>
      <c r="S256" s="197"/>
      <c r="T256" s="197"/>
      <c r="U256" s="197"/>
      <c r="V256" s="197"/>
      <c r="W256" s="197"/>
      <c r="X256" s="197"/>
      <c r="Y256" s="197"/>
      <c r="Z256" s="197"/>
      <c r="AA256" s="197"/>
      <c r="AB256" s="197"/>
      <c r="AC256" s="197"/>
      <c r="AD256" s="197"/>
      <c r="AE256" s="197"/>
      <c r="AF256" s="197"/>
      <c r="AG256" s="197"/>
      <c r="AH256" s="197"/>
      <c r="AI256" s="197"/>
      <c r="AJ256" s="197"/>
      <c r="AK256" s="197"/>
      <c r="AL256" s="197"/>
    </row>
    <row r="257" spans="17:38" x14ac:dyDescent="0.25">
      <c r="Q257" s="197"/>
      <c r="R257" s="197"/>
      <c r="S257" s="197"/>
      <c r="T257" s="197"/>
      <c r="U257" s="197"/>
      <c r="V257" s="197"/>
      <c r="W257" s="197"/>
      <c r="X257" s="197"/>
      <c r="Y257" s="197"/>
      <c r="Z257" s="197"/>
      <c r="AA257" s="197"/>
      <c r="AB257" s="197"/>
      <c r="AC257" s="197"/>
      <c r="AD257" s="197"/>
      <c r="AE257" s="197"/>
      <c r="AF257" s="197"/>
      <c r="AG257" s="197"/>
      <c r="AH257" s="197"/>
      <c r="AI257" s="197"/>
      <c r="AJ257" s="197"/>
      <c r="AK257" s="197"/>
      <c r="AL257" s="197"/>
    </row>
    <row r="258" spans="17:38" x14ac:dyDescent="0.25">
      <c r="Q258" s="197"/>
      <c r="R258" s="197"/>
      <c r="S258" s="197"/>
      <c r="T258" s="197"/>
      <c r="U258" s="197"/>
      <c r="V258" s="197"/>
      <c r="W258" s="197"/>
      <c r="X258" s="197"/>
      <c r="Y258" s="197"/>
      <c r="Z258" s="197"/>
      <c r="AA258" s="197"/>
      <c r="AB258" s="197"/>
      <c r="AC258" s="197"/>
      <c r="AD258" s="197"/>
      <c r="AE258" s="197"/>
      <c r="AF258" s="197"/>
      <c r="AG258" s="197"/>
      <c r="AH258" s="197"/>
      <c r="AI258" s="197"/>
      <c r="AJ258" s="197"/>
      <c r="AK258" s="197"/>
      <c r="AL258" s="197"/>
    </row>
    <row r="259" spans="17:38" x14ac:dyDescent="0.25">
      <c r="Q259" s="197"/>
      <c r="R259" s="197"/>
      <c r="S259" s="197"/>
      <c r="T259" s="197"/>
      <c r="U259" s="197"/>
      <c r="V259" s="197"/>
      <c r="W259" s="197"/>
      <c r="X259" s="197"/>
      <c r="Y259" s="197"/>
      <c r="Z259" s="197"/>
      <c r="AA259" s="197"/>
      <c r="AB259" s="197"/>
      <c r="AC259" s="197"/>
      <c r="AD259" s="197"/>
      <c r="AE259" s="197"/>
      <c r="AF259" s="197"/>
      <c r="AG259" s="197"/>
      <c r="AH259" s="197"/>
      <c r="AI259" s="197"/>
      <c r="AJ259" s="197"/>
      <c r="AK259" s="197"/>
      <c r="AL259" s="197"/>
    </row>
    <row r="260" spans="17:38" x14ac:dyDescent="0.25">
      <c r="Q260" s="197"/>
      <c r="R260" s="197"/>
      <c r="S260" s="197"/>
      <c r="T260" s="197"/>
      <c r="U260" s="197"/>
      <c r="V260" s="197"/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/>
      <c r="AG260" s="197"/>
      <c r="AH260" s="197"/>
      <c r="AI260" s="197"/>
      <c r="AJ260" s="197"/>
      <c r="AK260" s="197"/>
      <c r="AL260" s="197"/>
    </row>
    <row r="261" spans="17:38" x14ac:dyDescent="0.25">
      <c r="Q261" s="197"/>
      <c r="R261" s="197"/>
      <c r="S261" s="197"/>
      <c r="T261" s="197"/>
      <c r="U261" s="197"/>
      <c r="V261" s="197"/>
      <c r="W261" s="197"/>
      <c r="X261" s="197"/>
      <c r="Y261" s="197"/>
      <c r="Z261" s="197"/>
      <c r="AA261" s="197"/>
      <c r="AB261" s="197"/>
      <c r="AC261" s="197"/>
      <c r="AD261" s="197"/>
      <c r="AE261" s="197"/>
      <c r="AF261" s="197"/>
      <c r="AG261" s="197"/>
      <c r="AH261" s="197"/>
      <c r="AI261" s="197"/>
      <c r="AJ261" s="197"/>
      <c r="AK261" s="197"/>
      <c r="AL261" s="197"/>
    </row>
    <row r="262" spans="17:38" x14ac:dyDescent="0.25">
      <c r="Q262" s="197"/>
      <c r="R262" s="197"/>
      <c r="S262" s="197"/>
      <c r="T262" s="197"/>
      <c r="U262" s="197"/>
      <c r="V262" s="197"/>
      <c r="W262" s="197"/>
      <c r="X262" s="197"/>
      <c r="Y262" s="197"/>
      <c r="Z262" s="197"/>
      <c r="AA262" s="197"/>
      <c r="AB262" s="197"/>
      <c r="AC262" s="197"/>
      <c r="AD262" s="197"/>
      <c r="AE262" s="197"/>
      <c r="AF262" s="197"/>
      <c r="AG262" s="197"/>
      <c r="AH262" s="197"/>
      <c r="AI262" s="197"/>
      <c r="AJ262" s="197"/>
      <c r="AK262" s="197"/>
      <c r="AL262" s="197"/>
    </row>
    <row r="263" spans="17:38" x14ac:dyDescent="0.25"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/>
      <c r="AG263" s="197"/>
      <c r="AH263" s="197"/>
      <c r="AI263" s="197"/>
      <c r="AJ263" s="197"/>
      <c r="AK263" s="197"/>
      <c r="AL263" s="197"/>
    </row>
    <row r="264" spans="17:38" x14ac:dyDescent="0.25">
      <c r="Q264" s="197"/>
      <c r="R264" s="197"/>
      <c r="S264" s="197"/>
      <c r="T264" s="197"/>
      <c r="U264" s="197"/>
      <c r="V264" s="197"/>
      <c r="W264" s="197"/>
      <c r="X264" s="197"/>
      <c r="Y264" s="197"/>
      <c r="Z264" s="197"/>
      <c r="AA264" s="197"/>
      <c r="AB264" s="197"/>
      <c r="AC264" s="197"/>
      <c r="AD264" s="197"/>
      <c r="AE264" s="197"/>
      <c r="AF264" s="197"/>
      <c r="AG264" s="197"/>
      <c r="AH264" s="197"/>
      <c r="AI264" s="197"/>
      <c r="AJ264" s="197"/>
      <c r="AK264" s="197"/>
      <c r="AL264" s="197"/>
    </row>
    <row r="265" spans="17:38" x14ac:dyDescent="0.25">
      <c r="Q265" s="197"/>
      <c r="R265" s="197"/>
      <c r="S265" s="197"/>
      <c r="T265" s="197"/>
      <c r="U265" s="197"/>
      <c r="V265" s="197"/>
      <c r="W265" s="197"/>
      <c r="X265" s="197"/>
      <c r="Y265" s="197"/>
      <c r="Z265" s="197"/>
      <c r="AA265" s="197"/>
      <c r="AB265" s="197"/>
      <c r="AC265" s="197"/>
      <c r="AD265" s="197"/>
      <c r="AE265" s="197"/>
      <c r="AF265" s="197"/>
      <c r="AG265" s="197"/>
      <c r="AH265" s="197"/>
      <c r="AI265" s="197"/>
      <c r="AJ265" s="197"/>
      <c r="AK265" s="197"/>
      <c r="AL265" s="197"/>
    </row>
    <row r="266" spans="17:38" x14ac:dyDescent="0.25">
      <c r="Q266" s="197"/>
      <c r="R266" s="197"/>
      <c r="S266" s="197"/>
      <c r="T266" s="197"/>
      <c r="U266" s="197"/>
      <c r="V266" s="197"/>
      <c r="W266" s="197"/>
      <c r="X266" s="197"/>
      <c r="Y266" s="197"/>
      <c r="Z266" s="197"/>
      <c r="AA266" s="197"/>
      <c r="AB266" s="197"/>
      <c r="AC266" s="197"/>
      <c r="AD266" s="197"/>
      <c r="AE266" s="197"/>
      <c r="AF266" s="197"/>
      <c r="AG266" s="197"/>
      <c r="AH266" s="197"/>
      <c r="AI266" s="197"/>
      <c r="AJ266" s="197"/>
      <c r="AK266" s="197"/>
      <c r="AL266" s="197"/>
    </row>
    <row r="267" spans="17:38" x14ac:dyDescent="0.25">
      <c r="Q267" s="197"/>
      <c r="R267" s="197"/>
      <c r="S267" s="197"/>
      <c r="T267" s="197"/>
      <c r="U267" s="197"/>
      <c r="V267" s="197"/>
      <c r="W267" s="197"/>
      <c r="X267" s="197"/>
      <c r="Y267" s="197"/>
      <c r="Z267" s="197"/>
      <c r="AA267" s="197"/>
      <c r="AB267" s="197"/>
      <c r="AC267" s="197"/>
      <c r="AD267" s="197"/>
      <c r="AE267" s="197"/>
      <c r="AF267" s="197"/>
      <c r="AG267" s="197"/>
      <c r="AH267" s="197"/>
      <c r="AI267" s="197"/>
      <c r="AJ267" s="197"/>
      <c r="AK267" s="197"/>
      <c r="AL267" s="197"/>
    </row>
    <row r="268" spans="17:38" x14ac:dyDescent="0.25">
      <c r="Q268" s="197"/>
      <c r="R268" s="197"/>
      <c r="S268" s="197"/>
      <c r="T268" s="197"/>
      <c r="U268" s="197"/>
      <c r="V268" s="197"/>
      <c r="W268" s="197"/>
      <c r="X268" s="197"/>
      <c r="Y268" s="197"/>
      <c r="Z268" s="197"/>
      <c r="AA268" s="197"/>
      <c r="AB268" s="197"/>
      <c r="AC268" s="197"/>
      <c r="AD268" s="197"/>
      <c r="AE268" s="197"/>
      <c r="AF268" s="197"/>
      <c r="AG268" s="197"/>
      <c r="AH268" s="197"/>
      <c r="AI268" s="197"/>
      <c r="AJ268" s="197"/>
      <c r="AK268" s="197"/>
      <c r="AL268" s="197"/>
    </row>
    <row r="269" spans="17:38" x14ac:dyDescent="0.25">
      <c r="Q269" s="197"/>
      <c r="R269" s="197"/>
      <c r="S269" s="197"/>
      <c r="T269" s="197"/>
      <c r="U269" s="197"/>
      <c r="V269" s="197"/>
      <c r="W269" s="197"/>
      <c r="X269" s="197"/>
      <c r="Y269" s="197"/>
      <c r="Z269" s="197"/>
      <c r="AA269" s="197"/>
      <c r="AB269" s="197"/>
      <c r="AC269" s="197"/>
      <c r="AD269" s="197"/>
      <c r="AE269" s="197"/>
      <c r="AF269" s="197"/>
      <c r="AG269" s="197"/>
      <c r="AH269" s="197"/>
      <c r="AI269" s="197"/>
      <c r="AJ269" s="197"/>
      <c r="AK269" s="197"/>
      <c r="AL269" s="197"/>
    </row>
    <row r="270" spans="17:38" x14ac:dyDescent="0.25">
      <c r="Q270" s="197"/>
      <c r="R270" s="197"/>
      <c r="S270" s="197"/>
      <c r="T270" s="197"/>
      <c r="U270" s="197"/>
      <c r="V270" s="197"/>
      <c r="W270" s="197"/>
      <c r="X270" s="197"/>
      <c r="Y270" s="197"/>
      <c r="Z270" s="197"/>
      <c r="AA270" s="197"/>
      <c r="AB270" s="197"/>
      <c r="AC270" s="197"/>
      <c r="AD270" s="197"/>
      <c r="AE270" s="197"/>
      <c r="AF270" s="197"/>
      <c r="AG270" s="197"/>
      <c r="AH270" s="197"/>
      <c r="AI270" s="197"/>
      <c r="AJ270" s="197"/>
      <c r="AK270" s="197"/>
      <c r="AL270" s="197"/>
    </row>
    <row r="271" spans="17:38" x14ac:dyDescent="0.25">
      <c r="Q271" s="197"/>
      <c r="R271" s="197"/>
      <c r="S271" s="197"/>
      <c r="T271" s="197"/>
      <c r="U271" s="197"/>
      <c r="V271" s="197"/>
      <c r="W271" s="197"/>
      <c r="X271" s="197"/>
      <c r="Y271" s="197"/>
      <c r="Z271" s="197"/>
      <c r="AA271" s="197"/>
      <c r="AB271" s="197"/>
      <c r="AC271" s="197"/>
      <c r="AD271" s="197"/>
      <c r="AE271" s="197"/>
      <c r="AF271" s="197"/>
      <c r="AG271" s="197"/>
      <c r="AH271" s="197"/>
      <c r="AI271" s="197"/>
      <c r="AJ271" s="197"/>
      <c r="AK271" s="197"/>
      <c r="AL271" s="197"/>
    </row>
    <row r="272" spans="17:38" x14ac:dyDescent="0.25">
      <c r="Q272" s="197"/>
      <c r="R272" s="197"/>
      <c r="S272" s="197"/>
      <c r="T272" s="197"/>
      <c r="U272" s="197"/>
      <c r="V272" s="197"/>
      <c r="W272" s="197"/>
      <c r="X272" s="197"/>
      <c r="Y272" s="197"/>
      <c r="Z272" s="197"/>
      <c r="AA272" s="197"/>
      <c r="AB272" s="197"/>
      <c r="AC272" s="197"/>
      <c r="AD272" s="197"/>
      <c r="AE272" s="197"/>
      <c r="AF272" s="197"/>
      <c r="AG272" s="197"/>
      <c r="AH272" s="197"/>
      <c r="AI272" s="197"/>
      <c r="AJ272" s="197"/>
      <c r="AK272" s="197"/>
      <c r="AL272" s="197"/>
    </row>
    <row r="273" spans="17:38" x14ac:dyDescent="0.25">
      <c r="Q273" s="197"/>
      <c r="R273" s="197"/>
      <c r="S273" s="197"/>
      <c r="T273" s="197"/>
      <c r="U273" s="197"/>
      <c r="V273" s="197"/>
      <c r="W273" s="197"/>
      <c r="X273" s="197"/>
      <c r="Y273" s="197"/>
      <c r="Z273" s="197"/>
      <c r="AA273" s="197"/>
      <c r="AB273" s="197"/>
      <c r="AC273" s="197"/>
      <c r="AD273" s="197"/>
      <c r="AE273" s="197"/>
      <c r="AF273" s="197"/>
      <c r="AG273" s="197"/>
      <c r="AH273" s="197"/>
      <c r="AI273" s="197"/>
      <c r="AJ273" s="197"/>
      <c r="AK273" s="197"/>
      <c r="AL273" s="197"/>
    </row>
    <row r="274" spans="17:38" x14ac:dyDescent="0.25">
      <c r="Q274" s="197"/>
      <c r="R274" s="197"/>
      <c r="S274" s="197"/>
      <c r="T274" s="197"/>
      <c r="U274" s="197"/>
      <c r="V274" s="197"/>
      <c r="W274" s="197"/>
      <c r="X274" s="197"/>
      <c r="Y274" s="197"/>
      <c r="Z274" s="197"/>
      <c r="AA274" s="197"/>
      <c r="AB274" s="197"/>
      <c r="AC274" s="197"/>
      <c r="AD274" s="197"/>
      <c r="AE274" s="197"/>
      <c r="AF274" s="197"/>
      <c r="AG274" s="197"/>
      <c r="AH274" s="197"/>
      <c r="AI274" s="197"/>
      <c r="AJ274" s="197"/>
      <c r="AK274" s="197"/>
      <c r="AL274" s="197"/>
    </row>
    <row r="275" spans="17:38" x14ac:dyDescent="0.25">
      <c r="Q275" s="197"/>
      <c r="R275" s="197"/>
      <c r="S275" s="197"/>
      <c r="T275" s="197"/>
      <c r="U275" s="197"/>
      <c r="V275" s="197"/>
      <c r="W275" s="197"/>
      <c r="X275" s="197"/>
      <c r="Y275" s="197"/>
      <c r="Z275" s="197"/>
      <c r="AA275" s="197"/>
      <c r="AB275" s="197"/>
      <c r="AC275" s="197"/>
      <c r="AD275" s="197"/>
      <c r="AE275" s="197"/>
      <c r="AF275" s="197"/>
      <c r="AG275" s="197"/>
      <c r="AH275" s="197"/>
      <c r="AI275" s="197"/>
      <c r="AJ275" s="197"/>
      <c r="AK275" s="197"/>
      <c r="AL275" s="197"/>
    </row>
    <row r="276" spans="17:38" x14ac:dyDescent="0.25">
      <c r="Q276" s="197"/>
      <c r="R276" s="197"/>
      <c r="S276" s="197"/>
      <c r="T276" s="197"/>
      <c r="U276" s="197"/>
      <c r="V276" s="197"/>
      <c r="W276" s="197"/>
      <c r="X276" s="197"/>
      <c r="Y276" s="197"/>
      <c r="Z276" s="197"/>
      <c r="AA276" s="197"/>
      <c r="AB276" s="197"/>
      <c r="AC276" s="197"/>
      <c r="AD276" s="197"/>
      <c r="AE276" s="197"/>
      <c r="AF276" s="197"/>
      <c r="AG276" s="197"/>
      <c r="AH276" s="197"/>
      <c r="AI276" s="197"/>
      <c r="AJ276" s="197"/>
      <c r="AK276" s="197"/>
      <c r="AL276" s="197"/>
    </row>
    <row r="277" spans="17:38" x14ac:dyDescent="0.25">
      <c r="Q277" s="197"/>
      <c r="R277" s="197"/>
      <c r="S277" s="197"/>
      <c r="T277" s="197"/>
      <c r="U277" s="197"/>
      <c r="V277" s="197"/>
      <c r="W277" s="197"/>
      <c r="X277" s="197"/>
      <c r="Y277" s="197"/>
      <c r="Z277" s="197"/>
      <c r="AA277" s="197"/>
      <c r="AB277" s="197"/>
      <c r="AC277" s="197"/>
      <c r="AD277" s="197"/>
      <c r="AE277" s="197"/>
      <c r="AF277" s="197"/>
      <c r="AG277" s="197"/>
      <c r="AH277" s="197"/>
      <c r="AI277" s="197"/>
      <c r="AJ277" s="197"/>
      <c r="AK277" s="197"/>
      <c r="AL277" s="197"/>
    </row>
    <row r="278" spans="17:38" x14ac:dyDescent="0.25">
      <c r="Q278" s="197"/>
      <c r="R278" s="197"/>
      <c r="S278" s="197"/>
      <c r="T278" s="197"/>
      <c r="U278" s="197"/>
      <c r="V278" s="197"/>
      <c r="W278" s="197"/>
      <c r="X278" s="197"/>
      <c r="Y278" s="197"/>
      <c r="Z278" s="197"/>
      <c r="AA278" s="197"/>
      <c r="AB278" s="197"/>
      <c r="AC278" s="197"/>
      <c r="AD278" s="197"/>
      <c r="AE278" s="197"/>
      <c r="AF278" s="197"/>
      <c r="AG278" s="197"/>
      <c r="AH278" s="197"/>
      <c r="AI278" s="197"/>
      <c r="AJ278" s="197"/>
      <c r="AK278" s="197"/>
      <c r="AL278" s="197"/>
    </row>
    <row r="279" spans="17:38" x14ac:dyDescent="0.25">
      <c r="Q279" s="197"/>
      <c r="R279" s="197"/>
      <c r="S279" s="197"/>
      <c r="T279" s="197"/>
      <c r="U279" s="197"/>
      <c r="V279" s="197"/>
      <c r="W279" s="197"/>
      <c r="X279" s="197"/>
      <c r="Y279" s="197"/>
      <c r="Z279" s="197"/>
      <c r="AA279" s="197"/>
      <c r="AB279" s="197"/>
      <c r="AC279" s="197"/>
      <c r="AD279" s="197"/>
      <c r="AE279" s="197"/>
      <c r="AF279" s="197"/>
      <c r="AG279" s="197"/>
      <c r="AH279" s="197"/>
      <c r="AI279" s="197"/>
      <c r="AJ279" s="197"/>
      <c r="AK279" s="197"/>
      <c r="AL279" s="197"/>
    </row>
    <row r="280" spans="17:38" x14ac:dyDescent="0.25">
      <c r="Q280" s="197"/>
      <c r="R280" s="197"/>
      <c r="S280" s="197"/>
      <c r="T280" s="197"/>
      <c r="U280" s="197"/>
      <c r="V280" s="197"/>
      <c r="W280" s="197"/>
      <c r="X280" s="197"/>
      <c r="Y280" s="197"/>
      <c r="Z280" s="197"/>
      <c r="AA280" s="197"/>
      <c r="AB280" s="197"/>
      <c r="AC280" s="197"/>
      <c r="AD280" s="197"/>
      <c r="AE280" s="197"/>
      <c r="AF280" s="197"/>
      <c r="AG280" s="197"/>
      <c r="AH280" s="197"/>
      <c r="AI280" s="197"/>
      <c r="AJ280" s="197"/>
      <c r="AK280" s="197"/>
      <c r="AL280" s="197"/>
    </row>
    <row r="281" spans="17:38" x14ac:dyDescent="0.25">
      <c r="Q281" s="197"/>
      <c r="R281" s="197"/>
      <c r="S281" s="197"/>
      <c r="T281" s="197"/>
      <c r="U281" s="197"/>
      <c r="V281" s="197"/>
      <c r="W281" s="197"/>
      <c r="X281" s="197"/>
      <c r="Y281" s="197"/>
      <c r="Z281" s="197"/>
      <c r="AA281" s="197"/>
      <c r="AB281" s="197"/>
      <c r="AC281" s="197"/>
      <c r="AD281" s="197"/>
      <c r="AE281" s="197"/>
      <c r="AF281" s="197"/>
      <c r="AG281" s="197"/>
      <c r="AH281" s="197"/>
      <c r="AI281" s="197"/>
      <c r="AJ281" s="197"/>
      <c r="AK281" s="197"/>
      <c r="AL281" s="197"/>
    </row>
    <row r="282" spans="17:38" x14ac:dyDescent="0.25">
      <c r="Q282" s="197"/>
      <c r="R282" s="197"/>
      <c r="S282" s="197"/>
      <c r="T282" s="197"/>
      <c r="U282" s="197"/>
      <c r="V282" s="197"/>
      <c r="W282" s="197"/>
      <c r="X282" s="197"/>
      <c r="Y282" s="197"/>
      <c r="Z282" s="197"/>
      <c r="AA282" s="197"/>
      <c r="AB282" s="197"/>
      <c r="AC282" s="197"/>
      <c r="AD282" s="197"/>
      <c r="AE282" s="197"/>
      <c r="AF282" s="197"/>
      <c r="AG282" s="197"/>
      <c r="AH282" s="197"/>
      <c r="AI282" s="197"/>
      <c r="AJ282" s="197"/>
      <c r="AK282" s="197"/>
      <c r="AL282" s="197"/>
    </row>
    <row r="283" spans="17:38" x14ac:dyDescent="0.25">
      <c r="Q283" s="197"/>
      <c r="R283" s="197"/>
      <c r="S283" s="197"/>
      <c r="T283" s="197"/>
      <c r="U283" s="197"/>
      <c r="V283" s="197"/>
      <c r="W283" s="197"/>
      <c r="X283" s="197"/>
      <c r="Y283" s="197"/>
      <c r="Z283" s="197"/>
      <c r="AA283" s="197"/>
      <c r="AB283" s="197"/>
      <c r="AC283" s="197"/>
      <c r="AD283" s="197"/>
      <c r="AE283" s="197"/>
      <c r="AF283" s="197"/>
      <c r="AG283" s="197"/>
      <c r="AH283" s="197"/>
      <c r="AI283" s="197"/>
      <c r="AJ283" s="197"/>
      <c r="AK283" s="197"/>
      <c r="AL283" s="197"/>
    </row>
    <row r="284" spans="17:38" x14ac:dyDescent="0.25">
      <c r="Q284" s="197"/>
      <c r="R284" s="197"/>
      <c r="S284" s="197"/>
      <c r="T284" s="197"/>
      <c r="U284" s="197"/>
      <c r="V284" s="197"/>
      <c r="W284" s="197"/>
      <c r="X284" s="197"/>
      <c r="Y284" s="197"/>
      <c r="Z284" s="197"/>
      <c r="AA284" s="197"/>
      <c r="AB284" s="197"/>
      <c r="AC284" s="197"/>
      <c r="AD284" s="197"/>
      <c r="AE284" s="197"/>
      <c r="AF284" s="197"/>
      <c r="AG284" s="197"/>
      <c r="AH284" s="197"/>
      <c r="AI284" s="197"/>
      <c r="AJ284" s="197"/>
      <c r="AK284" s="197"/>
      <c r="AL284" s="197"/>
    </row>
    <row r="285" spans="17:38" x14ac:dyDescent="0.25">
      <c r="Q285" s="197"/>
      <c r="R285" s="197"/>
      <c r="S285" s="197"/>
      <c r="T285" s="197"/>
      <c r="U285" s="197"/>
      <c r="V285" s="197"/>
      <c r="W285" s="197"/>
      <c r="X285" s="197"/>
      <c r="Y285" s="197"/>
      <c r="Z285" s="197"/>
      <c r="AA285" s="197"/>
      <c r="AB285" s="197"/>
      <c r="AC285" s="197"/>
      <c r="AD285" s="197"/>
      <c r="AE285" s="197"/>
      <c r="AF285" s="197"/>
      <c r="AG285" s="197"/>
      <c r="AH285" s="197"/>
      <c r="AI285" s="197"/>
      <c r="AJ285" s="197"/>
      <c r="AK285" s="197"/>
      <c r="AL285" s="197"/>
    </row>
    <row r="286" spans="17:38" x14ac:dyDescent="0.25">
      <c r="Q286" s="197"/>
      <c r="R286" s="197"/>
      <c r="S286" s="197"/>
      <c r="T286" s="197"/>
      <c r="U286" s="197"/>
      <c r="V286" s="197"/>
      <c r="W286" s="197"/>
      <c r="X286" s="197"/>
      <c r="Y286" s="197"/>
      <c r="Z286" s="197"/>
      <c r="AA286" s="197"/>
      <c r="AB286" s="197"/>
      <c r="AC286" s="197"/>
      <c r="AD286" s="197"/>
      <c r="AE286" s="197"/>
      <c r="AF286" s="197"/>
      <c r="AG286" s="197"/>
      <c r="AH286" s="197"/>
      <c r="AI286" s="197"/>
      <c r="AJ286" s="197"/>
      <c r="AK286" s="197"/>
      <c r="AL286" s="197"/>
    </row>
    <row r="287" spans="17:38" x14ac:dyDescent="0.25">
      <c r="Q287" s="197"/>
      <c r="R287" s="197"/>
      <c r="S287" s="197"/>
      <c r="T287" s="197"/>
      <c r="U287" s="197"/>
      <c r="V287" s="197"/>
      <c r="W287" s="197"/>
      <c r="X287" s="197"/>
      <c r="Y287" s="197"/>
      <c r="Z287" s="197"/>
      <c r="AA287" s="197"/>
      <c r="AB287" s="197"/>
      <c r="AC287" s="197"/>
      <c r="AD287" s="197"/>
      <c r="AE287" s="197"/>
      <c r="AF287" s="197"/>
      <c r="AG287" s="197"/>
      <c r="AH287" s="197"/>
      <c r="AI287" s="197"/>
      <c r="AJ287" s="197"/>
      <c r="AK287" s="197"/>
      <c r="AL287" s="197"/>
    </row>
    <row r="288" spans="17:38" x14ac:dyDescent="0.25">
      <c r="Q288" s="197"/>
      <c r="R288" s="197"/>
      <c r="S288" s="197"/>
      <c r="T288" s="197"/>
      <c r="U288" s="197"/>
      <c r="V288" s="197"/>
      <c r="W288" s="197"/>
      <c r="X288" s="197"/>
      <c r="Y288" s="197"/>
      <c r="Z288" s="197"/>
      <c r="AA288" s="197"/>
      <c r="AB288" s="197"/>
      <c r="AC288" s="197"/>
      <c r="AD288" s="197"/>
      <c r="AE288" s="197"/>
      <c r="AF288" s="197"/>
      <c r="AG288" s="197"/>
      <c r="AH288" s="197"/>
      <c r="AI288" s="197"/>
      <c r="AJ288" s="197"/>
      <c r="AK288" s="197"/>
      <c r="AL288" s="197"/>
    </row>
    <row r="289" spans="17:38" x14ac:dyDescent="0.25">
      <c r="Q289" s="197"/>
      <c r="R289" s="197"/>
      <c r="S289" s="197"/>
      <c r="T289" s="197"/>
      <c r="U289" s="197"/>
      <c r="V289" s="197"/>
      <c r="W289" s="197"/>
      <c r="X289" s="197"/>
      <c r="Y289" s="197"/>
      <c r="Z289" s="197"/>
      <c r="AA289" s="197"/>
      <c r="AB289" s="197"/>
      <c r="AC289" s="197"/>
      <c r="AD289" s="197"/>
      <c r="AE289" s="197"/>
      <c r="AF289" s="197"/>
      <c r="AG289" s="197"/>
      <c r="AH289" s="197"/>
      <c r="AI289" s="197"/>
      <c r="AJ289" s="197"/>
      <c r="AK289" s="197"/>
      <c r="AL289" s="197"/>
    </row>
    <row r="290" spans="17:38" x14ac:dyDescent="0.25">
      <c r="Q290" s="197"/>
      <c r="R290" s="197"/>
      <c r="S290" s="197"/>
      <c r="T290" s="197"/>
      <c r="U290" s="197"/>
      <c r="V290" s="197"/>
      <c r="W290" s="197"/>
      <c r="X290" s="197"/>
      <c r="Y290" s="197"/>
      <c r="Z290" s="197"/>
      <c r="AA290" s="197"/>
      <c r="AB290" s="197"/>
      <c r="AC290" s="197"/>
      <c r="AD290" s="197"/>
      <c r="AE290" s="197"/>
      <c r="AF290" s="197"/>
      <c r="AG290" s="197"/>
      <c r="AH290" s="197"/>
      <c r="AI290" s="197"/>
      <c r="AJ290" s="197"/>
      <c r="AK290" s="197"/>
      <c r="AL290" s="197"/>
    </row>
    <row r="291" spans="17:38" x14ac:dyDescent="0.25">
      <c r="Q291" s="197"/>
      <c r="R291" s="197"/>
      <c r="S291" s="197"/>
      <c r="T291" s="197"/>
      <c r="U291" s="197"/>
      <c r="V291" s="197"/>
      <c r="W291" s="197"/>
      <c r="X291" s="197"/>
      <c r="Y291" s="197"/>
      <c r="Z291" s="197"/>
      <c r="AA291" s="197"/>
      <c r="AB291" s="197"/>
      <c r="AC291" s="197"/>
      <c r="AD291" s="197"/>
      <c r="AE291" s="197"/>
      <c r="AF291" s="197"/>
      <c r="AG291" s="197"/>
      <c r="AH291" s="197"/>
      <c r="AI291" s="197"/>
      <c r="AJ291" s="197"/>
      <c r="AK291" s="197"/>
      <c r="AL291" s="197"/>
    </row>
    <row r="292" spans="17:38" x14ac:dyDescent="0.25">
      <c r="Q292" s="197"/>
      <c r="R292" s="197"/>
      <c r="S292" s="197"/>
      <c r="T292" s="197"/>
      <c r="U292" s="197"/>
      <c r="V292" s="197"/>
      <c r="W292" s="197"/>
      <c r="X292" s="197"/>
      <c r="Y292" s="197"/>
      <c r="Z292" s="197"/>
      <c r="AA292" s="197"/>
      <c r="AB292" s="197"/>
      <c r="AC292" s="197"/>
      <c r="AD292" s="197"/>
      <c r="AE292" s="197"/>
      <c r="AF292" s="197"/>
      <c r="AG292" s="197"/>
      <c r="AH292" s="197"/>
      <c r="AI292" s="197"/>
      <c r="AJ292" s="197"/>
      <c r="AK292" s="197"/>
      <c r="AL292" s="197"/>
    </row>
    <row r="293" spans="17:38" x14ac:dyDescent="0.25">
      <c r="Q293" s="197"/>
      <c r="R293" s="197"/>
      <c r="S293" s="197"/>
      <c r="T293" s="197"/>
      <c r="U293" s="197"/>
      <c r="V293" s="197"/>
      <c r="W293" s="197"/>
      <c r="X293" s="197"/>
      <c r="Y293" s="197"/>
      <c r="Z293" s="197"/>
      <c r="AA293" s="197"/>
      <c r="AB293" s="197"/>
      <c r="AC293" s="197"/>
      <c r="AD293" s="197"/>
      <c r="AE293" s="197"/>
      <c r="AF293" s="197"/>
      <c r="AG293" s="197"/>
      <c r="AH293" s="197"/>
      <c r="AI293" s="197"/>
      <c r="AJ293" s="197"/>
      <c r="AK293" s="197"/>
      <c r="AL293" s="197"/>
    </row>
    <row r="294" spans="17:38" x14ac:dyDescent="0.25">
      <c r="Q294" s="197"/>
      <c r="R294" s="197"/>
      <c r="S294" s="197"/>
      <c r="T294" s="197"/>
      <c r="U294" s="197"/>
      <c r="V294" s="197"/>
      <c r="W294" s="197"/>
      <c r="X294" s="197"/>
      <c r="Y294" s="197"/>
      <c r="Z294" s="197"/>
      <c r="AA294" s="197"/>
      <c r="AB294" s="197"/>
      <c r="AC294" s="197"/>
      <c r="AD294" s="197"/>
      <c r="AE294" s="197"/>
      <c r="AF294" s="197"/>
      <c r="AG294" s="197"/>
      <c r="AH294" s="197"/>
      <c r="AI294" s="197"/>
      <c r="AJ294" s="197"/>
      <c r="AK294" s="197"/>
      <c r="AL294" s="197"/>
    </row>
    <row r="295" spans="17:38" x14ac:dyDescent="0.25">
      <c r="Q295" s="197"/>
      <c r="R295" s="197"/>
      <c r="S295" s="197"/>
      <c r="T295" s="197"/>
      <c r="U295" s="197"/>
      <c r="V295" s="197"/>
      <c r="W295" s="197"/>
      <c r="X295" s="197"/>
      <c r="Y295" s="197"/>
      <c r="Z295" s="197"/>
      <c r="AA295" s="197"/>
      <c r="AB295" s="197"/>
      <c r="AC295" s="197"/>
      <c r="AD295" s="197"/>
      <c r="AE295" s="197"/>
      <c r="AF295" s="197"/>
      <c r="AG295" s="197"/>
      <c r="AH295" s="197"/>
      <c r="AI295" s="197"/>
      <c r="AJ295" s="197"/>
      <c r="AK295" s="197"/>
      <c r="AL295" s="197"/>
    </row>
    <row r="296" spans="17:38" x14ac:dyDescent="0.25">
      <c r="Q296" s="197"/>
      <c r="R296" s="197"/>
      <c r="S296" s="197"/>
      <c r="T296" s="197"/>
      <c r="U296" s="197"/>
      <c r="V296" s="197"/>
      <c r="W296" s="197"/>
      <c r="X296" s="197"/>
      <c r="Y296" s="197"/>
      <c r="Z296" s="197"/>
      <c r="AA296" s="197"/>
      <c r="AB296" s="197"/>
      <c r="AC296" s="197"/>
      <c r="AD296" s="197"/>
      <c r="AE296" s="197"/>
      <c r="AF296" s="197"/>
      <c r="AG296" s="197"/>
      <c r="AH296" s="197"/>
      <c r="AI296" s="197"/>
      <c r="AJ296" s="197"/>
      <c r="AK296" s="197"/>
      <c r="AL296" s="197"/>
    </row>
    <row r="297" spans="17:38" x14ac:dyDescent="0.25">
      <c r="Q297" s="197"/>
      <c r="R297" s="197"/>
      <c r="S297" s="197"/>
      <c r="T297" s="197"/>
      <c r="U297" s="197"/>
      <c r="V297" s="197"/>
      <c r="W297" s="197"/>
      <c r="X297" s="197"/>
      <c r="Y297" s="197"/>
      <c r="Z297" s="197"/>
      <c r="AA297" s="197"/>
      <c r="AB297" s="197"/>
      <c r="AC297" s="197"/>
      <c r="AD297" s="197"/>
      <c r="AE297" s="197"/>
      <c r="AF297" s="197"/>
      <c r="AG297" s="197"/>
      <c r="AH297" s="197"/>
      <c r="AI297" s="197"/>
      <c r="AJ297" s="197"/>
      <c r="AK297" s="197"/>
      <c r="AL297" s="197"/>
    </row>
    <row r="298" spans="17:38" x14ac:dyDescent="0.25">
      <c r="Q298" s="197"/>
      <c r="R298" s="197"/>
      <c r="S298" s="197"/>
      <c r="T298" s="197"/>
      <c r="U298" s="197"/>
      <c r="V298" s="197"/>
      <c r="W298" s="197"/>
      <c r="X298" s="197"/>
      <c r="Y298" s="197"/>
      <c r="Z298" s="197"/>
      <c r="AA298" s="197"/>
      <c r="AB298" s="197"/>
      <c r="AC298" s="197"/>
      <c r="AD298" s="197"/>
      <c r="AE298" s="197"/>
      <c r="AF298" s="197"/>
      <c r="AG298" s="197"/>
      <c r="AH298" s="197"/>
      <c r="AI298" s="197"/>
      <c r="AJ298" s="197"/>
      <c r="AK298" s="197"/>
      <c r="AL298" s="197"/>
    </row>
    <row r="299" spans="17:38" x14ac:dyDescent="0.25">
      <c r="Q299" s="197"/>
      <c r="R299" s="197"/>
      <c r="S299" s="197"/>
      <c r="T299" s="197"/>
      <c r="U299" s="197"/>
      <c r="V299" s="197"/>
      <c r="W299" s="197"/>
      <c r="X299" s="197"/>
      <c r="Y299" s="197"/>
      <c r="Z299" s="197"/>
      <c r="AA299" s="197"/>
      <c r="AB299" s="197"/>
      <c r="AC299" s="197"/>
      <c r="AD299" s="197"/>
      <c r="AE299" s="197"/>
      <c r="AF299" s="197"/>
      <c r="AG299" s="197"/>
      <c r="AH299" s="197"/>
      <c r="AI299" s="197"/>
      <c r="AJ299" s="197"/>
      <c r="AK299" s="197"/>
      <c r="AL299" s="197"/>
    </row>
    <row r="300" spans="17:38" x14ac:dyDescent="0.25">
      <c r="Q300" s="197"/>
      <c r="R300" s="197"/>
      <c r="S300" s="197"/>
      <c r="T300" s="197"/>
      <c r="U300" s="197"/>
      <c r="V300" s="197"/>
      <c r="W300" s="197"/>
      <c r="X300" s="197"/>
      <c r="Y300" s="197"/>
      <c r="Z300" s="197"/>
      <c r="AA300" s="197"/>
      <c r="AB300" s="197"/>
      <c r="AC300" s="197"/>
      <c r="AD300" s="197"/>
      <c r="AE300" s="197"/>
      <c r="AF300" s="197"/>
      <c r="AG300" s="197"/>
      <c r="AH300" s="197"/>
      <c r="AI300" s="197"/>
      <c r="AJ300" s="197"/>
      <c r="AK300" s="197"/>
      <c r="AL300" s="197"/>
    </row>
    <row r="301" spans="17:38" x14ac:dyDescent="0.25">
      <c r="Q301" s="197"/>
      <c r="R301" s="197"/>
      <c r="S301" s="197"/>
      <c r="T301" s="197"/>
      <c r="U301" s="197"/>
      <c r="V301" s="197"/>
      <c r="W301" s="197"/>
      <c r="X301" s="197"/>
      <c r="Y301" s="197"/>
      <c r="Z301" s="197"/>
      <c r="AA301" s="197"/>
      <c r="AB301" s="197"/>
      <c r="AC301" s="197"/>
      <c r="AD301" s="197"/>
      <c r="AE301" s="197"/>
      <c r="AF301" s="197"/>
      <c r="AG301" s="197"/>
      <c r="AH301" s="197"/>
      <c r="AI301" s="197"/>
      <c r="AJ301" s="197"/>
      <c r="AK301" s="197"/>
      <c r="AL301" s="197"/>
    </row>
    <row r="302" spans="17:38" x14ac:dyDescent="0.25">
      <c r="Q302" s="197"/>
      <c r="R302" s="197"/>
      <c r="S302" s="197"/>
      <c r="T302" s="197"/>
      <c r="U302" s="197"/>
      <c r="V302" s="197"/>
      <c r="W302" s="197"/>
      <c r="X302" s="197"/>
      <c r="Y302" s="197"/>
      <c r="Z302" s="197"/>
      <c r="AA302" s="197"/>
      <c r="AB302" s="197"/>
      <c r="AC302" s="197"/>
      <c r="AD302" s="197"/>
      <c r="AE302" s="197"/>
      <c r="AF302" s="197"/>
      <c r="AG302" s="197"/>
      <c r="AH302" s="197"/>
      <c r="AI302" s="197"/>
      <c r="AJ302" s="197"/>
      <c r="AK302" s="197"/>
      <c r="AL302" s="197"/>
    </row>
    <row r="303" spans="17:38" x14ac:dyDescent="0.25">
      <c r="Q303" s="197"/>
      <c r="R303" s="197"/>
      <c r="S303" s="197"/>
      <c r="T303" s="197"/>
      <c r="U303" s="197"/>
      <c r="V303" s="197"/>
      <c r="W303" s="197"/>
      <c r="X303" s="197"/>
      <c r="Y303" s="197"/>
      <c r="Z303" s="197"/>
      <c r="AA303" s="197"/>
      <c r="AB303" s="197"/>
      <c r="AC303" s="197"/>
      <c r="AD303" s="197"/>
      <c r="AE303" s="197"/>
      <c r="AF303" s="197"/>
      <c r="AG303" s="197"/>
      <c r="AH303" s="197"/>
      <c r="AI303" s="197"/>
      <c r="AJ303" s="197"/>
      <c r="AK303" s="197"/>
      <c r="AL303" s="197"/>
    </row>
    <row r="304" spans="17:38" x14ac:dyDescent="0.25">
      <c r="Q304" s="197"/>
      <c r="R304" s="197"/>
      <c r="S304" s="197"/>
      <c r="T304" s="197"/>
      <c r="U304" s="197"/>
      <c r="V304" s="197"/>
      <c r="W304" s="197"/>
      <c r="X304" s="197"/>
      <c r="Y304" s="197"/>
      <c r="Z304" s="197"/>
      <c r="AA304" s="197"/>
      <c r="AB304" s="197"/>
      <c r="AC304" s="197"/>
      <c r="AD304" s="197"/>
      <c r="AE304" s="197"/>
      <c r="AF304" s="197"/>
      <c r="AG304" s="197"/>
      <c r="AH304" s="197"/>
      <c r="AI304" s="197"/>
      <c r="AJ304" s="197"/>
      <c r="AK304" s="197"/>
      <c r="AL304" s="197"/>
    </row>
    <row r="305" spans="17:38" x14ac:dyDescent="0.25">
      <c r="Q305" s="197"/>
      <c r="R305" s="197"/>
      <c r="S305" s="197"/>
      <c r="T305" s="197"/>
      <c r="U305" s="197"/>
      <c r="V305" s="197"/>
      <c r="W305" s="197"/>
      <c r="X305" s="197"/>
      <c r="Y305" s="197"/>
      <c r="Z305" s="197"/>
      <c r="AA305" s="197"/>
      <c r="AB305" s="197"/>
      <c r="AC305" s="197"/>
      <c r="AD305" s="197"/>
      <c r="AE305" s="197"/>
      <c r="AF305" s="197"/>
      <c r="AG305" s="197"/>
      <c r="AH305" s="197"/>
      <c r="AI305" s="197"/>
      <c r="AJ305" s="197"/>
      <c r="AK305" s="197"/>
      <c r="AL305" s="197"/>
    </row>
    <row r="306" spans="17:38" x14ac:dyDescent="0.25">
      <c r="Q306" s="197"/>
      <c r="R306" s="197"/>
      <c r="S306" s="197"/>
      <c r="T306" s="197"/>
      <c r="U306" s="197"/>
      <c r="V306" s="197"/>
      <c r="W306" s="197"/>
      <c r="X306" s="197"/>
      <c r="Y306" s="197"/>
      <c r="Z306" s="197"/>
      <c r="AA306" s="197"/>
      <c r="AB306" s="197"/>
      <c r="AC306" s="197"/>
      <c r="AD306" s="197"/>
      <c r="AE306" s="197"/>
      <c r="AF306" s="197"/>
      <c r="AG306" s="197"/>
      <c r="AH306" s="197"/>
      <c r="AI306" s="197"/>
      <c r="AJ306" s="197"/>
      <c r="AK306" s="197"/>
      <c r="AL306" s="197"/>
    </row>
    <row r="307" spans="17:38" x14ac:dyDescent="0.25">
      <c r="Q307" s="197"/>
      <c r="R307" s="197"/>
      <c r="S307" s="197"/>
      <c r="T307" s="197"/>
      <c r="U307" s="197"/>
      <c r="V307" s="197"/>
      <c r="W307" s="197"/>
      <c r="X307" s="197"/>
      <c r="Y307" s="197"/>
      <c r="Z307" s="197"/>
      <c r="AA307" s="197"/>
      <c r="AB307" s="197"/>
      <c r="AC307" s="197"/>
      <c r="AD307" s="197"/>
      <c r="AE307" s="197"/>
      <c r="AF307" s="197"/>
      <c r="AG307" s="197"/>
      <c r="AH307" s="197"/>
      <c r="AI307" s="197"/>
      <c r="AJ307" s="197"/>
      <c r="AK307" s="197"/>
      <c r="AL307" s="197"/>
    </row>
    <row r="308" spans="17:38" x14ac:dyDescent="0.25">
      <c r="Q308" s="197"/>
      <c r="R308" s="197"/>
      <c r="S308" s="197"/>
      <c r="T308" s="197"/>
      <c r="U308" s="197"/>
      <c r="V308" s="197"/>
      <c r="W308" s="197"/>
      <c r="X308" s="197"/>
      <c r="Y308" s="197"/>
      <c r="Z308" s="197"/>
      <c r="AA308" s="197"/>
      <c r="AB308" s="197"/>
      <c r="AC308" s="197"/>
      <c r="AD308" s="197"/>
      <c r="AE308" s="197"/>
      <c r="AF308" s="197"/>
      <c r="AG308" s="197"/>
      <c r="AH308" s="197"/>
      <c r="AI308" s="197"/>
      <c r="AJ308" s="197"/>
      <c r="AK308" s="197"/>
      <c r="AL308" s="197"/>
    </row>
    <row r="309" spans="17:38" x14ac:dyDescent="0.25">
      <c r="Q309" s="197"/>
      <c r="R309" s="197"/>
      <c r="S309" s="197"/>
      <c r="T309" s="197"/>
      <c r="U309" s="197"/>
      <c r="V309" s="197"/>
      <c r="W309" s="197"/>
      <c r="X309" s="197"/>
      <c r="Y309" s="197"/>
      <c r="Z309" s="197"/>
      <c r="AA309" s="197"/>
      <c r="AB309" s="197"/>
      <c r="AC309" s="197"/>
      <c r="AD309" s="197"/>
      <c r="AE309" s="197"/>
      <c r="AF309" s="197"/>
      <c r="AG309" s="197"/>
      <c r="AH309" s="197"/>
      <c r="AI309" s="197"/>
      <c r="AJ309" s="197"/>
      <c r="AK309" s="197"/>
      <c r="AL309" s="197"/>
    </row>
    <row r="310" spans="17:38" x14ac:dyDescent="0.25">
      <c r="Q310" s="197"/>
      <c r="R310" s="197"/>
      <c r="S310" s="197"/>
      <c r="T310" s="197"/>
      <c r="U310" s="197"/>
      <c r="V310" s="197"/>
      <c r="W310" s="197"/>
      <c r="X310" s="197"/>
      <c r="Y310" s="197"/>
      <c r="Z310" s="197"/>
      <c r="AA310" s="197"/>
      <c r="AB310" s="197"/>
      <c r="AC310" s="197"/>
      <c r="AD310" s="197"/>
      <c r="AE310" s="197"/>
      <c r="AF310" s="197"/>
      <c r="AG310" s="197"/>
      <c r="AH310" s="197"/>
      <c r="AI310" s="197"/>
      <c r="AJ310" s="197"/>
      <c r="AK310" s="197"/>
      <c r="AL310" s="197"/>
    </row>
    <row r="311" spans="17:38" x14ac:dyDescent="0.25">
      <c r="Q311" s="197"/>
      <c r="R311" s="197"/>
      <c r="S311" s="197"/>
      <c r="T311" s="197"/>
      <c r="U311" s="197"/>
      <c r="V311" s="197"/>
      <c r="W311" s="197"/>
      <c r="X311" s="197"/>
      <c r="Y311" s="197"/>
      <c r="Z311" s="197"/>
      <c r="AA311" s="197"/>
      <c r="AB311" s="197"/>
      <c r="AC311" s="197"/>
      <c r="AD311" s="197"/>
      <c r="AE311" s="197"/>
      <c r="AF311" s="197"/>
      <c r="AG311" s="197"/>
      <c r="AH311" s="197"/>
      <c r="AI311" s="197"/>
      <c r="AJ311" s="197"/>
      <c r="AK311" s="197"/>
      <c r="AL311" s="197"/>
    </row>
    <row r="312" spans="17:38" x14ac:dyDescent="0.25">
      <c r="Q312" s="197"/>
      <c r="R312" s="197"/>
      <c r="S312" s="197"/>
      <c r="T312" s="197"/>
      <c r="U312" s="197"/>
      <c r="V312" s="197"/>
      <c r="W312" s="197"/>
      <c r="X312" s="197"/>
      <c r="Y312" s="197"/>
      <c r="Z312" s="197"/>
      <c r="AA312" s="197"/>
      <c r="AB312" s="197"/>
      <c r="AC312" s="197"/>
      <c r="AD312" s="197"/>
      <c r="AE312" s="197"/>
      <c r="AF312" s="197"/>
      <c r="AG312" s="197"/>
      <c r="AH312" s="197"/>
      <c r="AI312" s="197"/>
      <c r="AJ312" s="197"/>
      <c r="AK312" s="197"/>
      <c r="AL312" s="197"/>
    </row>
    <row r="313" spans="17:38" x14ac:dyDescent="0.25">
      <c r="Q313" s="197"/>
      <c r="R313" s="197"/>
      <c r="S313" s="197"/>
      <c r="T313" s="197"/>
      <c r="U313" s="197"/>
      <c r="V313" s="197"/>
      <c r="W313" s="197"/>
      <c r="X313" s="197"/>
      <c r="Y313" s="197"/>
      <c r="Z313" s="197"/>
      <c r="AA313" s="197"/>
      <c r="AB313" s="197"/>
      <c r="AC313" s="197"/>
      <c r="AD313" s="197"/>
      <c r="AE313" s="197"/>
      <c r="AF313" s="197"/>
      <c r="AG313" s="197"/>
      <c r="AH313" s="197"/>
      <c r="AI313" s="197"/>
      <c r="AJ313" s="197"/>
      <c r="AK313" s="197"/>
      <c r="AL313" s="197"/>
    </row>
    <row r="314" spans="17:38" x14ac:dyDescent="0.25">
      <c r="Q314" s="197"/>
      <c r="R314" s="197"/>
      <c r="S314" s="197"/>
      <c r="T314" s="197"/>
      <c r="U314" s="197"/>
      <c r="V314" s="197"/>
      <c r="W314" s="197"/>
      <c r="X314" s="197"/>
      <c r="Y314" s="197"/>
      <c r="Z314" s="197"/>
      <c r="AA314" s="197"/>
      <c r="AB314" s="197"/>
      <c r="AC314" s="197"/>
      <c r="AD314" s="197"/>
      <c r="AE314" s="197"/>
      <c r="AF314" s="197"/>
      <c r="AG314" s="197"/>
      <c r="AH314" s="197"/>
      <c r="AI314" s="197"/>
      <c r="AJ314" s="197"/>
      <c r="AK314" s="197"/>
      <c r="AL314" s="197"/>
    </row>
    <row r="315" spans="17:38" x14ac:dyDescent="0.25">
      <c r="Q315" s="197"/>
      <c r="R315" s="197"/>
      <c r="S315" s="197"/>
      <c r="T315" s="197"/>
      <c r="U315" s="197"/>
      <c r="V315" s="197"/>
      <c r="W315" s="197"/>
      <c r="X315" s="197"/>
      <c r="Y315" s="197"/>
      <c r="Z315" s="197"/>
      <c r="AA315" s="197"/>
      <c r="AB315" s="197"/>
      <c r="AC315" s="197"/>
      <c r="AD315" s="197"/>
      <c r="AE315" s="197"/>
      <c r="AF315" s="197"/>
      <c r="AG315" s="197"/>
      <c r="AH315" s="197"/>
      <c r="AI315" s="197"/>
      <c r="AJ315" s="197"/>
      <c r="AK315" s="197"/>
      <c r="AL315" s="197"/>
    </row>
    <row r="316" spans="17:38" x14ac:dyDescent="0.25">
      <c r="Q316" s="197"/>
      <c r="R316" s="197"/>
      <c r="S316" s="197"/>
      <c r="T316" s="197"/>
      <c r="U316" s="197"/>
      <c r="V316" s="197"/>
      <c r="W316" s="197"/>
      <c r="X316" s="197"/>
      <c r="Y316" s="197"/>
      <c r="Z316" s="197"/>
      <c r="AA316" s="197"/>
      <c r="AB316" s="197"/>
      <c r="AC316" s="197"/>
      <c r="AD316" s="197"/>
      <c r="AE316" s="197"/>
      <c r="AF316" s="197"/>
      <c r="AG316" s="197"/>
      <c r="AH316" s="197"/>
      <c r="AI316" s="197"/>
      <c r="AJ316" s="197"/>
      <c r="AK316" s="197"/>
      <c r="AL316" s="197"/>
    </row>
    <row r="317" spans="17:38" x14ac:dyDescent="0.25">
      <c r="Q317" s="197"/>
      <c r="R317" s="197"/>
      <c r="S317" s="197"/>
      <c r="T317" s="197"/>
      <c r="U317" s="197"/>
      <c r="V317" s="197"/>
      <c r="W317" s="197"/>
      <c r="X317" s="197"/>
      <c r="Y317" s="197"/>
      <c r="Z317" s="197"/>
      <c r="AA317" s="197"/>
      <c r="AB317" s="197"/>
      <c r="AC317" s="197"/>
      <c r="AD317" s="197"/>
      <c r="AE317" s="197"/>
      <c r="AF317" s="197"/>
      <c r="AG317" s="197"/>
      <c r="AH317" s="197"/>
      <c r="AI317" s="197"/>
      <c r="AJ317" s="197"/>
      <c r="AK317" s="197"/>
      <c r="AL317" s="197"/>
    </row>
    <row r="318" spans="17:38" x14ac:dyDescent="0.25">
      <c r="Q318" s="197"/>
      <c r="R318" s="197"/>
      <c r="S318" s="197"/>
      <c r="T318" s="197"/>
      <c r="U318" s="197"/>
      <c r="V318" s="197"/>
      <c r="W318" s="197"/>
      <c r="X318" s="197"/>
      <c r="Y318" s="197"/>
      <c r="Z318" s="197"/>
      <c r="AA318" s="197"/>
      <c r="AB318" s="197"/>
      <c r="AC318" s="197"/>
      <c r="AD318" s="197"/>
      <c r="AE318" s="197"/>
      <c r="AF318" s="197"/>
      <c r="AG318" s="197"/>
      <c r="AH318" s="197"/>
      <c r="AI318" s="197"/>
      <c r="AJ318" s="197"/>
      <c r="AK318" s="197"/>
      <c r="AL318" s="197"/>
    </row>
    <row r="319" spans="17:38" x14ac:dyDescent="0.25">
      <c r="Q319" s="197"/>
      <c r="R319" s="197"/>
      <c r="S319" s="197"/>
      <c r="T319" s="197"/>
      <c r="U319" s="197"/>
      <c r="V319" s="197"/>
      <c r="W319" s="197"/>
      <c r="X319" s="197"/>
      <c r="Y319" s="197"/>
      <c r="Z319" s="197"/>
      <c r="AA319" s="197"/>
      <c r="AB319" s="197"/>
      <c r="AC319" s="197"/>
      <c r="AD319" s="197"/>
      <c r="AE319" s="197"/>
      <c r="AF319" s="197"/>
      <c r="AG319" s="197"/>
      <c r="AH319" s="197"/>
      <c r="AI319" s="197"/>
      <c r="AJ319" s="197"/>
      <c r="AK319" s="197"/>
      <c r="AL319" s="197"/>
    </row>
    <row r="320" spans="17:38" x14ac:dyDescent="0.25">
      <c r="Q320" s="197"/>
      <c r="R320" s="197"/>
      <c r="S320" s="197"/>
      <c r="T320" s="197"/>
      <c r="U320" s="197"/>
      <c r="V320" s="197"/>
      <c r="W320" s="197"/>
      <c r="X320" s="197"/>
      <c r="Y320" s="197"/>
      <c r="Z320" s="197"/>
      <c r="AA320" s="197"/>
      <c r="AB320" s="197"/>
      <c r="AC320" s="197"/>
      <c r="AD320" s="197"/>
      <c r="AE320" s="197"/>
      <c r="AF320" s="197"/>
      <c r="AG320" s="197"/>
      <c r="AH320" s="197"/>
      <c r="AI320" s="197"/>
      <c r="AJ320" s="197"/>
      <c r="AK320" s="197"/>
      <c r="AL320" s="197"/>
    </row>
    <row r="321" spans="17:38" x14ac:dyDescent="0.25">
      <c r="Q321" s="197"/>
      <c r="R321" s="197"/>
      <c r="S321" s="197"/>
      <c r="T321" s="197"/>
      <c r="U321" s="197"/>
      <c r="V321" s="197"/>
      <c r="W321" s="197"/>
      <c r="X321" s="197"/>
      <c r="Y321" s="197"/>
      <c r="Z321" s="197"/>
      <c r="AA321" s="197"/>
      <c r="AB321" s="197"/>
      <c r="AC321" s="197"/>
      <c r="AD321" s="197"/>
      <c r="AE321" s="197"/>
      <c r="AF321" s="197"/>
      <c r="AG321" s="197"/>
      <c r="AH321" s="197"/>
      <c r="AI321" s="197"/>
      <c r="AJ321" s="197"/>
      <c r="AK321" s="197"/>
      <c r="AL321" s="197"/>
    </row>
    <row r="322" spans="17:38" x14ac:dyDescent="0.25">
      <c r="Q322" s="197"/>
      <c r="R322" s="197"/>
      <c r="S322" s="197"/>
      <c r="T322" s="197"/>
      <c r="U322" s="197"/>
      <c r="V322" s="197"/>
      <c r="W322" s="197"/>
      <c r="X322" s="197"/>
      <c r="Y322" s="197"/>
      <c r="Z322" s="197"/>
      <c r="AA322" s="197"/>
      <c r="AB322" s="197"/>
      <c r="AC322" s="197"/>
      <c r="AD322" s="197"/>
      <c r="AE322" s="197"/>
      <c r="AF322" s="197"/>
      <c r="AG322" s="197"/>
      <c r="AH322" s="197"/>
      <c r="AI322" s="197"/>
      <c r="AJ322" s="197"/>
      <c r="AK322" s="197"/>
      <c r="AL322" s="197"/>
    </row>
    <row r="323" spans="17:38" x14ac:dyDescent="0.25">
      <c r="Q323" s="197"/>
      <c r="R323" s="197"/>
      <c r="S323" s="197"/>
      <c r="T323" s="197"/>
      <c r="U323" s="197"/>
      <c r="V323" s="197"/>
      <c r="W323" s="197"/>
      <c r="X323" s="197"/>
      <c r="Y323" s="197"/>
      <c r="Z323" s="197"/>
      <c r="AA323" s="197"/>
      <c r="AB323" s="197"/>
      <c r="AC323" s="197"/>
      <c r="AD323" s="197"/>
      <c r="AE323" s="197"/>
      <c r="AF323" s="197"/>
      <c r="AG323" s="197"/>
      <c r="AH323" s="197"/>
      <c r="AI323" s="197"/>
      <c r="AJ323" s="197"/>
      <c r="AK323" s="197"/>
      <c r="AL323" s="197"/>
    </row>
    <row r="324" spans="17:38" x14ac:dyDescent="0.25">
      <c r="Q324" s="197"/>
      <c r="R324" s="197"/>
      <c r="S324" s="197"/>
      <c r="T324" s="197"/>
      <c r="U324" s="197"/>
      <c r="V324" s="197"/>
      <c r="W324" s="197"/>
      <c r="X324" s="197"/>
      <c r="Y324" s="197"/>
      <c r="Z324" s="197"/>
      <c r="AA324" s="197"/>
      <c r="AB324" s="197"/>
      <c r="AC324" s="197"/>
      <c r="AD324" s="197"/>
      <c r="AE324" s="197"/>
      <c r="AF324" s="197"/>
      <c r="AG324" s="197"/>
      <c r="AH324" s="197"/>
      <c r="AI324" s="197"/>
      <c r="AJ324" s="197"/>
      <c r="AK324" s="197"/>
      <c r="AL324" s="197"/>
    </row>
    <row r="325" spans="17:38" x14ac:dyDescent="0.25">
      <c r="Q325" s="197"/>
      <c r="R325" s="197"/>
      <c r="S325" s="197"/>
      <c r="T325" s="197"/>
      <c r="U325" s="197"/>
      <c r="V325" s="197"/>
      <c r="W325" s="197"/>
      <c r="X325" s="197"/>
      <c r="Y325" s="197"/>
      <c r="Z325" s="197"/>
      <c r="AA325" s="197"/>
      <c r="AB325" s="197"/>
      <c r="AC325" s="197"/>
      <c r="AD325" s="197"/>
      <c r="AE325" s="197"/>
      <c r="AF325" s="197"/>
      <c r="AG325" s="197"/>
      <c r="AH325" s="197"/>
      <c r="AI325" s="197"/>
      <c r="AJ325" s="197"/>
      <c r="AK325" s="197"/>
      <c r="AL325" s="197"/>
    </row>
    <row r="326" spans="17:38" x14ac:dyDescent="0.25">
      <c r="Q326" s="197"/>
      <c r="R326" s="197"/>
      <c r="S326" s="197"/>
      <c r="T326" s="197"/>
      <c r="U326" s="197"/>
      <c r="V326" s="197"/>
      <c r="W326" s="197"/>
      <c r="X326" s="197"/>
      <c r="Y326" s="197"/>
      <c r="Z326" s="197"/>
      <c r="AA326" s="197"/>
      <c r="AB326" s="197"/>
      <c r="AC326" s="197"/>
      <c r="AD326" s="197"/>
      <c r="AE326" s="197"/>
      <c r="AF326" s="197"/>
      <c r="AG326" s="197"/>
      <c r="AH326" s="197"/>
      <c r="AI326" s="197"/>
      <c r="AJ326" s="197"/>
      <c r="AK326" s="197"/>
      <c r="AL326" s="197"/>
    </row>
    <row r="327" spans="17:38" x14ac:dyDescent="0.25">
      <c r="Q327" s="197"/>
      <c r="R327" s="197"/>
      <c r="S327" s="197"/>
      <c r="T327" s="197"/>
      <c r="U327" s="197"/>
      <c r="V327" s="197"/>
      <c r="W327" s="197"/>
      <c r="X327" s="197"/>
      <c r="Y327" s="197"/>
      <c r="Z327" s="197"/>
      <c r="AA327" s="197"/>
      <c r="AB327" s="197"/>
      <c r="AC327" s="197"/>
      <c r="AD327" s="197"/>
      <c r="AE327" s="197"/>
      <c r="AF327" s="197"/>
      <c r="AG327" s="197"/>
      <c r="AH327" s="197"/>
      <c r="AI327" s="197"/>
      <c r="AJ327" s="197"/>
      <c r="AK327" s="197"/>
      <c r="AL327" s="197"/>
    </row>
    <row r="328" spans="17:38" x14ac:dyDescent="0.25">
      <c r="Q328" s="197"/>
      <c r="R328" s="197"/>
      <c r="S328" s="197"/>
      <c r="T328" s="197"/>
      <c r="U328" s="197"/>
      <c r="V328" s="197"/>
      <c r="W328" s="197"/>
      <c r="X328" s="197"/>
      <c r="Y328" s="197"/>
      <c r="Z328" s="197"/>
      <c r="AA328" s="197"/>
      <c r="AB328" s="197"/>
      <c r="AC328" s="197"/>
      <c r="AD328" s="197"/>
      <c r="AE328" s="197"/>
      <c r="AF328" s="197"/>
      <c r="AG328" s="197"/>
      <c r="AH328" s="197"/>
      <c r="AI328" s="197"/>
      <c r="AJ328" s="197"/>
      <c r="AK328" s="197"/>
      <c r="AL328" s="197"/>
    </row>
    <row r="329" spans="17:38" x14ac:dyDescent="0.25">
      <c r="Q329" s="197"/>
      <c r="R329" s="197"/>
      <c r="S329" s="197"/>
      <c r="T329" s="197"/>
      <c r="U329" s="197"/>
      <c r="V329" s="197"/>
      <c r="W329" s="197"/>
      <c r="X329" s="197"/>
      <c r="Y329" s="197"/>
      <c r="Z329" s="197"/>
      <c r="AA329" s="197"/>
      <c r="AB329" s="197"/>
      <c r="AC329" s="197"/>
      <c r="AD329" s="197"/>
      <c r="AE329" s="197"/>
      <c r="AF329" s="197"/>
      <c r="AG329" s="197"/>
      <c r="AH329" s="197"/>
      <c r="AI329" s="197"/>
      <c r="AJ329" s="197"/>
      <c r="AK329" s="197"/>
      <c r="AL329" s="197"/>
    </row>
    <row r="330" spans="17:38" x14ac:dyDescent="0.25">
      <c r="Q330" s="197"/>
      <c r="R330" s="197"/>
      <c r="S330" s="197"/>
      <c r="T330" s="197"/>
      <c r="U330" s="197"/>
      <c r="V330" s="197"/>
      <c r="W330" s="197"/>
      <c r="X330" s="197"/>
      <c r="Y330" s="197"/>
      <c r="Z330" s="197"/>
      <c r="AA330" s="197"/>
      <c r="AB330" s="197"/>
      <c r="AC330" s="197"/>
      <c r="AD330" s="197"/>
      <c r="AE330" s="197"/>
      <c r="AF330" s="197"/>
      <c r="AG330" s="197"/>
      <c r="AH330" s="197"/>
      <c r="AI330" s="197"/>
      <c r="AJ330" s="197"/>
      <c r="AK330" s="197"/>
      <c r="AL330" s="197"/>
    </row>
    <row r="331" spans="17:38" x14ac:dyDescent="0.25">
      <c r="Q331" s="197"/>
      <c r="R331" s="197"/>
      <c r="S331" s="197"/>
      <c r="T331" s="197"/>
      <c r="U331" s="197"/>
      <c r="V331" s="197"/>
      <c r="W331" s="197"/>
      <c r="X331" s="197"/>
      <c r="Y331" s="197"/>
      <c r="Z331" s="197"/>
      <c r="AA331" s="197"/>
      <c r="AB331" s="197"/>
      <c r="AC331" s="197"/>
      <c r="AD331" s="197"/>
      <c r="AE331" s="197"/>
      <c r="AF331" s="197"/>
      <c r="AG331" s="197"/>
      <c r="AH331" s="197"/>
      <c r="AI331" s="197"/>
      <c r="AJ331" s="197"/>
      <c r="AK331" s="197"/>
      <c r="AL331" s="197"/>
    </row>
    <row r="332" spans="17:38" x14ac:dyDescent="0.25">
      <c r="Q332" s="197"/>
      <c r="R332" s="197"/>
      <c r="S332" s="197"/>
      <c r="T332" s="197"/>
      <c r="U332" s="197"/>
      <c r="V332" s="197"/>
      <c r="W332" s="197"/>
      <c r="X332" s="197"/>
      <c r="Y332" s="197"/>
      <c r="Z332" s="197"/>
      <c r="AA332" s="197"/>
      <c r="AB332" s="197"/>
      <c r="AC332" s="197"/>
      <c r="AD332" s="197"/>
      <c r="AE332" s="197"/>
      <c r="AF332" s="197"/>
      <c r="AG332" s="197"/>
      <c r="AH332" s="197"/>
      <c r="AI332" s="197"/>
      <c r="AJ332" s="197"/>
      <c r="AK332" s="197"/>
      <c r="AL332" s="197"/>
    </row>
    <row r="333" spans="17:38" x14ac:dyDescent="0.25">
      <c r="Q333" s="197"/>
      <c r="R333" s="197"/>
      <c r="S333" s="197"/>
      <c r="T333" s="197"/>
      <c r="U333" s="197"/>
      <c r="V333" s="197"/>
      <c r="W333" s="197"/>
      <c r="X333" s="197"/>
      <c r="Y333" s="197"/>
      <c r="Z333" s="197"/>
      <c r="AA333" s="197"/>
      <c r="AB333" s="197"/>
      <c r="AC333" s="197"/>
      <c r="AD333" s="197"/>
      <c r="AE333" s="197"/>
      <c r="AF333" s="197"/>
      <c r="AG333" s="197"/>
      <c r="AH333" s="197"/>
      <c r="AI333" s="197"/>
      <c r="AJ333" s="197"/>
      <c r="AK333" s="197"/>
      <c r="AL333" s="197"/>
    </row>
    <row r="334" spans="17:38" x14ac:dyDescent="0.25">
      <c r="Q334" s="197"/>
      <c r="R334" s="197"/>
      <c r="S334" s="197"/>
      <c r="T334" s="197"/>
      <c r="U334" s="197"/>
      <c r="V334" s="197"/>
      <c r="W334" s="197"/>
      <c r="X334" s="197"/>
      <c r="Y334" s="197"/>
      <c r="Z334" s="197"/>
      <c r="AA334" s="197"/>
      <c r="AB334" s="197"/>
      <c r="AC334" s="197"/>
      <c r="AD334" s="197"/>
      <c r="AE334" s="197"/>
      <c r="AF334" s="197"/>
      <c r="AG334" s="197"/>
      <c r="AH334" s="197"/>
      <c r="AI334" s="197"/>
      <c r="AJ334" s="197"/>
      <c r="AK334" s="197"/>
      <c r="AL334" s="197"/>
    </row>
    <row r="335" spans="17:38" x14ac:dyDescent="0.25">
      <c r="Q335" s="197"/>
      <c r="R335" s="197"/>
      <c r="S335" s="197"/>
      <c r="T335" s="197"/>
      <c r="U335" s="197"/>
      <c r="V335" s="197"/>
      <c r="W335" s="197"/>
      <c r="X335" s="197"/>
      <c r="Y335" s="197"/>
      <c r="Z335" s="197"/>
      <c r="AA335" s="197"/>
      <c r="AB335" s="197"/>
      <c r="AC335" s="197"/>
      <c r="AD335" s="197"/>
      <c r="AE335" s="197"/>
      <c r="AF335" s="197"/>
      <c r="AG335" s="197"/>
      <c r="AH335" s="197"/>
      <c r="AI335" s="197"/>
      <c r="AJ335" s="197"/>
      <c r="AK335" s="197"/>
      <c r="AL335" s="197"/>
    </row>
    <row r="336" spans="17:38" x14ac:dyDescent="0.25">
      <c r="Q336" s="197"/>
      <c r="R336" s="197"/>
      <c r="S336" s="197"/>
      <c r="T336" s="197"/>
      <c r="U336" s="197"/>
      <c r="V336" s="197"/>
      <c r="W336" s="197"/>
      <c r="X336" s="197"/>
      <c r="Y336" s="197"/>
      <c r="Z336" s="197"/>
      <c r="AA336" s="197"/>
      <c r="AB336" s="197"/>
      <c r="AC336" s="197"/>
      <c r="AD336" s="197"/>
      <c r="AE336" s="197"/>
      <c r="AF336" s="197"/>
      <c r="AG336" s="197"/>
      <c r="AH336" s="197"/>
      <c r="AI336" s="197"/>
      <c r="AJ336" s="197"/>
      <c r="AK336" s="197"/>
      <c r="AL336" s="197"/>
    </row>
    <row r="337" spans="17:38" x14ac:dyDescent="0.25">
      <c r="Q337" s="197"/>
      <c r="R337" s="197"/>
      <c r="S337" s="197"/>
      <c r="T337" s="197"/>
      <c r="U337" s="197"/>
      <c r="V337" s="197"/>
      <c r="W337" s="197"/>
      <c r="X337" s="197"/>
      <c r="Y337" s="197"/>
      <c r="Z337" s="197"/>
      <c r="AA337" s="197"/>
      <c r="AB337" s="197"/>
      <c r="AC337" s="197"/>
      <c r="AD337" s="197"/>
      <c r="AE337" s="197"/>
      <c r="AF337" s="197"/>
      <c r="AG337" s="197"/>
      <c r="AH337" s="197"/>
      <c r="AI337" s="197"/>
      <c r="AJ337" s="197"/>
      <c r="AK337" s="197"/>
      <c r="AL337" s="197"/>
    </row>
    <row r="338" spans="17:38" x14ac:dyDescent="0.25">
      <c r="Q338" s="197"/>
      <c r="R338" s="197"/>
      <c r="S338" s="197"/>
      <c r="T338" s="197"/>
      <c r="U338" s="197"/>
      <c r="V338" s="197"/>
      <c r="W338" s="197"/>
      <c r="X338" s="197"/>
      <c r="Y338" s="197"/>
      <c r="Z338" s="197"/>
      <c r="AA338" s="197"/>
      <c r="AB338" s="197"/>
      <c r="AC338" s="197"/>
      <c r="AD338" s="197"/>
      <c r="AE338" s="197"/>
      <c r="AF338" s="197"/>
      <c r="AG338" s="197"/>
      <c r="AH338" s="197"/>
      <c r="AI338" s="197"/>
      <c r="AJ338" s="197"/>
      <c r="AK338" s="197"/>
      <c r="AL338" s="197"/>
    </row>
    <row r="339" spans="17:38" x14ac:dyDescent="0.25">
      <c r="Q339" s="197"/>
      <c r="R339" s="197"/>
      <c r="S339" s="197"/>
      <c r="T339" s="197"/>
      <c r="U339" s="197"/>
      <c r="V339" s="197"/>
      <c r="W339" s="197"/>
      <c r="X339" s="197"/>
      <c r="Y339" s="197"/>
      <c r="Z339" s="197"/>
      <c r="AA339" s="197"/>
      <c r="AB339" s="197"/>
      <c r="AC339" s="197"/>
      <c r="AD339" s="197"/>
      <c r="AE339" s="197"/>
      <c r="AF339" s="197"/>
      <c r="AG339" s="197"/>
      <c r="AH339" s="197"/>
      <c r="AI339" s="197"/>
      <c r="AJ339" s="197"/>
      <c r="AK339" s="197"/>
      <c r="AL339" s="197"/>
    </row>
    <row r="340" spans="17:38" x14ac:dyDescent="0.25">
      <c r="Q340" s="197"/>
      <c r="R340" s="197"/>
      <c r="S340" s="197"/>
      <c r="T340" s="197"/>
      <c r="U340" s="197"/>
      <c r="V340" s="197"/>
      <c r="W340" s="197"/>
      <c r="X340" s="197"/>
      <c r="Y340" s="197"/>
      <c r="Z340" s="197"/>
      <c r="AA340" s="197"/>
      <c r="AB340" s="197"/>
      <c r="AC340" s="197"/>
      <c r="AD340" s="197"/>
      <c r="AE340" s="197"/>
      <c r="AF340" s="197"/>
      <c r="AG340" s="197"/>
      <c r="AH340" s="197"/>
      <c r="AI340" s="197"/>
      <c r="AJ340" s="197"/>
      <c r="AK340" s="197"/>
      <c r="AL340" s="197"/>
    </row>
    <row r="341" spans="17:38" x14ac:dyDescent="0.25">
      <c r="Q341" s="197"/>
      <c r="R341" s="197"/>
      <c r="S341" s="197"/>
      <c r="T341" s="197"/>
      <c r="U341" s="197"/>
      <c r="V341" s="197"/>
      <c r="W341" s="197"/>
      <c r="X341" s="197"/>
      <c r="Y341" s="197"/>
      <c r="Z341" s="197"/>
      <c r="AA341" s="197"/>
      <c r="AB341" s="197"/>
      <c r="AC341" s="197"/>
      <c r="AD341" s="197"/>
      <c r="AE341" s="197"/>
      <c r="AF341" s="197"/>
      <c r="AG341" s="197"/>
      <c r="AH341" s="197"/>
      <c r="AI341" s="197"/>
      <c r="AJ341" s="197"/>
      <c r="AK341" s="197"/>
      <c r="AL341" s="197"/>
    </row>
    <row r="342" spans="17:38" x14ac:dyDescent="0.25">
      <c r="Q342" s="197"/>
      <c r="R342" s="197"/>
      <c r="S342" s="197"/>
      <c r="T342" s="197"/>
      <c r="U342" s="197"/>
      <c r="V342" s="197"/>
      <c r="W342" s="197"/>
      <c r="X342" s="197"/>
      <c r="Y342" s="197"/>
      <c r="Z342" s="197"/>
      <c r="AA342" s="197"/>
      <c r="AB342" s="197"/>
      <c r="AC342" s="197"/>
      <c r="AD342" s="197"/>
      <c r="AE342" s="197"/>
      <c r="AF342" s="197"/>
      <c r="AG342" s="197"/>
      <c r="AH342" s="197"/>
      <c r="AI342" s="197"/>
      <c r="AJ342" s="197"/>
      <c r="AK342" s="197"/>
      <c r="AL342" s="197"/>
    </row>
    <row r="343" spans="17:38" x14ac:dyDescent="0.25">
      <c r="Q343" s="197"/>
      <c r="R343" s="197"/>
      <c r="S343" s="197"/>
      <c r="T343" s="197"/>
      <c r="U343" s="197"/>
      <c r="V343" s="197"/>
      <c r="W343" s="197"/>
      <c r="X343" s="197"/>
      <c r="Y343" s="197"/>
      <c r="Z343" s="197"/>
      <c r="AA343" s="197"/>
      <c r="AB343" s="197"/>
      <c r="AC343" s="197"/>
      <c r="AD343" s="197"/>
      <c r="AE343" s="197"/>
      <c r="AF343" s="197"/>
      <c r="AG343" s="197"/>
      <c r="AH343" s="197"/>
      <c r="AI343" s="197"/>
      <c r="AJ343" s="197"/>
      <c r="AK343" s="197"/>
      <c r="AL343" s="197"/>
    </row>
    <row r="344" spans="17:38" x14ac:dyDescent="0.25">
      <c r="Q344" s="197"/>
      <c r="R344" s="197"/>
      <c r="S344" s="197"/>
      <c r="T344" s="197"/>
      <c r="U344" s="197"/>
      <c r="V344" s="197"/>
      <c r="W344" s="197"/>
      <c r="X344" s="197"/>
      <c r="Y344" s="197"/>
      <c r="Z344" s="197"/>
      <c r="AA344" s="197"/>
      <c r="AB344" s="197"/>
      <c r="AC344" s="197"/>
      <c r="AD344" s="197"/>
      <c r="AE344" s="197"/>
      <c r="AF344" s="197"/>
      <c r="AG344" s="197"/>
      <c r="AH344" s="197"/>
      <c r="AI344" s="197"/>
      <c r="AJ344" s="197"/>
      <c r="AK344" s="197"/>
      <c r="AL344" s="197"/>
    </row>
    <row r="345" spans="17:38" x14ac:dyDescent="0.25">
      <c r="Q345" s="197"/>
      <c r="R345" s="197"/>
      <c r="S345" s="197"/>
      <c r="T345" s="197"/>
      <c r="U345" s="197"/>
      <c r="V345" s="197"/>
      <c r="W345" s="197"/>
      <c r="X345" s="197"/>
      <c r="Y345" s="197"/>
      <c r="Z345" s="197"/>
      <c r="AA345" s="197"/>
      <c r="AB345" s="197"/>
      <c r="AC345" s="197"/>
      <c r="AD345" s="197"/>
      <c r="AE345" s="197"/>
      <c r="AF345" s="197"/>
      <c r="AG345" s="197"/>
      <c r="AH345" s="197"/>
      <c r="AI345" s="197"/>
      <c r="AJ345" s="197"/>
      <c r="AK345" s="197"/>
      <c r="AL345" s="197"/>
    </row>
    <row r="346" spans="17:38" x14ac:dyDescent="0.25">
      <c r="Q346" s="197"/>
      <c r="R346" s="197"/>
      <c r="S346" s="197"/>
      <c r="T346" s="197"/>
      <c r="U346" s="197"/>
      <c r="V346" s="197"/>
      <c r="W346" s="197"/>
      <c r="X346" s="197"/>
      <c r="Y346" s="197"/>
      <c r="Z346" s="197"/>
      <c r="AA346" s="197"/>
      <c r="AB346" s="197"/>
      <c r="AC346" s="197"/>
      <c r="AD346" s="197"/>
      <c r="AE346" s="197"/>
      <c r="AF346" s="197"/>
      <c r="AG346" s="197"/>
      <c r="AH346" s="197"/>
      <c r="AI346" s="197"/>
      <c r="AJ346" s="197"/>
      <c r="AK346" s="197"/>
      <c r="AL346" s="197"/>
    </row>
    <row r="347" spans="17:38" x14ac:dyDescent="0.25">
      <c r="Q347" s="197"/>
      <c r="R347" s="197"/>
      <c r="S347" s="197"/>
      <c r="T347" s="197"/>
      <c r="U347" s="197"/>
      <c r="V347" s="197"/>
      <c r="W347" s="197"/>
      <c r="X347" s="197"/>
      <c r="Y347" s="197"/>
      <c r="Z347" s="197"/>
      <c r="AA347" s="197"/>
      <c r="AB347" s="197"/>
      <c r="AC347" s="197"/>
      <c r="AD347" s="197"/>
      <c r="AE347" s="197"/>
      <c r="AF347" s="197"/>
      <c r="AG347" s="197"/>
      <c r="AH347" s="197"/>
      <c r="AI347" s="197"/>
      <c r="AJ347" s="197"/>
      <c r="AK347" s="197"/>
      <c r="AL347" s="197"/>
    </row>
    <row r="348" spans="17:38" x14ac:dyDescent="0.25">
      <c r="Q348" s="197"/>
      <c r="R348" s="197"/>
      <c r="S348" s="197"/>
      <c r="T348" s="197"/>
      <c r="U348" s="197"/>
      <c r="V348" s="197"/>
      <c r="W348" s="197"/>
      <c r="X348" s="197"/>
      <c r="Y348" s="197"/>
      <c r="Z348" s="197"/>
      <c r="AA348" s="197"/>
      <c r="AB348" s="197"/>
      <c r="AC348" s="197"/>
      <c r="AD348" s="197"/>
      <c r="AE348" s="197"/>
      <c r="AF348" s="197"/>
      <c r="AG348" s="197"/>
      <c r="AH348" s="197"/>
      <c r="AI348" s="197"/>
      <c r="AJ348" s="197"/>
      <c r="AK348" s="197"/>
      <c r="AL348" s="197"/>
    </row>
    <row r="349" spans="17:38" x14ac:dyDescent="0.25">
      <c r="Q349" s="197"/>
      <c r="R349" s="197"/>
      <c r="S349" s="197"/>
      <c r="T349" s="197"/>
      <c r="U349" s="197"/>
      <c r="V349" s="197"/>
      <c r="W349" s="197"/>
      <c r="X349" s="197"/>
      <c r="Y349" s="197"/>
      <c r="Z349" s="197"/>
      <c r="AA349" s="197"/>
      <c r="AB349" s="197"/>
      <c r="AC349" s="197"/>
      <c r="AD349" s="197"/>
      <c r="AE349" s="197"/>
      <c r="AF349" s="197"/>
      <c r="AG349" s="197"/>
      <c r="AH349" s="197"/>
      <c r="AI349" s="197"/>
      <c r="AJ349" s="197"/>
      <c r="AK349" s="197"/>
      <c r="AL349" s="197"/>
    </row>
    <row r="350" spans="17:38" x14ac:dyDescent="0.25">
      <c r="Q350" s="197"/>
      <c r="R350" s="197"/>
      <c r="S350" s="197"/>
      <c r="T350" s="197"/>
      <c r="U350" s="197"/>
      <c r="V350" s="197"/>
      <c r="W350" s="197"/>
      <c r="X350" s="197"/>
      <c r="Y350" s="197"/>
      <c r="Z350" s="197"/>
      <c r="AA350" s="197"/>
      <c r="AB350" s="197"/>
      <c r="AC350" s="197"/>
      <c r="AD350" s="197"/>
      <c r="AE350" s="197"/>
      <c r="AF350" s="197"/>
      <c r="AG350" s="197"/>
      <c r="AH350" s="197"/>
      <c r="AI350" s="197"/>
      <c r="AJ350" s="197"/>
      <c r="AK350" s="197"/>
      <c r="AL350" s="197"/>
    </row>
    <row r="351" spans="17:38" x14ac:dyDescent="0.25">
      <c r="Q351" s="197"/>
      <c r="R351" s="197"/>
      <c r="S351" s="197"/>
      <c r="T351" s="197"/>
      <c r="U351" s="197"/>
      <c r="V351" s="197"/>
      <c r="W351" s="197"/>
      <c r="X351" s="197"/>
      <c r="Y351" s="197"/>
      <c r="Z351" s="197"/>
      <c r="AA351" s="197"/>
      <c r="AB351" s="197"/>
      <c r="AC351" s="197"/>
      <c r="AD351" s="197"/>
      <c r="AE351" s="197"/>
      <c r="AF351" s="197"/>
      <c r="AG351" s="197"/>
      <c r="AH351" s="197"/>
      <c r="AI351" s="197"/>
      <c r="AJ351" s="197"/>
      <c r="AK351" s="197"/>
      <c r="AL351" s="197"/>
    </row>
    <row r="352" spans="17:38" x14ac:dyDescent="0.25">
      <c r="Q352" s="197"/>
      <c r="R352" s="197"/>
      <c r="S352" s="197"/>
      <c r="T352" s="197"/>
      <c r="U352" s="197"/>
      <c r="V352" s="197"/>
      <c r="W352" s="197"/>
      <c r="X352" s="197"/>
      <c r="Y352" s="197"/>
      <c r="Z352" s="197"/>
      <c r="AA352" s="197"/>
      <c r="AB352" s="197"/>
      <c r="AC352" s="197"/>
      <c r="AD352" s="197"/>
      <c r="AE352" s="197"/>
      <c r="AF352" s="197"/>
      <c r="AG352" s="197"/>
      <c r="AH352" s="197"/>
      <c r="AI352" s="197"/>
      <c r="AJ352" s="197"/>
      <c r="AK352" s="197"/>
      <c r="AL352" s="197"/>
    </row>
    <row r="353" spans="17:38" x14ac:dyDescent="0.25">
      <c r="Q353" s="197"/>
      <c r="R353" s="197"/>
      <c r="S353" s="197"/>
      <c r="T353" s="197"/>
      <c r="U353" s="197"/>
      <c r="V353" s="197"/>
      <c r="W353" s="197"/>
      <c r="X353" s="197"/>
      <c r="Y353" s="197"/>
      <c r="Z353" s="197"/>
      <c r="AA353" s="197"/>
      <c r="AB353" s="197"/>
      <c r="AC353" s="197"/>
      <c r="AD353" s="197"/>
      <c r="AE353" s="197"/>
      <c r="AF353" s="197"/>
      <c r="AG353" s="197"/>
      <c r="AH353" s="197"/>
      <c r="AI353" s="197"/>
      <c r="AJ353" s="197"/>
      <c r="AK353" s="197"/>
      <c r="AL353" s="197"/>
    </row>
    <row r="354" spans="17:38" x14ac:dyDescent="0.25">
      <c r="Q354" s="197"/>
      <c r="R354" s="197"/>
      <c r="S354" s="197"/>
      <c r="T354" s="197"/>
      <c r="U354" s="197"/>
      <c r="V354" s="197"/>
      <c r="W354" s="197"/>
      <c r="X354" s="197"/>
      <c r="Y354" s="197"/>
      <c r="Z354" s="197"/>
      <c r="AA354" s="197"/>
      <c r="AB354" s="197"/>
      <c r="AC354" s="197"/>
      <c r="AD354" s="197"/>
      <c r="AE354" s="197"/>
      <c r="AF354" s="197"/>
      <c r="AG354" s="197"/>
      <c r="AH354" s="197"/>
      <c r="AI354" s="197"/>
      <c r="AJ354" s="197"/>
      <c r="AK354" s="197"/>
      <c r="AL354" s="197"/>
    </row>
    <row r="355" spans="17:38" x14ac:dyDescent="0.25">
      <c r="Q355" s="197"/>
      <c r="R355" s="197"/>
      <c r="S355" s="197"/>
      <c r="T355" s="197"/>
      <c r="U355" s="197"/>
      <c r="V355" s="197"/>
      <c r="W355" s="197"/>
      <c r="X355" s="197"/>
      <c r="Y355" s="197"/>
      <c r="Z355" s="197"/>
      <c r="AA355" s="197"/>
      <c r="AB355" s="197"/>
      <c r="AC355" s="197"/>
      <c r="AD355" s="197"/>
      <c r="AE355" s="197"/>
      <c r="AF355" s="197"/>
      <c r="AG355" s="197"/>
      <c r="AH355" s="197"/>
      <c r="AI355" s="197"/>
      <c r="AJ355" s="197"/>
      <c r="AK355" s="197"/>
      <c r="AL355" s="197"/>
    </row>
    <row r="356" spans="17:38" x14ac:dyDescent="0.25">
      <c r="Q356" s="197"/>
      <c r="R356" s="197"/>
      <c r="S356" s="197"/>
      <c r="T356" s="197"/>
      <c r="U356" s="197"/>
      <c r="V356" s="197"/>
      <c r="W356" s="197"/>
      <c r="X356" s="197"/>
      <c r="Y356" s="197"/>
      <c r="Z356" s="197"/>
      <c r="AA356" s="197"/>
      <c r="AB356" s="197"/>
      <c r="AC356" s="197"/>
      <c r="AD356" s="197"/>
      <c r="AE356" s="197"/>
      <c r="AF356" s="197"/>
      <c r="AG356" s="197"/>
      <c r="AH356" s="197"/>
      <c r="AI356" s="197"/>
      <c r="AJ356" s="197"/>
      <c r="AK356" s="197"/>
      <c r="AL356" s="197"/>
    </row>
    <row r="357" spans="17:38" x14ac:dyDescent="0.25">
      <c r="Q357" s="197"/>
      <c r="R357" s="197"/>
      <c r="S357" s="197"/>
      <c r="T357" s="197"/>
      <c r="U357" s="197"/>
      <c r="V357" s="197"/>
      <c r="W357" s="197"/>
      <c r="X357" s="197"/>
      <c r="Y357" s="197"/>
      <c r="Z357" s="197"/>
      <c r="AA357" s="197"/>
      <c r="AB357" s="197"/>
      <c r="AC357" s="197"/>
      <c r="AD357" s="197"/>
      <c r="AE357" s="197"/>
      <c r="AF357" s="197"/>
      <c r="AG357" s="197"/>
      <c r="AH357" s="197"/>
      <c r="AI357" s="197"/>
      <c r="AJ357" s="197"/>
      <c r="AK357" s="197"/>
      <c r="AL357" s="197"/>
    </row>
    <row r="358" spans="17:38" x14ac:dyDescent="0.25">
      <c r="Q358" s="197"/>
      <c r="R358" s="197"/>
      <c r="S358" s="197"/>
      <c r="T358" s="197"/>
      <c r="U358" s="197"/>
      <c r="V358" s="197"/>
      <c r="W358" s="197"/>
      <c r="X358" s="197"/>
      <c r="Y358" s="197"/>
      <c r="Z358" s="197"/>
      <c r="AA358" s="197"/>
      <c r="AB358" s="197"/>
      <c r="AC358" s="197"/>
      <c r="AD358" s="197"/>
      <c r="AE358" s="197"/>
      <c r="AF358" s="197"/>
      <c r="AG358" s="197"/>
      <c r="AH358" s="197"/>
      <c r="AI358" s="197"/>
      <c r="AJ358" s="197"/>
      <c r="AK358" s="197"/>
      <c r="AL358" s="197"/>
    </row>
    <row r="359" spans="17:38" x14ac:dyDescent="0.25">
      <c r="Q359" s="197"/>
      <c r="R359" s="197"/>
      <c r="S359" s="197"/>
      <c r="T359" s="197"/>
      <c r="U359" s="197"/>
      <c r="V359" s="197"/>
      <c r="W359" s="197"/>
      <c r="X359" s="197"/>
      <c r="Y359" s="197"/>
      <c r="Z359" s="197"/>
      <c r="AA359" s="197"/>
      <c r="AB359" s="197"/>
      <c r="AC359" s="197"/>
      <c r="AD359" s="197"/>
      <c r="AE359" s="197"/>
      <c r="AF359" s="197"/>
      <c r="AG359" s="197"/>
      <c r="AH359" s="197"/>
      <c r="AI359" s="197"/>
      <c r="AJ359" s="197"/>
      <c r="AK359" s="197"/>
      <c r="AL359" s="197"/>
    </row>
    <row r="360" spans="17:38" x14ac:dyDescent="0.25">
      <c r="Q360" s="197"/>
      <c r="R360" s="197"/>
      <c r="S360" s="197"/>
      <c r="T360" s="197"/>
      <c r="U360" s="197"/>
      <c r="V360" s="197"/>
      <c r="W360" s="197"/>
      <c r="X360" s="197"/>
      <c r="Y360" s="197"/>
      <c r="Z360" s="197"/>
      <c r="AA360" s="197"/>
      <c r="AB360" s="197"/>
      <c r="AC360" s="197"/>
      <c r="AD360" s="197"/>
      <c r="AE360" s="197"/>
      <c r="AF360" s="197"/>
      <c r="AG360" s="197"/>
      <c r="AH360" s="197"/>
      <c r="AI360" s="197"/>
      <c r="AJ360" s="197"/>
      <c r="AK360" s="197"/>
      <c r="AL360" s="197"/>
    </row>
    <row r="361" spans="17:38" x14ac:dyDescent="0.25">
      <c r="Q361" s="197"/>
      <c r="R361" s="197"/>
      <c r="S361" s="197"/>
      <c r="T361" s="197"/>
      <c r="U361" s="197"/>
      <c r="V361" s="197"/>
      <c r="W361" s="197"/>
      <c r="X361" s="197"/>
      <c r="Y361" s="197"/>
      <c r="Z361" s="197"/>
      <c r="AA361" s="197"/>
      <c r="AB361" s="197"/>
      <c r="AC361" s="197"/>
      <c r="AD361" s="197"/>
      <c r="AE361" s="197"/>
      <c r="AF361" s="197"/>
      <c r="AG361" s="197"/>
      <c r="AH361" s="197"/>
      <c r="AI361" s="197"/>
      <c r="AJ361" s="197"/>
      <c r="AK361" s="197"/>
      <c r="AL361" s="197"/>
    </row>
    <row r="362" spans="17:38" x14ac:dyDescent="0.25">
      <c r="Q362" s="197"/>
      <c r="R362" s="197"/>
      <c r="S362" s="197"/>
      <c r="T362" s="197"/>
      <c r="U362" s="197"/>
      <c r="V362" s="197"/>
      <c r="W362" s="197"/>
      <c r="X362" s="197"/>
      <c r="Y362" s="197"/>
      <c r="Z362" s="197"/>
      <c r="AA362" s="197"/>
      <c r="AB362" s="197"/>
      <c r="AC362" s="197"/>
      <c r="AD362" s="197"/>
      <c r="AE362" s="197"/>
      <c r="AF362" s="197"/>
      <c r="AG362" s="197"/>
      <c r="AH362" s="197"/>
      <c r="AI362" s="197"/>
      <c r="AJ362" s="197"/>
      <c r="AK362" s="197"/>
      <c r="AL362" s="197"/>
    </row>
    <row r="363" spans="17:38" x14ac:dyDescent="0.25">
      <c r="Q363" s="197"/>
      <c r="R363" s="197"/>
      <c r="S363" s="197"/>
      <c r="T363" s="197"/>
      <c r="U363" s="197"/>
      <c r="V363" s="197"/>
      <c r="W363" s="197"/>
      <c r="X363" s="197"/>
      <c r="Y363" s="197"/>
      <c r="Z363" s="197"/>
      <c r="AA363" s="197"/>
      <c r="AB363" s="197"/>
      <c r="AC363" s="197"/>
      <c r="AD363" s="197"/>
      <c r="AE363" s="197"/>
      <c r="AF363" s="197"/>
      <c r="AG363" s="197"/>
      <c r="AH363" s="197"/>
      <c r="AI363" s="197"/>
      <c r="AJ363" s="197"/>
      <c r="AK363" s="197"/>
      <c r="AL363" s="197"/>
    </row>
    <row r="364" spans="17:38" x14ac:dyDescent="0.25">
      <c r="Q364" s="197"/>
      <c r="R364" s="197"/>
      <c r="S364" s="197"/>
      <c r="T364" s="197"/>
      <c r="U364" s="197"/>
      <c r="V364" s="197"/>
      <c r="W364" s="197"/>
      <c r="X364" s="197"/>
      <c r="Y364" s="197"/>
      <c r="Z364" s="197"/>
      <c r="AA364" s="197"/>
      <c r="AB364" s="197"/>
      <c r="AC364" s="197"/>
      <c r="AD364" s="197"/>
      <c r="AE364" s="197"/>
      <c r="AF364" s="197"/>
      <c r="AG364" s="197"/>
      <c r="AH364" s="197"/>
      <c r="AI364" s="197"/>
      <c r="AJ364" s="197"/>
      <c r="AK364" s="197"/>
      <c r="AL364" s="197"/>
    </row>
    <row r="365" spans="17:38" x14ac:dyDescent="0.25">
      <c r="Q365" s="197"/>
      <c r="R365" s="197"/>
      <c r="S365" s="197"/>
      <c r="T365" s="197"/>
      <c r="U365" s="197"/>
      <c r="V365" s="197"/>
      <c r="W365" s="197"/>
      <c r="X365" s="197"/>
      <c r="Y365" s="197"/>
      <c r="Z365" s="197"/>
      <c r="AA365" s="197"/>
      <c r="AB365" s="197"/>
      <c r="AC365" s="197"/>
      <c r="AD365" s="197"/>
      <c r="AE365" s="197"/>
      <c r="AF365" s="197"/>
      <c r="AG365" s="197"/>
      <c r="AH365" s="197"/>
      <c r="AI365" s="197"/>
      <c r="AJ365" s="197"/>
      <c r="AK365" s="197"/>
      <c r="AL365" s="197"/>
    </row>
    <row r="366" spans="17:38" x14ac:dyDescent="0.25">
      <c r="Q366" s="197"/>
      <c r="R366" s="197"/>
      <c r="S366" s="197"/>
      <c r="T366" s="197"/>
      <c r="U366" s="197"/>
      <c r="V366" s="197"/>
      <c r="W366" s="197"/>
      <c r="X366" s="197"/>
      <c r="Y366" s="197"/>
      <c r="Z366" s="197"/>
      <c r="AA366" s="197"/>
      <c r="AB366" s="197"/>
      <c r="AC366" s="197"/>
      <c r="AD366" s="197"/>
      <c r="AE366" s="197"/>
      <c r="AF366" s="197"/>
      <c r="AG366" s="197"/>
      <c r="AH366" s="197"/>
      <c r="AI366" s="197"/>
      <c r="AJ366" s="197"/>
      <c r="AK366" s="197"/>
      <c r="AL366" s="197"/>
    </row>
    <row r="367" spans="17:38" x14ac:dyDescent="0.25">
      <c r="Q367" s="197"/>
      <c r="R367" s="197"/>
      <c r="S367" s="197"/>
      <c r="T367" s="197"/>
      <c r="U367" s="197"/>
      <c r="V367" s="197"/>
      <c r="W367" s="197"/>
      <c r="X367" s="197"/>
      <c r="Y367" s="197"/>
      <c r="Z367" s="197"/>
      <c r="AA367" s="197"/>
      <c r="AB367" s="197"/>
      <c r="AC367" s="197"/>
      <c r="AD367" s="197"/>
      <c r="AE367" s="197"/>
      <c r="AF367" s="197"/>
      <c r="AG367" s="197"/>
      <c r="AH367" s="197"/>
      <c r="AI367" s="197"/>
      <c r="AJ367" s="197"/>
      <c r="AK367" s="197"/>
      <c r="AL367" s="197"/>
    </row>
    <row r="368" spans="17:38" x14ac:dyDescent="0.25">
      <c r="Q368" s="197"/>
      <c r="R368" s="197"/>
      <c r="S368" s="197"/>
      <c r="T368" s="197"/>
      <c r="U368" s="197"/>
      <c r="V368" s="197"/>
      <c r="W368" s="197"/>
      <c r="X368" s="197"/>
      <c r="Y368" s="197"/>
      <c r="Z368" s="197"/>
      <c r="AA368" s="197"/>
      <c r="AB368" s="197"/>
      <c r="AC368" s="197"/>
      <c r="AD368" s="197"/>
      <c r="AE368" s="197"/>
      <c r="AF368" s="197"/>
      <c r="AG368" s="197"/>
      <c r="AH368" s="197"/>
      <c r="AI368" s="197"/>
      <c r="AJ368" s="197"/>
      <c r="AK368" s="197"/>
      <c r="AL368" s="197"/>
    </row>
    <row r="369" spans="17:38" x14ac:dyDescent="0.25">
      <c r="Q369" s="197"/>
      <c r="R369" s="197"/>
      <c r="S369" s="197"/>
      <c r="T369" s="197"/>
      <c r="U369" s="197"/>
      <c r="V369" s="197"/>
      <c r="W369" s="197"/>
      <c r="X369" s="197"/>
      <c r="Y369" s="197"/>
      <c r="Z369" s="197"/>
      <c r="AA369" s="197"/>
      <c r="AB369" s="197"/>
      <c r="AC369" s="197"/>
      <c r="AD369" s="197"/>
      <c r="AE369" s="197"/>
      <c r="AF369" s="197"/>
      <c r="AG369" s="197"/>
      <c r="AH369" s="197"/>
      <c r="AI369" s="197"/>
      <c r="AJ369" s="197"/>
      <c r="AK369" s="197"/>
      <c r="AL369" s="197"/>
    </row>
    <row r="370" spans="17:38" x14ac:dyDescent="0.25">
      <c r="Q370" s="197"/>
      <c r="R370" s="197"/>
      <c r="S370" s="197"/>
      <c r="T370" s="197"/>
      <c r="U370" s="197"/>
      <c r="V370" s="197"/>
      <c r="W370" s="197"/>
      <c r="X370" s="197"/>
      <c r="Y370" s="197"/>
      <c r="Z370" s="197"/>
      <c r="AA370" s="197"/>
      <c r="AB370" s="197"/>
      <c r="AC370" s="197"/>
      <c r="AD370" s="197"/>
      <c r="AE370" s="197"/>
      <c r="AF370" s="197"/>
      <c r="AG370" s="197"/>
      <c r="AH370" s="197"/>
      <c r="AI370" s="197"/>
      <c r="AJ370" s="197"/>
      <c r="AK370" s="197"/>
      <c r="AL370" s="197"/>
    </row>
    <row r="371" spans="17:38" x14ac:dyDescent="0.25">
      <c r="Q371" s="197"/>
      <c r="R371" s="197"/>
      <c r="S371" s="197"/>
      <c r="T371" s="197"/>
      <c r="U371" s="197"/>
      <c r="V371" s="197"/>
      <c r="W371" s="197"/>
      <c r="X371" s="197"/>
      <c r="Y371" s="197"/>
      <c r="Z371" s="197"/>
      <c r="AA371" s="197"/>
      <c r="AB371" s="197"/>
      <c r="AC371" s="197"/>
      <c r="AD371" s="197"/>
      <c r="AE371" s="197"/>
      <c r="AF371" s="197"/>
      <c r="AG371" s="197"/>
      <c r="AH371" s="197"/>
      <c r="AI371" s="197"/>
      <c r="AJ371" s="197"/>
      <c r="AK371" s="197"/>
      <c r="AL371" s="197"/>
    </row>
    <row r="372" spans="17:38" x14ac:dyDescent="0.25">
      <c r="Q372" s="197"/>
      <c r="R372" s="197"/>
      <c r="S372" s="197"/>
      <c r="T372" s="197"/>
      <c r="U372" s="197"/>
      <c r="V372" s="197"/>
      <c r="W372" s="197"/>
      <c r="X372" s="197"/>
      <c r="Y372" s="197"/>
      <c r="Z372" s="197"/>
      <c r="AA372" s="197"/>
      <c r="AB372" s="197"/>
      <c r="AC372" s="197"/>
      <c r="AD372" s="197"/>
      <c r="AE372" s="197"/>
      <c r="AF372" s="197"/>
      <c r="AG372" s="197"/>
      <c r="AH372" s="197"/>
      <c r="AI372" s="197"/>
      <c r="AJ372" s="197"/>
      <c r="AK372" s="197"/>
      <c r="AL372" s="197"/>
    </row>
    <row r="373" spans="17:38" x14ac:dyDescent="0.25">
      <c r="Q373" s="197"/>
      <c r="R373" s="197"/>
      <c r="S373" s="197"/>
      <c r="T373" s="197"/>
      <c r="U373" s="197"/>
      <c r="V373" s="197"/>
      <c r="W373" s="197"/>
      <c r="X373" s="197"/>
      <c r="Y373" s="197"/>
      <c r="Z373" s="197"/>
      <c r="AA373" s="197"/>
      <c r="AB373" s="197"/>
      <c r="AC373" s="197"/>
      <c r="AD373" s="197"/>
      <c r="AE373" s="197"/>
      <c r="AF373" s="197"/>
      <c r="AG373" s="197"/>
      <c r="AH373" s="197"/>
      <c r="AI373" s="197"/>
      <c r="AJ373" s="197"/>
      <c r="AK373" s="197"/>
      <c r="AL373" s="197"/>
    </row>
    <row r="374" spans="17:38" x14ac:dyDescent="0.25">
      <c r="Q374" s="197"/>
      <c r="R374" s="197"/>
      <c r="S374" s="197"/>
      <c r="T374" s="197"/>
      <c r="U374" s="197"/>
      <c r="V374" s="197"/>
      <c r="W374" s="197"/>
      <c r="X374" s="197"/>
      <c r="Y374" s="197"/>
      <c r="Z374" s="197"/>
      <c r="AA374" s="197"/>
      <c r="AB374" s="197"/>
      <c r="AC374" s="197"/>
      <c r="AD374" s="197"/>
      <c r="AE374" s="197"/>
      <c r="AF374" s="197"/>
      <c r="AG374" s="197"/>
      <c r="AH374" s="197"/>
      <c r="AI374" s="197"/>
      <c r="AJ374" s="197"/>
      <c r="AK374" s="197"/>
      <c r="AL374" s="197"/>
    </row>
    <row r="375" spans="17:38" x14ac:dyDescent="0.25">
      <c r="Q375" s="197"/>
      <c r="R375" s="197"/>
      <c r="S375" s="197"/>
      <c r="T375" s="197"/>
      <c r="U375" s="197"/>
      <c r="V375" s="197"/>
      <c r="W375" s="197"/>
      <c r="X375" s="197"/>
      <c r="Y375" s="197"/>
      <c r="Z375" s="197"/>
      <c r="AA375" s="197"/>
      <c r="AB375" s="197"/>
      <c r="AC375" s="197"/>
      <c r="AD375" s="197"/>
      <c r="AE375" s="197"/>
      <c r="AF375" s="197"/>
      <c r="AG375" s="197"/>
      <c r="AH375" s="197"/>
      <c r="AI375" s="197"/>
      <c r="AJ375" s="197"/>
      <c r="AK375" s="197"/>
      <c r="AL375" s="197"/>
    </row>
    <row r="376" spans="17:38" x14ac:dyDescent="0.25">
      <c r="Q376" s="197"/>
      <c r="R376" s="197"/>
      <c r="S376" s="197"/>
      <c r="T376" s="197"/>
      <c r="U376" s="197"/>
      <c r="V376" s="197"/>
      <c r="W376" s="197"/>
      <c r="X376" s="197"/>
      <c r="Y376" s="197"/>
      <c r="Z376" s="197"/>
      <c r="AA376" s="197"/>
      <c r="AB376" s="197"/>
      <c r="AC376" s="197"/>
      <c r="AD376" s="197"/>
      <c r="AE376" s="197"/>
      <c r="AF376" s="197"/>
      <c r="AG376" s="197"/>
      <c r="AH376" s="197"/>
      <c r="AI376" s="197"/>
      <c r="AJ376" s="197"/>
      <c r="AK376" s="197"/>
      <c r="AL376" s="197"/>
    </row>
    <row r="377" spans="17:38" x14ac:dyDescent="0.25">
      <c r="Q377" s="197"/>
      <c r="R377" s="197"/>
      <c r="S377" s="197"/>
      <c r="T377" s="197"/>
      <c r="U377" s="197"/>
      <c r="V377" s="197"/>
      <c r="W377" s="197"/>
      <c r="X377" s="197"/>
      <c r="Y377" s="197"/>
      <c r="Z377" s="197"/>
      <c r="AA377" s="197"/>
      <c r="AB377" s="197"/>
      <c r="AC377" s="197"/>
      <c r="AD377" s="197"/>
      <c r="AE377" s="197"/>
      <c r="AF377" s="197"/>
      <c r="AG377" s="197"/>
      <c r="AH377" s="197"/>
      <c r="AI377" s="197"/>
      <c r="AJ377" s="197"/>
      <c r="AK377" s="197"/>
      <c r="AL377" s="197"/>
    </row>
    <row r="378" spans="17:38" x14ac:dyDescent="0.25">
      <c r="Q378" s="197"/>
      <c r="R378" s="197"/>
      <c r="S378" s="197"/>
      <c r="T378" s="197"/>
      <c r="U378" s="197"/>
      <c r="V378" s="197"/>
      <c r="W378" s="197"/>
      <c r="X378" s="197"/>
      <c r="Y378" s="197"/>
      <c r="Z378" s="197"/>
      <c r="AA378" s="197"/>
      <c r="AB378" s="197"/>
      <c r="AC378" s="197"/>
      <c r="AD378" s="197"/>
      <c r="AE378" s="197"/>
      <c r="AF378" s="197"/>
      <c r="AG378" s="197"/>
      <c r="AH378" s="197"/>
      <c r="AI378" s="197"/>
      <c r="AJ378" s="197"/>
      <c r="AK378" s="197"/>
      <c r="AL378" s="197"/>
    </row>
    <row r="379" spans="17:38" x14ac:dyDescent="0.25">
      <c r="Q379" s="197"/>
      <c r="R379" s="197"/>
      <c r="S379" s="197"/>
      <c r="T379" s="197"/>
      <c r="U379" s="197"/>
      <c r="V379" s="197"/>
      <c r="W379" s="197"/>
      <c r="X379" s="197"/>
      <c r="Y379" s="197"/>
      <c r="Z379" s="197"/>
      <c r="AA379" s="197"/>
      <c r="AB379" s="197"/>
      <c r="AC379" s="197"/>
      <c r="AD379" s="197"/>
      <c r="AE379" s="197"/>
      <c r="AF379" s="197"/>
      <c r="AG379" s="197"/>
      <c r="AH379" s="197"/>
      <c r="AI379" s="197"/>
      <c r="AJ379" s="197"/>
      <c r="AK379" s="197"/>
      <c r="AL379" s="197"/>
    </row>
    <row r="380" spans="17:38" x14ac:dyDescent="0.25">
      <c r="Q380" s="197"/>
      <c r="R380" s="197"/>
      <c r="S380" s="197"/>
      <c r="T380" s="197"/>
      <c r="U380" s="197"/>
      <c r="V380" s="197"/>
      <c r="W380" s="197"/>
      <c r="X380" s="197"/>
      <c r="Y380" s="197"/>
      <c r="Z380" s="197"/>
      <c r="AA380" s="197"/>
      <c r="AB380" s="197"/>
      <c r="AC380" s="197"/>
      <c r="AD380" s="197"/>
      <c r="AE380" s="197"/>
      <c r="AF380" s="197"/>
      <c r="AG380" s="197"/>
      <c r="AH380" s="197"/>
      <c r="AI380" s="197"/>
      <c r="AJ380" s="197"/>
      <c r="AK380" s="197"/>
      <c r="AL380" s="197"/>
    </row>
    <row r="381" spans="17:38" x14ac:dyDescent="0.25">
      <c r="Q381" s="197"/>
      <c r="R381" s="197"/>
      <c r="S381" s="197"/>
      <c r="T381" s="197"/>
      <c r="U381" s="197"/>
      <c r="V381" s="197"/>
      <c r="W381" s="197"/>
      <c r="X381" s="197"/>
      <c r="Y381" s="197"/>
      <c r="Z381" s="197"/>
      <c r="AA381" s="197"/>
      <c r="AB381" s="197"/>
      <c r="AC381" s="197"/>
      <c r="AD381" s="197"/>
      <c r="AE381" s="197"/>
      <c r="AF381" s="197"/>
      <c r="AG381" s="197"/>
      <c r="AH381" s="197"/>
      <c r="AI381" s="197"/>
      <c r="AJ381" s="197"/>
      <c r="AK381" s="197"/>
      <c r="AL381" s="197"/>
    </row>
    <row r="382" spans="17:38" x14ac:dyDescent="0.25">
      <c r="Q382" s="197"/>
      <c r="R382" s="197"/>
      <c r="S382" s="197"/>
      <c r="T382" s="197"/>
      <c r="U382" s="197"/>
      <c r="V382" s="197"/>
      <c r="W382" s="197"/>
      <c r="X382" s="197"/>
      <c r="Y382" s="197"/>
      <c r="Z382" s="197"/>
      <c r="AA382" s="197"/>
      <c r="AB382" s="197"/>
      <c r="AC382" s="197"/>
      <c r="AD382" s="197"/>
      <c r="AE382" s="197"/>
      <c r="AF382" s="197"/>
      <c r="AG382" s="197"/>
      <c r="AH382" s="197"/>
      <c r="AI382" s="197"/>
      <c r="AJ382" s="197"/>
      <c r="AK382" s="197"/>
      <c r="AL382" s="197"/>
    </row>
    <row r="383" spans="17:38" x14ac:dyDescent="0.25">
      <c r="Q383" s="197"/>
      <c r="R383" s="197"/>
      <c r="S383" s="197"/>
      <c r="T383" s="197"/>
      <c r="U383" s="197"/>
      <c r="V383" s="197"/>
      <c r="W383" s="197"/>
      <c r="X383" s="197"/>
      <c r="Y383" s="197"/>
      <c r="Z383" s="197"/>
      <c r="AA383" s="197"/>
      <c r="AB383" s="197"/>
      <c r="AC383" s="197"/>
      <c r="AD383" s="197"/>
      <c r="AE383" s="197"/>
      <c r="AF383" s="197"/>
      <c r="AG383" s="197"/>
      <c r="AH383" s="197"/>
      <c r="AI383" s="197"/>
      <c r="AJ383" s="197"/>
      <c r="AK383" s="197"/>
      <c r="AL383" s="197"/>
    </row>
    <row r="384" spans="17:38" x14ac:dyDescent="0.25">
      <c r="Q384" s="197"/>
      <c r="R384" s="197"/>
      <c r="S384" s="197"/>
      <c r="T384" s="197"/>
      <c r="U384" s="197"/>
      <c r="V384" s="197"/>
      <c r="W384" s="197"/>
      <c r="X384" s="197"/>
      <c r="Y384" s="197"/>
      <c r="Z384" s="197"/>
      <c r="AA384" s="197"/>
      <c r="AB384" s="197"/>
      <c r="AC384" s="197"/>
      <c r="AD384" s="197"/>
      <c r="AE384" s="197"/>
      <c r="AF384" s="197"/>
      <c r="AG384" s="197"/>
      <c r="AH384" s="197"/>
      <c r="AI384" s="197"/>
      <c r="AJ384" s="197"/>
      <c r="AK384" s="197"/>
      <c r="AL384" s="197"/>
    </row>
    <row r="385" spans="17:38" x14ac:dyDescent="0.25">
      <c r="Q385" s="197"/>
      <c r="R385" s="197"/>
      <c r="S385" s="197"/>
      <c r="T385" s="197"/>
      <c r="U385" s="197"/>
      <c r="V385" s="197"/>
      <c r="W385" s="197"/>
      <c r="X385" s="197"/>
      <c r="Y385" s="197"/>
      <c r="Z385" s="197"/>
      <c r="AA385" s="197"/>
      <c r="AB385" s="197"/>
      <c r="AC385" s="197"/>
      <c r="AD385" s="197"/>
      <c r="AE385" s="197"/>
      <c r="AF385" s="197"/>
      <c r="AG385" s="197"/>
      <c r="AH385" s="197"/>
      <c r="AI385" s="197"/>
      <c r="AJ385" s="197"/>
      <c r="AK385" s="197"/>
      <c r="AL385" s="197"/>
    </row>
    <row r="386" spans="17:38" x14ac:dyDescent="0.25">
      <c r="Q386" s="197"/>
      <c r="R386" s="197"/>
      <c r="S386" s="197"/>
      <c r="T386" s="197"/>
      <c r="U386" s="197"/>
      <c r="V386" s="197"/>
      <c r="W386" s="197"/>
      <c r="X386" s="197"/>
      <c r="Y386" s="197"/>
      <c r="Z386" s="197"/>
      <c r="AA386" s="197"/>
      <c r="AB386" s="197"/>
      <c r="AC386" s="197"/>
      <c r="AD386" s="197"/>
      <c r="AE386" s="197"/>
      <c r="AF386" s="197"/>
      <c r="AG386" s="197"/>
      <c r="AH386" s="197"/>
      <c r="AI386" s="197"/>
      <c r="AJ386" s="197"/>
      <c r="AK386" s="197"/>
      <c r="AL386" s="197"/>
    </row>
    <row r="387" spans="17:38" x14ac:dyDescent="0.25">
      <c r="Q387" s="197"/>
      <c r="R387" s="197"/>
      <c r="S387" s="197"/>
      <c r="T387" s="197"/>
      <c r="U387" s="197"/>
      <c r="V387" s="197"/>
      <c r="W387" s="197"/>
      <c r="X387" s="197"/>
      <c r="Y387" s="197"/>
      <c r="Z387" s="197"/>
      <c r="AA387" s="197"/>
      <c r="AB387" s="197"/>
      <c r="AC387" s="197"/>
      <c r="AD387" s="197"/>
      <c r="AE387" s="197"/>
      <c r="AF387" s="197"/>
      <c r="AG387" s="197"/>
      <c r="AH387" s="197"/>
      <c r="AI387" s="197"/>
      <c r="AJ387" s="197"/>
      <c r="AK387" s="197"/>
      <c r="AL387" s="197"/>
    </row>
    <row r="388" spans="17:38" x14ac:dyDescent="0.25">
      <c r="Q388" s="197"/>
      <c r="R388" s="197"/>
      <c r="S388" s="197"/>
      <c r="T388" s="197"/>
      <c r="U388" s="197"/>
      <c r="V388" s="197"/>
      <c r="W388" s="197"/>
      <c r="X388" s="197"/>
      <c r="Y388" s="197"/>
      <c r="Z388" s="197"/>
      <c r="AA388" s="197"/>
      <c r="AB388" s="197"/>
      <c r="AC388" s="197"/>
      <c r="AD388" s="197"/>
      <c r="AE388" s="197"/>
      <c r="AF388" s="197"/>
      <c r="AG388" s="197"/>
      <c r="AH388" s="197"/>
      <c r="AI388" s="197"/>
      <c r="AJ388" s="197"/>
      <c r="AK388" s="197"/>
      <c r="AL388" s="197"/>
    </row>
    <row r="389" spans="17:38" x14ac:dyDescent="0.25">
      <c r="Q389" s="197"/>
      <c r="R389" s="197"/>
      <c r="S389" s="197"/>
      <c r="T389" s="197"/>
      <c r="U389" s="197"/>
      <c r="V389" s="197"/>
      <c r="W389" s="197"/>
      <c r="X389" s="197"/>
      <c r="Y389" s="197"/>
      <c r="Z389" s="197"/>
      <c r="AA389" s="197"/>
      <c r="AB389" s="197"/>
      <c r="AC389" s="197"/>
      <c r="AD389" s="197"/>
      <c r="AE389" s="197"/>
      <c r="AF389" s="197"/>
      <c r="AG389" s="197"/>
      <c r="AH389" s="197"/>
      <c r="AI389" s="197"/>
      <c r="AJ389" s="197"/>
      <c r="AK389" s="197"/>
      <c r="AL389" s="197"/>
    </row>
    <row r="390" spans="17:38" x14ac:dyDescent="0.25">
      <c r="Q390" s="197"/>
      <c r="R390" s="197"/>
      <c r="S390" s="197"/>
      <c r="T390" s="197"/>
      <c r="U390" s="197"/>
      <c r="V390" s="197"/>
      <c r="W390" s="197"/>
      <c r="X390" s="197"/>
      <c r="Y390" s="197"/>
      <c r="Z390" s="197"/>
      <c r="AA390" s="197"/>
      <c r="AB390" s="197"/>
      <c r="AC390" s="197"/>
      <c r="AD390" s="197"/>
      <c r="AE390" s="197"/>
      <c r="AF390" s="197"/>
      <c r="AG390" s="197"/>
      <c r="AH390" s="197"/>
      <c r="AI390" s="197"/>
      <c r="AJ390" s="197"/>
      <c r="AK390" s="197"/>
      <c r="AL390" s="197"/>
    </row>
    <row r="391" spans="17:38" x14ac:dyDescent="0.25">
      <c r="Q391" s="197"/>
      <c r="R391" s="197"/>
      <c r="S391" s="197"/>
      <c r="T391" s="197"/>
      <c r="U391" s="197"/>
      <c r="V391" s="197"/>
      <c r="W391" s="197"/>
      <c r="X391" s="197"/>
      <c r="Y391" s="197"/>
      <c r="Z391" s="197"/>
      <c r="AA391" s="197"/>
      <c r="AB391" s="197"/>
      <c r="AC391" s="197"/>
      <c r="AD391" s="197"/>
      <c r="AE391" s="197"/>
      <c r="AF391" s="197"/>
      <c r="AG391" s="197"/>
      <c r="AH391" s="197"/>
      <c r="AI391" s="197"/>
      <c r="AJ391" s="197"/>
      <c r="AK391" s="197"/>
      <c r="AL391" s="197"/>
    </row>
    <row r="392" spans="17:38" x14ac:dyDescent="0.25">
      <c r="Q392" s="197"/>
      <c r="R392" s="197"/>
      <c r="S392" s="197"/>
      <c r="T392" s="197"/>
      <c r="U392" s="197"/>
      <c r="V392" s="197"/>
      <c r="W392" s="197"/>
      <c r="X392" s="197"/>
      <c r="Y392" s="197"/>
      <c r="Z392" s="197"/>
      <c r="AA392" s="197"/>
      <c r="AB392" s="197"/>
      <c r="AC392" s="197"/>
      <c r="AD392" s="197"/>
      <c r="AE392" s="197"/>
      <c r="AF392" s="197"/>
      <c r="AG392" s="197"/>
      <c r="AH392" s="197"/>
      <c r="AI392" s="197"/>
      <c r="AJ392" s="197"/>
      <c r="AK392" s="197"/>
      <c r="AL392" s="197"/>
    </row>
    <row r="393" spans="17:38" x14ac:dyDescent="0.25">
      <c r="Q393" s="197"/>
      <c r="R393" s="197"/>
      <c r="S393" s="197"/>
      <c r="T393" s="197"/>
      <c r="U393" s="197"/>
      <c r="V393" s="197"/>
      <c r="W393" s="197"/>
      <c r="X393" s="197"/>
      <c r="Y393" s="197"/>
      <c r="Z393" s="197"/>
      <c r="AA393" s="197"/>
      <c r="AB393" s="197"/>
      <c r="AC393" s="197"/>
      <c r="AD393" s="197"/>
      <c r="AE393" s="197"/>
      <c r="AF393" s="197"/>
      <c r="AG393" s="197"/>
      <c r="AH393" s="197"/>
      <c r="AI393" s="197"/>
      <c r="AJ393" s="197"/>
      <c r="AK393" s="197"/>
      <c r="AL393" s="197"/>
    </row>
    <row r="394" spans="17:38" x14ac:dyDescent="0.25">
      <c r="Q394" s="197"/>
      <c r="R394" s="197"/>
      <c r="S394" s="197"/>
      <c r="T394" s="197"/>
      <c r="U394" s="197"/>
      <c r="V394" s="197"/>
      <c r="W394" s="197"/>
      <c r="X394" s="197"/>
      <c r="Y394" s="197"/>
      <c r="Z394" s="197"/>
      <c r="AA394" s="197"/>
      <c r="AB394" s="197"/>
      <c r="AC394" s="197"/>
      <c r="AD394" s="197"/>
      <c r="AE394" s="197"/>
      <c r="AF394" s="197"/>
      <c r="AG394" s="197"/>
      <c r="AH394" s="197"/>
      <c r="AI394" s="197"/>
      <c r="AJ394" s="197"/>
      <c r="AK394" s="197"/>
      <c r="AL394" s="197"/>
    </row>
    <row r="395" spans="17:38" x14ac:dyDescent="0.25">
      <c r="Q395" s="197"/>
      <c r="R395" s="197"/>
      <c r="S395" s="197"/>
      <c r="T395" s="197"/>
      <c r="U395" s="197"/>
      <c r="V395" s="197"/>
      <c r="W395" s="197"/>
      <c r="X395" s="197"/>
      <c r="Y395" s="197"/>
      <c r="Z395" s="197"/>
      <c r="AA395" s="197"/>
      <c r="AB395" s="197"/>
      <c r="AC395" s="197"/>
      <c r="AD395" s="197"/>
      <c r="AE395" s="197"/>
      <c r="AF395" s="197"/>
      <c r="AG395" s="197"/>
      <c r="AH395" s="197"/>
      <c r="AI395" s="197"/>
      <c r="AJ395" s="197"/>
      <c r="AK395" s="197"/>
      <c r="AL395" s="197"/>
    </row>
    <row r="396" spans="17:38" x14ac:dyDescent="0.25">
      <c r="Q396" s="197"/>
      <c r="R396" s="197"/>
      <c r="S396" s="197"/>
      <c r="T396" s="197"/>
      <c r="U396" s="197"/>
      <c r="V396" s="197"/>
      <c r="W396" s="197"/>
      <c r="X396" s="197"/>
      <c r="Y396" s="197"/>
      <c r="Z396" s="197"/>
      <c r="AA396" s="197"/>
      <c r="AB396" s="197"/>
      <c r="AC396" s="197"/>
      <c r="AD396" s="197"/>
      <c r="AE396" s="197"/>
      <c r="AF396" s="197"/>
      <c r="AG396" s="197"/>
      <c r="AH396" s="197"/>
      <c r="AI396" s="197"/>
      <c r="AJ396" s="197"/>
      <c r="AK396" s="197"/>
      <c r="AL396" s="197"/>
    </row>
    <row r="397" spans="17:38" x14ac:dyDescent="0.25">
      <c r="Q397" s="197"/>
      <c r="R397" s="197"/>
      <c r="S397" s="197"/>
      <c r="T397" s="197"/>
      <c r="U397" s="197"/>
      <c r="V397" s="197"/>
      <c r="W397" s="197"/>
      <c r="X397" s="197"/>
      <c r="Y397" s="197"/>
      <c r="Z397" s="197"/>
      <c r="AA397" s="197"/>
      <c r="AB397" s="197"/>
      <c r="AC397" s="197"/>
      <c r="AD397" s="197"/>
      <c r="AE397" s="197"/>
      <c r="AF397" s="197"/>
      <c r="AG397" s="197"/>
      <c r="AH397" s="197"/>
      <c r="AI397" s="197"/>
      <c r="AJ397" s="197"/>
      <c r="AK397" s="197"/>
      <c r="AL397" s="197"/>
    </row>
    <row r="398" spans="17:38" x14ac:dyDescent="0.25">
      <c r="Q398" s="197"/>
      <c r="R398" s="197"/>
      <c r="S398" s="197"/>
      <c r="T398" s="197"/>
      <c r="U398" s="197"/>
      <c r="V398" s="197"/>
      <c r="W398" s="197"/>
      <c r="X398" s="197"/>
      <c r="Y398" s="197"/>
      <c r="Z398" s="197"/>
      <c r="AA398" s="197"/>
      <c r="AB398" s="197"/>
      <c r="AC398" s="197"/>
      <c r="AD398" s="197"/>
      <c r="AE398" s="197"/>
      <c r="AF398" s="197"/>
      <c r="AG398" s="197"/>
      <c r="AH398" s="197"/>
      <c r="AI398" s="197"/>
      <c r="AJ398" s="197"/>
      <c r="AK398" s="197"/>
      <c r="AL398" s="197"/>
    </row>
    <row r="399" spans="17:38" x14ac:dyDescent="0.25">
      <c r="Q399" s="197"/>
      <c r="R399" s="197"/>
      <c r="S399" s="197"/>
      <c r="T399" s="197"/>
      <c r="U399" s="197"/>
      <c r="V399" s="197"/>
      <c r="W399" s="197"/>
      <c r="X399" s="197"/>
      <c r="Y399" s="197"/>
      <c r="Z399" s="197"/>
      <c r="AA399" s="197"/>
      <c r="AB399" s="197"/>
      <c r="AC399" s="197"/>
      <c r="AD399" s="197"/>
      <c r="AE399" s="197"/>
      <c r="AF399" s="197"/>
      <c r="AG399" s="197"/>
      <c r="AH399" s="197"/>
      <c r="AI399" s="197"/>
      <c r="AJ399" s="197"/>
      <c r="AK399" s="197"/>
      <c r="AL399" s="197"/>
    </row>
    <row r="400" spans="17:38" x14ac:dyDescent="0.25">
      <c r="Q400" s="197"/>
      <c r="R400" s="197"/>
      <c r="S400" s="197"/>
      <c r="T400" s="197"/>
      <c r="U400" s="197"/>
      <c r="V400" s="197"/>
      <c r="W400" s="197"/>
      <c r="X400" s="197"/>
      <c r="Y400" s="197"/>
      <c r="Z400" s="197"/>
      <c r="AA400" s="197"/>
      <c r="AB400" s="197"/>
      <c r="AC400" s="197"/>
      <c r="AD400" s="197"/>
      <c r="AE400" s="197"/>
      <c r="AF400" s="197"/>
      <c r="AG400" s="197"/>
      <c r="AH400" s="197"/>
      <c r="AI400" s="197"/>
      <c r="AJ400" s="197"/>
      <c r="AK400" s="197"/>
      <c r="AL400" s="197"/>
    </row>
    <row r="401" spans="17:38" x14ac:dyDescent="0.25">
      <c r="Q401" s="197"/>
      <c r="R401" s="197"/>
      <c r="S401" s="197"/>
      <c r="T401" s="197"/>
      <c r="U401" s="197"/>
      <c r="V401" s="197"/>
      <c r="W401" s="197"/>
      <c r="X401" s="197"/>
      <c r="Y401" s="197"/>
      <c r="Z401" s="197"/>
      <c r="AA401" s="197"/>
      <c r="AB401" s="197"/>
      <c r="AC401" s="197"/>
      <c r="AD401" s="197"/>
      <c r="AE401" s="197"/>
      <c r="AF401" s="197"/>
      <c r="AG401" s="197"/>
      <c r="AH401" s="197"/>
      <c r="AI401" s="197"/>
      <c r="AJ401" s="197"/>
      <c r="AK401" s="197"/>
      <c r="AL401" s="197"/>
    </row>
    <row r="402" spans="17:38" x14ac:dyDescent="0.25">
      <c r="Q402" s="197"/>
      <c r="R402" s="197"/>
      <c r="S402" s="197"/>
      <c r="T402" s="197"/>
      <c r="U402" s="197"/>
      <c r="V402" s="197"/>
      <c r="W402" s="197"/>
      <c r="X402" s="197"/>
      <c r="Y402" s="197"/>
      <c r="Z402" s="197"/>
      <c r="AA402" s="197"/>
      <c r="AB402" s="197"/>
      <c r="AC402" s="197"/>
      <c r="AD402" s="197"/>
      <c r="AE402" s="197"/>
      <c r="AF402" s="197"/>
      <c r="AG402" s="197"/>
      <c r="AH402" s="197"/>
      <c r="AI402" s="197"/>
      <c r="AJ402" s="197"/>
      <c r="AK402" s="197"/>
      <c r="AL402" s="197"/>
    </row>
    <row r="403" spans="17:38" x14ac:dyDescent="0.25">
      <c r="Q403" s="197"/>
      <c r="R403" s="197"/>
      <c r="S403" s="197"/>
      <c r="T403" s="197"/>
      <c r="U403" s="197"/>
      <c r="V403" s="197"/>
      <c r="W403" s="197"/>
      <c r="X403" s="197"/>
      <c r="Y403" s="197"/>
      <c r="Z403" s="197"/>
      <c r="AA403" s="197"/>
      <c r="AB403" s="197"/>
      <c r="AC403" s="197"/>
      <c r="AD403" s="197"/>
      <c r="AE403" s="197"/>
      <c r="AF403" s="197"/>
      <c r="AG403" s="197"/>
      <c r="AH403" s="197"/>
      <c r="AI403" s="197"/>
      <c r="AJ403" s="197"/>
      <c r="AK403" s="197"/>
      <c r="AL403" s="197"/>
    </row>
    <row r="404" spans="17:38" x14ac:dyDescent="0.25">
      <c r="Q404" s="197"/>
      <c r="R404" s="197"/>
      <c r="S404" s="197"/>
      <c r="T404" s="197"/>
      <c r="U404" s="197"/>
      <c r="V404" s="197"/>
      <c r="W404" s="197"/>
      <c r="X404" s="197"/>
      <c r="Y404" s="197"/>
      <c r="Z404" s="197"/>
      <c r="AA404" s="197"/>
      <c r="AB404" s="197"/>
      <c r="AC404" s="197"/>
      <c r="AD404" s="197"/>
      <c r="AE404" s="197"/>
      <c r="AF404" s="197"/>
      <c r="AG404" s="197"/>
      <c r="AH404" s="197"/>
      <c r="AI404" s="197"/>
      <c r="AJ404" s="197"/>
      <c r="AK404" s="197"/>
      <c r="AL404" s="197"/>
    </row>
    <row r="405" spans="17:38" x14ac:dyDescent="0.25">
      <c r="Q405" s="197"/>
      <c r="R405" s="197"/>
      <c r="S405" s="197"/>
      <c r="T405" s="197"/>
      <c r="U405" s="197"/>
      <c r="V405" s="197"/>
      <c r="W405" s="197"/>
      <c r="X405" s="197"/>
      <c r="Y405" s="197"/>
      <c r="Z405" s="197"/>
      <c r="AA405" s="197"/>
      <c r="AB405" s="197"/>
      <c r="AC405" s="197"/>
      <c r="AD405" s="197"/>
      <c r="AE405" s="197"/>
      <c r="AF405" s="197"/>
      <c r="AG405" s="197"/>
      <c r="AH405" s="197"/>
      <c r="AI405" s="197"/>
      <c r="AJ405" s="197"/>
      <c r="AK405" s="197"/>
      <c r="AL405" s="197"/>
    </row>
    <row r="406" spans="17:38" x14ac:dyDescent="0.25">
      <c r="Q406" s="197"/>
      <c r="R406" s="197"/>
      <c r="S406" s="197"/>
      <c r="T406" s="197"/>
      <c r="U406" s="197"/>
      <c r="V406" s="197"/>
      <c r="W406" s="197"/>
      <c r="X406" s="197"/>
      <c r="Y406" s="197"/>
      <c r="Z406" s="197"/>
      <c r="AA406" s="197"/>
      <c r="AB406" s="197"/>
      <c r="AC406" s="197"/>
      <c r="AD406" s="197"/>
      <c r="AE406" s="197"/>
      <c r="AF406" s="197"/>
      <c r="AG406" s="197"/>
      <c r="AH406" s="197"/>
      <c r="AI406" s="197"/>
      <c r="AJ406" s="197"/>
      <c r="AK406" s="197"/>
      <c r="AL406" s="197"/>
    </row>
    <row r="407" spans="17:38" x14ac:dyDescent="0.25">
      <c r="Q407" s="197"/>
      <c r="R407" s="197"/>
      <c r="S407" s="197"/>
      <c r="T407" s="197"/>
      <c r="U407" s="197"/>
      <c r="V407" s="197"/>
      <c r="W407" s="197"/>
      <c r="X407" s="197"/>
      <c r="Y407" s="197"/>
      <c r="Z407" s="197"/>
      <c r="AA407" s="197"/>
      <c r="AB407" s="197"/>
      <c r="AC407" s="197"/>
      <c r="AD407" s="197"/>
      <c r="AE407" s="197"/>
      <c r="AF407" s="197"/>
      <c r="AG407" s="197"/>
      <c r="AH407" s="197"/>
      <c r="AI407" s="197"/>
      <c r="AJ407" s="197"/>
      <c r="AK407" s="197"/>
      <c r="AL407" s="197"/>
    </row>
    <row r="408" spans="17:38" x14ac:dyDescent="0.25">
      <c r="Q408" s="197"/>
      <c r="R408" s="197"/>
      <c r="S408" s="197"/>
      <c r="T408" s="197"/>
      <c r="U408" s="197"/>
      <c r="V408" s="197"/>
      <c r="W408" s="197"/>
      <c r="X408" s="197"/>
      <c r="Y408" s="197"/>
      <c r="Z408" s="197"/>
      <c r="AA408" s="197"/>
      <c r="AB408" s="197"/>
      <c r="AC408" s="197"/>
      <c r="AD408" s="197"/>
      <c r="AE408" s="197"/>
      <c r="AF408" s="197"/>
      <c r="AG408" s="197"/>
      <c r="AH408" s="197"/>
      <c r="AI408" s="197"/>
      <c r="AJ408" s="197"/>
      <c r="AK408" s="197"/>
      <c r="AL408" s="197"/>
    </row>
    <row r="409" spans="17:38" x14ac:dyDescent="0.25">
      <c r="Q409" s="197"/>
      <c r="R409" s="197"/>
      <c r="S409" s="197"/>
      <c r="T409" s="197"/>
      <c r="U409" s="197"/>
      <c r="V409" s="197"/>
      <c r="W409" s="197"/>
      <c r="X409" s="197"/>
      <c r="Y409" s="197"/>
      <c r="Z409" s="197"/>
      <c r="AA409" s="197"/>
      <c r="AB409" s="197"/>
      <c r="AC409" s="197"/>
      <c r="AD409" s="197"/>
      <c r="AE409" s="197"/>
      <c r="AF409" s="197"/>
      <c r="AG409" s="197"/>
      <c r="AH409" s="197"/>
      <c r="AI409" s="197"/>
      <c r="AJ409" s="197"/>
      <c r="AK409" s="197"/>
      <c r="AL409" s="197"/>
    </row>
    <row r="410" spans="17:38" x14ac:dyDescent="0.25">
      <c r="Q410" s="197"/>
      <c r="R410" s="197"/>
      <c r="S410" s="197"/>
      <c r="T410" s="197"/>
      <c r="U410" s="197"/>
      <c r="V410" s="197"/>
      <c r="W410" s="197"/>
      <c r="X410" s="197"/>
      <c r="Y410" s="197"/>
      <c r="Z410" s="197"/>
      <c r="AA410" s="197"/>
      <c r="AB410" s="197"/>
      <c r="AC410" s="197"/>
      <c r="AD410" s="197"/>
      <c r="AE410" s="197"/>
      <c r="AF410" s="197"/>
      <c r="AG410" s="197"/>
      <c r="AH410" s="197"/>
      <c r="AI410" s="197"/>
      <c r="AJ410" s="197"/>
      <c r="AK410" s="197"/>
      <c r="AL410" s="197"/>
    </row>
    <row r="411" spans="17:38" x14ac:dyDescent="0.25">
      <c r="Q411" s="197"/>
      <c r="R411" s="197"/>
      <c r="S411" s="197"/>
      <c r="T411" s="197"/>
      <c r="U411" s="197"/>
      <c r="V411" s="197"/>
      <c r="W411" s="197"/>
      <c r="X411" s="197"/>
      <c r="Y411" s="197"/>
      <c r="Z411" s="197"/>
      <c r="AA411" s="197"/>
      <c r="AB411" s="197"/>
      <c r="AC411" s="197"/>
      <c r="AD411" s="197"/>
      <c r="AE411" s="197"/>
      <c r="AF411" s="197"/>
      <c r="AG411" s="197"/>
      <c r="AH411" s="197"/>
      <c r="AI411" s="197"/>
      <c r="AJ411" s="197"/>
      <c r="AK411" s="197"/>
      <c r="AL411" s="197"/>
    </row>
    <row r="412" spans="17:38" x14ac:dyDescent="0.25">
      <c r="Q412" s="197"/>
      <c r="R412" s="197"/>
      <c r="S412" s="197"/>
      <c r="T412" s="197"/>
      <c r="U412" s="197"/>
      <c r="V412" s="197"/>
      <c r="W412" s="197"/>
      <c r="X412" s="197"/>
      <c r="Y412" s="197"/>
      <c r="Z412" s="197"/>
      <c r="AA412" s="197"/>
      <c r="AB412" s="197"/>
      <c r="AC412" s="197"/>
      <c r="AD412" s="197"/>
      <c r="AE412" s="197"/>
      <c r="AF412" s="197"/>
      <c r="AG412" s="197"/>
      <c r="AH412" s="197"/>
      <c r="AI412" s="197"/>
      <c r="AJ412" s="197"/>
      <c r="AK412" s="197"/>
      <c r="AL412" s="197"/>
    </row>
    <row r="413" spans="17:38" x14ac:dyDescent="0.25">
      <c r="Q413" s="197"/>
      <c r="R413" s="197"/>
      <c r="S413" s="197"/>
      <c r="T413" s="197"/>
      <c r="U413" s="197"/>
      <c r="V413" s="197"/>
      <c r="W413" s="197"/>
      <c r="X413" s="197"/>
      <c r="Y413" s="197"/>
      <c r="Z413" s="197"/>
      <c r="AA413" s="197"/>
      <c r="AB413" s="197"/>
      <c r="AC413" s="197"/>
      <c r="AD413" s="197"/>
      <c r="AE413" s="197"/>
      <c r="AF413" s="197"/>
      <c r="AG413" s="197"/>
      <c r="AH413" s="197"/>
      <c r="AI413" s="197"/>
      <c r="AJ413" s="197"/>
      <c r="AK413" s="197"/>
      <c r="AL413" s="197"/>
    </row>
    <row r="414" spans="17:38" x14ac:dyDescent="0.25">
      <c r="Q414" s="197"/>
      <c r="R414" s="197"/>
      <c r="S414" s="197"/>
      <c r="T414" s="197"/>
      <c r="U414" s="197"/>
      <c r="V414" s="197"/>
      <c r="W414" s="197"/>
      <c r="X414" s="197"/>
      <c r="Y414" s="197"/>
      <c r="Z414" s="197"/>
      <c r="AA414" s="197"/>
      <c r="AB414" s="197"/>
      <c r="AC414" s="197"/>
      <c r="AD414" s="197"/>
      <c r="AE414" s="197"/>
      <c r="AF414" s="197"/>
      <c r="AG414" s="197"/>
      <c r="AH414" s="197"/>
      <c r="AI414" s="197"/>
      <c r="AJ414" s="197"/>
      <c r="AK414" s="197"/>
      <c r="AL414" s="197"/>
    </row>
    <row r="415" spans="17:38" x14ac:dyDescent="0.25">
      <c r="Q415" s="197"/>
      <c r="R415" s="197"/>
      <c r="S415" s="197"/>
      <c r="T415" s="197"/>
      <c r="U415" s="197"/>
      <c r="V415" s="197"/>
      <c r="W415" s="197"/>
      <c r="X415" s="197"/>
      <c r="Y415" s="197"/>
      <c r="Z415" s="197"/>
      <c r="AA415" s="197"/>
      <c r="AB415" s="197"/>
      <c r="AC415" s="197"/>
      <c r="AD415" s="197"/>
      <c r="AE415" s="197"/>
      <c r="AF415" s="197"/>
      <c r="AG415" s="197"/>
      <c r="AH415" s="197"/>
      <c r="AI415" s="197"/>
      <c r="AJ415" s="197"/>
      <c r="AK415" s="197"/>
      <c r="AL415" s="197"/>
    </row>
    <row r="416" spans="17:38" x14ac:dyDescent="0.25">
      <c r="Q416" s="197"/>
      <c r="R416" s="197"/>
      <c r="S416" s="197"/>
      <c r="T416" s="197"/>
      <c r="U416" s="197"/>
      <c r="V416" s="197"/>
      <c r="W416" s="197"/>
      <c r="X416" s="197"/>
      <c r="Y416" s="197"/>
      <c r="Z416" s="197"/>
      <c r="AA416" s="197"/>
      <c r="AB416" s="197"/>
      <c r="AC416" s="197"/>
      <c r="AD416" s="197"/>
      <c r="AE416" s="197"/>
      <c r="AF416" s="197"/>
      <c r="AG416" s="197"/>
      <c r="AH416" s="197"/>
      <c r="AI416" s="197"/>
      <c r="AJ416" s="197"/>
      <c r="AK416" s="197"/>
      <c r="AL416" s="197"/>
    </row>
    <row r="417" spans="17:38" x14ac:dyDescent="0.25">
      <c r="Q417" s="197"/>
      <c r="R417" s="197"/>
      <c r="S417" s="197"/>
      <c r="T417" s="197"/>
      <c r="U417" s="197"/>
      <c r="V417" s="197"/>
      <c r="W417" s="197"/>
      <c r="X417" s="197"/>
      <c r="Y417" s="197"/>
      <c r="Z417" s="197"/>
      <c r="AA417" s="197"/>
      <c r="AB417" s="197"/>
      <c r="AC417" s="197"/>
      <c r="AD417" s="197"/>
      <c r="AE417" s="197"/>
      <c r="AF417" s="197"/>
      <c r="AG417" s="197"/>
      <c r="AH417" s="197"/>
      <c r="AI417" s="197"/>
      <c r="AJ417" s="197"/>
      <c r="AK417" s="197"/>
      <c r="AL417" s="197"/>
    </row>
    <row r="418" spans="17:38" x14ac:dyDescent="0.25">
      <c r="Q418" s="197"/>
      <c r="R418" s="197"/>
      <c r="S418" s="197"/>
      <c r="T418" s="197"/>
      <c r="U418" s="197"/>
      <c r="V418" s="197"/>
      <c r="W418" s="197"/>
      <c r="X418" s="197"/>
      <c r="Y418" s="197"/>
      <c r="Z418" s="197"/>
      <c r="AA418" s="197"/>
      <c r="AB418" s="197"/>
      <c r="AC418" s="197"/>
      <c r="AD418" s="197"/>
      <c r="AE418" s="197"/>
      <c r="AF418" s="197"/>
      <c r="AG418" s="197"/>
      <c r="AH418" s="197"/>
      <c r="AI418" s="197"/>
      <c r="AJ418" s="197"/>
      <c r="AK418" s="197"/>
      <c r="AL418" s="197"/>
    </row>
    <row r="419" spans="17:38" x14ac:dyDescent="0.25">
      <c r="Q419" s="197"/>
      <c r="R419" s="197"/>
      <c r="S419" s="197"/>
      <c r="T419" s="197"/>
      <c r="U419" s="197"/>
      <c r="V419" s="197"/>
      <c r="W419" s="197"/>
      <c r="X419" s="197"/>
      <c r="Y419" s="197"/>
      <c r="Z419" s="197"/>
      <c r="AA419" s="197"/>
      <c r="AB419" s="197"/>
      <c r="AC419" s="197"/>
      <c r="AD419" s="197"/>
      <c r="AE419" s="197"/>
      <c r="AF419" s="197"/>
      <c r="AG419" s="197"/>
      <c r="AH419" s="197"/>
      <c r="AI419" s="197"/>
      <c r="AJ419" s="197"/>
      <c r="AK419" s="197"/>
      <c r="AL419" s="197"/>
    </row>
    <row r="420" spans="17:38" x14ac:dyDescent="0.25">
      <c r="Q420" s="197"/>
      <c r="R420" s="197"/>
      <c r="S420" s="197"/>
      <c r="T420" s="197"/>
      <c r="U420" s="197"/>
      <c r="V420" s="197"/>
      <c r="W420" s="197"/>
      <c r="X420" s="197"/>
      <c r="Y420" s="197"/>
      <c r="Z420" s="197"/>
      <c r="AA420" s="197"/>
      <c r="AB420" s="197"/>
      <c r="AC420" s="197"/>
      <c r="AD420" s="197"/>
      <c r="AE420" s="197"/>
      <c r="AF420" s="197"/>
      <c r="AG420" s="197"/>
      <c r="AH420" s="197"/>
      <c r="AI420" s="197"/>
      <c r="AJ420" s="197"/>
      <c r="AK420" s="197"/>
      <c r="AL420" s="197"/>
    </row>
    <row r="421" spans="17:38" x14ac:dyDescent="0.25">
      <c r="Q421" s="197"/>
      <c r="R421" s="197"/>
      <c r="S421" s="197"/>
      <c r="T421" s="197"/>
      <c r="U421" s="197"/>
      <c r="V421" s="197"/>
      <c r="W421" s="197"/>
      <c r="X421" s="197"/>
      <c r="Y421" s="197"/>
      <c r="Z421" s="197"/>
      <c r="AA421" s="197"/>
      <c r="AB421" s="197"/>
      <c r="AC421" s="197"/>
      <c r="AD421" s="197"/>
      <c r="AE421" s="197"/>
      <c r="AF421" s="197"/>
      <c r="AG421" s="197"/>
      <c r="AH421" s="197"/>
      <c r="AI421" s="197"/>
      <c r="AJ421" s="197"/>
      <c r="AK421" s="197"/>
      <c r="AL421" s="197"/>
    </row>
    <row r="422" spans="17:38" x14ac:dyDescent="0.25">
      <c r="Q422" s="197"/>
      <c r="R422" s="197"/>
      <c r="S422" s="197"/>
      <c r="T422" s="197"/>
      <c r="U422" s="197"/>
      <c r="V422" s="197"/>
      <c r="W422" s="197"/>
      <c r="X422" s="197"/>
      <c r="Y422" s="197"/>
      <c r="Z422" s="197"/>
      <c r="AA422" s="197"/>
      <c r="AB422" s="197"/>
      <c r="AC422" s="197"/>
      <c r="AD422" s="197"/>
      <c r="AE422" s="197"/>
      <c r="AF422" s="197"/>
      <c r="AG422" s="197"/>
      <c r="AH422" s="197"/>
      <c r="AI422" s="197"/>
      <c r="AJ422" s="197"/>
      <c r="AK422" s="197"/>
      <c r="AL422" s="197"/>
    </row>
    <row r="423" spans="17:38" x14ac:dyDescent="0.25">
      <c r="Q423" s="197"/>
      <c r="R423" s="197"/>
      <c r="S423" s="197"/>
      <c r="T423" s="197"/>
      <c r="U423" s="197"/>
      <c r="V423" s="197"/>
      <c r="W423" s="197"/>
      <c r="X423" s="197"/>
      <c r="Y423" s="197"/>
      <c r="Z423" s="197"/>
      <c r="AA423" s="197"/>
      <c r="AB423" s="197"/>
      <c r="AC423" s="197"/>
      <c r="AD423" s="197"/>
      <c r="AE423" s="197"/>
      <c r="AF423" s="197"/>
      <c r="AG423" s="197"/>
      <c r="AH423" s="197"/>
      <c r="AI423" s="197"/>
      <c r="AJ423" s="197"/>
      <c r="AK423" s="197"/>
      <c r="AL423" s="197"/>
    </row>
    <row r="424" spans="17:38" x14ac:dyDescent="0.25">
      <c r="Q424" s="197"/>
      <c r="R424" s="197"/>
      <c r="S424" s="197"/>
      <c r="T424" s="197"/>
      <c r="U424" s="197"/>
      <c r="V424" s="197"/>
      <c r="W424" s="197"/>
      <c r="X424" s="197"/>
      <c r="Y424" s="197"/>
      <c r="Z424" s="197"/>
      <c r="AA424" s="197"/>
      <c r="AB424" s="197"/>
      <c r="AC424" s="197"/>
      <c r="AD424" s="197"/>
      <c r="AE424" s="197"/>
      <c r="AF424" s="197"/>
      <c r="AG424" s="197"/>
      <c r="AH424" s="197"/>
      <c r="AI424" s="197"/>
      <c r="AJ424" s="197"/>
      <c r="AK424" s="197"/>
      <c r="AL424" s="197"/>
    </row>
    <row r="425" spans="17:38" x14ac:dyDescent="0.25">
      <c r="Q425" s="197"/>
      <c r="R425" s="197"/>
      <c r="S425" s="197"/>
      <c r="T425" s="197"/>
      <c r="U425" s="197"/>
      <c r="V425" s="197"/>
      <c r="W425" s="197"/>
      <c r="X425" s="197"/>
      <c r="Y425" s="197"/>
      <c r="Z425" s="197"/>
      <c r="AA425" s="197"/>
      <c r="AB425" s="197"/>
      <c r="AC425" s="197"/>
      <c r="AD425" s="197"/>
      <c r="AE425" s="197"/>
      <c r="AF425" s="197"/>
      <c r="AG425" s="197"/>
      <c r="AH425" s="197"/>
      <c r="AI425" s="197"/>
      <c r="AJ425" s="197"/>
      <c r="AK425" s="197"/>
      <c r="AL425" s="197"/>
    </row>
    <row r="426" spans="17:38" x14ac:dyDescent="0.25">
      <c r="Q426" s="197"/>
      <c r="R426" s="197"/>
      <c r="S426" s="197"/>
      <c r="T426" s="197"/>
      <c r="U426" s="197"/>
      <c r="V426" s="197"/>
      <c r="W426" s="197"/>
      <c r="X426" s="197"/>
      <c r="Y426" s="197"/>
      <c r="Z426" s="197"/>
      <c r="AA426" s="197"/>
      <c r="AB426" s="197"/>
      <c r="AC426" s="197"/>
      <c r="AD426" s="197"/>
      <c r="AE426" s="197"/>
      <c r="AF426" s="197"/>
      <c r="AG426" s="197"/>
      <c r="AH426" s="197"/>
      <c r="AI426" s="197"/>
      <c r="AJ426" s="197"/>
      <c r="AK426" s="197"/>
      <c r="AL426" s="197"/>
    </row>
    <row r="427" spans="17:38" x14ac:dyDescent="0.25">
      <c r="Q427" s="197"/>
      <c r="R427" s="197"/>
      <c r="S427" s="197"/>
      <c r="T427" s="197"/>
      <c r="U427" s="197"/>
      <c r="V427" s="197"/>
      <c r="W427" s="197"/>
      <c r="X427" s="197"/>
      <c r="Y427" s="197"/>
      <c r="Z427" s="197"/>
      <c r="AA427" s="197"/>
      <c r="AB427" s="197"/>
      <c r="AC427" s="197"/>
      <c r="AD427" s="197"/>
      <c r="AE427" s="197"/>
      <c r="AF427" s="197"/>
      <c r="AG427" s="197"/>
      <c r="AH427" s="197"/>
      <c r="AI427" s="197"/>
      <c r="AJ427" s="197"/>
      <c r="AK427" s="197"/>
      <c r="AL427" s="197"/>
    </row>
    <row r="428" spans="17:38" x14ac:dyDescent="0.25">
      <c r="Q428" s="197"/>
      <c r="R428" s="197"/>
      <c r="S428" s="197"/>
      <c r="T428" s="197"/>
      <c r="U428" s="197"/>
      <c r="V428" s="197"/>
      <c r="W428" s="197"/>
      <c r="X428" s="197"/>
      <c r="Y428" s="197"/>
      <c r="Z428" s="197"/>
      <c r="AA428" s="197"/>
      <c r="AB428" s="197"/>
      <c r="AC428" s="197"/>
      <c r="AD428" s="197"/>
      <c r="AE428" s="197"/>
      <c r="AF428" s="197"/>
      <c r="AG428" s="197"/>
      <c r="AH428" s="197"/>
      <c r="AI428" s="197"/>
      <c r="AJ428" s="197"/>
      <c r="AK428" s="197"/>
      <c r="AL428" s="197"/>
    </row>
    <row r="429" spans="17:38" x14ac:dyDescent="0.25">
      <c r="Q429" s="197"/>
      <c r="R429" s="197"/>
      <c r="S429" s="197"/>
      <c r="T429" s="197"/>
      <c r="U429" s="197"/>
      <c r="V429" s="197"/>
      <c r="W429" s="197"/>
      <c r="X429" s="197"/>
      <c r="Y429" s="197"/>
      <c r="Z429" s="197"/>
      <c r="AA429" s="197"/>
      <c r="AB429" s="197"/>
      <c r="AC429" s="197"/>
      <c r="AD429" s="197"/>
      <c r="AE429" s="197"/>
      <c r="AF429" s="197"/>
      <c r="AG429" s="197"/>
      <c r="AH429" s="197"/>
      <c r="AI429" s="197"/>
      <c r="AJ429" s="197"/>
      <c r="AK429" s="197"/>
      <c r="AL429" s="197"/>
    </row>
    <row r="430" spans="17:38" x14ac:dyDescent="0.25">
      <c r="Q430" s="197"/>
      <c r="R430" s="197"/>
      <c r="S430" s="197"/>
      <c r="T430" s="197"/>
      <c r="U430" s="197"/>
      <c r="V430" s="197"/>
      <c r="W430" s="197"/>
      <c r="X430" s="197"/>
      <c r="Y430" s="197"/>
      <c r="Z430" s="197"/>
      <c r="AA430" s="197"/>
      <c r="AB430" s="197"/>
      <c r="AC430" s="197"/>
      <c r="AD430" s="197"/>
      <c r="AE430" s="197"/>
      <c r="AF430" s="197"/>
      <c r="AG430" s="197"/>
      <c r="AH430" s="197"/>
      <c r="AI430" s="197"/>
      <c r="AJ430" s="197"/>
      <c r="AK430" s="197"/>
      <c r="AL430" s="197"/>
    </row>
    <row r="431" spans="17:38" x14ac:dyDescent="0.25">
      <c r="Q431" s="197"/>
      <c r="R431" s="197"/>
      <c r="S431" s="197"/>
      <c r="T431" s="197"/>
      <c r="U431" s="197"/>
      <c r="V431" s="197"/>
      <c r="W431" s="197"/>
      <c r="X431" s="197"/>
      <c r="Y431" s="197"/>
      <c r="Z431" s="197"/>
      <c r="AA431" s="197"/>
      <c r="AB431" s="197"/>
      <c r="AC431" s="197"/>
      <c r="AD431" s="197"/>
      <c r="AE431" s="197"/>
      <c r="AF431" s="197"/>
      <c r="AG431" s="197"/>
      <c r="AH431" s="197"/>
      <c r="AI431" s="197"/>
      <c r="AJ431" s="197"/>
      <c r="AK431" s="197"/>
      <c r="AL431" s="197"/>
    </row>
    <row r="432" spans="17:38" x14ac:dyDescent="0.25">
      <c r="Q432" s="197"/>
      <c r="R432" s="197"/>
      <c r="S432" s="197"/>
      <c r="T432" s="197"/>
      <c r="U432" s="197"/>
      <c r="V432" s="197"/>
      <c r="W432" s="197"/>
      <c r="X432" s="197"/>
      <c r="Y432" s="197"/>
      <c r="Z432" s="197"/>
      <c r="AA432" s="197"/>
      <c r="AB432" s="197"/>
      <c r="AC432" s="197"/>
      <c r="AD432" s="197"/>
      <c r="AE432" s="197"/>
      <c r="AF432" s="197"/>
      <c r="AG432" s="197"/>
      <c r="AH432" s="197"/>
      <c r="AI432" s="197"/>
      <c r="AJ432" s="197"/>
      <c r="AK432" s="197"/>
      <c r="AL432" s="197"/>
    </row>
    <row r="433" spans="17:38" x14ac:dyDescent="0.25">
      <c r="Q433" s="197"/>
      <c r="R433" s="197"/>
      <c r="S433" s="197"/>
      <c r="T433" s="197"/>
      <c r="U433" s="197"/>
      <c r="V433" s="197"/>
      <c r="W433" s="197"/>
      <c r="X433" s="197"/>
      <c r="Y433" s="197"/>
      <c r="Z433" s="197"/>
      <c r="AA433" s="197"/>
      <c r="AB433" s="197"/>
      <c r="AC433" s="197"/>
      <c r="AD433" s="197"/>
      <c r="AE433" s="197"/>
      <c r="AF433" s="197"/>
      <c r="AG433" s="197"/>
      <c r="AH433" s="197"/>
      <c r="AI433" s="197"/>
      <c r="AJ433" s="197"/>
      <c r="AK433" s="197"/>
      <c r="AL433" s="197"/>
    </row>
    <row r="434" spans="17:38" x14ac:dyDescent="0.25">
      <c r="Q434" s="197"/>
      <c r="R434" s="197"/>
      <c r="S434" s="197"/>
      <c r="T434" s="197"/>
      <c r="U434" s="197"/>
      <c r="V434" s="197"/>
      <c r="W434" s="197"/>
      <c r="X434" s="197"/>
      <c r="Y434" s="197"/>
      <c r="Z434" s="197"/>
      <c r="AA434" s="197"/>
      <c r="AB434" s="197"/>
      <c r="AC434" s="197"/>
      <c r="AD434" s="197"/>
      <c r="AE434" s="197"/>
      <c r="AF434" s="197"/>
      <c r="AG434" s="197"/>
      <c r="AH434" s="197"/>
      <c r="AI434" s="197"/>
      <c r="AJ434" s="197"/>
      <c r="AK434" s="197"/>
      <c r="AL434" s="197"/>
    </row>
    <row r="435" spans="17:38" x14ac:dyDescent="0.25">
      <c r="Q435" s="197"/>
      <c r="R435" s="197"/>
      <c r="S435" s="197"/>
      <c r="T435" s="197"/>
      <c r="U435" s="197"/>
      <c r="V435" s="197"/>
      <c r="W435" s="197"/>
      <c r="X435" s="197"/>
      <c r="Y435" s="197"/>
      <c r="Z435" s="197"/>
      <c r="AA435" s="197"/>
      <c r="AB435" s="197"/>
      <c r="AC435" s="197"/>
      <c r="AD435" s="197"/>
      <c r="AE435" s="197"/>
      <c r="AF435" s="197"/>
      <c r="AG435" s="197"/>
      <c r="AH435" s="197"/>
      <c r="AI435" s="197"/>
      <c r="AJ435" s="197"/>
      <c r="AK435" s="197"/>
      <c r="AL435" s="197"/>
    </row>
    <row r="436" spans="17:38" x14ac:dyDescent="0.25">
      <c r="Q436" s="197"/>
      <c r="R436" s="197"/>
      <c r="S436" s="197"/>
      <c r="T436" s="197"/>
      <c r="U436" s="197"/>
      <c r="V436" s="197"/>
      <c r="W436" s="197"/>
      <c r="X436" s="197"/>
      <c r="Y436" s="197"/>
      <c r="Z436" s="197"/>
      <c r="AA436" s="197"/>
      <c r="AB436" s="197"/>
      <c r="AC436" s="197"/>
      <c r="AD436" s="197"/>
      <c r="AE436" s="197"/>
      <c r="AF436" s="197"/>
      <c r="AG436" s="197"/>
      <c r="AH436" s="197"/>
      <c r="AI436" s="197"/>
      <c r="AJ436" s="197"/>
      <c r="AK436" s="197"/>
      <c r="AL436" s="197"/>
    </row>
    <row r="437" spans="17:38" x14ac:dyDescent="0.25">
      <c r="Q437" s="197"/>
      <c r="R437" s="197"/>
      <c r="S437" s="197"/>
      <c r="T437" s="197"/>
      <c r="U437" s="197"/>
      <c r="V437" s="197"/>
      <c r="W437" s="197"/>
      <c r="X437" s="197"/>
      <c r="Y437" s="197"/>
      <c r="Z437" s="197"/>
      <c r="AA437" s="197"/>
      <c r="AB437" s="197"/>
      <c r="AC437" s="197"/>
      <c r="AD437" s="197"/>
      <c r="AE437" s="197"/>
      <c r="AF437" s="197"/>
      <c r="AG437" s="197"/>
      <c r="AH437" s="197"/>
      <c r="AI437" s="197"/>
      <c r="AJ437" s="197"/>
      <c r="AK437" s="197"/>
      <c r="AL437" s="197"/>
    </row>
    <row r="438" spans="17:38" x14ac:dyDescent="0.25">
      <c r="Q438" s="197"/>
      <c r="R438" s="197"/>
      <c r="S438" s="197"/>
      <c r="T438" s="197"/>
      <c r="U438" s="197"/>
      <c r="V438" s="197"/>
      <c r="W438" s="197"/>
      <c r="X438" s="197"/>
      <c r="Y438" s="197"/>
      <c r="Z438" s="197"/>
      <c r="AA438" s="197"/>
      <c r="AB438" s="197"/>
      <c r="AC438" s="197"/>
      <c r="AD438" s="197"/>
      <c r="AE438" s="197"/>
      <c r="AF438" s="197"/>
      <c r="AG438" s="197"/>
      <c r="AH438" s="197"/>
      <c r="AI438" s="197"/>
      <c r="AJ438" s="197"/>
      <c r="AK438" s="197"/>
      <c r="AL438" s="197"/>
    </row>
    <row r="439" spans="17:38" x14ac:dyDescent="0.25">
      <c r="Q439" s="197"/>
      <c r="R439" s="197"/>
      <c r="S439" s="197"/>
      <c r="T439" s="197"/>
      <c r="U439" s="197"/>
      <c r="V439" s="197"/>
      <c r="W439" s="197"/>
      <c r="X439" s="197"/>
      <c r="Y439" s="197"/>
      <c r="Z439" s="197"/>
      <c r="AA439" s="197"/>
      <c r="AB439" s="197"/>
      <c r="AC439" s="197"/>
      <c r="AD439" s="197"/>
      <c r="AE439" s="197"/>
      <c r="AF439" s="197"/>
      <c r="AG439" s="197"/>
      <c r="AH439" s="197"/>
      <c r="AI439" s="197"/>
      <c r="AJ439" s="197"/>
      <c r="AK439" s="197"/>
      <c r="AL439" s="197"/>
    </row>
    <row r="440" spans="17:38" x14ac:dyDescent="0.25">
      <c r="Q440" s="197"/>
      <c r="R440" s="197"/>
      <c r="S440" s="197"/>
      <c r="T440" s="197"/>
      <c r="U440" s="197"/>
      <c r="V440" s="197"/>
      <c r="W440" s="197"/>
      <c r="X440" s="197"/>
      <c r="Y440" s="197"/>
      <c r="Z440" s="197"/>
      <c r="AA440" s="197"/>
      <c r="AB440" s="197"/>
      <c r="AC440" s="197"/>
      <c r="AD440" s="197"/>
      <c r="AE440" s="197"/>
      <c r="AF440" s="197"/>
      <c r="AG440" s="197"/>
      <c r="AH440" s="197"/>
      <c r="AI440" s="197"/>
      <c r="AJ440" s="197"/>
      <c r="AK440" s="197"/>
      <c r="AL440" s="197"/>
    </row>
    <row r="441" spans="17:38" x14ac:dyDescent="0.25">
      <c r="Q441" s="197"/>
      <c r="R441" s="197"/>
      <c r="S441" s="197"/>
      <c r="T441" s="197"/>
      <c r="U441" s="197"/>
      <c r="V441" s="197"/>
      <c r="W441" s="197"/>
      <c r="X441" s="197"/>
      <c r="Y441" s="197"/>
      <c r="Z441" s="197"/>
      <c r="AA441" s="197"/>
      <c r="AB441" s="197"/>
      <c r="AC441" s="197"/>
      <c r="AD441" s="197"/>
      <c r="AE441" s="197"/>
      <c r="AF441" s="197"/>
      <c r="AG441" s="197"/>
      <c r="AH441" s="197"/>
      <c r="AI441" s="197"/>
      <c r="AJ441" s="197"/>
      <c r="AK441" s="197"/>
      <c r="AL441" s="197"/>
    </row>
    <row r="442" spans="17:38" x14ac:dyDescent="0.25">
      <c r="Q442" s="197"/>
      <c r="R442" s="197"/>
      <c r="S442" s="197"/>
      <c r="T442" s="197"/>
      <c r="U442" s="197"/>
      <c r="V442" s="197"/>
      <c r="W442" s="197"/>
      <c r="X442" s="197"/>
      <c r="Y442" s="197"/>
      <c r="Z442" s="197"/>
      <c r="AA442" s="197"/>
      <c r="AB442" s="197"/>
      <c r="AC442" s="197"/>
      <c r="AD442" s="197"/>
      <c r="AE442" s="197"/>
      <c r="AF442" s="197"/>
      <c r="AG442" s="197"/>
      <c r="AH442" s="197"/>
      <c r="AI442" s="197"/>
      <c r="AJ442" s="197"/>
      <c r="AK442" s="197"/>
      <c r="AL442" s="197"/>
    </row>
    <row r="443" spans="17:38" x14ac:dyDescent="0.25">
      <c r="Q443" s="197"/>
      <c r="R443" s="197"/>
      <c r="S443" s="197"/>
      <c r="T443" s="197"/>
      <c r="U443" s="197"/>
      <c r="V443" s="197"/>
      <c r="W443" s="197"/>
      <c r="X443" s="197"/>
      <c r="Y443" s="197"/>
      <c r="Z443" s="197"/>
      <c r="AA443" s="197"/>
      <c r="AB443" s="197"/>
      <c r="AC443" s="197"/>
      <c r="AD443" s="197"/>
      <c r="AE443" s="197"/>
      <c r="AF443" s="197"/>
      <c r="AG443" s="197"/>
      <c r="AH443" s="197"/>
      <c r="AI443" s="197"/>
      <c r="AJ443" s="197"/>
      <c r="AK443" s="197"/>
      <c r="AL443" s="197"/>
    </row>
    <row r="444" spans="17:38" x14ac:dyDescent="0.25">
      <c r="Q444" s="197"/>
      <c r="R444" s="197"/>
      <c r="S444" s="197"/>
      <c r="T444" s="197"/>
      <c r="U444" s="197"/>
      <c r="V444" s="197"/>
      <c r="W444" s="197"/>
      <c r="X444" s="197"/>
      <c r="Y444" s="197"/>
      <c r="Z444" s="197"/>
      <c r="AA444" s="197"/>
      <c r="AB444" s="197"/>
      <c r="AC444" s="197"/>
      <c r="AD444" s="197"/>
      <c r="AE444" s="197"/>
      <c r="AF444" s="197"/>
      <c r="AG444" s="197"/>
      <c r="AH444" s="197"/>
      <c r="AI444" s="197"/>
      <c r="AJ444" s="197"/>
      <c r="AK444" s="197"/>
      <c r="AL444" s="197"/>
    </row>
    <row r="445" spans="17:38" x14ac:dyDescent="0.25">
      <c r="Q445" s="197"/>
      <c r="R445" s="197"/>
      <c r="S445" s="197"/>
      <c r="T445" s="197"/>
      <c r="U445" s="197"/>
      <c r="V445" s="197"/>
      <c r="W445" s="197"/>
      <c r="X445" s="197"/>
      <c r="Y445" s="197"/>
      <c r="Z445" s="197"/>
      <c r="AA445" s="197"/>
      <c r="AB445" s="197"/>
      <c r="AC445" s="197"/>
      <c r="AD445" s="197"/>
      <c r="AE445" s="197"/>
      <c r="AF445" s="197"/>
      <c r="AG445" s="197"/>
      <c r="AH445" s="197"/>
      <c r="AI445" s="197"/>
      <c r="AJ445" s="197"/>
      <c r="AK445" s="197"/>
      <c r="AL445" s="197"/>
    </row>
    <row r="446" spans="17:38" x14ac:dyDescent="0.25">
      <c r="Q446" s="197"/>
      <c r="R446" s="197"/>
      <c r="S446" s="197"/>
      <c r="T446" s="197"/>
      <c r="U446" s="197"/>
      <c r="V446" s="197"/>
      <c r="W446" s="197"/>
      <c r="X446" s="197"/>
      <c r="Y446" s="197"/>
      <c r="Z446" s="197"/>
      <c r="AA446" s="197"/>
      <c r="AB446" s="197"/>
      <c r="AC446" s="197"/>
      <c r="AD446" s="197"/>
      <c r="AE446" s="197"/>
      <c r="AF446" s="197"/>
      <c r="AG446" s="197"/>
      <c r="AH446" s="197"/>
      <c r="AI446" s="197"/>
      <c r="AJ446" s="197"/>
      <c r="AK446" s="197"/>
      <c r="AL446" s="197"/>
    </row>
    <row r="447" spans="17:38" x14ac:dyDescent="0.25">
      <c r="Q447" s="197"/>
      <c r="R447" s="197"/>
      <c r="S447" s="197"/>
      <c r="T447" s="197"/>
      <c r="U447" s="197"/>
      <c r="V447" s="197"/>
      <c r="W447" s="197"/>
      <c r="X447" s="197"/>
      <c r="Y447" s="197"/>
      <c r="Z447" s="197"/>
      <c r="AA447" s="197"/>
      <c r="AB447" s="197"/>
      <c r="AC447" s="197"/>
      <c r="AD447" s="197"/>
      <c r="AE447" s="197"/>
      <c r="AF447" s="197"/>
      <c r="AG447" s="197"/>
      <c r="AH447" s="197"/>
      <c r="AI447" s="197"/>
      <c r="AJ447" s="197"/>
      <c r="AK447" s="197"/>
      <c r="AL447" s="197"/>
    </row>
    <row r="448" spans="17:38" x14ac:dyDescent="0.25">
      <c r="Q448" s="197"/>
      <c r="R448" s="197"/>
      <c r="S448" s="197"/>
      <c r="T448" s="197"/>
      <c r="U448" s="197"/>
      <c r="V448" s="197"/>
      <c r="W448" s="197"/>
      <c r="X448" s="197"/>
      <c r="Y448" s="197"/>
      <c r="Z448" s="197"/>
      <c r="AA448" s="197"/>
      <c r="AB448" s="197"/>
      <c r="AC448" s="197"/>
      <c r="AD448" s="197"/>
      <c r="AE448" s="197"/>
      <c r="AF448" s="197"/>
      <c r="AG448" s="197"/>
      <c r="AH448" s="197"/>
      <c r="AI448" s="197"/>
      <c r="AJ448" s="197"/>
      <c r="AK448" s="197"/>
      <c r="AL448" s="197"/>
    </row>
    <row r="449" spans="17:38" x14ac:dyDescent="0.25">
      <c r="Q449" s="197"/>
      <c r="R449" s="197"/>
      <c r="S449" s="197"/>
      <c r="T449" s="197"/>
      <c r="U449" s="197"/>
      <c r="V449" s="197"/>
      <c r="W449" s="197"/>
      <c r="X449" s="197"/>
      <c r="Y449" s="197"/>
      <c r="Z449" s="197"/>
      <c r="AA449" s="197"/>
      <c r="AB449" s="197"/>
      <c r="AC449" s="197"/>
      <c r="AD449" s="197"/>
      <c r="AE449" s="197"/>
      <c r="AF449" s="197"/>
      <c r="AG449" s="197"/>
      <c r="AH449" s="197"/>
      <c r="AI449" s="197"/>
      <c r="AJ449" s="197"/>
      <c r="AK449" s="197"/>
      <c r="AL449" s="197"/>
    </row>
    <row r="450" spans="17:38" x14ac:dyDescent="0.25">
      <c r="Q450" s="197"/>
      <c r="R450" s="197"/>
      <c r="S450" s="197"/>
      <c r="T450" s="197"/>
      <c r="U450" s="197"/>
      <c r="V450" s="197"/>
      <c r="W450" s="197"/>
      <c r="X450" s="197"/>
      <c r="Y450" s="197"/>
      <c r="Z450" s="197"/>
      <c r="AA450" s="197"/>
      <c r="AB450" s="197"/>
      <c r="AC450" s="197"/>
      <c r="AD450" s="197"/>
      <c r="AE450" s="197"/>
      <c r="AF450" s="197"/>
      <c r="AG450" s="197"/>
      <c r="AH450" s="197"/>
      <c r="AI450" s="197"/>
      <c r="AJ450" s="197"/>
      <c r="AK450" s="197"/>
      <c r="AL450" s="197"/>
    </row>
    <row r="451" spans="17:38" x14ac:dyDescent="0.25">
      <c r="Q451" s="197"/>
      <c r="R451" s="197"/>
      <c r="S451" s="197"/>
      <c r="T451" s="197"/>
      <c r="U451" s="197"/>
      <c r="V451" s="197"/>
      <c r="W451" s="197"/>
      <c r="X451" s="197"/>
      <c r="Y451" s="197"/>
      <c r="Z451" s="197"/>
      <c r="AA451" s="197"/>
      <c r="AB451" s="197"/>
      <c r="AC451" s="197"/>
      <c r="AD451" s="197"/>
      <c r="AE451" s="197"/>
      <c r="AF451" s="197"/>
      <c r="AG451" s="197"/>
      <c r="AH451" s="197"/>
      <c r="AI451" s="197"/>
      <c r="AJ451" s="197"/>
      <c r="AK451" s="197"/>
      <c r="AL451" s="197"/>
    </row>
    <row r="452" spans="17:38" x14ac:dyDescent="0.25">
      <c r="Q452" s="197"/>
      <c r="R452" s="197"/>
      <c r="S452" s="197"/>
      <c r="T452" s="197"/>
      <c r="U452" s="197"/>
      <c r="V452" s="197"/>
      <c r="W452" s="197"/>
      <c r="X452" s="197"/>
      <c r="Y452" s="197"/>
      <c r="Z452" s="197"/>
      <c r="AA452" s="197"/>
      <c r="AB452" s="197"/>
      <c r="AC452" s="197"/>
      <c r="AD452" s="197"/>
      <c r="AE452" s="197"/>
      <c r="AF452" s="197"/>
      <c r="AG452" s="197"/>
      <c r="AH452" s="197"/>
      <c r="AI452" s="197"/>
      <c r="AJ452" s="197"/>
      <c r="AK452" s="197"/>
      <c r="AL452" s="197"/>
    </row>
    <row r="453" spans="17:38" x14ac:dyDescent="0.25">
      <c r="Q453" s="197"/>
      <c r="R453" s="197"/>
      <c r="S453" s="197"/>
      <c r="T453" s="197"/>
      <c r="U453" s="197"/>
      <c r="V453" s="197"/>
      <c r="W453" s="197"/>
      <c r="X453" s="197"/>
      <c r="Y453" s="197"/>
      <c r="Z453" s="197"/>
      <c r="AA453" s="197"/>
      <c r="AB453" s="197"/>
      <c r="AC453" s="197"/>
      <c r="AD453" s="197"/>
      <c r="AE453" s="197"/>
      <c r="AF453" s="197"/>
      <c r="AG453" s="197"/>
      <c r="AH453" s="197"/>
      <c r="AI453" s="197"/>
      <c r="AJ453" s="197"/>
      <c r="AK453" s="197"/>
      <c r="AL453" s="197"/>
    </row>
    <row r="454" spans="17:38" x14ac:dyDescent="0.25">
      <c r="Q454" s="197"/>
      <c r="R454" s="197"/>
      <c r="S454" s="197"/>
      <c r="T454" s="197"/>
      <c r="U454" s="197"/>
      <c r="V454" s="197"/>
      <c r="W454" s="197"/>
      <c r="X454" s="197"/>
      <c r="Y454" s="197"/>
      <c r="Z454" s="197"/>
      <c r="AA454" s="197"/>
      <c r="AB454" s="197"/>
      <c r="AC454" s="197"/>
      <c r="AD454" s="197"/>
      <c r="AE454" s="197"/>
      <c r="AF454" s="197"/>
      <c r="AG454" s="197"/>
      <c r="AH454" s="197"/>
      <c r="AI454" s="197"/>
      <c r="AJ454" s="197"/>
      <c r="AK454" s="197"/>
      <c r="AL454" s="197"/>
    </row>
    <row r="455" spans="17:38" x14ac:dyDescent="0.25">
      <c r="Q455" s="197"/>
      <c r="R455" s="197"/>
      <c r="S455" s="197"/>
      <c r="T455" s="197"/>
      <c r="U455" s="197"/>
      <c r="V455" s="197"/>
      <c r="W455" s="197"/>
      <c r="X455" s="197"/>
      <c r="Y455" s="197"/>
      <c r="Z455" s="197"/>
      <c r="AA455" s="197"/>
      <c r="AB455" s="197"/>
      <c r="AC455" s="197"/>
      <c r="AD455" s="197"/>
      <c r="AE455" s="197"/>
      <c r="AF455" s="197"/>
      <c r="AG455" s="197"/>
      <c r="AH455" s="197"/>
      <c r="AI455" s="197"/>
      <c r="AJ455" s="197"/>
      <c r="AK455" s="197"/>
      <c r="AL455" s="197"/>
    </row>
    <row r="456" spans="17:38" x14ac:dyDescent="0.25">
      <c r="Q456" s="197"/>
      <c r="R456" s="197"/>
      <c r="S456" s="197"/>
      <c r="T456" s="197"/>
      <c r="U456" s="197"/>
      <c r="V456" s="197"/>
      <c r="W456" s="197"/>
      <c r="X456" s="197"/>
      <c r="Y456" s="197"/>
      <c r="Z456" s="197"/>
      <c r="AA456" s="197"/>
      <c r="AB456" s="197"/>
      <c r="AC456" s="197"/>
      <c r="AD456" s="197"/>
      <c r="AE456" s="197"/>
      <c r="AF456" s="197"/>
      <c r="AG456" s="197"/>
      <c r="AH456" s="197"/>
      <c r="AI456" s="197"/>
      <c r="AJ456" s="197"/>
      <c r="AK456" s="197"/>
      <c r="AL456" s="197"/>
    </row>
    <row r="457" spans="17:38" x14ac:dyDescent="0.25">
      <c r="Q457" s="197"/>
      <c r="R457" s="197"/>
      <c r="S457" s="197"/>
      <c r="T457" s="197"/>
      <c r="U457" s="197"/>
      <c r="V457" s="197"/>
      <c r="W457" s="197"/>
      <c r="X457" s="197"/>
      <c r="Y457" s="197"/>
      <c r="Z457" s="197"/>
      <c r="AA457" s="197"/>
      <c r="AB457" s="197"/>
      <c r="AC457" s="197"/>
      <c r="AD457" s="197"/>
      <c r="AE457" s="197"/>
      <c r="AF457" s="197"/>
      <c r="AG457" s="197"/>
      <c r="AH457" s="197"/>
      <c r="AI457" s="197"/>
      <c r="AJ457" s="197"/>
      <c r="AK457" s="197"/>
      <c r="AL457" s="197"/>
    </row>
    <row r="458" spans="17:38" x14ac:dyDescent="0.25">
      <c r="Q458" s="197"/>
      <c r="R458" s="197"/>
      <c r="S458" s="197"/>
      <c r="T458" s="197"/>
      <c r="U458" s="197"/>
      <c r="V458" s="197"/>
      <c r="W458" s="197"/>
      <c r="X458" s="197"/>
      <c r="Y458" s="197"/>
      <c r="Z458" s="197"/>
      <c r="AA458" s="197"/>
      <c r="AB458" s="197"/>
      <c r="AC458" s="197"/>
      <c r="AD458" s="197"/>
      <c r="AE458" s="197"/>
      <c r="AF458" s="197"/>
      <c r="AG458" s="197"/>
      <c r="AH458" s="197"/>
      <c r="AI458" s="197"/>
      <c r="AJ458" s="197"/>
      <c r="AK458" s="197"/>
      <c r="AL458" s="197"/>
    </row>
    <row r="459" spans="17:38" x14ac:dyDescent="0.25">
      <c r="Q459" s="197"/>
      <c r="R459" s="197"/>
      <c r="S459" s="197"/>
      <c r="T459" s="197"/>
      <c r="U459" s="197"/>
      <c r="V459" s="197"/>
      <c r="W459" s="197"/>
      <c r="X459" s="197"/>
      <c r="Y459" s="197"/>
      <c r="Z459" s="197"/>
      <c r="AA459" s="197"/>
      <c r="AB459" s="197"/>
      <c r="AC459" s="197"/>
      <c r="AD459" s="197"/>
      <c r="AE459" s="197"/>
      <c r="AF459" s="197"/>
      <c r="AG459" s="197"/>
      <c r="AH459" s="197"/>
      <c r="AI459" s="197"/>
      <c r="AJ459" s="197"/>
      <c r="AK459" s="197"/>
      <c r="AL459" s="197"/>
    </row>
    <row r="460" spans="17:38" x14ac:dyDescent="0.25">
      <c r="Q460" s="197"/>
      <c r="R460" s="197"/>
      <c r="S460" s="197"/>
      <c r="T460" s="197"/>
      <c r="U460" s="197"/>
      <c r="V460" s="197"/>
      <c r="W460" s="197"/>
      <c r="X460" s="197"/>
      <c r="Y460" s="197"/>
      <c r="Z460" s="197"/>
      <c r="AA460" s="197"/>
      <c r="AB460" s="197"/>
      <c r="AC460" s="197"/>
      <c r="AD460" s="197"/>
      <c r="AE460" s="197"/>
      <c r="AF460" s="197"/>
      <c r="AG460" s="197"/>
      <c r="AH460" s="197"/>
      <c r="AI460" s="197"/>
      <c r="AJ460" s="197"/>
      <c r="AK460" s="197"/>
      <c r="AL460" s="197"/>
    </row>
    <row r="461" spans="17:38" x14ac:dyDescent="0.25">
      <c r="Q461" s="197"/>
      <c r="R461" s="197"/>
      <c r="S461" s="197"/>
      <c r="T461" s="197"/>
      <c r="U461" s="197"/>
      <c r="V461" s="197"/>
      <c r="W461" s="197"/>
      <c r="X461" s="197"/>
      <c r="Y461" s="197"/>
      <c r="Z461" s="197"/>
      <c r="AA461" s="197"/>
      <c r="AB461" s="197"/>
      <c r="AC461" s="197"/>
      <c r="AD461" s="197"/>
      <c r="AE461" s="197"/>
      <c r="AF461" s="197"/>
      <c r="AG461" s="197"/>
      <c r="AH461" s="197"/>
      <c r="AI461" s="197"/>
      <c r="AJ461" s="197"/>
      <c r="AK461" s="197"/>
      <c r="AL461" s="197"/>
    </row>
    <row r="462" spans="17:38" x14ac:dyDescent="0.25">
      <c r="Q462" s="197"/>
      <c r="R462" s="197"/>
      <c r="S462" s="197"/>
      <c r="T462" s="197"/>
      <c r="U462" s="197"/>
      <c r="V462" s="197"/>
      <c r="W462" s="197"/>
      <c r="X462" s="197"/>
      <c r="Y462" s="197"/>
      <c r="Z462" s="197"/>
      <c r="AA462" s="197"/>
      <c r="AB462" s="197"/>
      <c r="AC462" s="197"/>
      <c r="AD462" s="197"/>
      <c r="AE462" s="197"/>
      <c r="AF462" s="197"/>
      <c r="AG462" s="197"/>
      <c r="AH462" s="197"/>
      <c r="AI462" s="197"/>
      <c r="AJ462" s="197"/>
      <c r="AK462" s="197"/>
      <c r="AL462" s="197"/>
    </row>
    <row r="463" spans="17:38" x14ac:dyDescent="0.25">
      <c r="Q463" s="197"/>
      <c r="R463" s="197"/>
      <c r="S463" s="197"/>
      <c r="T463" s="197"/>
      <c r="U463" s="197"/>
      <c r="V463" s="197"/>
      <c r="W463" s="197"/>
      <c r="X463" s="197"/>
      <c r="Y463" s="197"/>
      <c r="Z463" s="197"/>
      <c r="AA463" s="197"/>
      <c r="AB463" s="197"/>
      <c r="AC463" s="197"/>
      <c r="AD463" s="197"/>
      <c r="AE463" s="197"/>
      <c r="AF463" s="197"/>
      <c r="AG463" s="197"/>
      <c r="AH463" s="197"/>
      <c r="AI463" s="197"/>
      <c r="AJ463" s="197"/>
      <c r="AK463" s="197"/>
      <c r="AL463" s="197"/>
    </row>
    <row r="464" spans="17:38" x14ac:dyDescent="0.25">
      <c r="Q464" s="197"/>
      <c r="R464" s="197"/>
      <c r="S464" s="197"/>
      <c r="T464" s="197"/>
      <c r="U464" s="197"/>
      <c r="V464" s="197"/>
      <c r="W464" s="197"/>
      <c r="X464" s="197"/>
      <c r="Y464" s="197"/>
      <c r="Z464" s="197"/>
      <c r="AA464" s="197"/>
      <c r="AB464" s="197"/>
      <c r="AC464" s="197"/>
      <c r="AD464" s="197"/>
      <c r="AE464" s="197"/>
      <c r="AF464" s="197"/>
      <c r="AG464" s="197"/>
      <c r="AH464" s="197"/>
      <c r="AI464" s="197"/>
      <c r="AJ464" s="197"/>
      <c r="AK464" s="197"/>
      <c r="AL464" s="197"/>
    </row>
    <row r="465" spans="17:38" x14ac:dyDescent="0.25">
      <c r="Q465" s="197"/>
      <c r="R465" s="197"/>
      <c r="S465" s="197"/>
      <c r="T465" s="197"/>
      <c r="U465" s="197"/>
      <c r="V465" s="197"/>
      <c r="W465" s="197"/>
      <c r="X465" s="197"/>
      <c r="Y465" s="197"/>
      <c r="Z465" s="197"/>
      <c r="AA465" s="197"/>
      <c r="AB465" s="197"/>
      <c r="AC465" s="197"/>
      <c r="AD465" s="197"/>
      <c r="AE465" s="197"/>
      <c r="AF465" s="197"/>
      <c r="AG465" s="197"/>
      <c r="AH465" s="197"/>
      <c r="AI465" s="197"/>
      <c r="AJ465" s="197"/>
      <c r="AK465" s="197"/>
      <c r="AL465" s="197"/>
    </row>
    <row r="466" spans="17:38" x14ac:dyDescent="0.25">
      <c r="Q466" s="197"/>
      <c r="R466" s="197"/>
      <c r="S466" s="197"/>
      <c r="T466" s="197"/>
      <c r="U466" s="197"/>
      <c r="V466" s="197"/>
      <c r="W466" s="197"/>
      <c r="X466" s="197"/>
      <c r="Y466" s="197"/>
      <c r="Z466" s="197"/>
      <c r="AA466" s="197"/>
      <c r="AB466" s="197"/>
      <c r="AC466" s="197"/>
      <c r="AD466" s="197"/>
      <c r="AE466" s="197"/>
      <c r="AF466" s="197"/>
      <c r="AG466" s="197"/>
      <c r="AH466" s="197"/>
      <c r="AI466" s="197"/>
      <c r="AJ466" s="197"/>
      <c r="AK466" s="197"/>
      <c r="AL466" s="197"/>
    </row>
    <row r="467" spans="17:38" x14ac:dyDescent="0.25">
      <c r="Q467" s="197"/>
      <c r="R467" s="197"/>
      <c r="S467" s="197"/>
      <c r="T467" s="197"/>
      <c r="U467" s="197"/>
      <c r="V467" s="197"/>
      <c r="W467" s="197"/>
      <c r="X467" s="197"/>
      <c r="Y467" s="197"/>
      <c r="Z467" s="197"/>
      <c r="AA467" s="197"/>
      <c r="AB467" s="197"/>
      <c r="AC467" s="197"/>
      <c r="AD467" s="197"/>
      <c r="AE467" s="197"/>
      <c r="AF467" s="197"/>
      <c r="AG467" s="197"/>
      <c r="AH467" s="197"/>
      <c r="AI467" s="197"/>
      <c r="AJ467" s="197"/>
      <c r="AK467" s="197"/>
      <c r="AL467" s="197"/>
    </row>
    <row r="468" spans="17:38" x14ac:dyDescent="0.25">
      <c r="Q468" s="197"/>
      <c r="R468" s="197"/>
      <c r="S468" s="197"/>
      <c r="T468" s="197"/>
      <c r="U468" s="197"/>
      <c r="V468" s="197"/>
      <c r="W468" s="197"/>
      <c r="X468" s="197"/>
      <c r="Y468" s="197"/>
      <c r="Z468" s="197"/>
      <c r="AA468" s="197"/>
      <c r="AB468" s="197"/>
      <c r="AC468" s="197"/>
      <c r="AD468" s="197"/>
      <c r="AE468" s="197"/>
      <c r="AF468" s="197"/>
      <c r="AG468" s="197"/>
      <c r="AH468" s="197"/>
      <c r="AI468" s="197"/>
      <c r="AJ468" s="197"/>
      <c r="AK468" s="197"/>
      <c r="AL468" s="197"/>
    </row>
    <row r="469" spans="17:38" x14ac:dyDescent="0.25">
      <c r="Q469" s="197"/>
      <c r="R469" s="197"/>
      <c r="S469" s="197"/>
      <c r="T469" s="197"/>
      <c r="U469" s="197"/>
      <c r="V469" s="197"/>
      <c r="W469" s="197"/>
      <c r="X469" s="197"/>
      <c r="Y469" s="197"/>
      <c r="Z469" s="197"/>
      <c r="AA469" s="197"/>
      <c r="AB469" s="197"/>
      <c r="AC469" s="197"/>
      <c r="AD469" s="197"/>
      <c r="AE469" s="197"/>
      <c r="AF469" s="197"/>
      <c r="AG469" s="197"/>
      <c r="AH469" s="197"/>
      <c r="AI469" s="197"/>
      <c r="AJ469" s="197"/>
      <c r="AK469" s="197"/>
      <c r="AL469" s="197"/>
    </row>
    <row r="470" spans="17:38" x14ac:dyDescent="0.25">
      <c r="Q470" s="197"/>
      <c r="R470" s="197"/>
      <c r="S470" s="197"/>
      <c r="T470" s="197"/>
      <c r="U470" s="197"/>
      <c r="V470" s="197"/>
      <c r="W470" s="197"/>
      <c r="X470" s="197"/>
      <c r="Y470" s="197"/>
      <c r="Z470" s="197"/>
      <c r="AA470" s="197"/>
      <c r="AB470" s="197"/>
      <c r="AC470" s="197"/>
      <c r="AD470" s="197"/>
      <c r="AE470" s="197"/>
      <c r="AF470" s="197"/>
      <c r="AG470" s="197"/>
      <c r="AH470" s="197"/>
      <c r="AI470" s="197"/>
      <c r="AJ470" s="197"/>
      <c r="AK470" s="197"/>
      <c r="AL470" s="197"/>
    </row>
    <row r="471" spans="17:38" x14ac:dyDescent="0.25">
      <c r="Q471" s="197"/>
      <c r="R471" s="197"/>
      <c r="S471" s="197"/>
      <c r="T471" s="197"/>
      <c r="U471" s="197"/>
      <c r="V471" s="197"/>
      <c r="W471" s="197"/>
      <c r="X471" s="197"/>
      <c r="Y471" s="197"/>
      <c r="Z471" s="197"/>
      <c r="AA471" s="197"/>
      <c r="AB471" s="197"/>
      <c r="AC471" s="197"/>
      <c r="AD471" s="197"/>
      <c r="AE471" s="197"/>
      <c r="AF471" s="197"/>
      <c r="AG471" s="197"/>
      <c r="AH471" s="197"/>
      <c r="AI471" s="197"/>
      <c r="AJ471" s="197"/>
      <c r="AK471" s="197"/>
      <c r="AL471" s="197"/>
    </row>
    <row r="472" spans="17:38" x14ac:dyDescent="0.25">
      <c r="Q472" s="197"/>
      <c r="R472" s="197"/>
      <c r="S472" s="197"/>
      <c r="T472" s="197"/>
      <c r="U472" s="197"/>
      <c r="V472" s="197"/>
      <c r="W472" s="197"/>
      <c r="X472" s="197"/>
      <c r="Y472" s="197"/>
      <c r="Z472" s="197"/>
      <c r="AA472" s="197"/>
      <c r="AB472" s="197"/>
      <c r="AC472" s="197"/>
      <c r="AD472" s="197"/>
      <c r="AE472" s="197"/>
      <c r="AF472" s="197"/>
      <c r="AG472" s="197"/>
      <c r="AH472" s="197"/>
      <c r="AI472" s="197"/>
      <c r="AJ472" s="197"/>
      <c r="AK472" s="197"/>
      <c r="AL472" s="197"/>
    </row>
    <row r="473" spans="17:38" x14ac:dyDescent="0.25">
      <c r="Q473" s="197"/>
      <c r="R473" s="197"/>
      <c r="S473" s="197"/>
      <c r="T473" s="197"/>
      <c r="U473" s="197"/>
      <c r="V473" s="197"/>
      <c r="W473" s="197"/>
      <c r="X473" s="197"/>
      <c r="Y473" s="197"/>
      <c r="Z473" s="197"/>
      <c r="AA473" s="197"/>
      <c r="AB473" s="197"/>
      <c r="AC473" s="197"/>
      <c r="AD473" s="197"/>
      <c r="AE473" s="197"/>
      <c r="AF473" s="197"/>
      <c r="AG473" s="197"/>
      <c r="AH473" s="197"/>
      <c r="AI473" s="197"/>
      <c r="AJ473" s="197"/>
      <c r="AK473" s="197"/>
      <c r="AL473" s="197"/>
    </row>
    <row r="474" spans="17:38" x14ac:dyDescent="0.25">
      <c r="Q474" s="197"/>
      <c r="R474" s="197"/>
      <c r="S474" s="197"/>
      <c r="T474" s="197"/>
      <c r="U474" s="197"/>
      <c r="V474" s="197"/>
      <c r="W474" s="197"/>
      <c r="X474" s="197"/>
      <c r="Y474" s="197"/>
      <c r="Z474" s="197"/>
      <c r="AA474" s="197"/>
      <c r="AB474" s="197"/>
      <c r="AC474" s="197"/>
      <c r="AD474" s="197"/>
      <c r="AE474" s="197"/>
      <c r="AF474" s="197"/>
      <c r="AG474" s="197"/>
      <c r="AH474" s="197"/>
      <c r="AI474" s="197"/>
      <c r="AJ474" s="197"/>
      <c r="AK474" s="197"/>
      <c r="AL474" s="197"/>
    </row>
    <row r="475" spans="17:38" x14ac:dyDescent="0.25">
      <c r="Q475" s="197"/>
      <c r="R475" s="197"/>
      <c r="S475" s="197"/>
      <c r="T475" s="197"/>
      <c r="U475" s="197"/>
      <c r="V475" s="197"/>
      <c r="W475" s="197"/>
      <c r="X475" s="197"/>
      <c r="Y475" s="197"/>
      <c r="Z475" s="197"/>
      <c r="AA475" s="197"/>
      <c r="AB475" s="197"/>
      <c r="AC475" s="197"/>
      <c r="AD475" s="197"/>
      <c r="AE475" s="197"/>
      <c r="AF475" s="197"/>
      <c r="AG475" s="197"/>
      <c r="AH475" s="197"/>
      <c r="AI475" s="197"/>
      <c r="AJ475" s="197"/>
      <c r="AK475" s="197"/>
      <c r="AL475" s="197"/>
    </row>
    <row r="476" spans="17:38" x14ac:dyDescent="0.25">
      <c r="Q476" s="197"/>
      <c r="R476" s="197"/>
      <c r="S476" s="197"/>
      <c r="T476" s="197"/>
      <c r="U476" s="197"/>
      <c r="V476" s="197"/>
      <c r="W476" s="197"/>
      <c r="X476" s="197"/>
      <c r="Y476" s="197"/>
      <c r="Z476" s="197"/>
      <c r="AA476" s="197"/>
      <c r="AB476" s="197"/>
      <c r="AC476" s="197"/>
      <c r="AD476" s="197"/>
      <c r="AE476" s="197"/>
      <c r="AF476" s="197"/>
      <c r="AG476" s="197"/>
      <c r="AH476" s="197"/>
      <c r="AI476" s="197"/>
      <c r="AJ476" s="197"/>
      <c r="AK476" s="197"/>
      <c r="AL476" s="197"/>
    </row>
    <row r="477" spans="17:38" x14ac:dyDescent="0.25">
      <c r="Q477" s="197"/>
      <c r="R477" s="197"/>
      <c r="S477" s="197"/>
      <c r="T477" s="197"/>
      <c r="U477" s="197"/>
      <c r="V477" s="197"/>
      <c r="W477" s="197"/>
      <c r="X477" s="197"/>
      <c r="Y477" s="197"/>
      <c r="Z477" s="197"/>
      <c r="AA477" s="197"/>
      <c r="AB477" s="197"/>
      <c r="AC477" s="197"/>
      <c r="AD477" s="197"/>
      <c r="AE477" s="197"/>
      <c r="AF477" s="197"/>
      <c r="AG477" s="197"/>
      <c r="AH477" s="197"/>
      <c r="AI477" s="197"/>
      <c r="AJ477" s="197"/>
      <c r="AK477" s="197"/>
      <c r="AL477" s="197"/>
    </row>
    <row r="478" spans="17:38" x14ac:dyDescent="0.25">
      <c r="Q478" s="197"/>
      <c r="R478" s="197"/>
      <c r="S478" s="197"/>
      <c r="T478" s="197"/>
      <c r="U478" s="197"/>
      <c r="V478" s="197"/>
      <c r="W478" s="197"/>
      <c r="X478" s="197"/>
      <c r="Y478" s="197"/>
      <c r="Z478" s="197"/>
      <c r="AA478" s="197"/>
      <c r="AB478" s="197"/>
      <c r="AC478" s="197"/>
      <c r="AD478" s="197"/>
      <c r="AE478" s="197"/>
      <c r="AF478" s="197"/>
      <c r="AG478" s="197"/>
      <c r="AH478" s="197"/>
      <c r="AI478" s="197"/>
      <c r="AJ478" s="197"/>
      <c r="AK478" s="197"/>
      <c r="AL478" s="197"/>
    </row>
    <row r="479" spans="17:38" x14ac:dyDescent="0.25">
      <c r="Q479" s="197"/>
      <c r="R479" s="197"/>
      <c r="S479" s="197"/>
      <c r="T479" s="197"/>
      <c r="U479" s="197"/>
      <c r="V479" s="197"/>
      <c r="W479" s="197"/>
      <c r="X479" s="197"/>
      <c r="Y479" s="197"/>
      <c r="Z479" s="197"/>
      <c r="AA479" s="197"/>
      <c r="AB479" s="197"/>
      <c r="AC479" s="197"/>
      <c r="AD479" s="197"/>
      <c r="AE479" s="197"/>
      <c r="AF479" s="197"/>
      <c r="AG479" s="197"/>
      <c r="AH479" s="197"/>
      <c r="AI479" s="197"/>
      <c r="AJ479" s="197"/>
      <c r="AK479" s="197"/>
      <c r="AL479" s="197"/>
    </row>
    <row r="480" spans="17:38" x14ac:dyDescent="0.25">
      <c r="Q480" s="197"/>
      <c r="R480" s="197"/>
      <c r="S480" s="197"/>
      <c r="T480" s="197"/>
      <c r="U480" s="197"/>
      <c r="V480" s="197"/>
      <c r="W480" s="197"/>
      <c r="X480" s="197"/>
      <c r="Y480" s="197"/>
      <c r="Z480" s="197"/>
      <c r="AA480" s="197"/>
      <c r="AB480" s="197"/>
      <c r="AC480" s="197"/>
      <c r="AD480" s="197"/>
      <c r="AE480" s="197"/>
      <c r="AF480" s="197"/>
      <c r="AG480" s="197"/>
      <c r="AH480" s="197"/>
      <c r="AI480" s="197"/>
      <c r="AJ480" s="197"/>
      <c r="AK480" s="197"/>
      <c r="AL480" s="197"/>
    </row>
    <row r="481" spans="17:38" x14ac:dyDescent="0.25">
      <c r="Q481" s="197"/>
      <c r="R481" s="197"/>
      <c r="S481" s="197"/>
      <c r="T481" s="197"/>
      <c r="U481" s="197"/>
      <c r="V481" s="197"/>
      <c r="W481" s="197"/>
      <c r="X481" s="197"/>
      <c r="Y481" s="197"/>
      <c r="Z481" s="197"/>
      <c r="AA481" s="197"/>
      <c r="AB481" s="197"/>
      <c r="AC481" s="197"/>
      <c r="AD481" s="197"/>
      <c r="AE481" s="197"/>
      <c r="AF481" s="197"/>
      <c r="AG481" s="197"/>
      <c r="AH481" s="197"/>
      <c r="AI481" s="197"/>
      <c r="AJ481" s="197"/>
      <c r="AK481" s="197"/>
      <c r="AL481" s="197"/>
    </row>
    <row r="482" spans="17:38" x14ac:dyDescent="0.25">
      <c r="Q482" s="197"/>
      <c r="R482" s="197"/>
      <c r="S482" s="197"/>
      <c r="T482" s="197"/>
      <c r="U482" s="197"/>
      <c r="V482" s="197"/>
      <c r="W482" s="197"/>
      <c r="X482" s="197"/>
      <c r="Y482" s="197"/>
      <c r="Z482" s="197"/>
      <c r="AA482" s="197"/>
      <c r="AB482" s="197"/>
      <c r="AC482" s="197"/>
      <c r="AD482" s="197"/>
      <c r="AE482" s="197"/>
      <c r="AF482" s="197"/>
      <c r="AG482" s="197"/>
      <c r="AH482" s="197"/>
      <c r="AI482" s="197"/>
      <c r="AJ482" s="197"/>
      <c r="AK482" s="197"/>
      <c r="AL482" s="197"/>
    </row>
    <row r="483" spans="17:38" x14ac:dyDescent="0.25">
      <c r="Q483" s="197"/>
      <c r="R483" s="197"/>
      <c r="S483" s="197"/>
      <c r="T483" s="197"/>
      <c r="U483" s="197"/>
      <c r="V483" s="197"/>
      <c r="W483" s="197"/>
      <c r="X483" s="197"/>
      <c r="Y483" s="197"/>
      <c r="Z483" s="197"/>
      <c r="AA483" s="197"/>
      <c r="AB483" s="197"/>
      <c r="AC483" s="197"/>
      <c r="AD483" s="197"/>
      <c r="AE483" s="197"/>
      <c r="AF483" s="197"/>
      <c r="AG483" s="197"/>
      <c r="AH483" s="197"/>
      <c r="AI483" s="197"/>
      <c r="AJ483" s="197"/>
      <c r="AK483" s="197"/>
      <c r="AL483" s="197"/>
    </row>
    <row r="484" spans="17:38" x14ac:dyDescent="0.25">
      <c r="Q484" s="197"/>
      <c r="R484" s="197"/>
      <c r="S484" s="197"/>
      <c r="T484" s="197"/>
      <c r="U484" s="197"/>
      <c r="V484" s="197"/>
      <c r="W484" s="197"/>
      <c r="X484" s="197"/>
      <c r="Y484" s="197"/>
      <c r="Z484" s="197"/>
      <c r="AA484" s="197"/>
      <c r="AB484" s="197"/>
      <c r="AC484" s="197"/>
      <c r="AD484" s="197"/>
      <c r="AE484" s="197"/>
      <c r="AF484" s="197"/>
      <c r="AG484" s="197"/>
      <c r="AH484" s="197"/>
      <c r="AI484" s="197"/>
      <c r="AJ484" s="197"/>
      <c r="AK484" s="197"/>
      <c r="AL484" s="197"/>
    </row>
    <row r="485" spans="17:38" x14ac:dyDescent="0.25">
      <c r="Q485" s="197"/>
      <c r="R485" s="197"/>
      <c r="S485" s="197"/>
      <c r="T485" s="197"/>
      <c r="U485" s="197"/>
      <c r="V485" s="197"/>
      <c r="W485" s="197"/>
      <c r="X485" s="197"/>
      <c r="Y485" s="197"/>
      <c r="Z485" s="197"/>
      <c r="AA485" s="197"/>
      <c r="AB485" s="197"/>
      <c r="AC485" s="197"/>
      <c r="AD485" s="197"/>
      <c r="AE485" s="197"/>
      <c r="AF485" s="197"/>
      <c r="AG485" s="197"/>
      <c r="AH485" s="197"/>
      <c r="AI485" s="197"/>
      <c r="AJ485" s="197"/>
      <c r="AK485" s="197"/>
      <c r="AL485" s="197"/>
    </row>
    <row r="486" spans="17:38" x14ac:dyDescent="0.25">
      <c r="Q486" s="197"/>
      <c r="R486" s="197"/>
      <c r="S486" s="197"/>
      <c r="T486" s="197"/>
      <c r="U486" s="197"/>
      <c r="V486" s="197"/>
      <c r="W486" s="197"/>
      <c r="X486" s="197"/>
      <c r="Y486" s="197"/>
      <c r="Z486" s="197"/>
      <c r="AA486" s="197"/>
      <c r="AB486" s="197"/>
      <c r="AC486" s="197"/>
      <c r="AD486" s="197"/>
      <c r="AE486" s="197"/>
      <c r="AF486" s="197"/>
      <c r="AG486" s="197"/>
      <c r="AH486" s="197"/>
      <c r="AI486" s="197"/>
      <c r="AJ486" s="197"/>
      <c r="AK486" s="197"/>
      <c r="AL486" s="197"/>
    </row>
    <row r="487" spans="17:38" x14ac:dyDescent="0.25">
      <c r="Q487" s="197"/>
      <c r="R487" s="197"/>
      <c r="S487" s="197"/>
      <c r="T487" s="197"/>
      <c r="U487" s="197"/>
      <c r="V487" s="197"/>
      <c r="W487" s="197"/>
      <c r="X487" s="197"/>
      <c r="Y487" s="197"/>
      <c r="Z487" s="197"/>
      <c r="AA487" s="197"/>
      <c r="AB487" s="197"/>
      <c r="AC487" s="197"/>
      <c r="AD487" s="197"/>
      <c r="AE487" s="197"/>
      <c r="AF487" s="197"/>
      <c r="AG487" s="197"/>
      <c r="AH487" s="197"/>
      <c r="AI487" s="197"/>
      <c r="AJ487" s="197"/>
      <c r="AK487" s="197"/>
      <c r="AL487" s="197"/>
    </row>
    <row r="488" spans="17:38" x14ac:dyDescent="0.25">
      <c r="Q488" s="197"/>
      <c r="R488" s="197"/>
      <c r="S488" s="197"/>
      <c r="T488" s="197"/>
      <c r="U488" s="197"/>
      <c r="V488" s="197"/>
      <c r="W488" s="197"/>
      <c r="X488" s="197"/>
      <c r="Y488" s="197"/>
      <c r="Z488" s="197"/>
      <c r="AA488" s="197"/>
      <c r="AB488" s="197"/>
      <c r="AC488" s="197"/>
      <c r="AD488" s="197"/>
      <c r="AE488" s="197"/>
      <c r="AF488" s="197"/>
      <c r="AG488" s="197"/>
      <c r="AH488" s="197"/>
      <c r="AI488" s="197"/>
      <c r="AJ488" s="197"/>
      <c r="AK488" s="197"/>
      <c r="AL488" s="197"/>
    </row>
    <row r="489" spans="17:38" x14ac:dyDescent="0.25">
      <c r="Q489" s="197"/>
      <c r="R489" s="197"/>
      <c r="S489" s="197"/>
      <c r="T489" s="197"/>
      <c r="U489" s="197"/>
      <c r="V489" s="197"/>
      <c r="W489" s="197"/>
      <c r="X489" s="197"/>
      <c r="Y489" s="197"/>
      <c r="Z489" s="197"/>
      <c r="AA489" s="197"/>
      <c r="AB489" s="197"/>
      <c r="AC489" s="197"/>
      <c r="AD489" s="197"/>
      <c r="AE489" s="197"/>
      <c r="AF489" s="197"/>
      <c r="AG489" s="197"/>
      <c r="AH489" s="197"/>
      <c r="AI489" s="197"/>
      <c r="AJ489" s="197"/>
      <c r="AK489" s="197"/>
      <c r="AL489" s="197"/>
    </row>
    <row r="490" spans="17:38" x14ac:dyDescent="0.25">
      <c r="Q490" s="197"/>
      <c r="R490" s="197"/>
      <c r="S490" s="197"/>
      <c r="T490" s="197"/>
      <c r="U490" s="197"/>
      <c r="V490" s="197"/>
      <c r="W490" s="197"/>
      <c r="X490" s="197"/>
      <c r="Y490" s="197"/>
      <c r="Z490" s="197"/>
      <c r="AA490" s="197"/>
      <c r="AB490" s="197"/>
      <c r="AC490" s="197"/>
      <c r="AD490" s="197"/>
      <c r="AE490" s="197"/>
      <c r="AF490" s="197"/>
      <c r="AG490" s="197"/>
      <c r="AH490" s="197"/>
      <c r="AI490" s="197"/>
      <c r="AJ490" s="197"/>
      <c r="AK490" s="197"/>
      <c r="AL490" s="197"/>
    </row>
    <row r="491" spans="17:38" x14ac:dyDescent="0.25">
      <c r="Q491" s="197"/>
      <c r="R491" s="197"/>
      <c r="S491" s="197"/>
      <c r="T491" s="197"/>
      <c r="U491" s="197"/>
      <c r="V491" s="197"/>
      <c r="W491" s="197"/>
      <c r="X491" s="197"/>
      <c r="Y491" s="197"/>
      <c r="Z491" s="197"/>
      <c r="AA491" s="197"/>
      <c r="AB491" s="197"/>
      <c r="AC491" s="197"/>
      <c r="AD491" s="197"/>
      <c r="AE491" s="197"/>
      <c r="AF491" s="197"/>
      <c r="AG491" s="197"/>
      <c r="AH491" s="197"/>
      <c r="AI491" s="197"/>
      <c r="AJ491" s="197"/>
      <c r="AK491" s="197"/>
      <c r="AL491" s="197"/>
    </row>
    <row r="492" spans="17:38" x14ac:dyDescent="0.25">
      <c r="Q492" s="197"/>
      <c r="R492" s="197"/>
      <c r="S492" s="197"/>
      <c r="T492" s="197"/>
      <c r="U492" s="197"/>
      <c r="V492" s="197"/>
      <c r="W492" s="197"/>
      <c r="X492" s="197"/>
      <c r="Y492" s="197"/>
      <c r="Z492" s="197"/>
      <c r="AA492" s="197"/>
      <c r="AB492" s="197"/>
      <c r="AC492" s="197"/>
      <c r="AD492" s="197"/>
      <c r="AE492" s="197"/>
      <c r="AF492" s="197"/>
      <c r="AG492" s="197"/>
      <c r="AH492" s="197"/>
      <c r="AI492" s="197"/>
      <c r="AJ492" s="197"/>
      <c r="AK492" s="197"/>
      <c r="AL492" s="197"/>
    </row>
    <row r="493" spans="17:38" x14ac:dyDescent="0.25">
      <c r="Q493" s="197"/>
      <c r="R493" s="197"/>
      <c r="S493" s="197"/>
      <c r="T493" s="197"/>
      <c r="U493" s="197"/>
      <c r="V493" s="197"/>
      <c r="W493" s="197"/>
      <c r="X493" s="197"/>
      <c r="Y493" s="197"/>
      <c r="Z493" s="197"/>
      <c r="AA493" s="197"/>
      <c r="AB493" s="197"/>
      <c r="AC493" s="197"/>
      <c r="AD493" s="197"/>
      <c r="AE493" s="197"/>
      <c r="AF493" s="197"/>
      <c r="AG493" s="197"/>
      <c r="AH493" s="197"/>
      <c r="AI493" s="197"/>
      <c r="AJ493" s="197"/>
      <c r="AK493" s="197"/>
      <c r="AL493" s="197"/>
    </row>
    <row r="494" spans="17:38" x14ac:dyDescent="0.25">
      <c r="Q494" s="197"/>
      <c r="R494" s="197"/>
      <c r="S494" s="197"/>
      <c r="T494" s="197"/>
      <c r="U494" s="197"/>
      <c r="V494" s="197"/>
      <c r="W494" s="197"/>
      <c r="X494" s="197"/>
      <c r="Y494" s="197"/>
      <c r="Z494" s="197"/>
      <c r="AA494" s="197"/>
      <c r="AB494" s="197"/>
      <c r="AC494" s="197"/>
      <c r="AD494" s="197"/>
      <c r="AE494" s="197"/>
      <c r="AF494" s="197"/>
      <c r="AG494" s="197"/>
      <c r="AH494" s="197"/>
      <c r="AI494" s="197"/>
      <c r="AJ494" s="197"/>
      <c r="AK494" s="197"/>
      <c r="AL494" s="197"/>
    </row>
    <row r="495" spans="17:38" x14ac:dyDescent="0.25">
      <c r="Q495" s="197"/>
      <c r="R495" s="197"/>
      <c r="S495" s="197"/>
      <c r="T495" s="197"/>
      <c r="U495" s="197"/>
      <c r="V495" s="197"/>
      <c r="W495" s="197"/>
      <c r="X495" s="197"/>
      <c r="Y495" s="197"/>
      <c r="Z495" s="197"/>
      <c r="AA495" s="197"/>
      <c r="AB495" s="197"/>
      <c r="AC495" s="197"/>
      <c r="AD495" s="197"/>
      <c r="AE495" s="197"/>
      <c r="AF495" s="197"/>
      <c r="AG495" s="197"/>
      <c r="AH495" s="197"/>
      <c r="AI495" s="197"/>
      <c r="AJ495" s="197"/>
      <c r="AK495" s="197"/>
      <c r="AL495" s="197"/>
    </row>
    <row r="496" spans="17:38" x14ac:dyDescent="0.25">
      <c r="Q496" s="197"/>
      <c r="R496" s="197"/>
      <c r="S496" s="197"/>
      <c r="T496" s="197"/>
      <c r="U496" s="197"/>
      <c r="V496" s="197"/>
      <c r="W496" s="197"/>
      <c r="X496" s="197"/>
      <c r="Y496" s="197"/>
      <c r="Z496" s="197"/>
      <c r="AA496" s="197"/>
      <c r="AB496" s="197"/>
      <c r="AC496" s="197"/>
      <c r="AD496" s="197"/>
      <c r="AE496" s="197"/>
      <c r="AF496" s="197"/>
      <c r="AG496" s="197"/>
      <c r="AH496" s="197"/>
      <c r="AI496" s="197"/>
      <c r="AJ496" s="197"/>
      <c r="AK496" s="197"/>
      <c r="AL496" s="197"/>
    </row>
    <row r="497" spans="17:38" x14ac:dyDescent="0.25">
      <c r="Q497" s="197"/>
      <c r="R497" s="197"/>
      <c r="S497" s="197"/>
      <c r="T497" s="197"/>
      <c r="U497" s="197"/>
      <c r="V497" s="197"/>
      <c r="W497" s="197"/>
      <c r="X497" s="197"/>
      <c r="Y497" s="197"/>
      <c r="Z497" s="197"/>
      <c r="AA497" s="197"/>
      <c r="AB497" s="197"/>
      <c r="AC497" s="197"/>
      <c r="AD497" s="197"/>
      <c r="AE497" s="197"/>
      <c r="AF497" s="197"/>
      <c r="AG497" s="197"/>
      <c r="AH497" s="197"/>
      <c r="AI497" s="197"/>
      <c r="AJ497" s="197"/>
      <c r="AK497" s="197"/>
      <c r="AL497" s="197"/>
    </row>
    <row r="498" spans="17:38" x14ac:dyDescent="0.25">
      <c r="Q498" s="197"/>
      <c r="R498" s="197"/>
      <c r="S498" s="197"/>
      <c r="T498" s="197"/>
      <c r="U498" s="197"/>
      <c r="V498" s="197"/>
      <c r="W498" s="197"/>
      <c r="X498" s="197"/>
      <c r="Y498" s="197"/>
      <c r="Z498" s="197"/>
      <c r="AA498" s="197"/>
      <c r="AB498" s="197"/>
      <c r="AC498" s="197"/>
      <c r="AD498" s="197"/>
      <c r="AE498" s="197"/>
      <c r="AF498" s="197"/>
      <c r="AG498" s="197"/>
      <c r="AH498" s="197"/>
      <c r="AI498" s="197"/>
      <c r="AJ498" s="197"/>
      <c r="AK498" s="197"/>
      <c r="AL498" s="197"/>
    </row>
    <row r="499" spans="17:38" x14ac:dyDescent="0.25">
      <c r="Q499" s="197"/>
      <c r="R499" s="197"/>
      <c r="S499" s="197"/>
      <c r="T499" s="197"/>
      <c r="U499" s="197"/>
      <c r="V499" s="197"/>
      <c r="W499" s="197"/>
      <c r="X499" s="197"/>
      <c r="Y499" s="197"/>
      <c r="Z499" s="197"/>
      <c r="AA499" s="197"/>
      <c r="AB499" s="197"/>
      <c r="AC499" s="197"/>
      <c r="AD499" s="197"/>
      <c r="AE499" s="197"/>
      <c r="AF499" s="197"/>
      <c r="AG499" s="197"/>
      <c r="AH499" s="197"/>
      <c r="AI499" s="197"/>
      <c r="AJ499" s="197"/>
      <c r="AK499" s="197"/>
      <c r="AL499" s="197"/>
    </row>
    <row r="500" spans="17:38" x14ac:dyDescent="0.25">
      <c r="Q500" s="197"/>
      <c r="R500" s="197"/>
      <c r="S500" s="197"/>
      <c r="T500" s="197"/>
      <c r="U500" s="197"/>
      <c r="V500" s="197"/>
      <c r="W500" s="197"/>
      <c r="X500" s="197"/>
      <c r="Y500" s="197"/>
      <c r="Z500" s="197"/>
      <c r="AA500" s="197"/>
      <c r="AB500" s="197"/>
      <c r="AC500" s="197"/>
      <c r="AD500" s="197"/>
      <c r="AE500" s="197"/>
      <c r="AF500" s="197"/>
      <c r="AG500" s="197"/>
      <c r="AH500" s="197"/>
      <c r="AI500" s="197"/>
      <c r="AJ500" s="197"/>
      <c r="AK500" s="197"/>
      <c r="AL500" s="197"/>
    </row>
    <row r="501" spans="17:38" x14ac:dyDescent="0.25">
      <c r="Q501" s="197"/>
      <c r="R501" s="197"/>
      <c r="S501" s="197"/>
      <c r="T501" s="197"/>
      <c r="U501" s="197"/>
      <c r="V501" s="197"/>
      <c r="W501" s="197"/>
      <c r="X501" s="197"/>
      <c r="Y501" s="197"/>
      <c r="Z501" s="197"/>
      <c r="AA501" s="197"/>
      <c r="AB501" s="197"/>
      <c r="AC501" s="197"/>
      <c r="AD501" s="197"/>
      <c r="AE501" s="197"/>
      <c r="AF501" s="197"/>
      <c r="AG501" s="197"/>
      <c r="AH501" s="197"/>
      <c r="AI501" s="197"/>
      <c r="AJ501" s="197"/>
      <c r="AK501" s="197"/>
      <c r="AL501" s="197"/>
    </row>
    <row r="502" spans="17:38" x14ac:dyDescent="0.25">
      <c r="Q502" s="197"/>
      <c r="R502" s="197"/>
      <c r="S502" s="197"/>
      <c r="T502" s="197"/>
      <c r="U502" s="197"/>
      <c r="V502" s="197"/>
      <c r="W502" s="197"/>
      <c r="X502" s="197"/>
      <c r="Y502" s="197"/>
      <c r="Z502" s="197"/>
      <c r="AA502" s="197"/>
      <c r="AB502" s="197"/>
      <c r="AC502" s="197"/>
      <c r="AD502" s="197"/>
      <c r="AE502" s="197"/>
      <c r="AF502" s="197"/>
      <c r="AG502" s="197"/>
      <c r="AH502" s="197"/>
      <c r="AI502" s="197"/>
      <c r="AJ502" s="197"/>
      <c r="AK502" s="197"/>
      <c r="AL502" s="197"/>
    </row>
    <row r="503" spans="17:38" x14ac:dyDescent="0.25">
      <c r="Q503" s="197"/>
      <c r="R503" s="197"/>
      <c r="S503" s="197"/>
      <c r="T503" s="197"/>
      <c r="U503" s="197"/>
      <c r="V503" s="197"/>
      <c r="W503" s="197"/>
      <c r="X503" s="197"/>
      <c r="Y503" s="197"/>
      <c r="Z503" s="197"/>
      <c r="AA503" s="197"/>
      <c r="AB503" s="197"/>
      <c r="AC503" s="197"/>
      <c r="AD503" s="197"/>
      <c r="AE503" s="197"/>
      <c r="AF503" s="197"/>
      <c r="AG503" s="197"/>
      <c r="AH503" s="197"/>
      <c r="AI503" s="197"/>
      <c r="AJ503" s="197"/>
      <c r="AK503" s="197"/>
      <c r="AL503" s="197"/>
    </row>
    <row r="504" spans="17:38" x14ac:dyDescent="0.25">
      <c r="Q504" s="197"/>
      <c r="R504" s="197"/>
      <c r="S504" s="197"/>
      <c r="T504" s="197"/>
      <c r="U504" s="197"/>
      <c r="V504" s="197"/>
      <c r="W504" s="197"/>
      <c r="X504" s="197"/>
      <c r="Y504" s="197"/>
      <c r="Z504" s="197"/>
      <c r="AA504" s="197"/>
      <c r="AB504" s="197"/>
      <c r="AC504" s="197"/>
      <c r="AD504" s="197"/>
      <c r="AE504" s="197"/>
      <c r="AF504" s="197"/>
      <c r="AG504" s="197"/>
      <c r="AH504" s="197"/>
      <c r="AI504" s="197"/>
      <c r="AJ504" s="197"/>
      <c r="AK504" s="197"/>
      <c r="AL504" s="197"/>
    </row>
    <row r="505" spans="17:38" x14ac:dyDescent="0.25">
      <c r="Q505" s="197"/>
      <c r="R505" s="197"/>
      <c r="S505" s="197"/>
      <c r="T505" s="197"/>
      <c r="U505" s="197"/>
      <c r="V505" s="197"/>
      <c r="W505" s="197"/>
      <c r="X505" s="197"/>
      <c r="Y505" s="197"/>
      <c r="Z505" s="197"/>
      <c r="AA505" s="197"/>
      <c r="AB505" s="197"/>
      <c r="AC505" s="197"/>
      <c r="AD505" s="197"/>
      <c r="AE505" s="197"/>
      <c r="AF505" s="197"/>
      <c r="AG505" s="197"/>
      <c r="AH505" s="197"/>
      <c r="AI505" s="197"/>
      <c r="AJ505" s="197"/>
      <c r="AK505" s="197"/>
      <c r="AL505" s="197"/>
    </row>
    <row r="506" spans="17:38" x14ac:dyDescent="0.25">
      <c r="Q506" s="197"/>
      <c r="R506" s="197"/>
      <c r="S506" s="197"/>
      <c r="T506" s="197"/>
      <c r="U506" s="197"/>
      <c r="V506" s="197"/>
      <c r="W506" s="197"/>
      <c r="X506" s="197"/>
      <c r="Y506" s="197"/>
      <c r="Z506" s="197"/>
      <c r="AA506" s="197"/>
      <c r="AB506" s="197"/>
      <c r="AC506" s="197"/>
      <c r="AD506" s="197"/>
      <c r="AE506" s="197"/>
      <c r="AF506" s="197"/>
      <c r="AG506" s="197"/>
      <c r="AH506" s="197"/>
      <c r="AI506" s="197"/>
      <c r="AJ506" s="197"/>
      <c r="AK506" s="197"/>
      <c r="AL506" s="197"/>
    </row>
    <row r="507" spans="17:38" x14ac:dyDescent="0.25">
      <c r="Q507" s="197"/>
      <c r="R507" s="197"/>
      <c r="S507" s="197"/>
      <c r="T507" s="197"/>
      <c r="U507" s="197"/>
      <c r="V507" s="197"/>
      <c r="W507" s="197"/>
      <c r="X507" s="197"/>
      <c r="Y507" s="197"/>
      <c r="Z507" s="197"/>
      <c r="AA507" s="197"/>
      <c r="AB507" s="197"/>
      <c r="AC507" s="197"/>
      <c r="AD507" s="197"/>
      <c r="AE507" s="197"/>
      <c r="AF507" s="197"/>
      <c r="AG507" s="197"/>
      <c r="AH507" s="197"/>
      <c r="AI507" s="197"/>
      <c r="AJ507" s="197"/>
      <c r="AK507" s="197"/>
      <c r="AL507" s="197"/>
    </row>
    <row r="508" spans="17:38" x14ac:dyDescent="0.25">
      <c r="Q508" s="197"/>
      <c r="R508" s="197"/>
      <c r="S508" s="197"/>
      <c r="T508" s="197"/>
      <c r="U508" s="197"/>
      <c r="V508" s="197"/>
      <c r="W508" s="197"/>
      <c r="X508" s="197"/>
      <c r="Y508" s="197"/>
      <c r="Z508" s="197"/>
      <c r="AA508" s="197"/>
      <c r="AB508" s="197"/>
      <c r="AC508" s="197"/>
      <c r="AD508" s="197"/>
      <c r="AE508" s="197"/>
      <c r="AF508" s="197"/>
      <c r="AG508" s="197"/>
      <c r="AH508" s="197"/>
      <c r="AI508" s="197"/>
      <c r="AJ508" s="197"/>
      <c r="AK508" s="197"/>
      <c r="AL508" s="197"/>
    </row>
    <row r="509" spans="17:38" x14ac:dyDescent="0.25">
      <c r="Q509" s="197"/>
      <c r="R509" s="197"/>
      <c r="S509" s="197"/>
      <c r="T509" s="197"/>
      <c r="U509" s="197"/>
      <c r="V509" s="197"/>
      <c r="W509" s="197"/>
      <c r="X509" s="197"/>
      <c r="Y509" s="197"/>
      <c r="Z509" s="197"/>
      <c r="AA509" s="197"/>
      <c r="AB509" s="197"/>
      <c r="AC509" s="197"/>
      <c r="AD509" s="197"/>
      <c r="AE509" s="197"/>
      <c r="AF509" s="197"/>
      <c r="AG509" s="197"/>
      <c r="AH509" s="197"/>
      <c r="AI509" s="197"/>
      <c r="AJ509" s="197"/>
      <c r="AK509" s="197"/>
      <c r="AL509" s="197"/>
    </row>
    <row r="510" spans="17:38" x14ac:dyDescent="0.25">
      <c r="Q510" s="197"/>
      <c r="R510" s="197"/>
      <c r="S510" s="197"/>
      <c r="T510" s="197"/>
      <c r="U510" s="197"/>
      <c r="V510" s="197"/>
      <c r="W510" s="197"/>
      <c r="X510" s="197"/>
      <c r="Y510" s="197"/>
      <c r="Z510" s="197"/>
      <c r="AA510" s="197"/>
      <c r="AB510" s="197"/>
      <c r="AC510" s="197"/>
      <c r="AD510" s="197"/>
      <c r="AE510" s="197"/>
      <c r="AF510" s="197"/>
      <c r="AG510" s="197"/>
      <c r="AH510" s="197"/>
      <c r="AI510" s="197"/>
      <c r="AJ510" s="197"/>
      <c r="AK510" s="197"/>
      <c r="AL510" s="197"/>
    </row>
    <row r="511" spans="17:38" x14ac:dyDescent="0.25">
      <c r="Q511" s="197"/>
      <c r="R511" s="197"/>
      <c r="S511" s="197"/>
      <c r="T511" s="197"/>
      <c r="U511" s="197"/>
      <c r="V511" s="197"/>
      <c r="W511" s="197"/>
      <c r="X511" s="197"/>
      <c r="Y511" s="197"/>
      <c r="Z511" s="197"/>
      <c r="AA511" s="197"/>
      <c r="AB511" s="197"/>
      <c r="AC511" s="197"/>
      <c r="AD511" s="197"/>
      <c r="AE511" s="197"/>
      <c r="AF511" s="197"/>
      <c r="AG511" s="197"/>
      <c r="AH511" s="197"/>
      <c r="AI511" s="197"/>
      <c r="AJ511" s="197"/>
      <c r="AK511" s="197"/>
      <c r="AL511" s="197"/>
    </row>
    <row r="512" spans="17:38" x14ac:dyDescent="0.25">
      <c r="Q512" s="197"/>
      <c r="R512" s="197"/>
      <c r="S512" s="197"/>
      <c r="T512" s="197"/>
      <c r="U512" s="197"/>
      <c r="V512" s="197"/>
      <c r="W512" s="197"/>
      <c r="X512" s="197"/>
      <c r="Y512" s="197"/>
      <c r="Z512" s="197"/>
      <c r="AA512" s="197"/>
      <c r="AB512" s="197"/>
      <c r="AC512" s="197"/>
      <c r="AD512" s="197"/>
      <c r="AE512" s="197"/>
      <c r="AF512" s="197"/>
      <c r="AG512" s="197"/>
      <c r="AH512" s="197"/>
      <c r="AI512" s="197"/>
      <c r="AJ512" s="197"/>
      <c r="AK512" s="197"/>
      <c r="AL512" s="197"/>
    </row>
    <row r="513" spans="17:38" x14ac:dyDescent="0.25">
      <c r="Q513" s="197"/>
      <c r="R513" s="197"/>
      <c r="S513" s="197"/>
      <c r="T513" s="197"/>
      <c r="U513" s="197"/>
      <c r="V513" s="197"/>
      <c r="W513" s="197"/>
      <c r="X513" s="197"/>
      <c r="Y513" s="197"/>
      <c r="Z513" s="197"/>
      <c r="AA513" s="197"/>
      <c r="AB513" s="197"/>
      <c r="AC513" s="197"/>
      <c r="AD513" s="197"/>
      <c r="AE513" s="197"/>
      <c r="AF513" s="197"/>
      <c r="AG513" s="197"/>
      <c r="AH513" s="197"/>
      <c r="AI513" s="197"/>
      <c r="AJ513" s="197"/>
      <c r="AK513" s="197"/>
      <c r="AL513" s="197"/>
    </row>
    <row r="514" spans="17:38" x14ac:dyDescent="0.25">
      <c r="Q514" s="197"/>
      <c r="R514" s="197"/>
      <c r="S514" s="197"/>
      <c r="T514" s="197"/>
      <c r="U514" s="197"/>
      <c r="V514" s="197"/>
      <c r="W514" s="197"/>
      <c r="X514" s="197"/>
      <c r="Y514" s="197"/>
      <c r="Z514" s="197"/>
      <c r="AA514" s="197"/>
      <c r="AB514" s="197"/>
      <c r="AC514" s="197"/>
      <c r="AD514" s="197"/>
      <c r="AE514" s="197"/>
      <c r="AF514" s="197"/>
      <c r="AG514" s="197"/>
      <c r="AH514" s="197"/>
      <c r="AI514" s="197"/>
      <c r="AJ514" s="197"/>
      <c r="AK514" s="197"/>
      <c r="AL514" s="197"/>
    </row>
    <row r="515" spans="17:38" x14ac:dyDescent="0.25">
      <c r="Q515" s="197"/>
      <c r="R515" s="197"/>
      <c r="S515" s="197"/>
      <c r="T515" s="197"/>
      <c r="U515" s="197"/>
      <c r="V515" s="197"/>
      <c r="W515" s="197"/>
      <c r="X515" s="197"/>
      <c r="Y515" s="197"/>
      <c r="Z515" s="197"/>
      <c r="AA515" s="197"/>
      <c r="AB515" s="197"/>
      <c r="AC515" s="197"/>
      <c r="AD515" s="197"/>
      <c r="AE515" s="197"/>
      <c r="AF515" s="197"/>
      <c r="AG515" s="197"/>
      <c r="AH515" s="197"/>
      <c r="AI515" s="197"/>
      <c r="AJ515" s="197"/>
      <c r="AK515" s="197"/>
      <c r="AL515" s="197"/>
    </row>
    <row r="516" spans="17:38" x14ac:dyDescent="0.25">
      <c r="Q516" s="197"/>
      <c r="R516" s="197"/>
      <c r="S516" s="197"/>
      <c r="T516" s="197"/>
      <c r="U516" s="197"/>
      <c r="V516" s="197"/>
      <c r="W516" s="197"/>
      <c r="X516" s="197"/>
      <c r="Y516" s="197"/>
      <c r="Z516" s="197"/>
      <c r="AA516" s="197"/>
      <c r="AB516" s="197"/>
      <c r="AC516" s="197"/>
      <c r="AD516" s="197"/>
      <c r="AE516" s="197"/>
      <c r="AF516" s="197"/>
      <c r="AG516" s="197"/>
      <c r="AH516" s="197"/>
      <c r="AI516" s="197"/>
      <c r="AJ516" s="197"/>
      <c r="AK516" s="197"/>
      <c r="AL516" s="197"/>
    </row>
    <row r="517" spans="17:38" x14ac:dyDescent="0.25">
      <c r="Q517" s="197"/>
      <c r="R517" s="197"/>
      <c r="S517" s="197"/>
      <c r="T517" s="197"/>
      <c r="U517" s="197"/>
      <c r="V517" s="197"/>
      <c r="W517" s="197"/>
      <c r="X517" s="197"/>
      <c r="Y517" s="197"/>
      <c r="Z517" s="197"/>
      <c r="AA517" s="197"/>
      <c r="AB517" s="197"/>
      <c r="AC517" s="197"/>
      <c r="AD517" s="197"/>
      <c r="AE517" s="197"/>
      <c r="AF517" s="197"/>
      <c r="AG517" s="197"/>
      <c r="AH517" s="197"/>
      <c r="AI517" s="197"/>
      <c r="AJ517" s="197"/>
      <c r="AK517" s="197"/>
      <c r="AL517" s="197"/>
    </row>
    <row r="518" spans="17:38" x14ac:dyDescent="0.25">
      <c r="Q518" s="197"/>
      <c r="R518" s="197"/>
      <c r="S518" s="197"/>
      <c r="T518" s="197"/>
      <c r="U518" s="197"/>
      <c r="V518" s="197"/>
      <c r="W518" s="197"/>
      <c r="X518" s="197"/>
      <c r="Y518" s="197"/>
      <c r="Z518" s="197"/>
      <c r="AA518" s="197"/>
      <c r="AB518" s="197"/>
      <c r="AC518" s="197"/>
      <c r="AD518" s="197"/>
      <c r="AE518" s="197"/>
      <c r="AF518" s="197"/>
      <c r="AG518" s="197"/>
      <c r="AH518" s="197"/>
      <c r="AI518" s="197"/>
      <c r="AJ518" s="197"/>
      <c r="AK518" s="197"/>
      <c r="AL518" s="197"/>
    </row>
    <row r="519" spans="17:38" x14ac:dyDescent="0.25">
      <c r="Q519" s="197"/>
      <c r="R519" s="197"/>
      <c r="S519" s="197"/>
      <c r="T519" s="197"/>
      <c r="U519" s="197"/>
      <c r="V519" s="197"/>
      <c r="W519" s="197"/>
      <c r="X519" s="197"/>
      <c r="Y519" s="197"/>
      <c r="Z519" s="197"/>
      <c r="AA519" s="197"/>
      <c r="AB519" s="197"/>
      <c r="AC519" s="197"/>
      <c r="AD519" s="197"/>
      <c r="AE519" s="197"/>
      <c r="AF519" s="197"/>
      <c r="AG519" s="197"/>
      <c r="AH519" s="197"/>
      <c r="AI519" s="197"/>
      <c r="AJ519" s="197"/>
      <c r="AK519" s="197"/>
      <c r="AL519" s="197"/>
    </row>
    <row r="520" spans="17:38" x14ac:dyDescent="0.25">
      <c r="Q520" s="197"/>
      <c r="R520" s="197"/>
      <c r="S520" s="197"/>
      <c r="T520" s="197"/>
      <c r="U520" s="197"/>
      <c r="V520" s="197"/>
      <c r="W520" s="197"/>
      <c r="X520" s="197"/>
      <c r="Y520" s="197"/>
      <c r="Z520" s="197"/>
      <c r="AA520" s="197"/>
      <c r="AB520" s="197"/>
      <c r="AC520" s="197"/>
      <c r="AD520" s="197"/>
      <c r="AE520" s="197"/>
      <c r="AF520" s="197"/>
      <c r="AG520" s="197"/>
      <c r="AH520" s="197"/>
      <c r="AI520" s="197"/>
      <c r="AJ520" s="197"/>
      <c r="AK520" s="197"/>
      <c r="AL520" s="197"/>
    </row>
    <row r="521" spans="17:38" x14ac:dyDescent="0.25">
      <c r="Q521" s="197"/>
      <c r="R521" s="197"/>
      <c r="S521" s="197"/>
      <c r="T521" s="197"/>
      <c r="U521" s="197"/>
      <c r="V521" s="197"/>
      <c r="W521" s="197"/>
      <c r="X521" s="197"/>
      <c r="Y521" s="197"/>
      <c r="Z521" s="197"/>
      <c r="AA521" s="197"/>
      <c r="AB521" s="197"/>
      <c r="AC521" s="197"/>
      <c r="AD521" s="197"/>
      <c r="AE521" s="197"/>
      <c r="AF521" s="197"/>
      <c r="AG521" s="197"/>
      <c r="AH521" s="197"/>
      <c r="AI521" s="197"/>
      <c r="AJ521" s="197"/>
      <c r="AK521" s="197"/>
      <c r="AL521" s="197"/>
    </row>
    <row r="522" spans="17:38" x14ac:dyDescent="0.25">
      <c r="Q522" s="197"/>
      <c r="R522" s="197"/>
      <c r="S522" s="197"/>
      <c r="T522" s="197"/>
      <c r="U522" s="197"/>
      <c r="V522" s="197"/>
      <c r="W522" s="197"/>
      <c r="X522" s="197"/>
      <c r="Y522" s="197"/>
      <c r="Z522" s="197"/>
      <c r="AA522" s="197"/>
      <c r="AB522" s="197"/>
      <c r="AC522" s="197"/>
      <c r="AD522" s="197"/>
      <c r="AE522" s="197"/>
      <c r="AF522" s="197"/>
      <c r="AG522" s="197"/>
      <c r="AH522" s="197"/>
      <c r="AI522" s="197"/>
      <c r="AJ522" s="197"/>
      <c r="AK522" s="197"/>
      <c r="AL522" s="197"/>
    </row>
    <row r="523" spans="17:38" x14ac:dyDescent="0.25">
      <c r="Q523" s="197"/>
      <c r="R523" s="197"/>
      <c r="S523" s="197"/>
      <c r="T523" s="197"/>
      <c r="U523" s="197"/>
      <c r="V523" s="197"/>
      <c r="W523" s="197"/>
      <c r="X523" s="197"/>
      <c r="Y523" s="197"/>
      <c r="Z523" s="197"/>
      <c r="AA523" s="197"/>
      <c r="AB523" s="197"/>
      <c r="AC523" s="197"/>
      <c r="AD523" s="197"/>
      <c r="AE523" s="197"/>
      <c r="AF523" s="197"/>
      <c r="AG523" s="197"/>
      <c r="AH523" s="197"/>
      <c r="AI523" s="197"/>
      <c r="AJ523" s="197"/>
      <c r="AK523" s="197"/>
      <c r="AL523" s="197"/>
    </row>
    <row r="524" spans="17:38" x14ac:dyDescent="0.25">
      <c r="Q524" s="197"/>
      <c r="R524" s="197"/>
      <c r="S524" s="197"/>
      <c r="T524" s="197"/>
      <c r="U524" s="197"/>
      <c r="V524" s="197"/>
      <c r="W524" s="197"/>
      <c r="X524" s="197"/>
      <c r="Y524" s="197"/>
      <c r="Z524" s="197"/>
      <c r="AA524" s="197"/>
      <c r="AB524" s="197"/>
      <c r="AC524" s="197"/>
      <c r="AD524" s="197"/>
      <c r="AE524" s="197"/>
      <c r="AF524" s="197"/>
      <c r="AG524" s="197"/>
      <c r="AH524" s="197"/>
      <c r="AI524" s="197"/>
      <c r="AJ524" s="197"/>
      <c r="AK524" s="197"/>
      <c r="AL524" s="197"/>
    </row>
    <row r="525" spans="17:38" x14ac:dyDescent="0.25">
      <c r="Q525" s="197"/>
      <c r="R525" s="197"/>
      <c r="S525" s="197"/>
      <c r="T525" s="197"/>
      <c r="U525" s="197"/>
      <c r="V525" s="197"/>
      <c r="W525" s="197"/>
      <c r="X525" s="197"/>
      <c r="Y525" s="197"/>
      <c r="Z525" s="197"/>
      <c r="AA525" s="197"/>
      <c r="AB525" s="197"/>
      <c r="AC525" s="197"/>
      <c r="AD525" s="197"/>
      <c r="AE525" s="197"/>
      <c r="AF525" s="197"/>
      <c r="AG525" s="197"/>
      <c r="AH525" s="197"/>
      <c r="AI525" s="197"/>
      <c r="AJ525" s="197"/>
      <c r="AK525" s="197"/>
      <c r="AL525" s="197"/>
    </row>
    <row r="526" spans="17:38" x14ac:dyDescent="0.25">
      <c r="Q526" s="197"/>
      <c r="R526" s="197"/>
      <c r="S526" s="197"/>
      <c r="T526" s="197"/>
      <c r="U526" s="197"/>
      <c r="V526" s="197"/>
      <c r="W526" s="197"/>
      <c r="X526" s="197"/>
      <c r="Y526" s="197"/>
      <c r="Z526" s="197"/>
      <c r="AA526" s="197"/>
      <c r="AB526" s="197"/>
      <c r="AC526" s="197"/>
      <c r="AD526" s="197"/>
      <c r="AE526" s="197"/>
      <c r="AF526" s="197"/>
      <c r="AG526" s="197"/>
      <c r="AH526" s="197"/>
      <c r="AI526" s="197"/>
      <c r="AJ526" s="197"/>
      <c r="AK526" s="197"/>
      <c r="AL526" s="197"/>
    </row>
    <row r="527" spans="17:38" x14ac:dyDescent="0.25">
      <c r="Q527" s="197"/>
      <c r="R527" s="197"/>
      <c r="S527" s="197"/>
      <c r="T527" s="197"/>
      <c r="U527" s="197"/>
      <c r="V527" s="197"/>
      <c r="W527" s="197"/>
      <c r="X527" s="197"/>
      <c r="Y527" s="197"/>
      <c r="Z527" s="197"/>
      <c r="AA527" s="197"/>
      <c r="AB527" s="197"/>
      <c r="AC527" s="197"/>
      <c r="AD527" s="197"/>
      <c r="AE527" s="197"/>
      <c r="AF527" s="197"/>
      <c r="AG527" s="197"/>
      <c r="AH527" s="197"/>
      <c r="AI527" s="197"/>
      <c r="AJ527" s="197"/>
      <c r="AK527" s="197"/>
      <c r="AL527" s="197"/>
    </row>
    <row r="528" spans="17:38" x14ac:dyDescent="0.25">
      <c r="Q528" s="197"/>
      <c r="R528" s="197"/>
      <c r="S528" s="197"/>
      <c r="T528" s="197"/>
      <c r="U528" s="197"/>
      <c r="V528" s="197"/>
      <c r="W528" s="197"/>
      <c r="X528" s="197"/>
      <c r="Y528" s="197"/>
      <c r="Z528" s="197"/>
      <c r="AA528" s="197"/>
      <c r="AB528" s="197"/>
      <c r="AC528" s="197"/>
      <c r="AD528" s="197"/>
      <c r="AE528" s="197"/>
      <c r="AF528" s="197"/>
      <c r="AG528" s="197"/>
      <c r="AH528" s="197"/>
      <c r="AI528" s="197"/>
      <c r="AJ528" s="197"/>
      <c r="AK528" s="197"/>
      <c r="AL528" s="197"/>
    </row>
    <row r="529" spans="17:38" x14ac:dyDescent="0.25">
      <c r="Q529" s="197"/>
      <c r="R529" s="197"/>
      <c r="S529" s="197"/>
      <c r="T529" s="197"/>
      <c r="U529" s="197"/>
      <c r="V529" s="197"/>
      <c r="W529" s="197"/>
      <c r="X529" s="197"/>
      <c r="Y529" s="197"/>
      <c r="Z529" s="197"/>
      <c r="AA529" s="197"/>
      <c r="AB529" s="197"/>
      <c r="AC529" s="197"/>
      <c r="AD529" s="197"/>
      <c r="AE529" s="197"/>
      <c r="AF529" s="197"/>
      <c r="AG529" s="197"/>
      <c r="AH529" s="197"/>
      <c r="AI529" s="197"/>
      <c r="AJ529" s="197"/>
      <c r="AK529" s="197"/>
      <c r="AL529" s="197"/>
    </row>
    <row r="530" spans="17:38" x14ac:dyDescent="0.25">
      <c r="Q530" s="197"/>
      <c r="R530" s="197"/>
      <c r="S530" s="197"/>
      <c r="T530" s="197"/>
      <c r="U530" s="197"/>
      <c r="V530" s="197"/>
      <c r="W530" s="197"/>
      <c r="X530" s="197"/>
      <c r="Y530" s="197"/>
      <c r="Z530" s="197"/>
      <c r="AA530" s="197"/>
      <c r="AB530" s="197"/>
      <c r="AC530" s="197"/>
      <c r="AD530" s="197"/>
      <c r="AE530" s="197"/>
      <c r="AF530" s="197"/>
      <c r="AG530" s="197"/>
      <c r="AH530" s="197"/>
      <c r="AI530" s="197"/>
      <c r="AJ530" s="197"/>
      <c r="AK530" s="197"/>
      <c r="AL530" s="197"/>
    </row>
    <row r="531" spans="17:38" x14ac:dyDescent="0.25">
      <c r="Q531" s="197"/>
      <c r="R531" s="197"/>
      <c r="S531" s="197"/>
      <c r="T531" s="197"/>
      <c r="U531" s="197"/>
      <c r="V531" s="197"/>
      <c r="W531" s="197"/>
      <c r="X531" s="197"/>
      <c r="Y531" s="197"/>
      <c r="Z531" s="197"/>
      <c r="AA531" s="197"/>
      <c r="AB531" s="197"/>
      <c r="AC531" s="197"/>
      <c r="AD531" s="197"/>
      <c r="AE531" s="197"/>
      <c r="AF531" s="197"/>
      <c r="AG531" s="197"/>
      <c r="AH531" s="197"/>
      <c r="AI531" s="197"/>
      <c r="AJ531" s="197"/>
      <c r="AK531" s="197"/>
      <c r="AL531" s="197"/>
    </row>
    <row r="532" spans="17:38" x14ac:dyDescent="0.25">
      <c r="Q532" s="197"/>
      <c r="R532" s="197"/>
      <c r="S532" s="197"/>
      <c r="T532" s="197"/>
      <c r="U532" s="197"/>
      <c r="V532" s="197"/>
      <c r="W532" s="197"/>
      <c r="X532" s="197"/>
      <c r="Y532" s="197"/>
      <c r="Z532" s="197"/>
      <c r="AA532" s="197"/>
      <c r="AB532" s="197"/>
      <c r="AC532" s="197"/>
      <c r="AD532" s="197"/>
      <c r="AE532" s="197"/>
      <c r="AF532" s="197"/>
      <c r="AG532" s="197"/>
      <c r="AH532" s="197"/>
      <c r="AI532" s="197"/>
      <c r="AJ532" s="197"/>
      <c r="AK532" s="197"/>
      <c r="AL532" s="197"/>
    </row>
    <row r="533" spans="17:38" x14ac:dyDescent="0.25">
      <c r="Q533" s="197"/>
      <c r="R533" s="197"/>
      <c r="S533" s="197"/>
      <c r="T533" s="197"/>
      <c r="U533" s="197"/>
      <c r="V533" s="197"/>
      <c r="W533" s="197"/>
      <c r="X533" s="197"/>
      <c r="Y533" s="197"/>
      <c r="Z533" s="197"/>
      <c r="AA533" s="197"/>
      <c r="AB533" s="197"/>
      <c r="AC533" s="197"/>
      <c r="AD533" s="197"/>
      <c r="AE533" s="197"/>
      <c r="AF533" s="197"/>
      <c r="AG533" s="197"/>
      <c r="AH533" s="197"/>
      <c r="AI533" s="197"/>
      <c r="AJ533" s="197"/>
      <c r="AK533" s="197"/>
      <c r="AL533" s="197"/>
    </row>
    <row r="534" spans="17:38" x14ac:dyDescent="0.25">
      <c r="Q534" s="197"/>
      <c r="R534" s="197"/>
      <c r="S534" s="197"/>
      <c r="T534" s="197"/>
      <c r="U534" s="197"/>
      <c r="V534" s="197"/>
      <c r="W534" s="197"/>
      <c r="X534" s="197"/>
      <c r="Y534" s="197"/>
      <c r="Z534" s="197"/>
      <c r="AA534" s="197"/>
      <c r="AB534" s="197"/>
      <c r="AC534" s="197"/>
      <c r="AD534" s="197"/>
      <c r="AE534" s="197"/>
      <c r="AF534" s="197"/>
      <c r="AG534" s="197"/>
      <c r="AH534" s="197"/>
      <c r="AI534" s="197"/>
      <c r="AJ534" s="197"/>
      <c r="AK534" s="197"/>
      <c r="AL534" s="197"/>
    </row>
    <row r="535" spans="17:38" x14ac:dyDescent="0.25">
      <c r="Q535" s="197"/>
      <c r="R535" s="197"/>
      <c r="S535" s="197"/>
      <c r="T535" s="197"/>
      <c r="U535" s="197"/>
      <c r="V535" s="197"/>
      <c r="W535" s="197"/>
      <c r="X535" s="197"/>
      <c r="Y535" s="197"/>
      <c r="Z535" s="197"/>
      <c r="AA535" s="197"/>
      <c r="AB535" s="197"/>
      <c r="AC535" s="197"/>
      <c r="AD535" s="197"/>
      <c r="AE535" s="197"/>
      <c r="AF535" s="197"/>
      <c r="AG535" s="197"/>
      <c r="AH535" s="197"/>
      <c r="AI535" s="197"/>
      <c r="AJ535" s="197"/>
      <c r="AK535" s="197"/>
      <c r="AL535" s="197"/>
    </row>
    <row r="536" spans="17:38" x14ac:dyDescent="0.25">
      <c r="Q536" s="197"/>
      <c r="R536" s="197"/>
      <c r="S536" s="197"/>
      <c r="T536" s="197"/>
      <c r="U536" s="197"/>
      <c r="V536" s="197"/>
      <c r="W536" s="197"/>
      <c r="X536" s="197"/>
      <c r="Y536" s="197"/>
      <c r="Z536" s="197"/>
      <c r="AA536" s="197"/>
      <c r="AB536" s="197"/>
      <c r="AC536" s="197"/>
      <c r="AD536" s="197"/>
      <c r="AE536" s="197"/>
      <c r="AF536" s="197"/>
      <c r="AG536" s="197"/>
      <c r="AH536" s="197"/>
      <c r="AI536" s="197"/>
      <c r="AJ536" s="197"/>
      <c r="AK536" s="197"/>
      <c r="AL536" s="197"/>
    </row>
    <row r="537" spans="17:38" x14ac:dyDescent="0.25">
      <c r="Q537" s="197"/>
      <c r="R537" s="197"/>
      <c r="S537" s="197"/>
      <c r="T537" s="197"/>
      <c r="U537" s="197"/>
      <c r="V537" s="197"/>
      <c r="W537" s="197"/>
      <c r="X537" s="197"/>
      <c r="Y537" s="197"/>
      <c r="Z537" s="197"/>
      <c r="AA537" s="197"/>
      <c r="AB537" s="197"/>
      <c r="AC537" s="197"/>
      <c r="AD537" s="197"/>
      <c r="AE537" s="197"/>
      <c r="AF537" s="197"/>
      <c r="AG537" s="197"/>
      <c r="AH537" s="197"/>
      <c r="AI537" s="197"/>
      <c r="AJ537" s="197"/>
      <c r="AK537" s="197"/>
      <c r="AL537" s="197"/>
    </row>
    <row r="538" spans="17:38" x14ac:dyDescent="0.25">
      <c r="Q538" s="197"/>
      <c r="R538" s="197"/>
      <c r="S538" s="197"/>
      <c r="T538" s="197"/>
      <c r="U538" s="197"/>
      <c r="V538" s="197"/>
      <c r="W538" s="197"/>
      <c r="X538" s="197"/>
      <c r="Y538" s="197"/>
      <c r="Z538" s="197"/>
      <c r="AA538" s="197"/>
      <c r="AB538" s="197"/>
      <c r="AC538" s="197"/>
      <c r="AD538" s="197"/>
      <c r="AE538" s="197"/>
      <c r="AF538" s="197"/>
      <c r="AG538" s="197"/>
      <c r="AH538" s="197"/>
      <c r="AI538" s="197"/>
      <c r="AJ538" s="197"/>
      <c r="AK538" s="197"/>
      <c r="AL538" s="197"/>
    </row>
    <row r="539" spans="17:38" x14ac:dyDescent="0.25">
      <c r="Q539" s="197"/>
      <c r="R539" s="197"/>
      <c r="S539" s="197"/>
      <c r="T539" s="197"/>
      <c r="U539" s="197"/>
      <c r="V539" s="197"/>
      <c r="W539" s="197"/>
      <c r="X539" s="197"/>
      <c r="Y539" s="197"/>
      <c r="Z539" s="197"/>
      <c r="AA539" s="197"/>
      <c r="AB539" s="197"/>
      <c r="AC539" s="197"/>
      <c r="AD539" s="197"/>
      <c r="AE539" s="197"/>
      <c r="AF539" s="197"/>
      <c r="AG539" s="197"/>
      <c r="AH539" s="197"/>
      <c r="AI539" s="197"/>
      <c r="AJ539" s="197"/>
      <c r="AK539" s="197"/>
      <c r="AL539" s="197"/>
    </row>
    <row r="540" spans="17:38" x14ac:dyDescent="0.25">
      <c r="Q540" s="197"/>
      <c r="R540" s="197"/>
      <c r="S540" s="197"/>
      <c r="T540" s="197"/>
      <c r="U540" s="197"/>
      <c r="V540" s="197"/>
      <c r="W540" s="197"/>
      <c r="X540" s="197"/>
      <c r="Y540" s="197"/>
      <c r="Z540" s="197"/>
      <c r="AA540" s="197"/>
      <c r="AB540" s="197"/>
      <c r="AC540" s="197"/>
      <c r="AD540" s="197"/>
      <c r="AE540" s="197"/>
      <c r="AF540" s="197"/>
      <c r="AG540" s="197"/>
      <c r="AH540" s="197"/>
      <c r="AI540" s="197"/>
      <c r="AJ540" s="197"/>
      <c r="AK540" s="197"/>
      <c r="AL540" s="197"/>
    </row>
    <row r="541" spans="17:38" x14ac:dyDescent="0.25">
      <c r="Q541" s="197"/>
      <c r="R541" s="197"/>
      <c r="S541" s="197"/>
      <c r="T541" s="197"/>
      <c r="U541" s="197"/>
      <c r="V541" s="197"/>
      <c r="W541" s="197"/>
      <c r="X541" s="197"/>
      <c r="Y541" s="197"/>
      <c r="Z541" s="197"/>
      <c r="AA541" s="197"/>
      <c r="AB541" s="197"/>
      <c r="AC541" s="197"/>
      <c r="AD541" s="197"/>
      <c r="AE541" s="197"/>
      <c r="AF541" s="197"/>
      <c r="AG541" s="197"/>
      <c r="AH541" s="197"/>
      <c r="AI541" s="197"/>
      <c r="AJ541" s="197"/>
      <c r="AK541" s="197"/>
      <c r="AL541" s="197"/>
    </row>
    <row r="542" spans="17:38" x14ac:dyDescent="0.25">
      <c r="Q542" s="197"/>
      <c r="R542" s="197"/>
      <c r="S542" s="197"/>
      <c r="T542" s="197"/>
      <c r="U542" s="197"/>
      <c r="V542" s="197"/>
      <c r="W542" s="197"/>
      <c r="X542" s="197"/>
      <c r="Y542" s="197"/>
      <c r="Z542" s="197"/>
      <c r="AA542" s="197"/>
      <c r="AB542" s="197"/>
      <c r="AC542" s="197"/>
      <c r="AD542" s="197"/>
      <c r="AE542" s="197"/>
      <c r="AF542" s="197"/>
      <c r="AG542" s="197"/>
      <c r="AH542" s="197"/>
      <c r="AI542" s="197"/>
      <c r="AJ542" s="197"/>
      <c r="AK542" s="197"/>
      <c r="AL542" s="197"/>
    </row>
    <row r="543" spans="17:38" x14ac:dyDescent="0.25">
      <c r="Q543" s="197"/>
      <c r="R543" s="197"/>
      <c r="S543" s="197"/>
      <c r="T543" s="197"/>
      <c r="U543" s="197"/>
      <c r="V543" s="197"/>
      <c r="W543" s="197"/>
      <c r="X543" s="197"/>
      <c r="Y543" s="197"/>
      <c r="Z543" s="197"/>
      <c r="AA543" s="197"/>
      <c r="AB543" s="197"/>
      <c r="AC543" s="197"/>
      <c r="AD543" s="197"/>
      <c r="AE543" s="197"/>
      <c r="AF543" s="197"/>
      <c r="AG543" s="197"/>
      <c r="AH543" s="197"/>
      <c r="AI543" s="197"/>
      <c r="AJ543" s="197"/>
      <c r="AK543" s="197"/>
      <c r="AL543" s="197"/>
    </row>
    <row r="544" spans="17:38" x14ac:dyDescent="0.25">
      <c r="Q544" s="197"/>
      <c r="R544" s="197"/>
      <c r="S544" s="197"/>
      <c r="T544" s="197"/>
      <c r="U544" s="197"/>
      <c r="V544" s="197"/>
      <c r="W544" s="197"/>
      <c r="X544" s="197"/>
      <c r="Y544" s="197"/>
      <c r="Z544" s="197"/>
      <c r="AA544" s="197"/>
      <c r="AB544" s="197"/>
      <c r="AC544" s="197"/>
      <c r="AD544" s="197"/>
      <c r="AE544" s="197"/>
      <c r="AF544" s="197"/>
      <c r="AG544" s="197"/>
      <c r="AH544" s="197"/>
      <c r="AI544" s="197"/>
      <c r="AJ544" s="197"/>
      <c r="AK544" s="197"/>
      <c r="AL544" s="197"/>
    </row>
    <row r="545" spans="17:38" x14ac:dyDescent="0.25">
      <c r="Q545" s="197"/>
      <c r="R545" s="197"/>
      <c r="S545" s="197"/>
      <c r="T545" s="197"/>
      <c r="U545" s="197"/>
      <c r="V545" s="197"/>
      <c r="W545" s="197"/>
      <c r="X545" s="197"/>
      <c r="Y545" s="197"/>
      <c r="Z545" s="197"/>
      <c r="AA545" s="197"/>
      <c r="AB545" s="197"/>
      <c r="AC545" s="197"/>
      <c r="AD545" s="197"/>
      <c r="AE545" s="197"/>
      <c r="AF545" s="197"/>
      <c r="AG545" s="197"/>
      <c r="AH545" s="197"/>
      <c r="AI545" s="197"/>
      <c r="AJ545" s="197"/>
      <c r="AK545" s="197"/>
      <c r="AL545" s="197"/>
    </row>
    <row r="546" spans="17:38" x14ac:dyDescent="0.25">
      <c r="Q546" s="197"/>
      <c r="R546" s="197"/>
      <c r="S546" s="197"/>
      <c r="T546" s="197"/>
      <c r="U546" s="197"/>
      <c r="V546" s="197"/>
      <c r="W546" s="197"/>
      <c r="X546" s="197"/>
      <c r="Y546" s="197"/>
      <c r="Z546" s="197"/>
      <c r="AA546" s="197"/>
      <c r="AB546" s="197"/>
      <c r="AC546" s="197"/>
      <c r="AD546" s="197"/>
      <c r="AE546" s="197"/>
      <c r="AF546" s="197"/>
      <c r="AG546" s="197"/>
      <c r="AH546" s="197"/>
      <c r="AI546" s="197"/>
      <c r="AJ546" s="197"/>
      <c r="AK546" s="197"/>
      <c r="AL546" s="197"/>
    </row>
    <row r="547" spans="17:38" x14ac:dyDescent="0.25">
      <c r="Q547" s="197"/>
      <c r="R547" s="197"/>
      <c r="S547" s="197"/>
      <c r="T547" s="197"/>
      <c r="U547" s="197"/>
      <c r="V547" s="197"/>
      <c r="W547" s="197"/>
      <c r="X547" s="197"/>
      <c r="Y547" s="197"/>
      <c r="Z547" s="197"/>
      <c r="AA547" s="197"/>
      <c r="AB547" s="197"/>
      <c r="AC547" s="197"/>
      <c r="AD547" s="197"/>
      <c r="AE547" s="197"/>
      <c r="AF547" s="197"/>
      <c r="AG547" s="197"/>
      <c r="AH547" s="197"/>
      <c r="AI547" s="197"/>
      <c r="AJ547" s="197"/>
      <c r="AK547" s="197"/>
      <c r="AL547" s="197"/>
    </row>
    <row r="548" spans="17:38" x14ac:dyDescent="0.25">
      <c r="Q548" s="197"/>
      <c r="R548" s="197"/>
      <c r="S548" s="197"/>
      <c r="T548" s="197"/>
      <c r="U548" s="197"/>
      <c r="V548" s="197"/>
      <c r="W548" s="197"/>
      <c r="X548" s="197"/>
      <c r="Y548" s="197"/>
      <c r="Z548" s="197"/>
      <c r="AA548" s="197"/>
      <c r="AB548" s="197"/>
      <c r="AC548" s="197"/>
      <c r="AD548" s="197"/>
      <c r="AE548" s="197"/>
      <c r="AF548" s="197"/>
      <c r="AG548" s="197"/>
      <c r="AH548" s="197"/>
      <c r="AI548" s="197"/>
      <c r="AJ548" s="197"/>
      <c r="AK548" s="197"/>
      <c r="AL548" s="197"/>
    </row>
    <row r="549" spans="17:38" x14ac:dyDescent="0.25">
      <c r="Q549" s="197"/>
      <c r="R549" s="197"/>
      <c r="S549" s="197"/>
      <c r="T549" s="197"/>
      <c r="U549" s="197"/>
      <c r="V549" s="197"/>
      <c r="W549" s="197"/>
      <c r="X549" s="197"/>
      <c r="Y549" s="197"/>
      <c r="Z549" s="197"/>
      <c r="AA549" s="197"/>
      <c r="AB549" s="197"/>
      <c r="AC549" s="197"/>
      <c r="AD549" s="197"/>
      <c r="AE549" s="197"/>
      <c r="AF549" s="197"/>
      <c r="AG549" s="197"/>
      <c r="AH549" s="197"/>
      <c r="AI549" s="197"/>
      <c r="AJ549" s="197"/>
      <c r="AK549" s="197"/>
      <c r="AL549" s="197"/>
    </row>
  </sheetData>
  <sheetProtection algorithmName="SHA-512" hashValue="jwtwjCAfhP1eUk7tXR/pXO7I0DpJwoiekb8w/j5gGMNGTBZLEHzaKkEQFPFA4tX6BcJTupn2TtJPE4s6+uxOsg==" saltValue="IsanMTe2KjqYp2BTeD5kHA==" spinCount="100000" sheet="1" objects="1" scenarios="1"/>
  <mergeCells count="89">
    <mergeCell ref="B229:D229"/>
    <mergeCell ref="X187:Z187"/>
    <mergeCell ref="AB187:AC187"/>
    <mergeCell ref="AE187:AG187"/>
    <mergeCell ref="AI187:AJ187"/>
    <mergeCell ref="D188:D189"/>
    <mergeCell ref="N188:N189"/>
    <mergeCell ref="O188:O189"/>
    <mergeCell ref="U188:U189"/>
    <mergeCell ref="V188:V189"/>
    <mergeCell ref="AB188:AB189"/>
    <mergeCell ref="AC188:AC189"/>
    <mergeCell ref="AI188:AI189"/>
    <mergeCell ref="AJ188:AJ189"/>
    <mergeCell ref="F187:H187"/>
    <mergeCell ref="J187:L187"/>
    <mergeCell ref="N187:O187"/>
    <mergeCell ref="Q187:S187"/>
    <mergeCell ref="U187:V187"/>
    <mergeCell ref="B177:O177"/>
    <mergeCell ref="B178:O178"/>
    <mergeCell ref="D181:O181"/>
    <mergeCell ref="B172:D172"/>
    <mergeCell ref="J132:L132"/>
    <mergeCell ref="B65:O65"/>
    <mergeCell ref="B66:O66"/>
    <mergeCell ref="D69:O69"/>
    <mergeCell ref="J75:L75"/>
    <mergeCell ref="N75:O75"/>
    <mergeCell ref="B117:D117"/>
    <mergeCell ref="AI75:AJ75"/>
    <mergeCell ref="D76:D77"/>
    <mergeCell ref="N76:N77"/>
    <mergeCell ref="O76:O77"/>
    <mergeCell ref="U76:U77"/>
    <mergeCell ref="V76:V77"/>
    <mergeCell ref="AB76:AB77"/>
    <mergeCell ref="AC76:AC77"/>
    <mergeCell ref="AI76:AI77"/>
    <mergeCell ref="AJ76:AJ77"/>
    <mergeCell ref="Q75:S75"/>
    <mergeCell ref="U75:V75"/>
    <mergeCell ref="X75:Z75"/>
    <mergeCell ref="AB75:AC75"/>
    <mergeCell ref="AE75:AG75"/>
    <mergeCell ref="F75:H75"/>
    <mergeCell ref="A3:K3"/>
    <mergeCell ref="F20:H20"/>
    <mergeCell ref="J20:L20"/>
    <mergeCell ref="D14:O14"/>
    <mergeCell ref="B10:O10"/>
    <mergeCell ref="B11:O11"/>
    <mergeCell ref="AB21:AB22"/>
    <mergeCell ref="AC21:AC22"/>
    <mergeCell ref="N132:O132"/>
    <mergeCell ref="AE20:AG20"/>
    <mergeCell ref="AI20:AJ20"/>
    <mergeCell ref="AI21:AI22"/>
    <mergeCell ref="AJ21:AJ22"/>
    <mergeCell ref="X20:Z20"/>
    <mergeCell ref="AB20:AC20"/>
    <mergeCell ref="Q20:S20"/>
    <mergeCell ref="U20:V20"/>
    <mergeCell ref="N20:O20"/>
    <mergeCell ref="B122:O122"/>
    <mergeCell ref="B123:O123"/>
    <mergeCell ref="D126:O126"/>
    <mergeCell ref="F132:H132"/>
    <mergeCell ref="U21:U22"/>
    <mergeCell ref="V21:V22"/>
    <mergeCell ref="B60:D60"/>
    <mergeCell ref="D21:D22"/>
    <mergeCell ref="N21:N22"/>
    <mergeCell ref="O21:O22"/>
    <mergeCell ref="AI132:AJ132"/>
    <mergeCell ref="D133:D134"/>
    <mergeCell ref="N133:N134"/>
    <mergeCell ref="O133:O134"/>
    <mergeCell ref="U133:U134"/>
    <mergeCell ref="V133:V134"/>
    <mergeCell ref="AB133:AB134"/>
    <mergeCell ref="AC133:AC134"/>
    <mergeCell ref="AI133:AI134"/>
    <mergeCell ref="AJ133:AJ134"/>
    <mergeCell ref="Q132:S132"/>
    <mergeCell ref="U132:V132"/>
    <mergeCell ref="X132:Z132"/>
    <mergeCell ref="AB132:AC132"/>
    <mergeCell ref="AE132:AG132"/>
  </mergeCells>
  <dataValidations disablePrompts="1" xWindow="271" yWindow="424" count="6">
    <dataValidation type="list" allowBlank="1" showInputMessage="1" showErrorMessage="1" sqref="E61 E52:E55 E173 E164:E167 E118 E108:E112 E230 E220:E224">
      <formula1>#REF!</formula1>
    </dataValidation>
    <dataValidation type="list" allowBlank="1" showInputMessage="1" showErrorMessage="1" prompt="Select Charge Unit - monthly, per kWh, per kW" sqref="D56 D61 D168 D173 D113 D118 D225 D230">
      <formula1>"Monthly, per kWh, per kW"</formula1>
    </dataValidation>
    <dataValidation type="list" allowBlank="1" showInputMessage="1" showErrorMessage="1" sqref="E43:E44 E56 E35:E41 E46:E51 E23:E33 E155:E156 E168 E190:E200 E158:E163 E135:E145 E99:E100 E113 E90:E97 E102:E107 E78:E88 E211:E212 E225 E147:E153 E214:E219 E202:E209">
      <formula1>#REF!</formula1>
    </dataValidation>
    <dataValidation type="list" allowBlank="1" showInputMessage="1" showErrorMessage="1" prompt="Select Charge Unit - per 30 days, per kWh, per kW, per kVA." sqref="D43:D44 D35:D41 D46:D55 D24:D33 D155:D156 D191:D200 D158:D167 D136:D145 D99:D100 D90:D97 D102:D112 D79:D88 D211:D212 D147:D153 D202:D209 D214:D224">
      <formula1>"per 30 days, per kWh, per kW, per kVA"</formula1>
    </dataValidation>
    <dataValidation type="list" allowBlank="1" showInputMessage="1" showErrorMessage="1" sqref="D16 D128 D71 D183">
      <formula1>"TOU, non-TOU"</formula1>
    </dataValidation>
    <dataValidation type="list" allowBlank="1" showInputMessage="1" showErrorMessage="1" sqref="D23 D135 D78 D190">
      <formula1>"per 30 days, per kWh, per kW, per kVA"</formula1>
    </dataValidation>
  </dataValidations>
  <printOptions horizontalCentered="1" gridLines="1"/>
  <pageMargins left="0" right="0" top="0" bottom="0" header="0" footer="0"/>
  <pageSetup scale="73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Option Button 16">
              <controlPr defaultSize="0" autoFill="0" autoLine="0" autoPict="0">
                <anchor moveWithCells="1">
                  <from>
                    <xdr:col>9</xdr:col>
                    <xdr:colOff>361950</xdr:colOff>
                    <xdr:row>16</xdr:row>
                    <xdr:rowOff>114300</xdr:rowOff>
                  </from>
                  <to>
                    <xdr:col>16</xdr:col>
                    <xdr:colOff>600075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Option Button 54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600075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6" name="Option Button 340">
              <controlPr defaultSize="0" autoFill="0" autoLine="0" autoPict="0">
                <anchor moveWithCells="1">
                  <from>
                    <xdr:col>9</xdr:col>
                    <xdr:colOff>361950</xdr:colOff>
                    <xdr:row>128</xdr:row>
                    <xdr:rowOff>114300</xdr:rowOff>
                  </from>
                  <to>
                    <xdr:col>16</xdr:col>
                    <xdr:colOff>600075</xdr:colOff>
                    <xdr:row>130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7" name="Option Button 341">
              <controlPr defaultSize="0" autoFill="0" autoLine="0" autoPict="0">
                <anchor moveWithCells="1">
                  <from>
                    <xdr:col>6</xdr:col>
                    <xdr:colOff>381000</xdr:colOff>
                    <xdr:row>128</xdr:row>
                    <xdr:rowOff>190500</xdr:rowOff>
                  </from>
                  <to>
                    <xdr:col>9</xdr:col>
                    <xdr:colOff>600075</xdr:colOff>
                    <xdr:row>130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8" name="Option Button 342">
              <controlPr defaultSize="0" autoFill="0" autoLine="0" autoPict="0">
                <anchor moveWithCells="1">
                  <from>
                    <xdr:col>9</xdr:col>
                    <xdr:colOff>361950</xdr:colOff>
                    <xdr:row>71</xdr:row>
                    <xdr:rowOff>114300</xdr:rowOff>
                  </from>
                  <to>
                    <xdr:col>16</xdr:col>
                    <xdr:colOff>600075</xdr:colOff>
                    <xdr:row>73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9" name="Option Button 343">
              <controlPr defaultSize="0" autoFill="0" autoLine="0" autoPict="0">
                <anchor moveWithCells="1">
                  <from>
                    <xdr:col>6</xdr:col>
                    <xdr:colOff>381000</xdr:colOff>
                    <xdr:row>71</xdr:row>
                    <xdr:rowOff>190500</xdr:rowOff>
                  </from>
                  <to>
                    <xdr:col>9</xdr:col>
                    <xdr:colOff>600075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10" name="Option Button 346">
              <controlPr defaultSize="0" autoFill="0" autoLine="0" autoPict="0">
                <anchor moveWithCells="1">
                  <from>
                    <xdr:col>9</xdr:col>
                    <xdr:colOff>361950</xdr:colOff>
                    <xdr:row>183</xdr:row>
                    <xdr:rowOff>114300</xdr:rowOff>
                  </from>
                  <to>
                    <xdr:col>16</xdr:col>
                    <xdr:colOff>600075</xdr:colOff>
                    <xdr:row>185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11" name="Option Button 347">
              <controlPr defaultSize="0" autoFill="0" autoLine="0" autoPict="0">
                <anchor moveWithCells="1">
                  <from>
                    <xdr:col>6</xdr:col>
                    <xdr:colOff>381000</xdr:colOff>
                    <xdr:row>183</xdr:row>
                    <xdr:rowOff>190500</xdr:rowOff>
                  </from>
                  <to>
                    <xdr:col>9</xdr:col>
                    <xdr:colOff>600075</xdr:colOff>
                    <xdr:row>185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77"/>
  <sheetViews>
    <sheetView showGridLines="0" zoomScale="80" zoomScaleNormal="80" workbookViewId="0"/>
  </sheetViews>
  <sheetFormatPr defaultColWidth="9.140625" defaultRowHeight="15" x14ac:dyDescent="0.25"/>
  <cols>
    <col min="1" max="1" width="1.85546875" style="153" customWidth="1"/>
    <col min="2" max="2" width="98.28515625" style="153" customWidth="1"/>
    <col min="3" max="3" width="1.5703125" style="153" customWidth="1"/>
    <col min="4" max="4" width="12.85546875" style="153" customWidth="1"/>
    <col min="5" max="5" width="1.7109375" style="153" customWidth="1"/>
    <col min="6" max="6" width="11" style="153" customWidth="1"/>
    <col min="7" max="7" width="9.140625" style="153"/>
    <col min="8" max="8" width="10.5703125" style="153" customWidth="1"/>
    <col min="9" max="9" width="1.28515625" style="153" customWidth="1"/>
    <col min="10" max="10" width="10.85546875" style="153" customWidth="1"/>
    <col min="11" max="11" width="9.140625" style="153"/>
    <col min="12" max="12" width="10.5703125" style="153" customWidth="1"/>
    <col min="13" max="13" width="0.85546875" style="153" customWidth="1"/>
    <col min="14" max="14" width="11.140625" style="153" customWidth="1"/>
    <col min="15" max="15" width="9.7109375" style="153" customWidth="1"/>
    <col min="16" max="16" width="1.42578125" style="153" customWidth="1"/>
    <col min="17" max="17" width="10.5703125" style="153" customWidth="1"/>
    <col min="18" max="18" width="9.140625" style="153"/>
    <col min="19" max="19" width="9.5703125" style="153" customWidth="1"/>
    <col min="20" max="20" width="1.28515625" style="153" customWidth="1"/>
    <col min="21" max="21" width="9.140625" style="153" customWidth="1"/>
    <col min="22" max="22" width="10.140625" style="153" customWidth="1"/>
    <col min="23" max="23" width="1.28515625" style="153" customWidth="1"/>
    <col min="24" max="24" width="11" style="153" customWidth="1"/>
    <col min="25" max="25" width="9.140625" style="153"/>
    <col min="26" max="26" width="9.85546875" style="153" customWidth="1"/>
    <col min="27" max="27" width="1.28515625" style="153" customWidth="1"/>
    <col min="28" max="29" width="9.140625" style="153"/>
    <col min="30" max="30" width="0.85546875" style="153" customWidth="1"/>
    <col min="31" max="31" width="11.140625" style="153" customWidth="1"/>
    <col min="32" max="32" width="9.140625" style="153"/>
    <col min="33" max="33" width="9.28515625" style="153" customWidth="1"/>
    <col min="34" max="34" width="1.140625" style="153" customWidth="1"/>
    <col min="35" max="36" width="9.140625" style="153"/>
    <col min="37" max="37" width="0.85546875" style="153" customWidth="1"/>
    <col min="38" max="16384" width="9.140625" style="153"/>
  </cols>
  <sheetData>
    <row r="1" spans="1:21" ht="21.75" x14ac:dyDescent="0.25">
      <c r="A1" s="131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31"/>
      <c r="M1" s="131"/>
      <c r="N1" s="134" t="s">
        <v>42</v>
      </c>
      <c r="O1" s="135">
        <f>EBNUMBER</f>
        <v>0</v>
      </c>
      <c r="T1" s="153">
        <v>1</v>
      </c>
      <c r="U1" s="153">
        <v>2</v>
      </c>
    </row>
    <row r="2" spans="1:21" ht="18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1"/>
      <c r="M2" s="131"/>
      <c r="N2" s="134" t="s">
        <v>41</v>
      </c>
      <c r="O2" s="137"/>
    </row>
    <row r="3" spans="1:21" ht="18" x14ac:dyDescent="0.25">
      <c r="A3" s="347"/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131"/>
      <c r="M3" s="131"/>
      <c r="N3" s="134" t="s">
        <v>40</v>
      </c>
      <c r="O3" s="137"/>
    </row>
    <row r="4" spans="1:21" ht="18" x14ac:dyDescent="0.25">
      <c r="A4" s="139"/>
      <c r="B4" s="139"/>
      <c r="C4" s="139"/>
      <c r="D4" s="139"/>
      <c r="E4" s="139"/>
      <c r="F4" s="139"/>
      <c r="G4" s="139"/>
      <c r="H4" s="139"/>
      <c r="I4" s="138"/>
      <c r="J4" s="138"/>
      <c r="K4" s="138"/>
      <c r="L4" s="131"/>
      <c r="M4" s="131"/>
      <c r="N4" s="134" t="s">
        <v>39</v>
      </c>
      <c r="O4" s="137"/>
    </row>
    <row r="5" spans="1:21" ht="15.75" x14ac:dyDescent="0.25">
      <c r="A5" s="131"/>
      <c r="B5" s="131"/>
      <c r="C5" s="136"/>
      <c r="D5" s="136"/>
      <c r="E5" s="136"/>
      <c r="F5" s="131"/>
      <c r="G5" s="131"/>
      <c r="H5" s="131"/>
      <c r="I5" s="131"/>
      <c r="J5" s="131"/>
      <c r="K5" s="131"/>
      <c r="L5" s="131"/>
      <c r="M5" s="131"/>
      <c r="N5" s="134" t="s">
        <v>38</v>
      </c>
      <c r="O5" s="133"/>
    </row>
    <row r="6" spans="1:21" x14ac:dyDescent="0.25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4"/>
      <c r="O6" s="135"/>
    </row>
    <row r="7" spans="1:21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4" t="s">
        <v>37</v>
      </c>
      <c r="O7" s="133"/>
    </row>
    <row r="8" spans="1:21" x14ac:dyDescent="0.25">
      <c r="A8" s="132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8" x14ac:dyDescent="0.25">
      <c r="A10" s="1"/>
      <c r="B10" s="344" t="s">
        <v>36</v>
      </c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344"/>
      <c r="N10" s="344"/>
      <c r="O10" s="344"/>
    </row>
    <row r="11" spans="1:21" ht="18" x14ac:dyDescent="0.25">
      <c r="A11" s="1"/>
      <c r="B11" s="344" t="s">
        <v>35</v>
      </c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T11" s="153">
        <v>2</v>
      </c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1" ht="15.75" x14ac:dyDescent="0.25">
      <c r="A14" s="1"/>
      <c r="B14" s="130" t="s">
        <v>34</v>
      </c>
      <c r="C14" s="1"/>
      <c r="D14" s="345" t="s">
        <v>64</v>
      </c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</row>
    <row r="15" spans="1:21" ht="15.75" x14ac:dyDescent="0.25">
      <c r="A15" s="1"/>
      <c r="B15" s="128"/>
      <c r="C15" s="1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</row>
    <row r="16" spans="1:21" ht="15.75" x14ac:dyDescent="0.25">
      <c r="A16" s="1"/>
      <c r="B16" s="130" t="s">
        <v>33</v>
      </c>
      <c r="C16" s="1"/>
      <c r="D16" s="129" t="s">
        <v>32</v>
      </c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</row>
    <row r="17" spans="1:38" ht="15.75" x14ac:dyDescent="0.25">
      <c r="A17" s="1"/>
      <c r="B17" s="128"/>
      <c r="C17" s="1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</row>
    <row r="18" spans="1:38" x14ac:dyDescent="0.25">
      <c r="A18" s="1"/>
      <c r="B18" s="2"/>
      <c r="C18" s="1"/>
      <c r="D18" s="4" t="s">
        <v>31</v>
      </c>
      <c r="E18" s="4"/>
      <c r="F18" s="126">
        <v>334</v>
      </c>
      <c r="G18" s="4" t="s">
        <v>30</v>
      </c>
      <c r="H18" s="1"/>
      <c r="I18" s="1"/>
      <c r="J18" s="1"/>
      <c r="K18" s="1"/>
      <c r="L18" s="1"/>
      <c r="M18" s="1"/>
      <c r="N18" s="1"/>
      <c r="O18" s="1"/>
    </row>
    <row r="19" spans="1:38" x14ac:dyDescent="0.25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5"/>
      <c r="M19" s="1"/>
      <c r="N19" s="1"/>
      <c r="O19" s="1"/>
    </row>
    <row r="20" spans="1:38" x14ac:dyDescent="0.25">
      <c r="A20" s="1"/>
      <c r="B20" s="2"/>
      <c r="C20" s="1"/>
      <c r="D20" s="125"/>
      <c r="E20" s="125"/>
      <c r="F20" s="342" t="s">
        <v>29</v>
      </c>
      <c r="G20" s="346"/>
      <c r="H20" s="343"/>
      <c r="I20" s="1"/>
      <c r="J20" s="351" t="s">
        <v>97</v>
      </c>
      <c r="K20" s="352"/>
      <c r="L20" s="353"/>
      <c r="M20" s="1"/>
      <c r="N20" s="342" t="s">
        <v>28</v>
      </c>
      <c r="O20" s="343"/>
      <c r="Q20" s="333"/>
      <c r="R20" s="333"/>
      <c r="S20" s="333"/>
      <c r="T20" s="206"/>
      <c r="U20" s="333"/>
      <c r="V20" s="333"/>
      <c r="W20" s="197"/>
      <c r="X20" s="333"/>
      <c r="Y20" s="333"/>
      <c r="Z20" s="333"/>
      <c r="AA20" s="206"/>
      <c r="AB20" s="333"/>
      <c r="AC20" s="333"/>
      <c r="AD20" s="197"/>
      <c r="AE20" s="333"/>
      <c r="AF20" s="333"/>
      <c r="AG20" s="333"/>
      <c r="AH20" s="206"/>
      <c r="AI20" s="333"/>
      <c r="AJ20" s="333"/>
      <c r="AK20" s="197"/>
    </row>
    <row r="21" spans="1:38" ht="15" customHeight="1" x14ac:dyDescent="0.25">
      <c r="A21" s="1"/>
      <c r="B21" s="2"/>
      <c r="C21" s="1"/>
      <c r="D21" s="334" t="s">
        <v>27</v>
      </c>
      <c r="E21" s="121"/>
      <c r="F21" s="124" t="s">
        <v>26</v>
      </c>
      <c r="G21" s="124" t="s">
        <v>25</v>
      </c>
      <c r="H21" s="122" t="s">
        <v>24</v>
      </c>
      <c r="I21" s="1"/>
      <c r="J21" s="282" t="s">
        <v>26</v>
      </c>
      <c r="K21" s="123" t="s">
        <v>25</v>
      </c>
      <c r="L21" s="122" t="s">
        <v>24</v>
      </c>
      <c r="M21" s="1"/>
      <c r="N21" s="336" t="s">
        <v>23</v>
      </c>
      <c r="O21" s="338" t="s">
        <v>22</v>
      </c>
      <c r="Q21" s="207"/>
      <c r="R21" s="207"/>
      <c r="S21" s="207"/>
      <c r="T21" s="206"/>
      <c r="U21" s="340"/>
      <c r="V21" s="340"/>
      <c r="W21" s="197"/>
      <c r="X21" s="207"/>
      <c r="Y21" s="207"/>
      <c r="Z21" s="207"/>
      <c r="AA21" s="206"/>
      <c r="AB21" s="340"/>
      <c r="AC21" s="340"/>
      <c r="AD21" s="197"/>
      <c r="AE21" s="207"/>
      <c r="AF21" s="207"/>
      <c r="AG21" s="207"/>
      <c r="AH21" s="206"/>
      <c r="AI21" s="340"/>
      <c r="AJ21" s="340"/>
      <c r="AK21" s="197"/>
    </row>
    <row r="22" spans="1:38" x14ac:dyDescent="0.25">
      <c r="A22" s="1"/>
      <c r="B22" s="2"/>
      <c r="C22" s="1"/>
      <c r="D22" s="335"/>
      <c r="E22" s="121"/>
      <c r="F22" s="120" t="s">
        <v>21</v>
      </c>
      <c r="G22" s="120"/>
      <c r="H22" s="119" t="s">
        <v>21</v>
      </c>
      <c r="I22" s="1"/>
      <c r="J22" s="285" t="s">
        <v>21</v>
      </c>
      <c r="K22" s="119"/>
      <c r="L22" s="119" t="s">
        <v>21</v>
      </c>
      <c r="M22" s="1"/>
      <c r="N22" s="337"/>
      <c r="O22" s="339"/>
      <c r="Q22" s="208"/>
      <c r="R22" s="208"/>
      <c r="S22" s="208"/>
      <c r="T22" s="206"/>
      <c r="U22" s="340"/>
      <c r="V22" s="340"/>
      <c r="W22" s="197"/>
      <c r="X22" s="208"/>
      <c r="Y22" s="208"/>
      <c r="Z22" s="208"/>
      <c r="AA22" s="206"/>
      <c r="AB22" s="340"/>
      <c r="AC22" s="340"/>
      <c r="AD22" s="197"/>
      <c r="AE22" s="208"/>
      <c r="AF22" s="208"/>
      <c r="AG22" s="208"/>
      <c r="AH22" s="206"/>
      <c r="AI22" s="340"/>
      <c r="AJ22" s="340"/>
      <c r="AK22" s="197"/>
    </row>
    <row r="23" spans="1:38" x14ac:dyDescent="0.25">
      <c r="A23" s="1"/>
      <c r="B23" s="54" t="s">
        <v>59</v>
      </c>
      <c r="C23" s="54"/>
      <c r="D23" s="86" t="s">
        <v>43</v>
      </c>
      <c r="E23" s="85"/>
      <c r="F23" s="141">
        <v>22.94</v>
      </c>
      <c r="G23" s="90">
        <v>1</v>
      </c>
      <c r="H23" s="105">
        <f t="shared" ref="H23" si="0">G23*F23</f>
        <v>22.94</v>
      </c>
      <c r="I23" s="83"/>
      <c r="J23" s="287">
        <v>26.8</v>
      </c>
      <c r="K23" s="89">
        <v>1</v>
      </c>
      <c r="L23" s="105">
        <f t="shared" ref="L23:L32" si="1">K23*J23</f>
        <v>26.8</v>
      </c>
      <c r="M23" s="83"/>
      <c r="N23" s="82">
        <f t="shared" ref="N23:N54" si="2">L23-H23</f>
        <v>3.8599999999999994</v>
      </c>
      <c r="O23" s="104">
        <f>IF(OR(H23=0,L23=0),"",(N23/H23))</f>
        <v>0.16826503923278113</v>
      </c>
      <c r="Q23" s="209"/>
      <c r="R23" s="53"/>
      <c r="S23" s="200"/>
      <c r="T23" s="53"/>
      <c r="U23" s="201"/>
      <c r="V23" s="202"/>
      <c r="W23" s="197"/>
      <c r="X23" s="209"/>
      <c r="Y23" s="53"/>
      <c r="Z23" s="200"/>
      <c r="AA23" s="53"/>
      <c r="AB23" s="201"/>
      <c r="AC23" s="202"/>
      <c r="AD23" s="197"/>
      <c r="AE23" s="209"/>
      <c r="AF23" s="53"/>
      <c r="AG23" s="200"/>
      <c r="AH23" s="53"/>
      <c r="AI23" s="201"/>
      <c r="AJ23" s="202"/>
      <c r="AK23" s="197"/>
    </row>
    <row r="24" spans="1:38" s="179" customFormat="1" x14ac:dyDescent="0.25">
      <c r="A24" s="1"/>
      <c r="B24" s="188" t="s">
        <v>70</v>
      </c>
      <c r="C24" s="54"/>
      <c r="D24" s="86" t="s">
        <v>43</v>
      </c>
      <c r="E24" s="85"/>
      <c r="F24" s="141">
        <v>-0.19</v>
      </c>
      <c r="G24" s="90">
        <v>1</v>
      </c>
      <c r="H24" s="105">
        <f t="shared" ref="H24:H30" si="3">G24*F24</f>
        <v>-0.19</v>
      </c>
      <c r="I24" s="83"/>
      <c r="J24" s="320">
        <v>-0.19</v>
      </c>
      <c r="K24" s="90">
        <v>1</v>
      </c>
      <c r="L24" s="105">
        <f>K24*J24</f>
        <v>-0.19</v>
      </c>
      <c r="M24" s="83"/>
      <c r="N24" s="82">
        <f>L24-H24</f>
        <v>0</v>
      </c>
      <c r="O24" s="104">
        <f>IF(OR(H24=0,L24=0),"",(N24/H24))</f>
        <v>0</v>
      </c>
      <c r="Q24" s="210"/>
      <c r="R24" s="53"/>
      <c r="S24" s="200"/>
      <c r="T24" s="53"/>
      <c r="U24" s="201"/>
      <c r="V24" s="202"/>
      <c r="W24" s="197"/>
      <c r="X24" s="210"/>
      <c r="Y24" s="53"/>
      <c r="Z24" s="200"/>
      <c r="AA24" s="53"/>
      <c r="AB24" s="201"/>
      <c r="AC24" s="202"/>
      <c r="AD24" s="197"/>
      <c r="AE24" s="211"/>
      <c r="AF24" s="53"/>
      <c r="AG24" s="200"/>
      <c r="AH24" s="53"/>
      <c r="AI24" s="201"/>
      <c r="AJ24" s="202"/>
      <c r="AK24" s="197"/>
      <c r="AL24" s="197"/>
    </row>
    <row r="25" spans="1:38" s="179" customFormat="1" x14ac:dyDescent="0.25">
      <c r="A25" s="1"/>
      <c r="B25" s="188" t="s">
        <v>82</v>
      </c>
      <c r="C25" s="54"/>
      <c r="D25" s="86" t="s">
        <v>43</v>
      </c>
      <c r="E25" s="85"/>
      <c r="F25" s="141">
        <v>-0.59</v>
      </c>
      <c r="G25" s="90">
        <v>1</v>
      </c>
      <c r="H25" s="105">
        <f t="shared" si="3"/>
        <v>-0.59</v>
      </c>
      <c r="I25" s="83"/>
      <c r="J25" s="320">
        <v>-0.59</v>
      </c>
      <c r="K25" s="90">
        <v>1</v>
      </c>
      <c r="L25" s="105">
        <f t="shared" ref="L25:L28" si="4">K25*J25</f>
        <v>-0.59</v>
      </c>
      <c r="M25" s="83"/>
      <c r="N25" s="82">
        <f t="shared" ref="N25:N28" si="5">L25-H25</f>
        <v>0</v>
      </c>
      <c r="O25" s="104">
        <f t="shared" ref="O25:O28" si="6">IF(OR(H25=0,L25=0),"",(N25/H25))</f>
        <v>0</v>
      </c>
      <c r="Q25" s="210"/>
      <c r="R25" s="53"/>
      <c r="S25" s="200"/>
      <c r="T25" s="53"/>
      <c r="U25" s="201"/>
      <c r="V25" s="202"/>
      <c r="W25" s="197"/>
      <c r="X25" s="210"/>
      <c r="Y25" s="53"/>
      <c r="Z25" s="200"/>
      <c r="AA25" s="53"/>
      <c r="AB25" s="201"/>
      <c r="AC25" s="202"/>
      <c r="AD25" s="197"/>
      <c r="AE25" s="211"/>
      <c r="AF25" s="53"/>
      <c r="AG25" s="200"/>
      <c r="AH25" s="53"/>
      <c r="AI25" s="201"/>
      <c r="AJ25" s="202"/>
      <c r="AK25" s="197"/>
      <c r="AL25" s="197"/>
    </row>
    <row r="26" spans="1:38" s="179" customFormat="1" x14ac:dyDescent="0.25">
      <c r="A26" s="1"/>
      <c r="B26" s="188" t="s">
        <v>83</v>
      </c>
      <c r="C26" s="54"/>
      <c r="D26" s="86" t="s">
        <v>43</v>
      </c>
      <c r="E26" s="85"/>
      <c r="F26" s="141">
        <v>0.04</v>
      </c>
      <c r="G26" s="90">
        <v>1</v>
      </c>
      <c r="H26" s="105">
        <f t="shared" si="3"/>
        <v>0.04</v>
      </c>
      <c r="I26" s="83"/>
      <c r="J26" s="320">
        <v>0.04</v>
      </c>
      <c r="K26" s="90">
        <v>1</v>
      </c>
      <c r="L26" s="105">
        <f t="shared" si="4"/>
        <v>0.04</v>
      </c>
      <c r="M26" s="83"/>
      <c r="N26" s="82">
        <f t="shared" si="5"/>
        <v>0</v>
      </c>
      <c r="O26" s="104">
        <f t="shared" si="6"/>
        <v>0</v>
      </c>
      <c r="Q26" s="210"/>
      <c r="R26" s="53"/>
      <c r="S26" s="200"/>
      <c r="T26" s="53"/>
      <c r="U26" s="201"/>
      <c r="V26" s="202"/>
      <c r="W26" s="197"/>
      <c r="X26" s="210"/>
      <c r="Y26" s="53"/>
      <c r="Z26" s="200"/>
      <c r="AA26" s="53"/>
      <c r="AB26" s="201"/>
      <c r="AC26" s="202"/>
      <c r="AD26" s="197"/>
      <c r="AE26" s="210"/>
      <c r="AF26" s="53"/>
      <c r="AG26" s="200"/>
      <c r="AH26" s="53"/>
      <c r="AI26" s="201"/>
      <c r="AJ26" s="202"/>
      <c r="AK26" s="197"/>
      <c r="AL26" s="197"/>
    </row>
    <row r="27" spans="1:38" s="179" customFormat="1" x14ac:dyDescent="0.25">
      <c r="A27" s="1"/>
      <c r="B27" s="188" t="s">
        <v>71</v>
      </c>
      <c r="C27" s="54"/>
      <c r="D27" s="86" t="s">
        <v>43</v>
      </c>
      <c r="E27" s="85"/>
      <c r="F27" s="141">
        <v>0.01</v>
      </c>
      <c r="G27" s="90">
        <v>1</v>
      </c>
      <c r="H27" s="105">
        <f t="shared" si="3"/>
        <v>0.01</v>
      </c>
      <c r="I27" s="83"/>
      <c r="J27" s="320">
        <v>0.01</v>
      </c>
      <c r="K27" s="90">
        <v>1</v>
      </c>
      <c r="L27" s="105">
        <f t="shared" si="4"/>
        <v>0.01</v>
      </c>
      <c r="M27" s="83"/>
      <c r="N27" s="82">
        <f t="shared" si="5"/>
        <v>0</v>
      </c>
      <c r="O27" s="104">
        <f t="shared" si="6"/>
        <v>0</v>
      </c>
      <c r="Q27" s="210"/>
      <c r="R27" s="53"/>
      <c r="S27" s="200"/>
      <c r="T27" s="53"/>
      <c r="U27" s="201"/>
      <c r="V27" s="202"/>
      <c r="W27" s="197"/>
      <c r="X27" s="210"/>
      <c r="Y27" s="53"/>
      <c r="Z27" s="200"/>
      <c r="AA27" s="53"/>
      <c r="AB27" s="201"/>
      <c r="AC27" s="202"/>
      <c r="AD27" s="197"/>
      <c r="AE27" s="210"/>
      <c r="AF27" s="53"/>
      <c r="AG27" s="200"/>
      <c r="AH27" s="53"/>
      <c r="AI27" s="201"/>
      <c r="AJ27" s="202"/>
      <c r="AK27" s="197"/>
      <c r="AL27" s="197"/>
    </row>
    <row r="28" spans="1:38" s="179" customFormat="1" x14ac:dyDescent="0.25">
      <c r="A28" s="1"/>
      <c r="B28" s="188" t="s">
        <v>72</v>
      </c>
      <c r="C28" s="54"/>
      <c r="D28" s="86" t="s">
        <v>43</v>
      </c>
      <c r="E28" s="85"/>
      <c r="F28" s="141">
        <v>0.18</v>
      </c>
      <c r="G28" s="90">
        <v>1</v>
      </c>
      <c r="H28" s="105">
        <f t="shared" si="3"/>
        <v>0.18</v>
      </c>
      <c r="I28" s="83"/>
      <c r="J28" s="320">
        <v>0.18</v>
      </c>
      <c r="K28" s="90">
        <v>1</v>
      </c>
      <c r="L28" s="105">
        <f t="shared" si="4"/>
        <v>0.18</v>
      </c>
      <c r="M28" s="83"/>
      <c r="N28" s="82">
        <f t="shared" si="5"/>
        <v>0</v>
      </c>
      <c r="O28" s="104">
        <f t="shared" si="6"/>
        <v>0</v>
      </c>
      <c r="Q28" s="210"/>
      <c r="R28" s="53"/>
      <c r="S28" s="200"/>
      <c r="T28" s="53"/>
      <c r="U28" s="201"/>
      <c r="V28" s="202"/>
      <c r="W28" s="197"/>
      <c r="X28" s="210"/>
      <c r="Y28" s="53"/>
      <c r="Z28" s="200"/>
      <c r="AA28" s="53"/>
      <c r="AB28" s="201"/>
      <c r="AC28" s="202"/>
      <c r="AD28" s="197"/>
      <c r="AE28" s="210"/>
      <c r="AF28" s="53"/>
      <c r="AG28" s="200"/>
      <c r="AH28" s="53"/>
      <c r="AI28" s="201"/>
      <c r="AJ28" s="202"/>
      <c r="AK28" s="197"/>
      <c r="AL28" s="197"/>
    </row>
    <row r="29" spans="1:38" s="192" customFormat="1" x14ac:dyDescent="0.25">
      <c r="A29" s="114"/>
      <c r="B29" s="85" t="s">
        <v>67</v>
      </c>
      <c r="C29" s="85"/>
      <c r="D29" s="86" t="s">
        <v>43</v>
      </c>
      <c r="E29" s="85"/>
      <c r="F29" s="141">
        <v>0.19</v>
      </c>
      <c r="G29" s="90">
        <v>1</v>
      </c>
      <c r="H29" s="105">
        <f t="shared" si="3"/>
        <v>0.19</v>
      </c>
      <c r="I29" s="107"/>
      <c r="J29" s="320">
        <v>0.19</v>
      </c>
      <c r="K29" s="89">
        <v>1</v>
      </c>
      <c r="L29" s="189">
        <f t="shared" si="1"/>
        <v>0.19</v>
      </c>
      <c r="M29" s="107"/>
      <c r="N29" s="190">
        <f t="shared" ref="N29:N30" si="7">L29-H29</f>
        <v>0</v>
      </c>
      <c r="O29" s="191">
        <f t="shared" ref="O29:O30" si="8">IF(OR(H29=0,L29=0),"",(N29/H29))</f>
        <v>0</v>
      </c>
      <c r="Q29" s="210"/>
      <c r="R29" s="53"/>
      <c r="S29" s="200"/>
      <c r="T29" s="53"/>
      <c r="U29" s="201"/>
      <c r="V29" s="202"/>
      <c r="W29" s="197"/>
      <c r="X29" s="210"/>
      <c r="Y29" s="53"/>
      <c r="Z29" s="200"/>
      <c r="AA29" s="53"/>
      <c r="AB29" s="201"/>
      <c r="AC29" s="202"/>
      <c r="AD29" s="197"/>
      <c r="AE29" s="210"/>
      <c r="AF29" s="53"/>
      <c r="AG29" s="200"/>
      <c r="AH29" s="53"/>
      <c r="AI29" s="201"/>
      <c r="AJ29" s="202"/>
      <c r="AK29" s="197"/>
    </row>
    <row r="30" spans="1:38" s="192" customFormat="1" x14ac:dyDescent="0.25">
      <c r="A30" s="114"/>
      <c r="B30" s="85" t="s">
        <v>68</v>
      </c>
      <c r="C30" s="85"/>
      <c r="D30" s="86" t="s">
        <v>43</v>
      </c>
      <c r="E30" s="85"/>
      <c r="F30" s="141">
        <v>0.09</v>
      </c>
      <c r="G30" s="90">
        <v>1</v>
      </c>
      <c r="H30" s="105">
        <f t="shared" si="3"/>
        <v>0.09</v>
      </c>
      <c r="I30" s="107"/>
      <c r="J30" s="320">
        <v>0.09</v>
      </c>
      <c r="K30" s="89">
        <v>1</v>
      </c>
      <c r="L30" s="189">
        <f t="shared" si="1"/>
        <v>0.09</v>
      </c>
      <c r="M30" s="107"/>
      <c r="N30" s="190">
        <f t="shared" si="7"/>
        <v>0</v>
      </c>
      <c r="O30" s="191">
        <f t="shared" si="8"/>
        <v>0</v>
      </c>
      <c r="Q30" s="210"/>
      <c r="R30" s="53"/>
      <c r="S30" s="200"/>
      <c r="T30" s="53"/>
      <c r="U30" s="201"/>
      <c r="V30" s="202"/>
      <c r="W30" s="197"/>
      <c r="X30" s="210"/>
      <c r="Y30" s="53"/>
      <c r="Z30" s="200"/>
      <c r="AA30" s="53"/>
      <c r="AB30" s="201"/>
      <c r="AC30" s="202"/>
      <c r="AD30" s="197"/>
      <c r="AE30" s="210"/>
      <c r="AF30" s="53"/>
      <c r="AG30" s="200"/>
      <c r="AH30" s="53"/>
      <c r="AI30" s="201"/>
      <c r="AJ30" s="202"/>
      <c r="AK30" s="197"/>
    </row>
    <row r="31" spans="1:38" x14ac:dyDescent="0.25">
      <c r="A31" s="1"/>
      <c r="B31" s="54" t="s">
        <v>20</v>
      </c>
      <c r="C31" s="54"/>
      <c r="D31" s="86" t="s">
        <v>7</v>
      </c>
      <c r="E31" s="85"/>
      <c r="F31" s="142">
        <v>2.315E-2</v>
      </c>
      <c r="G31" s="147">
        <f>F18</f>
        <v>334</v>
      </c>
      <c r="H31" s="105">
        <f t="shared" ref="H31:H32" si="9">G31*F31</f>
        <v>7.7321</v>
      </c>
      <c r="I31" s="83"/>
      <c r="J31" s="291">
        <v>1.627E-2</v>
      </c>
      <c r="K31" s="147">
        <f>+F18</f>
        <v>334</v>
      </c>
      <c r="L31" s="105">
        <f t="shared" si="1"/>
        <v>5.4341799999999996</v>
      </c>
      <c r="M31" s="83"/>
      <c r="N31" s="82">
        <f t="shared" si="2"/>
        <v>-2.2979200000000004</v>
      </c>
      <c r="O31" s="104">
        <f>IF(OR(H31=0,L31=0),"",(N31/H31))</f>
        <v>-0.29719222462203027</v>
      </c>
      <c r="Q31" s="211"/>
      <c r="R31" s="53"/>
      <c r="S31" s="200"/>
      <c r="T31" s="53"/>
      <c r="U31" s="201"/>
      <c r="V31" s="202"/>
      <c r="W31" s="197"/>
      <c r="X31" s="211"/>
      <c r="Y31" s="53"/>
      <c r="Z31" s="200"/>
      <c r="AA31" s="53"/>
      <c r="AB31" s="201"/>
      <c r="AC31" s="202"/>
      <c r="AD31" s="197"/>
      <c r="AE31" s="211"/>
      <c r="AF31" s="53"/>
      <c r="AG31" s="200"/>
      <c r="AH31" s="53"/>
      <c r="AI31" s="201"/>
      <c r="AJ31" s="202"/>
      <c r="AK31" s="197"/>
    </row>
    <row r="32" spans="1:38" s="179" customFormat="1" x14ac:dyDescent="0.25">
      <c r="A32" s="1"/>
      <c r="B32" s="193" t="s">
        <v>98</v>
      </c>
      <c r="C32" s="54"/>
      <c r="D32" s="86" t="s">
        <v>7</v>
      </c>
      <c r="E32" s="85"/>
      <c r="F32" s="142">
        <v>5.0000000000000002E-5</v>
      </c>
      <c r="G32" s="177">
        <f>+F18</f>
        <v>334</v>
      </c>
      <c r="H32" s="105">
        <f t="shared" si="9"/>
        <v>1.67E-2</v>
      </c>
      <c r="I32" s="83"/>
      <c r="J32" s="291">
        <v>6.8000000000000005E-4</v>
      </c>
      <c r="K32" s="147">
        <f>+F18</f>
        <v>334</v>
      </c>
      <c r="L32" s="105">
        <f t="shared" si="1"/>
        <v>0.22712000000000002</v>
      </c>
      <c r="M32" s="83"/>
      <c r="N32" s="82">
        <f t="shared" si="2"/>
        <v>0.21042000000000002</v>
      </c>
      <c r="O32" s="104">
        <f t="shared" ref="O32" si="10">IF(OR(H32=0,L32=0),"",(N32/H32))</f>
        <v>12.600000000000001</v>
      </c>
      <c r="Q32" s="211"/>
      <c r="R32" s="53"/>
      <c r="S32" s="200"/>
      <c r="T32" s="53"/>
      <c r="U32" s="201"/>
      <c r="V32" s="202"/>
      <c r="W32" s="197"/>
      <c r="X32" s="211"/>
      <c r="Y32" s="53"/>
      <c r="Z32" s="200"/>
      <c r="AA32" s="53"/>
      <c r="AB32" s="201"/>
      <c r="AC32" s="202"/>
      <c r="AD32" s="197"/>
      <c r="AE32" s="211"/>
      <c r="AF32" s="53"/>
      <c r="AG32" s="200"/>
      <c r="AH32" s="53"/>
      <c r="AI32" s="201"/>
      <c r="AJ32" s="202"/>
      <c r="AK32" s="197"/>
      <c r="AL32" s="197"/>
    </row>
    <row r="33" spans="1:38" x14ac:dyDescent="0.25">
      <c r="A33" s="114"/>
      <c r="B33" s="118" t="s">
        <v>19</v>
      </c>
      <c r="C33" s="102"/>
      <c r="D33" s="117"/>
      <c r="E33" s="102"/>
      <c r="F33" s="116"/>
      <c r="G33" s="115"/>
      <c r="H33" s="196">
        <f>SUM(H23:H32)</f>
        <v>30.418800000000001</v>
      </c>
      <c r="I33" s="109"/>
      <c r="J33" s="292"/>
      <c r="K33" s="154"/>
      <c r="L33" s="196">
        <f>SUM(L23:L32)</f>
        <v>32.191299999999998</v>
      </c>
      <c r="M33" s="109"/>
      <c r="N33" s="95">
        <f t="shared" si="2"/>
        <v>1.7724999999999973</v>
      </c>
      <c r="O33" s="94">
        <f>IF(OR(H33=0, L33=0),"",(N33/H33))</f>
        <v>5.8269885728562509E-2</v>
      </c>
      <c r="Q33" s="212"/>
      <c r="R33" s="213"/>
      <c r="S33" s="200"/>
      <c r="T33" s="53"/>
      <c r="U33" s="214"/>
      <c r="V33" s="215"/>
      <c r="W33" s="197"/>
      <c r="X33" s="212"/>
      <c r="Y33" s="213"/>
      <c r="Z33" s="200"/>
      <c r="AA33" s="53"/>
      <c r="AB33" s="214"/>
      <c r="AC33" s="215"/>
      <c r="AD33" s="197"/>
      <c r="AE33" s="212"/>
      <c r="AF33" s="213"/>
      <c r="AG33" s="200"/>
      <c r="AH33" s="53"/>
      <c r="AI33" s="214"/>
      <c r="AJ33" s="215"/>
      <c r="AK33" s="197"/>
    </row>
    <row r="34" spans="1:38" x14ac:dyDescent="0.25">
      <c r="A34" s="1"/>
      <c r="B34" s="87" t="s">
        <v>18</v>
      </c>
      <c r="C34" s="54"/>
      <c r="D34" s="86" t="s">
        <v>7</v>
      </c>
      <c r="E34" s="85"/>
      <c r="F34" s="145">
        <f>IF(ISBLANK($D16)=TRUE, 0, IF($D16="TOU", 0.65*$F48+0.17*$F49+0.18*$F50, IF(AND($D16="non-TOU", G52&gt;0), $F52,$F51)))</f>
        <v>8.2160000000000011E-2</v>
      </c>
      <c r="G34" s="146">
        <f>$F18*(1+$F62)-$F18</f>
        <v>12.558400000000006</v>
      </c>
      <c r="H34" s="144">
        <f t="shared" ref="H34:H40" si="11">G34*F34</f>
        <v>1.0317981440000006</v>
      </c>
      <c r="I34" s="83"/>
      <c r="J34" s="293">
        <v>8.2160000000000011E-2</v>
      </c>
      <c r="K34" s="146">
        <f>$F18*(1+$J62)-$F18</f>
        <v>12.558400000000006</v>
      </c>
      <c r="L34" s="144">
        <f>K34*J34</f>
        <v>1.0317981440000006</v>
      </c>
      <c r="M34" s="83"/>
      <c r="N34" s="82">
        <f t="shared" si="2"/>
        <v>0</v>
      </c>
      <c r="O34" s="104">
        <f t="shared" ref="O34" si="12">IF(OR(H34=0,L34=0),"",(N34/H34))</f>
        <v>0</v>
      </c>
      <c r="Q34" s="198"/>
      <c r="R34" s="199"/>
      <c r="S34" s="200"/>
      <c r="T34" s="53"/>
      <c r="U34" s="201"/>
      <c r="V34" s="202"/>
      <c r="W34" s="197"/>
      <c r="X34" s="198"/>
      <c r="Y34" s="199"/>
      <c r="Z34" s="200"/>
      <c r="AA34" s="53"/>
      <c r="AB34" s="201"/>
      <c r="AC34" s="202"/>
      <c r="AD34" s="197"/>
      <c r="AE34" s="198"/>
      <c r="AF34" s="199"/>
      <c r="AG34" s="200"/>
      <c r="AH34" s="53"/>
      <c r="AI34" s="201"/>
      <c r="AJ34" s="202"/>
      <c r="AK34" s="197"/>
    </row>
    <row r="35" spans="1:38" s="192" customFormat="1" x14ac:dyDescent="0.25">
      <c r="A35" s="114"/>
      <c r="B35" s="193" t="s">
        <v>73</v>
      </c>
      <c r="C35" s="85"/>
      <c r="D35" s="86" t="s">
        <v>7</v>
      </c>
      <c r="E35" s="85"/>
      <c r="F35" s="194">
        <v>-3.46E-3</v>
      </c>
      <c r="G35" s="177">
        <f>+F18</f>
        <v>334</v>
      </c>
      <c r="H35" s="144">
        <f t="shared" si="11"/>
        <v>-1.15564</v>
      </c>
      <c r="I35" s="107"/>
      <c r="J35" s="295">
        <v>-3.9199999999999999E-3</v>
      </c>
      <c r="K35" s="173">
        <f>+F18</f>
        <v>334</v>
      </c>
      <c r="L35" s="144">
        <f t="shared" ref="L35:L39" si="13">K35*J35</f>
        <v>-1.30928</v>
      </c>
      <c r="M35" s="107"/>
      <c r="N35" s="82">
        <f t="shared" ref="N35:N40" si="14">L35-H35</f>
        <v>-0.15364</v>
      </c>
      <c r="O35" s="104">
        <f t="shared" ref="O35:O40" si="15">IF(OR(H35=0,L35=0),"",(N35/H35))</f>
        <v>0.13294797687861271</v>
      </c>
      <c r="Q35" s="198"/>
      <c r="R35" s="199"/>
      <c r="S35" s="200"/>
      <c r="T35" s="53"/>
      <c r="U35" s="201"/>
      <c r="V35" s="202"/>
      <c r="W35" s="197"/>
      <c r="X35" s="198"/>
      <c r="Y35" s="199"/>
      <c r="Z35" s="200"/>
      <c r="AA35" s="53"/>
      <c r="AB35" s="201"/>
      <c r="AC35" s="202"/>
      <c r="AD35" s="197"/>
      <c r="AE35" s="198"/>
      <c r="AF35" s="199"/>
      <c r="AG35" s="200"/>
      <c r="AH35" s="53"/>
      <c r="AI35" s="201"/>
      <c r="AJ35" s="202"/>
      <c r="AK35" s="197"/>
      <c r="AL35" s="197"/>
    </row>
    <row r="36" spans="1:38" s="192" customFormat="1" x14ac:dyDescent="0.25">
      <c r="A36" s="114"/>
      <c r="B36" s="193" t="s">
        <v>100</v>
      </c>
      <c r="C36" s="85"/>
      <c r="D36" s="86" t="s">
        <v>7</v>
      </c>
      <c r="E36" s="85"/>
      <c r="F36" s="194">
        <v>2.9E-4</v>
      </c>
      <c r="G36" s="177">
        <f>+F18</f>
        <v>334</v>
      </c>
      <c r="H36" s="144">
        <f t="shared" si="11"/>
        <v>9.6860000000000002E-2</v>
      </c>
      <c r="I36" s="107"/>
      <c r="J36" s="295">
        <v>6.9999999999999994E-5</v>
      </c>
      <c r="K36" s="173">
        <f>+F18</f>
        <v>334</v>
      </c>
      <c r="L36" s="144">
        <f t="shared" si="13"/>
        <v>2.3379999999999998E-2</v>
      </c>
      <c r="M36" s="107"/>
      <c r="N36" s="82">
        <f t="shared" si="14"/>
        <v>-7.3480000000000004E-2</v>
      </c>
      <c r="O36" s="104">
        <f t="shared" si="15"/>
        <v>-0.75862068965517249</v>
      </c>
      <c r="Q36" s="198"/>
      <c r="R36" s="199"/>
      <c r="S36" s="200"/>
      <c r="T36" s="53"/>
      <c r="U36" s="201"/>
      <c r="V36" s="202"/>
      <c r="W36" s="197"/>
      <c r="X36" s="198"/>
      <c r="Y36" s="199"/>
      <c r="Z36" s="200"/>
      <c r="AA36" s="53"/>
      <c r="AB36" s="201"/>
      <c r="AC36" s="202"/>
      <c r="AD36" s="197"/>
      <c r="AE36" s="198"/>
      <c r="AF36" s="199"/>
      <c r="AG36" s="200"/>
      <c r="AH36" s="53"/>
      <c r="AI36" s="201"/>
      <c r="AJ36" s="202"/>
      <c r="AK36" s="197"/>
      <c r="AL36" s="197"/>
    </row>
    <row r="37" spans="1:38" s="192" customFormat="1" x14ac:dyDescent="0.25">
      <c r="A37" s="114"/>
      <c r="B37" s="259" t="s">
        <v>74</v>
      </c>
      <c r="C37" s="85"/>
      <c r="D37" s="86" t="s">
        <v>7</v>
      </c>
      <c r="E37" s="85"/>
      <c r="F37" s="194">
        <v>1.5399999999999999E-3</v>
      </c>
      <c r="G37" s="177"/>
      <c r="H37" s="144">
        <f t="shared" si="11"/>
        <v>0</v>
      </c>
      <c r="I37" s="107"/>
      <c r="J37" s="295"/>
      <c r="K37" s="173"/>
      <c r="L37" s="144">
        <f>K37*J37</f>
        <v>0</v>
      </c>
      <c r="M37" s="107"/>
      <c r="N37" s="82">
        <f t="shared" si="14"/>
        <v>0</v>
      </c>
      <c r="O37" s="104" t="str">
        <f t="shared" si="15"/>
        <v/>
      </c>
      <c r="Q37" s="198"/>
      <c r="R37" s="199"/>
      <c r="S37" s="200"/>
      <c r="T37" s="53"/>
      <c r="U37" s="201"/>
      <c r="V37" s="202"/>
      <c r="W37" s="197"/>
      <c r="X37" s="198"/>
      <c r="Y37" s="199"/>
      <c r="Z37" s="200"/>
      <c r="AA37" s="53"/>
      <c r="AB37" s="201"/>
      <c r="AC37" s="202"/>
      <c r="AD37" s="197"/>
      <c r="AE37" s="198"/>
      <c r="AF37" s="199"/>
      <c r="AG37" s="200"/>
      <c r="AH37" s="53"/>
      <c r="AI37" s="201"/>
      <c r="AJ37" s="202"/>
      <c r="AK37" s="197"/>
      <c r="AL37" s="197"/>
    </row>
    <row r="38" spans="1:38" s="192" customFormat="1" x14ac:dyDescent="0.25">
      <c r="A38" s="114"/>
      <c r="B38" s="259" t="s">
        <v>75</v>
      </c>
      <c r="C38" s="85"/>
      <c r="D38" s="86" t="s">
        <v>7</v>
      </c>
      <c r="E38" s="85"/>
      <c r="F38" s="194">
        <v>6.6299999999999996E-3</v>
      </c>
      <c r="G38" s="177"/>
      <c r="H38" s="144">
        <f t="shared" si="11"/>
        <v>0</v>
      </c>
      <c r="I38" s="107"/>
      <c r="J38" s="295"/>
      <c r="K38" s="173"/>
      <c r="L38" s="144">
        <f t="shared" si="13"/>
        <v>0</v>
      </c>
      <c r="M38" s="107"/>
      <c r="N38" s="82">
        <f t="shared" si="14"/>
        <v>0</v>
      </c>
      <c r="O38" s="104" t="str">
        <f t="shared" si="15"/>
        <v/>
      </c>
      <c r="Q38" s="198"/>
      <c r="R38" s="199"/>
      <c r="S38" s="200"/>
      <c r="T38" s="53"/>
      <c r="U38" s="201"/>
      <c r="V38" s="202"/>
      <c r="W38" s="197"/>
      <c r="X38" s="198"/>
      <c r="Y38" s="199"/>
      <c r="Z38" s="200"/>
      <c r="AA38" s="53"/>
      <c r="AB38" s="201"/>
      <c r="AC38" s="202"/>
      <c r="AD38" s="197"/>
      <c r="AE38" s="198"/>
      <c r="AF38" s="199"/>
      <c r="AG38" s="200"/>
      <c r="AH38" s="53"/>
      <c r="AI38" s="201"/>
      <c r="AJ38" s="202"/>
      <c r="AK38" s="197"/>
      <c r="AL38" s="197"/>
    </row>
    <row r="39" spans="1:38" s="192" customFormat="1" x14ac:dyDescent="0.25">
      <c r="A39" s="114"/>
      <c r="B39" s="193" t="s">
        <v>99</v>
      </c>
      <c r="C39" s="85"/>
      <c r="D39" s="86" t="s">
        <v>7</v>
      </c>
      <c r="E39" s="85"/>
      <c r="F39" s="194"/>
      <c r="G39" s="177"/>
      <c r="H39" s="144">
        <f t="shared" si="11"/>
        <v>0</v>
      </c>
      <c r="I39" s="107"/>
      <c r="J39" s="295">
        <v>-1.1199999999999999E-3</v>
      </c>
      <c r="K39" s="173"/>
      <c r="L39" s="144">
        <f t="shared" si="13"/>
        <v>0</v>
      </c>
      <c r="M39" s="107"/>
      <c r="N39" s="82">
        <f t="shared" si="14"/>
        <v>0</v>
      </c>
      <c r="O39" s="104" t="str">
        <f t="shared" si="15"/>
        <v/>
      </c>
      <c r="Q39" s="198"/>
      <c r="R39" s="199"/>
      <c r="S39" s="200"/>
      <c r="T39" s="53"/>
      <c r="U39" s="201"/>
      <c r="V39" s="202"/>
      <c r="W39" s="197"/>
      <c r="X39" s="198"/>
      <c r="Y39" s="199"/>
      <c r="Z39" s="200"/>
      <c r="AA39" s="53"/>
      <c r="AB39" s="201"/>
      <c r="AC39" s="202"/>
      <c r="AD39" s="197"/>
      <c r="AE39" s="198"/>
      <c r="AF39" s="199"/>
      <c r="AG39" s="200"/>
      <c r="AH39" s="53"/>
      <c r="AI39" s="201"/>
      <c r="AJ39" s="202"/>
      <c r="AK39" s="197"/>
      <c r="AL39" s="197"/>
    </row>
    <row r="40" spans="1:38" x14ac:dyDescent="0.25">
      <c r="A40" s="1"/>
      <c r="B40" s="85" t="s">
        <v>69</v>
      </c>
      <c r="C40" s="54"/>
      <c r="D40" s="86" t="s">
        <v>43</v>
      </c>
      <c r="E40" s="85"/>
      <c r="F40" s="148">
        <v>0.78</v>
      </c>
      <c r="G40" s="147">
        <v>1</v>
      </c>
      <c r="H40" s="144">
        <f t="shared" si="11"/>
        <v>0.78</v>
      </c>
      <c r="I40" s="83"/>
      <c r="J40" s="296">
        <v>0.78</v>
      </c>
      <c r="K40" s="89">
        <v>1</v>
      </c>
      <c r="L40" s="144">
        <f>K40*J40</f>
        <v>0.78</v>
      </c>
      <c r="M40" s="83"/>
      <c r="N40" s="82">
        <f t="shared" si="14"/>
        <v>0</v>
      </c>
      <c r="O40" s="104">
        <f t="shared" si="15"/>
        <v>0</v>
      </c>
      <c r="Q40" s="216"/>
      <c r="R40" s="53"/>
      <c r="S40" s="200"/>
      <c r="T40" s="53"/>
      <c r="U40" s="201"/>
      <c r="V40" s="202"/>
      <c r="W40" s="197"/>
      <c r="X40" s="216"/>
      <c r="Y40" s="53"/>
      <c r="Z40" s="200"/>
      <c r="AA40" s="53"/>
      <c r="AB40" s="201"/>
      <c r="AC40" s="202"/>
      <c r="AD40" s="197"/>
      <c r="AE40" s="216"/>
      <c r="AF40" s="53"/>
      <c r="AG40" s="200"/>
      <c r="AH40" s="53"/>
      <c r="AI40" s="201"/>
      <c r="AJ40" s="202"/>
      <c r="AK40" s="197"/>
    </row>
    <row r="41" spans="1:38" x14ac:dyDescent="0.25">
      <c r="A41" s="1"/>
      <c r="B41" s="103" t="s">
        <v>17</v>
      </c>
      <c r="C41" s="112"/>
      <c r="D41" s="112"/>
      <c r="E41" s="112"/>
      <c r="F41" s="111"/>
      <c r="G41" s="100"/>
      <c r="H41" s="97">
        <f>SUM(H34:H40)+H33</f>
        <v>31.171818144000003</v>
      </c>
      <c r="I41" s="109"/>
      <c r="J41" s="278"/>
      <c r="K41" s="110"/>
      <c r="L41" s="97">
        <f>SUM(L34:L40)+L33</f>
        <v>32.717198144000001</v>
      </c>
      <c r="M41" s="109"/>
      <c r="N41" s="95">
        <f t="shared" si="2"/>
        <v>1.545379999999998</v>
      </c>
      <c r="O41" s="94">
        <f>IF(OR(H41=0,L41=0),"",(N41/H41))</f>
        <v>4.957619067521267E-2</v>
      </c>
      <c r="Q41" s="53"/>
      <c r="R41" s="53"/>
      <c r="S41" s="214"/>
      <c r="T41" s="53"/>
      <c r="U41" s="214"/>
      <c r="V41" s="217"/>
      <c r="W41" s="197"/>
      <c r="X41" s="53"/>
      <c r="Y41" s="53"/>
      <c r="Z41" s="214"/>
      <c r="AA41" s="53"/>
      <c r="AB41" s="214"/>
      <c r="AC41" s="217"/>
      <c r="AD41" s="197"/>
      <c r="AE41" s="53"/>
      <c r="AF41" s="53"/>
      <c r="AG41" s="214"/>
      <c r="AH41" s="53"/>
      <c r="AI41" s="214"/>
      <c r="AJ41" s="217"/>
      <c r="AK41" s="197"/>
    </row>
    <row r="42" spans="1:38" x14ac:dyDescent="0.25">
      <c r="A42" s="1"/>
      <c r="B42" s="83" t="s">
        <v>16</v>
      </c>
      <c r="C42" s="83"/>
      <c r="D42" s="86" t="s">
        <v>7</v>
      </c>
      <c r="E42" s="107"/>
      <c r="F42" s="143">
        <v>7.6299999999999996E-3</v>
      </c>
      <c r="G42" s="92">
        <f>$F18*(1+$F62)</f>
        <v>346.55840000000001</v>
      </c>
      <c r="H42" s="105">
        <f>G42*F42</f>
        <v>2.6442405920000001</v>
      </c>
      <c r="I42" s="83"/>
      <c r="J42" s="291">
        <v>7.5900000000000004E-3</v>
      </c>
      <c r="K42" s="91">
        <f>$F18*(1+$J62)</f>
        <v>346.55840000000001</v>
      </c>
      <c r="L42" s="105">
        <f>K42*J42</f>
        <v>2.6303782560000002</v>
      </c>
      <c r="M42" s="83"/>
      <c r="N42" s="82">
        <f t="shared" si="2"/>
        <v>-1.3862335999999864E-2</v>
      </c>
      <c r="O42" s="104">
        <f>IF(OR(H42=0,L42=0),"",(N42/H42))</f>
        <v>-5.2424639580602372E-3</v>
      </c>
      <c r="Q42" s="211"/>
      <c r="R42" s="218"/>
      <c r="S42" s="200"/>
      <c r="T42" s="53"/>
      <c r="U42" s="201"/>
      <c r="V42" s="202"/>
      <c r="W42" s="197"/>
      <c r="X42" s="211"/>
      <c r="Y42" s="218"/>
      <c r="Z42" s="200"/>
      <c r="AA42" s="53"/>
      <c r="AB42" s="201"/>
      <c r="AC42" s="202"/>
      <c r="AD42" s="197"/>
      <c r="AE42" s="211"/>
      <c r="AF42" s="218"/>
      <c r="AG42" s="200"/>
      <c r="AH42" s="53"/>
      <c r="AI42" s="201"/>
      <c r="AJ42" s="202"/>
      <c r="AK42" s="197"/>
    </row>
    <row r="43" spans="1:38" x14ac:dyDescent="0.25">
      <c r="A43" s="1"/>
      <c r="B43" s="108" t="s">
        <v>15</v>
      </c>
      <c r="C43" s="83"/>
      <c r="D43" s="86" t="s">
        <v>7</v>
      </c>
      <c r="E43" s="107"/>
      <c r="F43" s="143">
        <v>5.6699999999999997E-3</v>
      </c>
      <c r="G43" s="92">
        <f>G42</f>
        <v>346.55840000000001</v>
      </c>
      <c r="H43" s="105">
        <f>G43*F43</f>
        <v>1.9649861279999998</v>
      </c>
      <c r="I43" s="83"/>
      <c r="J43" s="291">
        <v>6.1700000000000001E-3</v>
      </c>
      <c r="K43" s="91">
        <f>K42</f>
        <v>346.55840000000001</v>
      </c>
      <c r="L43" s="105">
        <f>K43*J43</f>
        <v>2.1382653280000001</v>
      </c>
      <c r="M43" s="83"/>
      <c r="N43" s="82">
        <f t="shared" si="2"/>
        <v>0.1732792000000003</v>
      </c>
      <c r="O43" s="104">
        <f>IF(OR(H43=0,L43=0),"",(N43/H43))</f>
        <v>8.8183421516755012E-2</v>
      </c>
      <c r="Q43" s="211"/>
      <c r="R43" s="218"/>
      <c r="S43" s="200"/>
      <c r="T43" s="53"/>
      <c r="U43" s="201"/>
      <c r="V43" s="202"/>
      <c r="W43" s="197"/>
      <c r="X43" s="211"/>
      <c r="Y43" s="218"/>
      <c r="Z43" s="200"/>
      <c r="AA43" s="53"/>
      <c r="AB43" s="201"/>
      <c r="AC43" s="202"/>
      <c r="AD43" s="197"/>
      <c r="AE43" s="211"/>
      <c r="AF43" s="218"/>
      <c r="AG43" s="200"/>
      <c r="AH43" s="53"/>
      <c r="AI43" s="201"/>
      <c r="AJ43" s="202"/>
      <c r="AK43" s="197"/>
    </row>
    <row r="44" spans="1:38" x14ac:dyDescent="0.25">
      <c r="A44" s="1"/>
      <c r="B44" s="103" t="s">
        <v>14</v>
      </c>
      <c r="C44" s="102"/>
      <c r="D44" s="102"/>
      <c r="E44" s="102"/>
      <c r="F44" s="101"/>
      <c r="G44" s="100"/>
      <c r="H44" s="97">
        <f>SUM(H41:H43)</f>
        <v>35.781044864000002</v>
      </c>
      <c r="I44" s="96"/>
      <c r="J44" s="99"/>
      <c r="K44" s="98"/>
      <c r="L44" s="97">
        <f>SUM(L41:L43)</f>
        <v>37.485841728000004</v>
      </c>
      <c r="M44" s="96"/>
      <c r="N44" s="95">
        <f t="shared" si="2"/>
        <v>1.7047968640000022</v>
      </c>
      <c r="O44" s="94">
        <f>IF(OR(H44=0,L44=0),"",(N44/H44))</f>
        <v>4.7645251011527369E-2</v>
      </c>
      <c r="Q44" s="61"/>
      <c r="R44" s="61"/>
      <c r="S44" s="214"/>
      <c r="T44" s="61"/>
      <c r="U44" s="214"/>
      <c r="V44" s="217"/>
      <c r="W44" s="197"/>
      <c r="X44" s="61"/>
      <c r="Y44" s="61"/>
      <c r="Z44" s="214"/>
      <c r="AA44" s="61"/>
      <c r="AB44" s="214"/>
      <c r="AC44" s="217"/>
      <c r="AD44" s="197"/>
      <c r="AE44" s="61"/>
      <c r="AF44" s="61"/>
      <c r="AG44" s="214"/>
      <c r="AH44" s="61"/>
      <c r="AI44" s="214"/>
      <c r="AJ44" s="217"/>
      <c r="AK44" s="197"/>
    </row>
    <row r="45" spans="1:38" x14ac:dyDescent="0.25">
      <c r="A45" s="1"/>
      <c r="B45" s="93" t="s">
        <v>13</v>
      </c>
      <c r="C45" s="54"/>
      <c r="D45" s="86" t="s">
        <v>7</v>
      </c>
      <c r="E45" s="85"/>
      <c r="F45" s="79">
        <f>+RESIDENTIAL!$F$46</f>
        <v>3.5999999999999999E-3</v>
      </c>
      <c r="G45" s="92">
        <f>G43</f>
        <v>346.55840000000001</v>
      </c>
      <c r="H45" s="77">
        <f t="shared" ref="H45:H54" si="16">G45*F45</f>
        <v>1.24761024</v>
      </c>
      <c r="I45" s="83"/>
      <c r="J45" s="79">
        <v>3.5999999999999999E-3</v>
      </c>
      <c r="K45" s="91">
        <f>K43</f>
        <v>346.55840000000001</v>
      </c>
      <c r="L45" s="77">
        <f t="shared" ref="L45:L54" si="17">K45*J45</f>
        <v>1.24761024</v>
      </c>
      <c r="M45" s="83"/>
      <c r="N45" s="82">
        <f t="shared" si="2"/>
        <v>0</v>
      </c>
      <c r="O45" s="104">
        <f>IF(OR(H45=0,L45=0),"",(N45/H45))</f>
        <v>0</v>
      </c>
      <c r="Q45" s="219"/>
      <c r="R45" s="218"/>
      <c r="S45" s="205"/>
      <c r="T45" s="53"/>
      <c r="U45" s="201"/>
      <c r="V45" s="202"/>
      <c r="W45" s="197"/>
      <c r="X45" s="219"/>
      <c r="Y45" s="218"/>
      <c r="Z45" s="205"/>
      <c r="AA45" s="53"/>
      <c r="AB45" s="201"/>
      <c r="AC45" s="202"/>
      <c r="AD45" s="197"/>
      <c r="AE45" s="219"/>
      <c r="AF45" s="218"/>
      <c r="AG45" s="205"/>
      <c r="AH45" s="53"/>
      <c r="AI45" s="201"/>
      <c r="AJ45" s="202"/>
      <c r="AK45" s="197"/>
    </row>
    <row r="46" spans="1:38" x14ac:dyDescent="0.25">
      <c r="A46" s="1"/>
      <c r="B46" s="93" t="s">
        <v>12</v>
      </c>
      <c r="C46" s="54"/>
      <c r="D46" s="86" t="s">
        <v>7</v>
      </c>
      <c r="E46" s="85"/>
      <c r="F46" s="79">
        <f>+RESIDENTIAL!$F$47</f>
        <v>2.0999999999999999E-3</v>
      </c>
      <c r="G46" s="92">
        <f>G43</f>
        <v>346.55840000000001</v>
      </c>
      <c r="H46" s="77">
        <f t="shared" si="16"/>
        <v>0.72777263999999997</v>
      </c>
      <c r="I46" s="83"/>
      <c r="J46" s="79">
        <v>2.9999999999999997E-4</v>
      </c>
      <c r="K46" s="91">
        <f>K43</f>
        <v>346.55840000000001</v>
      </c>
      <c r="L46" s="77">
        <f t="shared" si="17"/>
        <v>0.10396751999999999</v>
      </c>
      <c r="M46" s="83"/>
      <c r="N46" s="82">
        <f t="shared" si="2"/>
        <v>-0.62380511999999999</v>
      </c>
      <c r="O46" s="104">
        <f t="shared" ref="O46:O59" si="18">IF(OR(H46=0,L46=0),"",(N46/H46))</f>
        <v>-0.85714285714285721</v>
      </c>
      <c r="Q46" s="219"/>
      <c r="R46" s="218"/>
      <c r="S46" s="205"/>
      <c r="T46" s="53"/>
      <c r="U46" s="201"/>
      <c r="V46" s="202"/>
      <c r="W46" s="197"/>
      <c r="X46" s="219"/>
      <c r="Y46" s="218"/>
      <c r="Z46" s="205"/>
      <c r="AA46" s="53"/>
      <c r="AB46" s="201"/>
      <c r="AC46" s="202"/>
      <c r="AD46" s="197"/>
      <c r="AE46" s="219"/>
      <c r="AF46" s="218"/>
      <c r="AG46" s="205"/>
      <c r="AH46" s="53"/>
      <c r="AI46" s="201"/>
      <c r="AJ46" s="202"/>
      <c r="AK46" s="197"/>
    </row>
    <row r="47" spans="1:38" x14ac:dyDescent="0.25">
      <c r="A47" s="1"/>
      <c r="B47" s="54" t="s">
        <v>11</v>
      </c>
      <c r="C47" s="54"/>
      <c r="D47" s="86" t="s">
        <v>43</v>
      </c>
      <c r="E47" s="85"/>
      <c r="F47" s="186">
        <v>0.25</v>
      </c>
      <c r="G47" s="90">
        <v>1</v>
      </c>
      <c r="H47" s="77">
        <f t="shared" si="16"/>
        <v>0.25</v>
      </c>
      <c r="I47" s="83"/>
      <c r="J47" s="79">
        <v>0.25</v>
      </c>
      <c r="K47" s="89">
        <v>1</v>
      </c>
      <c r="L47" s="77">
        <f t="shared" si="17"/>
        <v>0.25</v>
      </c>
      <c r="M47" s="83"/>
      <c r="N47" s="82">
        <f t="shared" si="2"/>
        <v>0</v>
      </c>
      <c r="O47" s="104">
        <f t="shared" si="18"/>
        <v>0</v>
      </c>
      <c r="Q47" s="220"/>
      <c r="R47" s="53"/>
      <c r="S47" s="205"/>
      <c r="T47" s="53"/>
      <c r="U47" s="201"/>
      <c r="V47" s="202"/>
      <c r="W47" s="197"/>
      <c r="X47" s="220"/>
      <c r="Y47" s="53"/>
      <c r="Z47" s="205"/>
      <c r="AA47" s="53"/>
      <c r="AB47" s="201"/>
      <c r="AC47" s="202"/>
      <c r="AD47" s="197"/>
      <c r="AE47" s="220"/>
      <c r="AF47" s="53"/>
      <c r="AG47" s="205"/>
      <c r="AH47" s="53"/>
      <c r="AI47" s="201"/>
      <c r="AJ47" s="202"/>
      <c r="AK47" s="197"/>
    </row>
    <row r="48" spans="1:38" x14ac:dyDescent="0.25">
      <c r="A48" s="1"/>
      <c r="B48" s="87" t="s">
        <v>9</v>
      </c>
      <c r="C48" s="54"/>
      <c r="D48" s="86" t="s">
        <v>7</v>
      </c>
      <c r="E48" s="85"/>
      <c r="F48" s="79">
        <f>+RESIDENTIAL!F49</f>
        <v>6.5000000000000002E-2</v>
      </c>
      <c r="G48" s="84">
        <f>0.65*$F18</f>
        <v>217.1</v>
      </c>
      <c r="H48" s="77">
        <f t="shared" si="16"/>
        <v>14.111499999999999</v>
      </c>
      <c r="I48" s="83"/>
      <c r="J48" s="79">
        <v>6.5000000000000002E-2</v>
      </c>
      <c r="K48" s="84">
        <f>$G48</f>
        <v>217.1</v>
      </c>
      <c r="L48" s="77">
        <f t="shared" si="17"/>
        <v>14.111499999999999</v>
      </c>
      <c r="M48" s="83"/>
      <c r="N48" s="82">
        <f t="shared" si="2"/>
        <v>0</v>
      </c>
      <c r="O48" s="104">
        <f t="shared" si="18"/>
        <v>0</v>
      </c>
      <c r="Q48" s="203"/>
      <c r="R48" s="221"/>
      <c r="S48" s="205"/>
      <c r="T48" s="53"/>
      <c r="U48" s="201"/>
      <c r="V48" s="202"/>
      <c r="W48" s="197"/>
      <c r="X48" s="203"/>
      <c r="Y48" s="221"/>
      <c r="Z48" s="205"/>
      <c r="AA48" s="53"/>
      <c r="AB48" s="201"/>
      <c r="AC48" s="202"/>
      <c r="AD48" s="197"/>
      <c r="AE48" s="203"/>
      <c r="AF48" s="221"/>
      <c r="AG48" s="205"/>
      <c r="AH48" s="53"/>
      <c r="AI48" s="201"/>
      <c r="AJ48" s="202"/>
      <c r="AK48" s="197"/>
    </row>
    <row r="49" spans="1:38" x14ac:dyDescent="0.25">
      <c r="A49" s="1"/>
      <c r="B49" s="87" t="s">
        <v>8</v>
      </c>
      <c r="C49" s="54"/>
      <c r="D49" s="86" t="s">
        <v>7</v>
      </c>
      <c r="E49" s="85"/>
      <c r="F49" s="79">
        <f>+RESIDENTIAL!F50</f>
        <v>9.5000000000000001E-2</v>
      </c>
      <c r="G49" s="84">
        <f>0.17*$F18</f>
        <v>56.78</v>
      </c>
      <c r="H49" s="77">
        <f t="shared" si="16"/>
        <v>5.3940999999999999</v>
      </c>
      <c r="I49" s="83"/>
      <c r="J49" s="79">
        <v>9.5000000000000001E-2</v>
      </c>
      <c r="K49" s="84">
        <f>$G49</f>
        <v>56.78</v>
      </c>
      <c r="L49" s="77">
        <f t="shared" si="17"/>
        <v>5.3940999999999999</v>
      </c>
      <c r="M49" s="83"/>
      <c r="N49" s="82">
        <f t="shared" si="2"/>
        <v>0</v>
      </c>
      <c r="O49" s="104">
        <f t="shared" si="18"/>
        <v>0</v>
      </c>
      <c r="Q49" s="203"/>
      <c r="R49" s="221"/>
      <c r="S49" s="205"/>
      <c r="T49" s="53"/>
      <c r="U49" s="201"/>
      <c r="V49" s="202"/>
      <c r="W49" s="197"/>
      <c r="X49" s="203"/>
      <c r="Y49" s="221"/>
      <c r="Z49" s="205"/>
      <c r="AA49" s="53"/>
      <c r="AB49" s="201"/>
      <c r="AC49" s="202"/>
      <c r="AD49" s="197"/>
      <c r="AE49" s="203"/>
      <c r="AF49" s="221"/>
      <c r="AG49" s="205"/>
      <c r="AH49" s="53"/>
      <c r="AI49" s="201"/>
      <c r="AJ49" s="202"/>
      <c r="AK49" s="197"/>
    </row>
    <row r="50" spans="1:38" x14ac:dyDescent="0.25">
      <c r="A50" s="1"/>
      <c r="B50" s="2" t="s">
        <v>6</v>
      </c>
      <c r="C50" s="54"/>
      <c r="D50" s="86" t="s">
        <v>7</v>
      </c>
      <c r="E50" s="85"/>
      <c r="F50" s="79">
        <f>+RESIDENTIAL!F51</f>
        <v>0.13200000000000001</v>
      </c>
      <c r="G50" s="84">
        <f>0.18*$F18</f>
        <v>60.12</v>
      </c>
      <c r="H50" s="77">
        <f t="shared" si="16"/>
        <v>7.9358399999999998</v>
      </c>
      <c r="I50" s="83"/>
      <c r="J50" s="79">
        <v>0.13200000000000001</v>
      </c>
      <c r="K50" s="84">
        <f>$G50</f>
        <v>60.12</v>
      </c>
      <c r="L50" s="77">
        <f t="shared" si="17"/>
        <v>7.9358399999999998</v>
      </c>
      <c r="M50" s="83"/>
      <c r="N50" s="82">
        <f t="shared" si="2"/>
        <v>0</v>
      </c>
      <c r="O50" s="104">
        <f t="shared" si="18"/>
        <v>0</v>
      </c>
      <c r="Q50" s="203"/>
      <c r="R50" s="221"/>
      <c r="S50" s="205"/>
      <c r="T50" s="53"/>
      <c r="U50" s="201"/>
      <c r="V50" s="202"/>
      <c r="W50" s="197"/>
      <c r="X50" s="203"/>
      <c r="Y50" s="221"/>
      <c r="Z50" s="205"/>
      <c r="AA50" s="53"/>
      <c r="AB50" s="201"/>
      <c r="AC50" s="202"/>
      <c r="AD50" s="197"/>
      <c r="AE50" s="203"/>
      <c r="AF50" s="221"/>
      <c r="AG50" s="205"/>
      <c r="AH50" s="53"/>
      <c r="AI50" s="201"/>
      <c r="AJ50" s="202"/>
      <c r="AK50" s="197"/>
    </row>
    <row r="51" spans="1:38" x14ac:dyDescent="0.25">
      <c r="A51" s="6"/>
      <c r="B51" s="81" t="s">
        <v>5</v>
      </c>
      <c r="C51" s="25"/>
      <c r="D51" s="86" t="s">
        <v>7</v>
      </c>
      <c r="E51" s="80"/>
      <c r="F51" s="79">
        <f>+RESIDENTIAL!F52</f>
        <v>7.6999999999999999E-2</v>
      </c>
      <c r="G51" s="78">
        <f>IF(AND($T$1=1, $F18&gt;=600), 600, IF(AND($T$1=1, AND($F18&lt;600, $F18&gt;=0)), $F18, IF(AND($T$1=2, $F18&gt;=1000), 1000, IF(AND($T$1=2, AND($F18&lt;1000, $F18&gt;=0)), $F18))))</f>
        <v>334</v>
      </c>
      <c r="H51" s="77">
        <f t="shared" si="16"/>
        <v>25.718</v>
      </c>
      <c r="I51" s="76"/>
      <c r="J51" s="79">
        <v>7.6999999999999999E-2</v>
      </c>
      <c r="K51" s="78">
        <f>$G51</f>
        <v>334</v>
      </c>
      <c r="L51" s="77">
        <f t="shared" si="17"/>
        <v>25.718</v>
      </c>
      <c r="M51" s="76"/>
      <c r="N51" s="75">
        <f t="shared" si="2"/>
        <v>0</v>
      </c>
      <c r="O51" s="104">
        <f t="shared" si="18"/>
        <v>0</v>
      </c>
      <c r="Q51" s="203"/>
      <c r="R51" s="204"/>
      <c r="S51" s="205"/>
      <c r="T51" s="24"/>
      <c r="U51" s="201"/>
      <c r="V51" s="202"/>
      <c r="W51" s="197"/>
      <c r="X51" s="203"/>
      <c r="Y51" s="204"/>
      <c r="Z51" s="205"/>
      <c r="AA51" s="24"/>
      <c r="AB51" s="201"/>
      <c r="AC51" s="202"/>
      <c r="AD51" s="197"/>
      <c r="AE51" s="203"/>
      <c r="AF51" s="204"/>
      <c r="AG51" s="205"/>
      <c r="AH51" s="24"/>
      <c r="AI51" s="201"/>
      <c r="AJ51" s="202"/>
      <c r="AK51" s="197"/>
    </row>
    <row r="52" spans="1:38" x14ac:dyDescent="0.25">
      <c r="A52" s="6"/>
      <c r="B52" s="81" t="s">
        <v>4</v>
      </c>
      <c r="C52" s="25"/>
      <c r="D52" s="86" t="s">
        <v>7</v>
      </c>
      <c r="E52" s="80"/>
      <c r="F52" s="79">
        <f>+RESIDENTIAL!F53</f>
        <v>0.09</v>
      </c>
      <c r="G52" s="78">
        <f>IF(AND($T$1=1, F18&gt;=600), F18-600, IF(AND($T$1=1, AND(F18&lt;600, F18&gt;=0)), 0, IF(AND($T$1=2, F18&gt;=1000), F18-1000, IF(AND($T$1=2, AND(F18&lt;1000, F18&gt;=0)), 0))))</f>
        <v>0</v>
      </c>
      <c r="H52" s="77">
        <f t="shared" si="16"/>
        <v>0</v>
      </c>
      <c r="I52" s="76"/>
      <c r="J52" s="79">
        <v>0.09</v>
      </c>
      <c r="K52" s="78">
        <f>$G52</f>
        <v>0</v>
      </c>
      <c r="L52" s="77">
        <f t="shared" si="17"/>
        <v>0</v>
      </c>
      <c r="M52" s="76"/>
      <c r="N52" s="75">
        <f t="shared" si="2"/>
        <v>0</v>
      </c>
      <c r="O52" s="104" t="str">
        <f t="shared" si="18"/>
        <v/>
      </c>
      <c r="Q52" s="203"/>
      <c r="R52" s="204"/>
      <c r="S52" s="205"/>
      <c r="T52" s="24"/>
      <c r="U52" s="201"/>
      <c r="V52" s="202"/>
      <c r="W52" s="197"/>
      <c r="X52" s="203"/>
      <c r="Y52" s="204"/>
      <c r="Z52" s="205"/>
      <c r="AA52" s="24"/>
      <c r="AB52" s="201"/>
      <c r="AC52" s="202"/>
      <c r="AD52" s="197"/>
      <c r="AE52" s="203"/>
      <c r="AF52" s="204"/>
      <c r="AG52" s="205"/>
      <c r="AH52" s="24"/>
      <c r="AI52" s="201"/>
      <c r="AJ52" s="202"/>
      <c r="AK52" s="197"/>
    </row>
    <row r="53" spans="1:38" s="179" customFormat="1" x14ac:dyDescent="0.25">
      <c r="A53" s="6"/>
      <c r="B53" s="195" t="s">
        <v>76</v>
      </c>
      <c r="C53" s="25"/>
      <c r="D53" s="86" t="s">
        <v>7</v>
      </c>
      <c r="E53" s="80"/>
      <c r="F53" s="79">
        <f>+RESIDENTIAL!$F$54</f>
        <v>0.1101</v>
      </c>
      <c r="G53" s="78"/>
      <c r="H53" s="77">
        <f t="shared" si="16"/>
        <v>0</v>
      </c>
      <c r="I53" s="76"/>
      <c r="J53" s="79">
        <v>0.1101</v>
      </c>
      <c r="K53" s="78">
        <f t="shared" ref="K53:K54" si="19">$G53</f>
        <v>0</v>
      </c>
      <c r="L53" s="77">
        <f t="shared" si="17"/>
        <v>0</v>
      </c>
      <c r="M53" s="76"/>
      <c r="N53" s="75">
        <f t="shared" si="2"/>
        <v>0</v>
      </c>
      <c r="O53" s="104" t="str">
        <f t="shared" si="18"/>
        <v/>
      </c>
      <c r="Q53" s="203"/>
      <c r="R53" s="204"/>
      <c r="S53" s="205"/>
      <c r="T53" s="24"/>
      <c r="U53" s="201"/>
      <c r="V53" s="202"/>
      <c r="W53" s="197"/>
      <c r="X53" s="203"/>
      <c r="Y53" s="204"/>
      <c r="Z53" s="205"/>
      <c r="AA53" s="24"/>
      <c r="AB53" s="201"/>
      <c r="AC53" s="202"/>
      <c r="AD53" s="197"/>
      <c r="AE53" s="203"/>
      <c r="AF53" s="204"/>
      <c r="AG53" s="205"/>
      <c r="AH53" s="24"/>
      <c r="AI53" s="201"/>
      <c r="AJ53" s="202"/>
      <c r="AK53" s="197"/>
    </row>
    <row r="54" spans="1:38" s="179" customFormat="1" ht="15.75" thickBot="1" x14ac:dyDescent="0.3">
      <c r="A54" s="6"/>
      <c r="B54" s="195" t="s">
        <v>77</v>
      </c>
      <c r="C54" s="25"/>
      <c r="D54" s="86" t="s">
        <v>7</v>
      </c>
      <c r="E54" s="80"/>
      <c r="F54" s="79">
        <f>+RESIDENTIAL!$F$55</f>
        <v>0.1101</v>
      </c>
      <c r="G54" s="78"/>
      <c r="H54" s="77">
        <f t="shared" si="16"/>
        <v>0</v>
      </c>
      <c r="I54" s="76"/>
      <c r="J54" s="79">
        <v>0.1101</v>
      </c>
      <c r="K54" s="78">
        <f t="shared" si="19"/>
        <v>0</v>
      </c>
      <c r="L54" s="77">
        <f t="shared" si="17"/>
        <v>0</v>
      </c>
      <c r="M54" s="76"/>
      <c r="N54" s="75">
        <f t="shared" si="2"/>
        <v>0</v>
      </c>
      <c r="O54" s="104" t="str">
        <f t="shared" si="18"/>
        <v/>
      </c>
      <c r="Q54" s="203"/>
      <c r="R54" s="204"/>
      <c r="S54" s="205"/>
      <c r="T54" s="24"/>
      <c r="U54" s="201"/>
      <c r="V54" s="202"/>
      <c r="W54" s="197"/>
      <c r="X54" s="203"/>
      <c r="Y54" s="204"/>
      <c r="Z54" s="205"/>
      <c r="AA54" s="24"/>
      <c r="AB54" s="201"/>
      <c r="AC54" s="202"/>
      <c r="AD54" s="197"/>
      <c r="AE54" s="203"/>
      <c r="AF54" s="204"/>
      <c r="AG54" s="205"/>
      <c r="AH54" s="24"/>
      <c r="AI54" s="201"/>
      <c r="AJ54" s="202"/>
      <c r="AK54" s="197"/>
    </row>
    <row r="55" spans="1:38" ht="15.75" thickBot="1" x14ac:dyDescent="0.3">
      <c r="A55" s="1"/>
      <c r="B55" s="74"/>
      <c r="C55" s="72"/>
      <c r="D55" s="73"/>
      <c r="E55" s="72"/>
      <c r="F55" s="43"/>
      <c r="G55" s="71"/>
      <c r="H55" s="41"/>
      <c r="I55" s="69"/>
      <c r="J55" s="43"/>
      <c r="K55" s="70"/>
      <c r="L55" s="41"/>
      <c r="M55" s="69"/>
      <c r="N55" s="68"/>
      <c r="O55" s="7"/>
      <c r="Q55" s="203"/>
      <c r="R55" s="213"/>
      <c r="S55" s="205"/>
      <c r="T55" s="53"/>
      <c r="U55" s="201"/>
      <c r="V55" s="222"/>
      <c r="W55" s="197"/>
      <c r="X55" s="203"/>
      <c r="Y55" s="213"/>
      <c r="Z55" s="205"/>
      <c r="AA55" s="53"/>
      <c r="AB55" s="201"/>
      <c r="AC55" s="222"/>
      <c r="AD55" s="197"/>
      <c r="AE55" s="203"/>
      <c r="AF55" s="213"/>
      <c r="AG55" s="205"/>
      <c r="AH55" s="53"/>
      <c r="AI55" s="201"/>
      <c r="AJ55" s="222"/>
      <c r="AK55" s="197"/>
    </row>
    <row r="56" spans="1:38" x14ac:dyDescent="0.25">
      <c r="A56" s="1"/>
      <c r="B56" s="67" t="s">
        <v>3</v>
      </c>
      <c r="C56" s="54"/>
      <c r="D56" s="54"/>
      <c r="E56" s="54"/>
      <c r="F56" s="66"/>
      <c r="G56" s="65"/>
      <c r="H56" s="62">
        <f>SUM(H45:H50,H44)</f>
        <v>65.447867744000007</v>
      </c>
      <c r="I56" s="64"/>
      <c r="J56" s="63"/>
      <c r="K56" s="63"/>
      <c r="L56" s="149">
        <f>SUM(L45:L50,L44)</f>
        <v>66.528859487999995</v>
      </c>
      <c r="M56" s="61"/>
      <c r="N56" s="261">
        <f>L56-H56</f>
        <v>1.0809917439999879</v>
      </c>
      <c r="O56" s="265">
        <f t="shared" si="18"/>
        <v>1.6516836701667623E-2</v>
      </c>
      <c r="Q56" s="223"/>
      <c r="R56" s="223"/>
      <c r="S56" s="214"/>
      <c r="T56" s="61"/>
      <c r="U56" s="201"/>
      <c r="V56" s="202"/>
      <c r="W56" s="197"/>
      <c r="X56" s="223"/>
      <c r="Y56" s="223"/>
      <c r="Z56" s="214"/>
      <c r="AA56" s="61"/>
      <c r="AB56" s="201"/>
      <c r="AC56" s="202"/>
      <c r="AD56" s="197"/>
      <c r="AE56" s="223"/>
      <c r="AF56" s="223"/>
      <c r="AG56" s="214"/>
      <c r="AH56" s="61"/>
      <c r="AI56" s="201"/>
      <c r="AJ56" s="202"/>
      <c r="AK56" s="197"/>
    </row>
    <row r="57" spans="1:38" s="179" customFormat="1" x14ac:dyDescent="0.25">
      <c r="A57" s="1"/>
      <c r="B57" s="67" t="s">
        <v>78</v>
      </c>
      <c r="C57" s="54"/>
      <c r="D57" s="54"/>
      <c r="E57" s="54"/>
      <c r="F57" s="57">
        <v>-0.08</v>
      </c>
      <c r="G57" s="65"/>
      <c r="H57" s="56">
        <f>+H56*F57</f>
        <v>-5.2358294195200008</v>
      </c>
      <c r="I57" s="64"/>
      <c r="J57" s="57">
        <v>-0.08</v>
      </c>
      <c r="K57" s="65"/>
      <c r="L57" s="55">
        <f>+L56*J57</f>
        <v>-5.3223087590399993</v>
      </c>
      <c r="M57" s="61"/>
      <c r="N57" s="55">
        <f>L57-H57</f>
        <v>-8.6479339519998533E-2</v>
      </c>
      <c r="O57" s="104">
        <f t="shared" ref="O57" si="20">IF(OR(H57=0,L57=0),"",(N57/H57))</f>
        <v>1.6516836701667526E-2</v>
      </c>
      <c r="Q57" s="223"/>
      <c r="R57" s="223"/>
      <c r="S57" s="214"/>
      <c r="T57" s="61"/>
      <c r="U57" s="201"/>
      <c r="V57" s="202"/>
      <c r="W57" s="197"/>
      <c r="X57" s="223"/>
      <c r="Y57" s="223"/>
      <c r="Z57" s="214"/>
      <c r="AA57" s="61"/>
      <c r="AB57" s="201"/>
      <c r="AC57" s="202"/>
      <c r="AD57" s="197"/>
      <c r="AE57" s="223"/>
      <c r="AF57" s="223"/>
      <c r="AG57" s="214"/>
      <c r="AH57" s="61"/>
      <c r="AI57" s="201"/>
      <c r="AJ57" s="202"/>
      <c r="AK57" s="197"/>
      <c r="AL57" s="197"/>
    </row>
    <row r="58" spans="1:38" x14ac:dyDescent="0.25">
      <c r="A58" s="1"/>
      <c r="B58" s="59" t="s">
        <v>1</v>
      </c>
      <c r="C58" s="54"/>
      <c r="D58" s="54"/>
      <c r="E58" s="54"/>
      <c r="F58" s="58">
        <v>0.13</v>
      </c>
      <c r="G58" s="53"/>
      <c r="H58" s="56">
        <f>H56*F58</f>
        <v>8.508222806720001</v>
      </c>
      <c r="I58" s="52"/>
      <c r="J58" s="57">
        <v>0.13</v>
      </c>
      <c r="K58" s="52"/>
      <c r="L58" s="55">
        <f>L56*J58</f>
        <v>8.6487517334399993</v>
      </c>
      <c r="M58" s="51"/>
      <c r="N58" s="55">
        <f>L58-H58</f>
        <v>0.14052892671999828</v>
      </c>
      <c r="O58" s="104">
        <f t="shared" si="18"/>
        <v>1.6516836701667606E-2</v>
      </c>
      <c r="Q58" s="224"/>
      <c r="R58" s="51"/>
      <c r="S58" s="225"/>
      <c r="T58" s="51"/>
      <c r="U58" s="201"/>
      <c r="V58" s="202"/>
      <c r="W58" s="197"/>
      <c r="X58" s="224"/>
      <c r="Y58" s="51"/>
      <c r="Z58" s="225"/>
      <c r="AA58" s="51"/>
      <c r="AB58" s="201"/>
      <c r="AC58" s="202"/>
      <c r="AD58" s="197"/>
      <c r="AE58" s="224"/>
      <c r="AF58" s="51"/>
      <c r="AG58" s="225"/>
      <c r="AH58" s="51"/>
      <c r="AI58" s="201"/>
      <c r="AJ58" s="202"/>
      <c r="AK58" s="197"/>
    </row>
    <row r="59" spans="1:38" s="179" customFormat="1" ht="15.75" thickBot="1" x14ac:dyDescent="0.3">
      <c r="A59" s="1"/>
      <c r="B59" s="341" t="s">
        <v>79</v>
      </c>
      <c r="C59" s="341"/>
      <c r="D59" s="341"/>
      <c r="E59" s="50"/>
      <c r="F59" s="49"/>
      <c r="G59" s="48"/>
      <c r="H59" s="47">
        <f>SUM(H56:H58)</f>
        <v>68.720261131200004</v>
      </c>
      <c r="I59" s="46"/>
      <c r="J59" s="46"/>
      <c r="K59" s="46"/>
      <c r="L59" s="44">
        <f>SUM(L56:L58)</f>
        <v>69.85530246239999</v>
      </c>
      <c r="M59" s="45"/>
      <c r="N59" s="44">
        <f>L59-H59</f>
        <v>1.1350413311999858</v>
      </c>
      <c r="O59" s="152">
        <f t="shared" si="18"/>
        <v>1.6516836701667603E-2</v>
      </c>
      <c r="Q59" s="61"/>
      <c r="R59" s="61"/>
      <c r="S59" s="214"/>
      <c r="T59" s="61"/>
      <c r="U59" s="214"/>
      <c r="V59" s="226"/>
      <c r="W59" s="197"/>
      <c r="X59" s="61"/>
      <c r="Y59" s="61"/>
      <c r="Z59" s="214"/>
      <c r="AA59" s="61"/>
      <c r="AB59" s="214"/>
      <c r="AC59" s="226"/>
      <c r="AD59" s="197"/>
      <c r="AE59" s="61"/>
      <c r="AF59" s="61"/>
      <c r="AG59" s="214"/>
      <c r="AH59" s="61"/>
      <c r="AI59" s="214"/>
      <c r="AJ59" s="226"/>
      <c r="AK59" s="197"/>
      <c r="AL59" s="197"/>
    </row>
    <row r="60" spans="1:38" ht="15.75" thickBot="1" x14ac:dyDescent="0.3">
      <c r="A60" s="6"/>
      <c r="B60" s="18"/>
      <c r="C60" s="16"/>
      <c r="D60" s="17"/>
      <c r="E60" s="16"/>
      <c r="F60" s="43"/>
      <c r="G60" s="11"/>
      <c r="H60" s="41"/>
      <c r="I60" s="9"/>
      <c r="J60" s="43"/>
      <c r="K60" s="42"/>
      <c r="L60" s="242"/>
      <c r="M60" s="9"/>
      <c r="N60" s="40"/>
      <c r="O60" s="7"/>
      <c r="Q60" s="203"/>
      <c r="R60" s="227"/>
      <c r="S60" s="205"/>
      <c r="T60" s="24"/>
      <c r="U60" s="228"/>
      <c r="V60" s="222"/>
      <c r="W60" s="197"/>
      <c r="X60" s="203"/>
      <c r="Y60" s="227"/>
      <c r="Z60" s="205"/>
      <c r="AA60" s="24"/>
      <c r="AB60" s="228"/>
      <c r="AC60" s="222"/>
      <c r="AD60" s="197"/>
      <c r="AE60" s="203"/>
      <c r="AF60" s="227"/>
      <c r="AG60" s="205"/>
      <c r="AH60" s="24"/>
      <c r="AI60" s="228"/>
      <c r="AJ60" s="222"/>
      <c r="AK60" s="197"/>
    </row>
    <row r="61" spans="1:38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5"/>
      <c r="M61" s="1"/>
      <c r="N61" s="1"/>
      <c r="O61" s="1"/>
      <c r="Q61" s="206"/>
      <c r="R61" s="206"/>
      <c r="S61" s="237"/>
      <c r="T61" s="206"/>
      <c r="U61" s="206"/>
      <c r="V61" s="206"/>
      <c r="W61" s="197"/>
      <c r="X61" s="206"/>
      <c r="Y61" s="206"/>
      <c r="Z61" s="234"/>
      <c r="AA61" s="206"/>
      <c r="AB61" s="206"/>
      <c r="AC61" s="206"/>
      <c r="AD61" s="197"/>
      <c r="AE61" s="206"/>
      <c r="AF61" s="206"/>
      <c r="AG61" s="234"/>
      <c r="AH61" s="206"/>
      <c r="AI61" s="206"/>
      <c r="AJ61" s="206"/>
      <c r="AK61" s="197"/>
    </row>
    <row r="62" spans="1:38" x14ac:dyDescent="0.25">
      <c r="A62" s="1"/>
      <c r="B62" s="4" t="s">
        <v>0</v>
      </c>
      <c r="C62" s="1"/>
      <c r="D62" s="1"/>
      <c r="E62" s="1"/>
      <c r="F62" s="3">
        <v>3.7600000000000001E-2</v>
      </c>
      <c r="G62" s="1"/>
      <c r="H62" s="1"/>
      <c r="I62" s="1"/>
      <c r="J62" s="3">
        <v>3.7600000000000001E-2</v>
      </c>
      <c r="K62" s="1"/>
      <c r="L62" s="1"/>
      <c r="M62" s="1"/>
      <c r="N62" s="1"/>
      <c r="O62" s="1"/>
      <c r="Q62" s="235"/>
      <c r="R62" s="206"/>
      <c r="S62" s="206"/>
      <c r="T62" s="206"/>
      <c r="U62" s="206"/>
      <c r="V62" s="206"/>
      <c r="W62" s="197"/>
      <c r="X62" s="235"/>
      <c r="Y62" s="206"/>
      <c r="Z62" s="206"/>
      <c r="AA62" s="206"/>
      <c r="AB62" s="206"/>
      <c r="AC62" s="206"/>
      <c r="AD62" s="197"/>
      <c r="AE62" s="235"/>
      <c r="AF62" s="206"/>
      <c r="AG62" s="206"/>
      <c r="AH62" s="206"/>
      <c r="AI62" s="206"/>
      <c r="AJ62" s="206"/>
      <c r="AK62" s="197"/>
    </row>
    <row r="63" spans="1:38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38" s="179" customFormat="1" ht="18" x14ac:dyDescent="0.25">
      <c r="A64" s="1"/>
      <c r="B64" s="344" t="s">
        <v>36</v>
      </c>
      <c r="C64" s="344"/>
      <c r="D64" s="344"/>
      <c r="E64" s="344"/>
      <c r="F64" s="344"/>
      <c r="G64" s="344"/>
      <c r="H64" s="344"/>
      <c r="I64" s="344"/>
      <c r="J64" s="344"/>
      <c r="K64" s="344"/>
      <c r="L64" s="344"/>
      <c r="M64" s="344"/>
      <c r="N64" s="344"/>
      <c r="O64" s="344"/>
    </row>
    <row r="65" spans="1:38" s="179" customFormat="1" ht="18" x14ac:dyDescent="0.25">
      <c r="A65" s="1"/>
      <c r="B65" s="344" t="s">
        <v>35</v>
      </c>
      <c r="C65" s="344"/>
      <c r="D65" s="344"/>
      <c r="E65" s="344"/>
      <c r="F65" s="344"/>
      <c r="G65" s="344"/>
      <c r="H65" s="344"/>
      <c r="I65" s="344"/>
      <c r="J65" s="344"/>
      <c r="K65" s="344"/>
      <c r="L65" s="344"/>
      <c r="M65" s="344"/>
      <c r="N65" s="344"/>
      <c r="O65" s="344"/>
      <c r="T65" s="179">
        <v>2</v>
      </c>
    </row>
    <row r="66" spans="1:38" s="179" customForma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38" s="179" customForma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38" s="179" customFormat="1" ht="15.75" x14ac:dyDescent="0.25">
      <c r="A68" s="1"/>
      <c r="B68" s="130" t="s">
        <v>34</v>
      </c>
      <c r="C68" s="1"/>
      <c r="D68" s="345" t="s">
        <v>64</v>
      </c>
      <c r="E68" s="345"/>
      <c r="F68" s="345"/>
      <c r="G68" s="345"/>
      <c r="H68" s="345"/>
      <c r="I68" s="345"/>
      <c r="J68" s="345"/>
      <c r="K68" s="345"/>
      <c r="L68" s="345"/>
      <c r="M68" s="345"/>
      <c r="N68" s="345"/>
      <c r="O68" s="345"/>
    </row>
    <row r="69" spans="1:38" s="179" customFormat="1" ht="15.75" x14ac:dyDescent="0.25">
      <c r="A69" s="1"/>
      <c r="B69" s="128"/>
      <c r="C69" s="1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</row>
    <row r="70" spans="1:38" s="179" customFormat="1" ht="15.75" x14ac:dyDescent="0.25">
      <c r="A70" s="1"/>
      <c r="B70" s="130" t="s">
        <v>33</v>
      </c>
      <c r="C70" s="1"/>
      <c r="D70" s="129" t="s">
        <v>32</v>
      </c>
      <c r="E70" s="127"/>
      <c r="F70" s="254" t="s">
        <v>90</v>
      </c>
      <c r="G70" s="127"/>
      <c r="H70" s="127"/>
      <c r="I70" s="127"/>
      <c r="J70" s="127"/>
      <c r="K70" s="127"/>
      <c r="L70" s="127"/>
      <c r="M70" s="127"/>
      <c r="N70" s="127"/>
      <c r="O70" s="127"/>
    </row>
    <row r="71" spans="1:38" s="179" customFormat="1" ht="15.75" x14ac:dyDescent="0.25">
      <c r="A71" s="1"/>
      <c r="B71" s="128"/>
      <c r="C71" s="1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</row>
    <row r="72" spans="1:38" s="179" customFormat="1" x14ac:dyDescent="0.25">
      <c r="A72" s="1"/>
      <c r="B72" s="2"/>
      <c r="C72" s="1"/>
      <c r="D72" s="4" t="s">
        <v>31</v>
      </c>
      <c r="E72" s="4"/>
      <c r="F72" s="126">
        <v>334</v>
      </c>
      <c r="G72" s="4" t="s">
        <v>30</v>
      </c>
      <c r="H72" s="1"/>
      <c r="I72" s="1"/>
      <c r="J72" s="1"/>
      <c r="K72" s="1"/>
      <c r="L72" s="1"/>
      <c r="M72" s="1"/>
      <c r="N72" s="1"/>
      <c r="O72" s="1"/>
    </row>
    <row r="73" spans="1:38" s="179" customFormat="1" x14ac:dyDescent="0.2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5"/>
      <c r="M73" s="1"/>
      <c r="N73" s="1"/>
      <c r="O73" s="1"/>
    </row>
    <row r="74" spans="1:38" s="179" customFormat="1" x14ac:dyDescent="0.25">
      <c r="A74" s="1"/>
      <c r="B74" s="2"/>
      <c r="C74" s="1"/>
      <c r="D74" s="125"/>
      <c r="E74" s="125"/>
      <c r="F74" s="342" t="s">
        <v>29</v>
      </c>
      <c r="G74" s="346"/>
      <c r="H74" s="343"/>
      <c r="I74" s="1"/>
      <c r="J74" s="351" t="s">
        <v>97</v>
      </c>
      <c r="K74" s="352"/>
      <c r="L74" s="353"/>
      <c r="M74" s="1"/>
      <c r="N74" s="342" t="s">
        <v>28</v>
      </c>
      <c r="O74" s="343"/>
      <c r="Q74" s="333"/>
      <c r="R74" s="333"/>
      <c r="S74" s="333"/>
      <c r="T74" s="206"/>
      <c r="U74" s="333"/>
      <c r="V74" s="333"/>
      <c r="W74" s="197"/>
      <c r="X74" s="333"/>
      <c r="Y74" s="333"/>
      <c r="Z74" s="333"/>
      <c r="AA74" s="206"/>
      <c r="AB74" s="333"/>
      <c r="AC74" s="333"/>
      <c r="AD74" s="197"/>
      <c r="AE74" s="333"/>
      <c r="AF74" s="333"/>
      <c r="AG74" s="333"/>
      <c r="AH74" s="206"/>
      <c r="AI74" s="333"/>
      <c r="AJ74" s="333"/>
      <c r="AK74" s="197"/>
    </row>
    <row r="75" spans="1:38" s="179" customFormat="1" ht="15" customHeight="1" x14ac:dyDescent="0.25">
      <c r="A75" s="1"/>
      <c r="B75" s="2"/>
      <c r="C75" s="1"/>
      <c r="D75" s="334" t="s">
        <v>27</v>
      </c>
      <c r="E75" s="121"/>
      <c r="F75" s="124" t="s">
        <v>26</v>
      </c>
      <c r="G75" s="124" t="s">
        <v>25</v>
      </c>
      <c r="H75" s="122" t="s">
        <v>24</v>
      </c>
      <c r="I75" s="1"/>
      <c r="J75" s="124" t="s">
        <v>26</v>
      </c>
      <c r="K75" s="123" t="s">
        <v>25</v>
      </c>
      <c r="L75" s="122" t="s">
        <v>24</v>
      </c>
      <c r="M75" s="1"/>
      <c r="N75" s="336" t="s">
        <v>23</v>
      </c>
      <c r="O75" s="338" t="s">
        <v>22</v>
      </c>
      <c r="Q75" s="245"/>
      <c r="R75" s="245"/>
      <c r="S75" s="245"/>
      <c r="T75" s="206"/>
      <c r="U75" s="340"/>
      <c r="V75" s="340"/>
      <c r="W75" s="197"/>
      <c r="X75" s="245"/>
      <c r="Y75" s="245"/>
      <c r="Z75" s="245"/>
      <c r="AA75" s="206"/>
      <c r="AB75" s="340"/>
      <c r="AC75" s="340"/>
      <c r="AD75" s="197"/>
      <c r="AE75" s="245"/>
      <c r="AF75" s="245"/>
      <c r="AG75" s="245"/>
      <c r="AH75" s="206"/>
      <c r="AI75" s="340"/>
      <c r="AJ75" s="340"/>
      <c r="AK75" s="197"/>
    </row>
    <row r="76" spans="1:38" s="179" customFormat="1" x14ac:dyDescent="0.25">
      <c r="A76" s="1"/>
      <c r="B76" s="2"/>
      <c r="C76" s="1"/>
      <c r="D76" s="335"/>
      <c r="E76" s="121"/>
      <c r="F76" s="120" t="s">
        <v>21</v>
      </c>
      <c r="G76" s="120"/>
      <c r="H76" s="119" t="s">
        <v>21</v>
      </c>
      <c r="I76" s="1"/>
      <c r="J76" s="120" t="s">
        <v>21</v>
      </c>
      <c r="K76" s="119"/>
      <c r="L76" s="119" t="s">
        <v>21</v>
      </c>
      <c r="M76" s="1"/>
      <c r="N76" s="337"/>
      <c r="O76" s="339"/>
      <c r="Q76" s="208"/>
      <c r="R76" s="208"/>
      <c r="S76" s="208"/>
      <c r="T76" s="206"/>
      <c r="U76" s="340"/>
      <c r="V76" s="340"/>
      <c r="W76" s="197"/>
      <c r="X76" s="208"/>
      <c r="Y76" s="208"/>
      <c r="Z76" s="208"/>
      <c r="AA76" s="206"/>
      <c r="AB76" s="340"/>
      <c r="AC76" s="340"/>
      <c r="AD76" s="197"/>
      <c r="AE76" s="208"/>
      <c r="AF76" s="208"/>
      <c r="AG76" s="208"/>
      <c r="AH76" s="206"/>
      <c r="AI76" s="340"/>
      <c r="AJ76" s="340"/>
      <c r="AK76" s="197"/>
    </row>
    <row r="77" spans="1:38" s="179" customFormat="1" x14ac:dyDescent="0.25">
      <c r="A77" s="1"/>
      <c r="B77" s="54" t="s">
        <v>59</v>
      </c>
      <c r="C77" s="54"/>
      <c r="D77" s="86" t="s">
        <v>43</v>
      </c>
      <c r="E77" s="85"/>
      <c r="F77" s="141">
        <v>22.94</v>
      </c>
      <c r="G77" s="90">
        <v>1</v>
      </c>
      <c r="H77" s="105">
        <f t="shared" ref="H77:H86" si="21">G77*F77</f>
        <v>22.94</v>
      </c>
      <c r="I77" s="83"/>
      <c r="J77" s="287">
        <v>26.8</v>
      </c>
      <c r="K77" s="89">
        <v>1</v>
      </c>
      <c r="L77" s="105">
        <f t="shared" ref="L77" si="22">K77*J77</f>
        <v>26.8</v>
      </c>
      <c r="M77" s="83"/>
      <c r="N77" s="82">
        <f t="shared" ref="N77" si="23">L77-H77</f>
        <v>3.8599999999999994</v>
      </c>
      <c r="O77" s="104">
        <f>IF(OR(H77=0,L77=0),"",(N77/H77))</f>
        <v>0.16826503923278113</v>
      </c>
      <c r="Q77" s="209"/>
      <c r="R77" s="53"/>
      <c r="S77" s="200"/>
      <c r="T77" s="53"/>
      <c r="U77" s="201"/>
      <c r="V77" s="202"/>
      <c r="W77" s="197"/>
      <c r="X77" s="209"/>
      <c r="Y77" s="53"/>
      <c r="Z77" s="200"/>
      <c r="AA77" s="53"/>
      <c r="AB77" s="201"/>
      <c r="AC77" s="202"/>
      <c r="AD77" s="197"/>
      <c r="AE77" s="209"/>
      <c r="AF77" s="53"/>
      <c r="AG77" s="200"/>
      <c r="AH77" s="53"/>
      <c r="AI77" s="201"/>
      <c r="AJ77" s="202"/>
      <c r="AK77" s="197"/>
    </row>
    <row r="78" spans="1:38" s="179" customFormat="1" x14ac:dyDescent="0.25">
      <c r="A78" s="1"/>
      <c r="B78" s="188" t="s">
        <v>70</v>
      </c>
      <c r="C78" s="54"/>
      <c r="D78" s="86" t="s">
        <v>43</v>
      </c>
      <c r="E78" s="85"/>
      <c r="F78" s="141">
        <v>-0.19</v>
      </c>
      <c r="G78" s="90">
        <v>1</v>
      </c>
      <c r="H78" s="105">
        <f t="shared" si="21"/>
        <v>-0.19</v>
      </c>
      <c r="I78" s="83"/>
      <c r="J78" s="320">
        <v>-0.19</v>
      </c>
      <c r="K78" s="90">
        <v>1</v>
      </c>
      <c r="L78" s="105">
        <f>K78*J78</f>
        <v>-0.19</v>
      </c>
      <c r="M78" s="83"/>
      <c r="N78" s="82">
        <f>L78-H78</f>
        <v>0</v>
      </c>
      <c r="O78" s="104">
        <f>IF(OR(H78=0,L78=0),"",(N78/H78))</f>
        <v>0</v>
      </c>
      <c r="Q78" s="210"/>
      <c r="R78" s="53"/>
      <c r="S78" s="200"/>
      <c r="T78" s="53"/>
      <c r="U78" s="201"/>
      <c r="V78" s="202"/>
      <c r="W78" s="197"/>
      <c r="X78" s="210"/>
      <c r="Y78" s="53"/>
      <c r="Z78" s="200"/>
      <c r="AA78" s="53"/>
      <c r="AB78" s="201"/>
      <c r="AC78" s="202"/>
      <c r="AD78" s="197"/>
      <c r="AE78" s="211"/>
      <c r="AF78" s="53"/>
      <c r="AG78" s="200"/>
      <c r="AH78" s="53"/>
      <c r="AI78" s="201"/>
      <c r="AJ78" s="202"/>
      <c r="AK78" s="197"/>
      <c r="AL78" s="197"/>
    </row>
    <row r="79" spans="1:38" s="179" customFormat="1" x14ac:dyDescent="0.25">
      <c r="A79" s="1"/>
      <c r="B79" s="188" t="s">
        <v>82</v>
      </c>
      <c r="C79" s="54"/>
      <c r="D79" s="86" t="s">
        <v>43</v>
      </c>
      <c r="E79" s="85"/>
      <c r="F79" s="141">
        <v>-0.59</v>
      </c>
      <c r="G79" s="90">
        <v>1</v>
      </c>
      <c r="H79" s="105">
        <f t="shared" si="21"/>
        <v>-0.59</v>
      </c>
      <c r="I79" s="83"/>
      <c r="J79" s="320">
        <v>-0.59</v>
      </c>
      <c r="K79" s="90">
        <v>1</v>
      </c>
      <c r="L79" s="105">
        <f t="shared" ref="L79:L86" si="24">K79*J79</f>
        <v>-0.59</v>
      </c>
      <c r="M79" s="83"/>
      <c r="N79" s="82">
        <f t="shared" ref="N79:N89" si="25">L79-H79</f>
        <v>0</v>
      </c>
      <c r="O79" s="104">
        <f t="shared" ref="O79:O84" si="26">IF(OR(H79=0,L79=0),"",(N79/H79))</f>
        <v>0</v>
      </c>
      <c r="Q79" s="210"/>
      <c r="R79" s="53"/>
      <c r="S79" s="200"/>
      <c r="T79" s="53"/>
      <c r="U79" s="201"/>
      <c r="V79" s="202"/>
      <c r="W79" s="197"/>
      <c r="X79" s="210"/>
      <c r="Y79" s="53"/>
      <c r="Z79" s="200"/>
      <c r="AA79" s="53"/>
      <c r="AB79" s="201"/>
      <c r="AC79" s="202"/>
      <c r="AD79" s="197"/>
      <c r="AE79" s="211"/>
      <c r="AF79" s="53"/>
      <c r="AG79" s="200"/>
      <c r="AH79" s="53"/>
      <c r="AI79" s="201"/>
      <c r="AJ79" s="202"/>
      <c r="AK79" s="197"/>
      <c r="AL79" s="197"/>
    </row>
    <row r="80" spans="1:38" s="179" customFormat="1" x14ac:dyDescent="0.25">
      <c r="A80" s="1"/>
      <c r="B80" s="188" t="s">
        <v>83</v>
      </c>
      <c r="C80" s="54"/>
      <c r="D80" s="86" t="s">
        <v>43</v>
      </c>
      <c r="E80" s="85"/>
      <c r="F80" s="141">
        <v>0.04</v>
      </c>
      <c r="G80" s="90">
        <v>1</v>
      </c>
      <c r="H80" s="105">
        <f t="shared" si="21"/>
        <v>0.04</v>
      </c>
      <c r="I80" s="83"/>
      <c r="J80" s="320">
        <v>0.04</v>
      </c>
      <c r="K80" s="90">
        <v>1</v>
      </c>
      <c r="L80" s="105">
        <f t="shared" si="24"/>
        <v>0.04</v>
      </c>
      <c r="M80" s="83"/>
      <c r="N80" s="82">
        <f t="shared" si="25"/>
        <v>0</v>
      </c>
      <c r="O80" s="104">
        <f t="shared" si="26"/>
        <v>0</v>
      </c>
      <c r="Q80" s="210"/>
      <c r="R80" s="53"/>
      <c r="S80" s="200"/>
      <c r="T80" s="53"/>
      <c r="U80" s="201"/>
      <c r="V80" s="202"/>
      <c r="W80" s="197"/>
      <c r="X80" s="210"/>
      <c r="Y80" s="53"/>
      <c r="Z80" s="200"/>
      <c r="AA80" s="53"/>
      <c r="AB80" s="201"/>
      <c r="AC80" s="202"/>
      <c r="AD80" s="197"/>
      <c r="AE80" s="210"/>
      <c r="AF80" s="53"/>
      <c r="AG80" s="200"/>
      <c r="AH80" s="53"/>
      <c r="AI80" s="201"/>
      <c r="AJ80" s="202"/>
      <c r="AK80" s="197"/>
      <c r="AL80" s="197"/>
    </row>
    <row r="81" spans="1:38" s="179" customFormat="1" x14ac:dyDescent="0.25">
      <c r="A81" s="1"/>
      <c r="B81" s="188" t="s">
        <v>71</v>
      </c>
      <c r="C81" s="54"/>
      <c r="D81" s="86" t="s">
        <v>43</v>
      </c>
      <c r="E81" s="85"/>
      <c r="F81" s="141">
        <v>0.01</v>
      </c>
      <c r="G81" s="90">
        <v>1</v>
      </c>
      <c r="H81" s="105">
        <f t="shared" si="21"/>
        <v>0.01</v>
      </c>
      <c r="I81" s="83"/>
      <c r="J81" s="320">
        <v>0.01</v>
      </c>
      <c r="K81" s="90">
        <v>1</v>
      </c>
      <c r="L81" s="105">
        <f t="shared" si="24"/>
        <v>0.01</v>
      </c>
      <c r="M81" s="83"/>
      <c r="N81" s="82">
        <f t="shared" si="25"/>
        <v>0</v>
      </c>
      <c r="O81" s="104">
        <f t="shared" si="26"/>
        <v>0</v>
      </c>
      <c r="Q81" s="210"/>
      <c r="R81" s="53"/>
      <c r="S81" s="200"/>
      <c r="T81" s="53"/>
      <c r="U81" s="201"/>
      <c r="V81" s="202"/>
      <c r="W81" s="197"/>
      <c r="X81" s="210"/>
      <c r="Y81" s="53"/>
      <c r="Z81" s="200"/>
      <c r="AA81" s="53"/>
      <c r="AB81" s="201"/>
      <c r="AC81" s="202"/>
      <c r="AD81" s="197"/>
      <c r="AE81" s="210"/>
      <c r="AF81" s="53"/>
      <c r="AG81" s="200"/>
      <c r="AH81" s="53"/>
      <c r="AI81" s="201"/>
      <c r="AJ81" s="202"/>
      <c r="AK81" s="197"/>
      <c r="AL81" s="197"/>
    </row>
    <row r="82" spans="1:38" s="179" customFormat="1" x14ac:dyDescent="0.25">
      <c r="A82" s="1"/>
      <c r="B82" s="188" t="s">
        <v>72</v>
      </c>
      <c r="C82" s="54"/>
      <c r="D82" s="86" t="s">
        <v>43</v>
      </c>
      <c r="E82" s="85"/>
      <c r="F82" s="141">
        <v>0.18</v>
      </c>
      <c r="G82" s="90">
        <v>1</v>
      </c>
      <c r="H82" s="105">
        <f t="shared" si="21"/>
        <v>0.18</v>
      </c>
      <c r="I82" s="83"/>
      <c r="J82" s="320">
        <v>0.18</v>
      </c>
      <c r="K82" s="90">
        <v>1</v>
      </c>
      <c r="L82" s="105">
        <f t="shared" si="24"/>
        <v>0.18</v>
      </c>
      <c r="M82" s="83"/>
      <c r="N82" s="82">
        <f t="shared" si="25"/>
        <v>0</v>
      </c>
      <c r="O82" s="104">
        <f t="shared" si="26"/>
        <v>0</v>
      </c>
      <c r="Q82" s="210"/>
      <c r="R82" s="53"/>
      <c r="S82" s="200"/>
      <c r="T82" s="53"/>
      <c r="U82" s="201"/>
      <c r="V82" s="202"/>
      <c r="W82" s="197"/>
      <c r="X82" s="210"/>
      <c r="Y82" s="53"/>
      <c r="Z82" s="200"/>
      <c r="AA82" s="53"/>
      <c r="AB82" s="201"/>
      <c r="AC82" s="202"/>
      <c r="AD82" s="197"/>
      <c r="AE82" s="210"/>
      <c r="AF82" s="53"/>
      <c r="AG82" s="200"/>
      <c r="AH82" s="53"/>
      <c r="AI82" s="201"/>
      <c r="AJ82" s="202"/>
      <c r="AK82" s="197"/>
      <c r="AL82" s="197"/>
    </row>
    <row r="83" spans="1:38" s="192" customFormat="1" x14ac:dyDescent="0.25">
      <c r="A83" s="114"/>
      <c r="B83" s="85" t="s">
        <v>67</v>
      </c>
      <c r="C83" s="85"/>
      <c r="D83" s="86" t="s">
        <v>43</v>
      </c>
      <c r="E83" s="85"/>
      <c r="F83" s="141">
        <v>0.19</v>
      </c>
      <c r="G83" s="90">
        <v>1</v>
      </c>
      <c r="H83" s="105">
        <f t="shared" si="21"/>
        <v>0.19</v>
      </c>
      <c r="I83" s="107"/>
      <c r="J83" s="320">
        <v>0.19</v>
      </c>
      <c r="K83" s="89">
        <v>1</v>
      </c>
      <c r="L83" s="189">
        <f t="shared" si="24"/>
        <v>0.19</v>
      </c>
      <c r="M83" s="107"/>
      <c r="N83" s="190">
        <f t="shared" si="25"/>
        <v>0</v>
      </c>
      <c r="O83" s="191">
        <f t="shared" si="26"/>
        <v>0</v>
      </c>
      <c r="Q83" s="210"/>
      <c r="R83" s="53"/>
      <c r="S83" s="200"/>
      <c r="T83" s="53"/>
      <c r="U83" s="201"/>
      <c r="V83" s="202"/>
      <c r="W83" s="197"/>
      <c r="X83" s="210"/>
      <c r="Y83" s="53"/>
      <c r="Z83" s="200"/>
      <c r="AA83" s="53"/>
      <c r="AB83" s="201"/>
      <c r="AC83" s="202"/>
      <c r="AD83" s="197"/>
      <c r="AE83" s="210"/>
      <c r="AF83" s="53"/>
      <c r="AG83" s="200"/>
      <c r="AH83" s="53"/>
      <c r="AI83" s="201"/>
      <c r="AJ83" s="202"/>
      <c r="AK83" s="197"/>
    </row>
    <row r="84" spans="1:38" s="192" customFormat="1" x14ac:dyDescent="0.25">
      <c r="A84" s="114"/>
      <c r="B84" s="85" t="s">
        <v>68</v>
      </c>
      <c r="C84" s="85"/>
      <c r="D84" s="86" t="s">
        <v>43</v>
      </c>
      <c r="E84" s="85"/>
      <c r="F84" s="141">
        <v>0.09</v>
      </c>
      <c r="G84" s="90">
        <v>1</v>
      </c>
      <c r="H84" s="105">
        <f t="shared" si="21"/>
        <v>0.09</v>
      </c>
      <c r="I84" s="107"/>
      <c r="J84" s="320">
        <v>0.09</v>
      </c>
      <c r="K84" s="89">
        <v>1</v>
      </c>
      <c r="L84" s="189">
        <f t="shared" si="24"/>
        <v>0.09</v>
      </c>
      <c r="M84" s="107"/>
      <c r="N84" s="190">
        <f t="shared" si="25"/>
        <v>0</v>
      </c>
      <c r="O84" s="191">
        <f t="shared" si="26"/>
        <v>0</v>
      </c>
      <c r="Q84" s="210"/>
      <c r="R84" s="53"/>
      <c r="S84" s="200"/>
      <c r="T84" s="53"/>
      <c r="U84" s="201"/>
      <c r="V84" s="202"/>
      <c r="W84" s="197"/>
      <c r="X84" s="210"/>
      <c r="Y84" s="53"/>
      <c r="Z84" s="200"/>
      <c r="AA84" s="53"/>
      <c r="AB84" s="201"/>
      <c r="AC84" s="202"/>
      <c r="AD84" s="197"/>
      <c r="AE84" s="210"/>
      <c r="AF84" s="53"/>
      <c r="AG84" s="200"/>
      <c r="AH84" s="53"/>
      <c r="AI84" s="201"/>
      <c r="AJ84" s="202"/>
      <c r="AK84" s="197"/>
    </row>
    <row r="85" spans="1:38" s="179" customFormat="1" x14ac:dyDescent="0.25">
      <c r="A85" s="1"/>
      <c r="B85" s="54" t="s">
        <v>20</v>
      </c>
      <c r="C85" s="54"/>
      <c r="D85" s="86" t="s">
        <v>7</v>
      </c>
      <c r="E85" s="85"/>
      <c r="F85" s="142">
        <v>2.315E-2</v>
      </c>
      <c r="G85" s="147">
        <f>$F72</f>
        <v>334</v>
      </c>
      <c r="H85" s="105">
        <f t="shared" si="21"/>
        <v>7.7321</v>
      </c>
      <c r="I85" s="83"/>
      <c r="J85" s="291">
        <v>1.627E-2</v>
      </c>
      <c r="K85" s="147">
        <f>+G85</f>
        <v>334</v>
      </c>
      <c r="L85" s="105">
        <f t="shared" si="24"/>
        <v>5.4341799999999996</v>
      </c>
      <c r="M85" s="83"/>
      <c r="N85" s="82">
        <f t="shared" si="25"/>
        <v>-2.2979200000000004</v>
      </c>
      <c r="O85" s="104">
        <f>IF(OR(H85=0,L85=0),"",(N85/H85))</f>
        <v>-0.29719222462203027</v>
      </c>
      <c r="Q85" s="211"/>
      <c r="R85" s="53"/>
      <c r="S85" s="200"/>
      <c r="T85" s="53"/>
      <c r="U85" s="201"/>
      <c r="V85" s="202"/>
      <c r="W85" s="197"/>
      <c r="X85" s="211"/>
      <c r="Y85" s="53"/>
      <c r="Z85" s="200"/>
      <c r="AA85" s="53"/>
      <c r="AB85" s="201"/>
      <c r="AC85" s="202"/>
      <c r="AD85" s="197"/>
      <c r="AE85" s="211"/>
      <c r="AF85" s="53"/>
      <c r="AG85" s="200"/>
      <c r="AH85" s="53"/>
      <c r="AI85" s="201"/>
      <c r="AJ85" s="202"/>
      <c r="AK85" s="197"/>
    </row>
    <row r="86" spans="1:38" s="179" customFormat="1" x14ac:dyDescent="0.25">
      <c r="A86" s="1"/>
      <c r="B86" s="193" t="s">
        <v>98</v>
      </c>
      <c r="C86" s="54"/>
      <c r="D86" s="86" t="s">
        <v>7</v>
      </c>
      <c r="E86" s="85"/>
      <c r="F86" s="142">
        <v>5.0000000000000002E-5</v>
      </c>
      <c r="G86" s="177">
        <f>+F72</f>
        <v>334</v>
      </c>
      <c r="H86" s="105">
        <f t="shared" si="21"/>
        <v>1.67E-2</v>
      </c>
      <c r="I86" s="83"/>
      <c r="J86" s="291">
        <v>6.8000000000000005E-4</v>
      </c>
      <c r="K86" s="147">
        <f>+G86</f>
        <v>334</v>
      </c>
      <c r="L86" s="105">
        <f t="shared" si="24"/>
        <v>0.22712000000000002</v>
      </c>
      <c r="M86" s="83"/>
      <c r="N86" s="82">
        <f t="shared" si="25"/>
        <v>0.21042000000000002</v>
      </c>
      <c r="O86" s="104">
        <f t="shared" ref="O86" si="27">IF(OR(H86=0,L86=0),"",(N86/H86))</f>
        <v>12.600000000000001</v>
      </c>
      <c r="Q86" s="211"/>
      <c r="R86" s="53"/>
      <c r="S86" s="200"/>
      <c r="T86" s="53"/>
      <c r="U86" s="201"/>
      <c r="V86" s="202"/>
      <c r="W86" s="197"/>
      <c r="X86" s="211"/>
      <c r="Y86" s="53"/>
      <c r="Z86" s="200"/>
      <c r="AA86" s="53"/>
      <c r="AB86" s="201"/>
      <c r="AC86" s="202"/>
      <c r="AD86" s="197"/>
      <c r="AE86" s="211"/>
      <c r="AF86" s="53"/>
      <c r="AG86" s="200"/>
      <c r="AH86" s="53"/>
      <c r="AI86" s="201"/>
      <c r="AJ86" s="202"/>
      <c r="AK86" s="197"/>
      <c r="AL86" s="197"/>
    </row>
    <row r="87" spans="1:38" s="179" customFormat="1" x14ac:dyDescent="0.25">
      <c r="A87" s="114"/>
      <c r="B87" s="118" t="s">
        <v>19</v>
      </c>
      <c r="C87" s="102"/>
      <c r="D87" s="117"/>
      <c r="E87" s="102"/>
      <c r="F87" s="116"/>
      <c r="G87" s="115"/>
      <c r="H87" s="196">
        <f>SUM(H77:H86)</f>
        <v>30.418800000000001</v>
      </c>
      <c r="I87" s="109"/>
      <c r="J87" s="292"/>
      <c r="K87" s="154"/>
      <c r="L87" s="196">
        <f>SUM(L77:L86)</f>
        <v>32.191299999999998</v>
      </c>
      <c r="M87" s="109"/>
      <c r="N87" s="95">
        <f t="shared" si="25"/>
        <v>1.7724999999999973</v>
      </c>
      <c r="O87" s="94">
        <f>IF(OR(H87=0, L87=0),"",(N87/H87))</f>
        <v>5.8269885728562509E-2</v>
      </c>
      <c r="Q87" s="212"/>
      <c r="R87" s="213"/>
      <c r="S87" s="200"/>
      <c r="T87" s="53"/>
      <c r="U87" s="214"/>
      <c r="V87" s="215"/>
      <c r="W87" s="197"/>
      <c r="X87" s="212"/>
      <c r="Y87" s="213"/>
      <c r="Z87" s="200"/>
      <c r="AA87" s="53"/>
      <c r="AB87" s="214"/>
      <c r="AC87" s="215"/>
      <c r="AD87" s="197"/>
      <c r="AE87" s="212"/>
      <c r="AF87" s="213"/>
      <c r="AG87" s="200"/>
      <c r="AH87" s="53"/>
      <c r="AI87" s="214"/>
      <c r="AJ87" s="215"/>
      <c r="AK87" s="197"/>
    </row>
    <row r="88" spans="1:38" s="179" customFormat="1" x14ac:dyDescent="0.25">
      <c r="A88" s="1"/>
      <c r="B88" s="87" t="s">
        <v>18</v>
      </c>
      <c r="C88" s="54"/>
      <c r="D88" s="86" t="s">
        <v>7</v>
      </c>
      <c r="E88" s="85"/>
      <c r="F88" s="293">
        <f>+F108</f>
        <v>0.1101</v>
      </c>
      <c r="G88" s="146">
        <f>$F72*(1+$F118)-$F72</f>
        <v>12.558400000000006</v>
      </c>
      <c r="H88" s="144">
        <f t="shared" ref="H88:H95" si="28">G88*F88</f>
        <v>1.3826798400000007</v>
      </c>
      <c r="I88" s="83"/>
      <c r="J88" s="293">
        <v>0.1101</v>
      </c>
      <c r="K88" s="146">
        <f>$F72*(1+$J118)-$F72</f>
        <v>12.558400000000006</v>
      </c>
      <c r="L88" s="144">
        <f>K88*J88</f>
        <v>1.3826798400000007</v>
      </c>
      <c r="M88" s="83"/>
      <c r="N88" s="82">
        <f t="shared" si="25"/>
        <v>0</v>
      </c>
      <c r="O88" s="104">
        <f t="shared" ref="O88:O89" si="29">IF(OR(H88=0,L88=0),"",(N88/H88))</f>
        <v>0</v>
      </c>
      <c r="Q88" s="198"/>
      <c r="R88" s="199"/>
      <c r="S88" s="200"/>
      <c r="T88" s="53"/>
      <c r="U88" s="201"/>
      <c r="V88" s="202"/>
      <c r="W88" s="197"/>
      <c r="X88" s="198"/>
      <c r="Y88" s="199"/>
      <c r="Z88" s="200"/>
      <c r="AA88" s="53"/>
      <c r="AB88" s="201"/>
      <c r="AC88" s="202"/>
      <c r="AD88" s="197"/>
      <c r="AE88" s="198"/>
      <c r="AF88" s="199"/>
      <c r="AG88" s="200"/>
      <c r="AH88" s="53"/>
      <c r="AI88" s="201"/>
      <c r="AJ88" s="202"/>
      <c r="AK88" s="197"/>
    </row>
    <row r="89" spans="1:38" s="179" customFormat="1" x14ac:dyDescent="0.25">
      <c r="A89" s="1"/>
      <c r="B89" s="87" t="s">
        <v>94</v>
      </c>
      <c r="C89" s="54"/>
      <c r="D89" s="86" t="s">
        <v>7</v>
      </c>
      <c r="E89" s="85"/>
      <c r="F89" s="262">
        <f>+RESIDENTIAL!F91</f>
        <v>-3.2899999999999999E-2</v>
      </c>
      <c r="G89" s="146">
        <f>+G88</f>
        <v>12.558400000000006</v>
      </c>
      <c r="H89" s="144">
        <f t="shared" si="28"/>
        <v>-0.41317136000000015</v>
      </c>
      <c r="I89" s="83"/>
      <c r="J89" s="316">
        <v>-3.2899999999999999E-2</v>
      </c>
      <c r="K89" s="247">
        <f>+G89</f>
        <v>12.558400000000006</v>
      </c>
      <c r="L89" s="144">
        <f>K89*J89</f>
        <v>-0.41317136000000015</v>
      </c>
      <c r="M89" s="83"/>
      <c r="N89" s="82">
        <f t="shared" si="25"/>
        <v>0</v>
      </c>
      <c r="O89" s="104">
        <f t="shared" si="29"/>
        <v>0</v>
      </c>
      <c r="Q89" s="198"/>
      <c r="R89" s="199"/>
      <c r="S89" s="200"/>
      <c r="T89" s="53"/>
      <c r="U89" s="201"/>
      <c r="V89" s="202"/>
      <c r="W89" s="197"/>
      <c r="X89" s="198"/>
      <c r="Y89" s="199"/>
      <c r="Z89" s="200"/>
      <c r="AA89" s="53"/>
      <c r="AB89" s="201"/>
      <c r="AC89" s="202"/>
      <c r="AD89" s="197"/>
      <c r="AE89" s="198"/>
      <c r="AF89" s="199"/>
      <c r="AG89" s="200"/>
      <c r="AH89" s="53"/>
      <c r="AI89" s="201"/>
      <c r="AJ89" s="202"/>
      <c r="AK89" s="197"/>
    </row>
    <row r="90" spans="1:38" s="192" customFormat="1" x14ac:dyDescent="0.25">
      <c r="A90" s="114"/>
      <c r="B90" s="193" t="s">
        <v>73</v>
      </c>
      <c r="C90" s="85"/>
      <c r="D90" s="86" t="s">
        <v>7</v>
      </c>
      <c r="E90" s="85"/>
      <c r="F90" s="194">
        <v>-3.46E-3</v>
      </c>
      <c r="G90" s="177">
        <f>+F72</f>
        <v>334</v>
      </c>
      <c r="H90" s="144">
        <f t="shared" si="28"/>
        <v>-1.15564</v>
      </c>
      <c r="I90" s="107"/>
      <c r="J90" s="295">
        <v>-3.9199999999999999E-3</v>
      </c>
      <c r="K90" s="173">
        <f>+G90</f>
        <v>334</v>
      </c>
      <c r="L90" s="144">
        <f t="shared" ref="L90:L91" si="30">K90*J90</f>
        <v>-1.30928</v>
      </c>
      <c r="M90" s="107"/>
      <c r="N90" s="82">
        <f t="shared" ref="N90:N95" si="31">L90-H90</f>
        <v>-0.15364</v>
      </c>
      <c r="O90" s="104">
        <f t="shared" ref="O90:O95" si="32">IF(OR(H90=0,L90=0),"",(N90/H90))</f>
        <v>0.13294797687861271</v>
      </c>
      <c r="Q90" s="198"/>
      <c r="R90" s="199"/>
      <c r="S90" s="200"/>
      <c r="T90" s="53"/>
      <c r="U90" s="201"/>
      <c r="V90" s="202"/>
      <c r="W90" s="197"/>
      <c r="X90" s="198"/>
      <c r="Y90" s="199"/>
      <c r="Z90" s="200"/>
      <c r="AA90" s="53"/>
      <c r="AB90" s="201"/>
      <c r="AC90" s="202"/>
      <c r="AD90" s="197"/>
      <c r="AE90" s="198"/>
      <c r="AF90" s="199"/>
      <c r="AG90" s="200"/>
      <c r="AH90" s="53"/>
      <c r="AI90" s="201"/>
      <c r="AJ90" s="202"/>
      <c r="AK90" s="197"/>
      <c r="AL90" s="197"/>
    </row>
    <row r="91" spans="1:38" s="192" customFormat="1" x14ac:dyDescent="0.25">
      <c r="A91" s="114"/>
      <c r="B91" s="193" t="s">
        <v>100</v>
      </c>
      <c r="C91" s="85"/>
      <c r="D91" s="86" t="s">
        <v>7</v>
      </c>
      <c r="E91" s="85"/>
      <c r="F91" s="194">
        <v>2.9E-4</v>
      </c>
      <c r="G91" s="177">
        <f>+F72</f>
        <v>334</v>
      </c>
      <c r="H91" s="144">
        <f t="shared" si="28"/>
        <v>9.6860000000000002E-2</v>
      </c>
      <c r="I91" s="107"/>
      <c r="J91" s="295">
        <v>6.9999999999999994E-5</v>
      </c>
      <c r="K91" s="173">
        <f>+G91</f>
        <v>334</v>
      </c>
      <c r="L91" s="144">
        <f t="shared" si="30"/>
        <v>2.3379999999999998E-2</v>
      </c>
      <c r="M91" s="107"/>
      <c r="N91" s="82">
        <f t="shared" si="31"/>
        <v>-7.3480000000000004E-2</v>
      </c>
      <c r="O91" s="104">
        <f t="shared" si="32"/>
        <v>-0.75862068965517249</v>
      </c>
      <c r="Q91" s="198"/>
      <c r="R91" s="199"/>
      <c r="S91" s="200"/>
      <c r="T91" s="53"/>
      <c r="U91" s="201"/>
      <c r="V91" s="202"/>
      <c r="W91" s="197"/>
      <c r="X91" s="198"/>
      <c r="Y91" s="199"/>
      <c r="Z91" s="200"/>
      <c r="AA91" s="53"/>
      <c r="AB91" s="201"/>
      <c r="AC91" s="202"/>
      <c r="AD91" s="197"/>
      <c r="AE91" s="198"/>
      <c r="AF91" s="199"/>
      <c r="AG91" s="200"/>
      <c r="AH91" s="53"/>
      <c r="AI91" s="201"/>
      <c r="AJ91" s="202"/>
      <c r="AK91" s="197"/>
      <c r="AL91" s="197"/>
    </row>
    <row r="92" spans="1:38" s="192" customFormat="1" x14ac:dyDescent="0.25">
      <c r="A92" s="114"/>
      <c r="B92" s="259" t="s">
        <v>74</v>
      </c>
      <c r="C92" s="85"/>
      <c r="D92" s="86" t="s">
        <v>7</v>
      </c>
      <c r="E92" s="85"/>
      <c r="F92" s="194">
        <v>1.5399999999999999E-3</v>
      </c>
      <c r="G92" s="177">
        <f>+F72</f>
        <v>334</v>
      </c>
      <c r="H92" s="144">
        <f t="shared" si="28"/>
        <v>0.51435999999999993</v>
      </c>
      <c r="I92" s="107"/>
      <c r="J92" s="295"/>
      <c r="K92" s="173"/>
      <c r="L92" s="144">
        <f>K92*J92</f>
        <v>0</v>
      </c>
      <c r="M92" s="107"/>
      <c r="N92" s="82">
        <f t="shared" si="31"/>
        <v>-0.51435999999999993</v>
      </c>
      <c r="O92" s="104" t="str">
        <f t="shared" si="32"/>
        <v/>
      </c>
      <c r="Q92" s="198"/>
      <c r="R92" s="199"/>
      <c r="S92" s="200"/>
      <c r="T92" s="53"/>
      <c r="U92" s="201"/>
      <c r="V92" s="202"/>
      <c r="W92" s="197"/>
      <c r="X92" s="198"/>
      <c r="Y92" s="199"/>
      <c r="Z92" s="200"/>
      <c r="AA92" s="53"/>
      <c r="AB92" s="201"/>
      <c r="AC92" s="202"/>
      <c r="AD92" s="197"/>
      <c r="AE92" s="198"/>
      <c r="AF92" s="199"/>
      <c r="AG92" s="200"/>
      <c r="AH92" s="53"/>
      <c r="AI92" s="201"/>
      <c r="AJ92" s="202"/>
      <c r="AK92" s="197"/>
      <c r="AL92" s="197"/>
    </row>
    <row r="93" spans="1:38" s="192" customFormat="1" x14ac:dyDescent="0.25">
      <c r="A93" s="114"/>
      <c r="B93" s="259" t="s">
        <v>75</v>
      </c>
      <c r="C93" s="85"/>
      <c r="D93" s="86" t="s">
        <v>7</v>
      </c>
      <c r="E93" s="85"/>
      <c r="F93" s="194">
        <v>6.6299999999999996E-3</v>
      </c>
      <c r="G93" s="177">
        <f>+F72</f>
        <v>334</v>
      </c>
      <c r="H93" s="144">
        <f t="shared" si="28"/>
        <v>2.2144200000000001</v>
      </c>
      <c r="I93" s="107"/>
      <c r="J93" s="295"/>
      <c r="K93" s="173"/>
      <c r="L93" s="144">
        <f t="shared" ref="L93:L94" si="33">K93*J93</f>
        <v>0</v>
      </c>
      <c r="M93" s="107"/>
      <c r="N93" s="82">
        <f t="shared" si="31"/>
        <v>-2.2144200000000001</v>
      </c>
      <c r="O93" s="104" t="str">
        <f t="shared" si="32"/>
        <v/>
      </c>
      <c r="Q93" s="198"/>
      <c r="R93" s="199"/>
      <c r="S93" s="200"/>
      <c r="T93" s="53"/>
      <c r="U93" s="201"/>
      <c r="V93" s="202"/>
      <c r="W93" s="197"/>
      <c r="X93" s="198"/>
      <c r="Y93" s="199"/>
      <c r="Z93" s="200"/>
      <c r="AA93" s="53"/>
      <c r="AB93" s="201"/>
      <c r="AC93" s="202"/>
      <c r="AD93" s="197"/>
      <c r="AE93" s="198"/>
      <c r="AF93" s="199"/>
      <c r="AG93" s="200"/>
      <c r="AH93" s="53"/>
      <c r="AI93" s="201"/>
      <c r="AJ93" s="202"/>
      <c r="AK93" s="197"/>
      <c r="AL93" s="197"/>
    </row>
    <row r="94" spans="1:38" s="192" customFormat="1" x14ac:dyDescent="0.25">
      <c r="A94" s="114"/>
      <c r="B94" s="193" t="s">
        <v>99</v>
      </c>
      <c r="C94" s="85"/>
      <c r="D94" s="86" t="s">
        <v>7</v>
      </c>
      <c r="E94" s="85"/>
      <c r="F94" s="194"/>
      <c r="G94" s="177"/>
      <c r="H94" s="144">
        <f t="shared" si="28"/>
        <v>0</v>
      </c>
      <c r="I94" s="107"/>
      <c r="J94" s="295">
        <v>-1.1199999999999999E-3</v>
      </c>
      <c r="K94" s="173">
        <f>+F72</f>
        <v>334</v>
      </c>
      <c r="L94" s="144">
        <f t="shared" si="33"/>
        <v>-0.37407999999999997</v>
      </c>
      <c r="M94" s="107"/>
      <c r="N94" s="82">
        <f t="shared" si="31"/>
        <v>-0.37407999999999997</v>
      </c>
      <c r="O94" s="104" t="str">
        <f t="shared" si="32"/>
        <v/>
      </c>
      <c r="Q94" s="198"/>
      <c r="R94" s="199"/>
      <c r="S94" s="200"/>
      <c r="T94" s="53"/>
      <c r="U94" s="201"/>
      <c r="V94" s="202"/>
      <c r="W94" s="197"/>
      <c r="X94" s="198"/>
      <c r="Y94" s="199"/>
      <c r="Z94" s="200"/>
      <c r="AA94" s="53"/>
      <c r="AB94" s="201"/>
      <c r="AC94" s="202"/>
      <c r="AD94" s="197"/>
      <c r="AE94" s="198"/>
      <c r="AF94" s="199"/>
      <c r="AG94" s="200"/>
      <c r="AH94" s="53"/>
      <c r="AI94" s="201"/>
      <c r="AJ94" s="202"/>
      <c r="AK94" s="197"/>
      <c r="AL94" s="197"/>
    </row>
    <row r="95" spans="1:38" s="179" customFormat="1" x14ac:dyDescent="0.25">
      <c r="A95" s="1"/>
      <c r="B95" s="85" t="s">
        <v>69</v>
      </c>
      <c r="C95" s="54"/>
      <c r="D95" s="86" t="s">
        <v>43</v>
      </c>
      <c r="E95" s="85"/>
      <c r="F95" s="148">
        <v>0.78</v>
      </c>
      <c r="G95" s="147">
        <v>1</v>
      </c>
      <c r="H95" s="144">
        <f t="shared" si="28"/>
        <v>0.78</v>
      </c>
      <c r="I95" s="83"/>
      <c r="J95" s="296">
        <v>0.78</v>
      </c>
      <c r="K95" s="89">
        <v>1</v>
      </c>
      <c r="L95" s="144">
        <f>K95*J95</f>
        <v>0.78</v>
      </c>
      <c r="M95" s="83"/>
      <c r="N95" s="82">
        <f t="shared" si="31"/>
        <v>0</v>
      </c>
      <c r="O95" s="104">
        <f t="shared" si="32"/>
        <v>0</v>
      </c>
      <c r="Q95" s="216"/>
      <c r="R95" s="53"/>
      <c r="S95" s="200"/>
      <c r="T95" s="53"/>
      <c r="U95" s="201"/>
      <c r="V95" s="202"/>
      <c r="W95" s="197"/>
      <c r="X95" s="216"/>
      <c r="Y95" s="53"/>
      <c r="Z95" s="200"/>
      <c r="AA95" s="53"/>
      <c r="AB95" s="201"/>
      <c r="AC95" s="202"/>
      <c r="AD95" s="197"/>
      <c r="AE95" s="216"/>
      <c r="AF95" s="53"/>
      <c r="AG95" s="200"/>
      <c r="AH95" s="53"/>
      <c r="AI95" s="201"/>
      <c r="AJ95" s="202"/>
      <c r="AK95" s="197"/>
    </row>
    <row r="96" spans="1:38" s="179" customFormat="1" x14ac:dyDescent="0.25">
      <c r="A96" s="1"/>
      <c r="B96" s="103" t="s">
        <v>17</v>
      </c>
      <c r="C96" s="112"/>
      <c r="D96" s="112"/>
      <c r="E96" s="112"/>
      <c r="F96" s="111"/>
      <c r="G96" s="100"/>
      <c r="H96" s="97">
        <f>SUM(H88:H95)+H87</f>
        <v>33.838308480000002</v>
      </c>
      <c r="I96" s="109"/>
      <c r="J96" s="278"/>
      <c r="K96" s="110"/>
      <c r="L96" s="97">
        <f>SUM(L88:L95)+L87</f>
        <v>32.280828479999997</v>
      </c>
      <c r="M96" s="109"/>
      <c r="N96" s="95">
        <f t="shared" ref="N96:N110" si="34">L96-H96</f>
        <v>-1.5574800000000053</v>
      </c>
      <c r="O96" s="94">
        <f>IF(OR(H96=0,L96=0),"",(N96/H96))</f>
        <v>-4.6027123398338532E-2</v>
      </c>
      <c r="Q96" s="53"/>
      <c r="R96" s="53"/>
      <c r="S96" s="214"/>
      <c r="T96" s="53"/>
      <c r="U96" s="214"/>
      <c r="V96" s="217"/>
      <c r="W96" s="197"/>
      <c r="X96" s="53"/>
      <c r="Y96" s="53"/>
      <c r="Z96" s="214"/>
      <c r="AA96" s="53"/>
      <c r="AB96" s="214"/>
      <c r="AC96" s="217"/>
      <c r="AD96" s="197"/>
      <c r="AE96" s="53"/>
      <c r="AF96" s="53"/>
      <c r="AG96" s="214"/>
      <c r="AH96" s="53"/>
      <c r="AI96" s="214"/>
      <c r="AJ96" s="217"/>
      <c r="AK96" s="197"/>
    </row>
    <row r="97" spans="1:37" s="179" customFormat="1" x14ac:dyDescent="0.25">
      <c r="A97" s="1"/>
      <c r="B97" s="83" t="s">
        <v>16</v>
      </c>
      <c r="C97" s="83"/>
      <c r="D97" s="86" t="s">
        <v>7</v>
      </c>
      <c r="E97" s="107"/>
      <c r="F97" s="143">
        <v>7.6299999999999996E-3</v>
      </c>
      <c r="G97" s="92">
        <f>$F72*(1+$F118)</f>
        <v>346.55840000000001</v>
      </c>
      <c r="H97" s="105">
        <f>G97*F97</f>
        <v>2.6442405920000001</v>
      </c>
      <c r="I97" s="83"/>
      <c r="J97" s="291">
        <v>7.5900000000000004E-3</v>
      </c>
      <c r="K97" s="91">
        <f>$F72*(1+$J118)</f>
        <v>346.55840000000001</v>
      </c>
      <c r="L97" s="105">
        <f>K97*J97</f>
        <v>2.6303782560000002</v>
      </c>
      <c r="M97" s="83"/>
      <c r="N97" s="82">
        <f t="shared" si="34"/>
        <v>-1.3862335999999864E-2</v>
      </c>
      <c r="O97" s="104">
        <f>IF(OR(H97=0,L97=0),"",(N97/H97))</f>
        <v>-5.2424639580602372E-3</v>
      </c>
      <c r="Q97" s="211"/>
      <c r="R97" s="218"/>
      <c r="S97" s="200"/>
      <c r="T97" s="53"/>
      <c r="U97" s="201"/>
      <c r="V97" s="202"/>
      <c r="W97" s="197"/>
      <c r="X97" s="211"/>
      <c r="Y97" s="218"/>
      <c r="Z97" s="200"/>
      <c r="AA97" s="53"/>
      <c r="AB97" s="201"/>
      <c r="AC97" s="202"/>
      <c r="AD97" s="197"/>
      <c r="AE97" s="211"/>
      <c r="AF97" s="218"/>
      <c r="AG97" s="200"/>
      <c r="AH97" s="53"/>
      <c r="AI97" s="201"/>
      <c r="AJ97" s="202"/>
      <c r="AK97" s="197"/>
    </row>
    <row r="98" spans="1:37" s="179" customFormat="1" x14ac:dyDescent="0.25">
      <c r="A98" s="1"/>
      <c r="B98" s="108" t="s">
        <v>15</v>
      </c>
      <c r="C98" s="83"/>
      <c r="D98" s="86" t="s">
        <v>7</v>
      </c>
      <c r="E98" s="107"/>
      <c r="F98" s="143">
        <v>5.6699999999999997E-3</v>
      </c>
      <c r="G98" s="92">
        <f>G97</f>
        <v>346.55840000000001</v>
      </c>
      <c r="H98" s="105">
        <f>G98*F98</f>
        <v>1.9649861279999998</v>
      </c>
      <c r="I98" s="83"/>
      <c r="J98" s="291">
        <v>6.1700000000000001E-3</v>
      </c>
      <c r="K98" s="91">
        <f>K97</f>
        <v>346.55840000000001</v>
      </c>
      <c r="L98" s="105">
        <f>K98*J98</f>
        <v>2.1382653280000001</v>
      </c>
      <c r="M98" s="83"/>
      <c r="N98" s="82">
        <f t="shared" si="34"/>
        <v>0.1732792000000003</v>
      </c>
      <c r="O98" s="104">
        <f>IF(OR(H98=0,L98=0),"",(N98/H98))</f>
        <v>8.8183421516755012E-2</v>
      </c>
      <c r="Q98" s="211"/>
      <c r="R98" s="218"/>
      <c r="S98" s="200"/>
      <c r="T98" s="53"/>
      <c r="U98" s="201"/>
      <c r="V98" s="202"/>
      <c r="W98" s="197"/>
      <c r="X98" s="211"/>
      <c r="Y98" s="218"/>
      <c r="Z98" s="200"/>
      <c r="AA98" s="53"/>
      <c r="AB98" s="201"/>
      <c r="AC98" s="202"/>
      <c r="AD98" s="197"/>
      <c r="AE98" s="211"/>
      <c r="AF98" s="218"/>
      <c r="AG98" s="200"/>
      <c r="AH98" s="53"/>
      <c r="AI98" s="201"/>
      <c r="AJ98" s="202"/>
      <c r="AK98" s="197"/>
    </row>
    <row r="99" spans="1:37" s="179" customFormat="1" x14ac:dyDescent="0.25">
      <c r="A99" s="1"/>
      <c r="B99" s="103" t="s">
        <v>14</v>
      </c>
      <c r="C99" s="102"/>
      <c r="D99" s="102"/>
      <c r="E99" s="102"/>
      <c r="F99" s="101"/>
      <c r="G99" s="100"/>
      <c r="H99" s="97">
        <f>SUM(H96:H98)</f>
        <v>38.447535200000004</v>
      </c>
      <c r="I99" s="96"/>
      <c r="J99" s="99"/>
      <c r="K99" s="98"/>
      <c r="L99" s="97">
        <f>SUM(L96:L98)</f>
        <v>37.049472064</v>
      </c>
      <c r="M99" s="96"/>
      <c r="N99" s="95">
        <f t="shared" si="34"/>
        <v>-1.3980631360000046</v>
      </c>
      <c r="O99" s="94">
        <f>IF(OR(H99=0,L99=0),"",(N99/H99))</f>
        <v>-3.6362880708150171E-2</v>
      </c>
      <c r="Q99" s="61"/>
      <c r="R99" s="61"/>
      <c r="S99" s="214"/>
      <c r="T99" s="61"/>
      <c r="U99" s="214"/>
      <c r="V99" s="217"/>
      <c r="W99" s="197"/>
      <c r="X99" s="61"/>
      <c r="Y99" s="61"/>
      <c r="Z99" s="214"/>
      <c r="AA99" s="61"/>
      <c r="AB99" s="214"/>
      <c r="AC99" s="217"/>
      <c r="AD99" s="197"/>
      <c r="AE99" s="61"/>
      <c r="AF99" s="61"/>
      <c r="AG99" s="214"/>
      <c r="AH99" s="61"/>
      <c r="AI99" s="214"/>
      <c r="AJ99" s="217"/>
      <c r="AK99" s="197"/>
    </row>
    <row r="100" spans="1:37" s="179" customFormat="1" x14ac:dyDescent="0.25">
      <c r="A100" s="1"/>
      <c r="B100" s="93" t="s">
        <v>13</v>
      </c>
      <c r="C100" s="54"/>
      <c r="D100" s="86" t="s">
        <v>7</v>
      </c>
      <c r="E100" s="85"/>
      <c r="F100" s="79">
        <f>+RESIDENTIAL!$F$46</f>
        <v>3.5999999999999999E-3</v>
      </c>
      <c r="G100" s="92">
        <f>G98</f>
        <v>346.55840000000001</v>
      </c>
      <c r="H100" s="77">
        <f t="shared" ref="H100:H110" si="35">G100*F100</f>
        <v>1.24761024</v>
      </c>
      <c r="I100" s="83"/>
      <c r="J100" s="79">
        <v>3.5999999999999999E-3</v>
      </c>
      <c r="K100" s="91">
        <f>K98</f>
        <v>346.55840000000001</v>
      </c>
      <c r="L100" s="77">
        <f t="shared" ref="L100:L110" si="36">K100*J100</f>
        <v>1.24761024</v>
      </c>
      <c r="M100" s="83"/>
      <c r="N100" s="82">
        <f t="shared" si="34"/>
        <v>0</v>
      </c>
      <c r="O100" s="104">
        <f>IF(OR(H100=0,L100=0),"",(N100/H100))</f>
        <v>0</v>
      </c>
      <c r="Q100" s="219"/>
      <c r="R100" s="218"/>
      <c r="S100" s="205"/>
      <c r="T100" s="53"/>
      <c r="U100" s="201"/>
      <c r="V100" s="202"/>
      <c r="W100" s="197"/>
      <c r="X100" s="219"/>
      <c r="Y100" s="218"/>
      <c r="Z100" s="205"/>
      <c r="AA100" s="53"/>
      <c r="AB100" s="201"/>
      <c r="AC100" s="202"/>
      <c r="AD100" s="197"/>
      <c r="AE100" s="219"/>
      <c r="AF100" s="218"/>
      <c r="AG100" s="205"/>
      <c r="AH100" s="53"/>
      <c r="AI100" s="201"/>
      <c r="AJ100" s="202"/>
      <c r="AK100" s="197"/>
    </row>
    <row r="101" spans="1:37" s="179" customFormat="1" x14ac:dyDescent="0.25">
      <c r="A101" s="1"/>
      <c r="B101" s="93" t="s">
        <v>12</v>
      </c>
      <c r="C101" s="54"/>
      <c r="D101" s="86" t="s">
        <v>7</v>
      </c>
      <c r="E101" s="85"/>
      <c r="F101" s="79">
        <f>+RESIDENTIAL!$F$47</f>
        <v>2.0999999999999999E-3</v>
      </c>
      <c r="G101" s="92">
        <f>G98</f>
        <v>346.55840000000001</v>
      </c>
      <c r="H101" s="77">
        <f t="shared" si="35"/>
        <v>0.72777263999999997</v>
      </c>
      <c r="I101" s="83"/>
      <c r="J101" s="79">
        <v>2.9999999999999997E-4</v>
      </c>
      <c r="K101" s="91">
        <f>K98</f>
        <v>346.55840000000001</v>
      </c>
      <c r="L101" s="77">
        <f t="shared" si="36"/>
        <v>0.10396751999999999</v>
      </c>
      <c r="M101" s="83"/>
      <c r="N101" s="82">
        <f t="shared" si="34"/>
        <v>-0.62380511999999999</v>
      </c>
      <c r="O101" s="104">
        <f t="shared" ref="O101:O110" si="37">IF(OR(H101=0,L101=0),"",(N101/H101))</f>
        <v>-0.85714285714285721</v>
      </c>
      <c r="Q101" s="219"/>
      <c r="R101" s="218"/>
      <c r="S101" s="205"/>
      <c r="T101" s="53"/>
      <c r="U101" s="201"/>
      <c r="V101" s="202"/>
      <c r="W101" s="197"/>
      <c r="X101" s="219"/>
      <c r="Y101" s="218"/>
      <c r="Z101" s="205"/>
      <c r="AA101" s="53"/>
      <c r="AB101" s="201"/>
      <c r="AC101" s="202"/>
      <c r="AD101" s="197"/>
      <c r="AE101" s="219"/>
      <c r="AF101" s="218"/>
      <c r="AG101" s="205"/>
      <c r="AH101" s="53"/>
      <c r="AI101" s="201"/>
      <c r="AJ101" s="202"/>
      <c r="AK101" s="197"/>
    </row>
    <row r="102" spans="1:37" s="179" customFormat="1" x14ac:dyDescent="0.25">
      <c r="A102" s="1"/>
      <c r="B102" s="54" t="s">
        <v>11</v>
      </c>
      <c r="C102" s="54"/>
      <c r="D102" s="86" t="s">
        <v>43</v>
      </c>
      <c r="E102" s="85"/>
      <c r="F102" s="325">
        <v>0.25</v>
      </c>
      <c r="G102" s="273"/>
      <c r="H102" s="312">
        <f t="shared" si="35"/>
        <v>0</v>
      </c>
      <c r="I102" s="298"/>
      <c r="J102" s="317">
        <v>0.25</v>
      </c>
      <c r="K102" s="89"/>
      <c r="L102" s="77">
        <f t="shared" si="36"/>
        <v>0</v>
      </c>
      <c r="M102" s="83"/>
      <c r="N102" s="82">
        <f t="shared" si="34"/>
        <v>0</v>
      </c>
      <c r="O102" s="104" t="str">
        <f t="shared" si="37"/>
        <v/>
      </c>
      <c r="Q102" s="220"/>
      <c r="R102" s="53"/>
      <c r="S102" s="205"/>
      <c r="T102" s="53"/>
      <c r="U102" s="201"/>
      <c r="V102" s="202"/>
      <c r="W102" s="197"/>
      <c r="X102" s="220"/>
      <c r="Y102" s="53"/>
      <c r="Z102" s="205"/>
      <c r="AA102" s="53"/>
      <c r="AB102" s="201"/>
      <c r="AC102" s="202"/>
      <c r="AD102" s="197"/>
      <c r="AE102" s="220"/>
      <c r="AF102" s="53"/>
      <c r="AG102" s="205"/>
      <c r="AH102" s="53"/>
      <c r="AI102" s="201"/>
      <c r="AJ102" s="202"/>
      <c r="AK102" s="197"/>
    </row>
    <row r="103" spans="1:37" s="179" customFormat="1" x14ac:dyDescent="0.25">
      <c r="A103" s="1"/>
      <c r="B103" s="87" t="s">
        <v>9</v>
      </c>
      <c r="C103" s="54"/>
      <c r="D103" s="86" t="s">
        <v>7</v>
      </c>
      <c r="E103" s="85"/>
      <c r="F103" s="311">
        <f>+RESIDENTIAL!F104</f>
        <v>0.25</v>
      </c>
      <c r="G103" s="315">
        <f>0.65*$F72</f>
        <v>217.1</v>
      </c>
      <c r="H103" s="312">
        <f t="shared" si="35"/>
        <v>54.274999999999999</v>
      </c>
      <c r="I103" s="298"/>
      <c r="J103" s="311">
        <v>0.25</v>
      </c>
      <c r="K103" s="84">
        <f>$G103</f>
        <v>217.1</v>
      </c>
      <c r="L103" s="77">
        <f t="shared" si="36"/>
        <v>54.274999999999999</v>
      </c>
      <c r="M103" s="83"/>
      <c r="N103" s="82">
        <f t="shared" si="34"/>
        <v>0</v>
      </c>
      <c r="O103" s="104">
        <f t="shared" si="37"/>
        <v>0</v>
      </c>
      <c r="Q103" s="203"/>
      <c r="R103" s="221"/>
      <c r="S103" s="205"/>
      <c r="T103" s="53"/>
      <c r="U103" s="201"/>
      <c r="V103" s="202"/>
      <c r="W103" s="197"/>
      <c r="X103" s="203"/>
      <c r="Y103" s="221"/>
      <c r="Z103" s="205"/>
      <c r="AA103" s="53"/>
      <c r="AB103" s="201"/>
      <c r="AC103" s="202"/>
      <c r="AD103" s="197"/>
      <c r="AE103" s="203"/>
      <c r="AF103" s="221"/>
      <c r="AG103" s="205"/>
      <c r="AH103" s="53"/>
      <c r="AI103" s="201"/>
      <c r="AJ103" s="202"/>
      <c r="AK103" s="197"/>
    </row>
    <row r="104" spans="1:37" s="179" customFormat="1" x14ac:dyDescent="0.25">
      <c r="A104" s="1"/>
      <c r="B104" s="87" t="s">
        <v>8</v>
      </c>
      <c r="C104" s="54"/>
      <c r="D104" s="86" t="s">
        <v>7</v>
      </c>
      <c r="E104" s="85"/>
      <c r="F104" s="311">
        <f>+RESIDENTIAL!F105</f>
        <v>6.5000000000000002E-2</v>
      </c>
      <c r="G104" s="315">
        <f>0.17*$F72</f>
        <v>56.78</v>
      </c>
      <c r="H104" s="312">
        <f t="shared" si="35"/>
        <v>3.6907000000000001</v>
      </c>
      <c r="I104" s="298"/>
      <c r="J104" s="311">
        <v>6.5000000000000002E-2</v>
      </c>
      <c r="K104" s="84">
        <f>$G104</f>
        <v>56.78</v>
      </c>
      <c r="L104" s="77">
        <f t="shared" si="36"/>
        <v>3.6907000000000001</v>
      </c>
      <c r="M104" s="83"/>
      <c r="N104" s="82">
        <f t="shared" si="34"/>
        <v>0</v>
      </c>
      <c r="O104" s="104">
        <f t="shared" si="37"/>
        <v>0</v>
      </c>
      <c r="Q104" s="203"/>
      <c r="R104" s="221"/>
      <c r="S104" s="205"/>
      <c r="T104" s="53"/>
      <c r="U104" s="201"/>
      <c r="V104" s="202"/>
      <c r="W104" s="197"/>
      <c r="X104" s="203"/>
      <c r="Y104" s="221"/>
      <c r="Z104" s="205"/>
      <c r="AA104" s="53"/>
      <c r="AB104" s="201"/>
      <c r="AC104" s="202"/>
      <c r="AD104" s="197"/>
      <c r="AE104" s="203"/>
      <c r="AF104" s="221"/>
      <c r="AG104" s="205"/>
      <c r="AH104" s="53"/>
      <c r="AI104" s="201"/>
      <c r="AJ104" s="202"/>
      <c r="AK104" s="197"/>
    </row>
    <row r="105" spans="1:37" s="179" customFormat="1" x14ac:dyDescent="0.25">
      <c r="A105" s="1"/>
      <c r="B105" s="2" t="s">
        <v>6</v>
      </c>
      <c r="C105" s="54"/>
      <c r="D105" s="86" t="s">
        <v>7</v>
      </c>
      <c r="E105" s="85"/>
      <c r="F105" s="311">
        <f>+RESIDENTIAL!F106</f>
        <v>9.5000000000000001E-2</v>
      </c>
      <c r="G105" s="315">
        <f>0.18*$F72</f>
        <v>60.12</v>
      </c>
      <c r="H105" s="312">
        <f t="shared" si="35"/>
        <v>5.7114000000000003</v>
      </c>
      <c r="I105" s="298"/>
      <c r="J105" s="311">
        <v>9.5000000000000001E-2</v>
      </c>
      <c r="K105" s="84">
        <f>$G105</f>
        <v>60.12</v>
      </c>
      <c r="L105" s="77">
        <f t="shared" si="36"/>
        <v>5.7114000000000003</v>
      </c>
      <c r="M105" s="83"/>
      <c r="N105" s="82">
        <f t="shared" si="34"/>
        <v>0</v>
      </c>
      <c r="O105" s="104">
        <f t="shared" si="37"/>
        <v>0</v>
      </c>
      <c r="Q105" s="203"/>
      <c r="R105" s="221"/>
      <c r="S105" s="205"/>
      <c r="T105" s="53"/>
      <c r="U105" s="201"/>
      <c r="V105" s="202"/>
      <c r="W105" s="197"/>
      <c r="X105" s="203"/>
      <c r="Y105" s="221"/>
      <c r="Z105" s="205"/>
      <c r="AA105" s="53"/>
      <c r="AB105" s="201"/>
      <c r="AC105" s="202"/>
      <c r="AD105" s="197"/>
      <c r="AE105" s="203"/>
      <c r="AF105" s="221"/>
      <c r="AG105" s="205"/>
      <c r="AH105" s="53"/>
      <c r="AI105" s="201"/>
      <c r="AJ105" s="202"/>
      <c r="AK105" s="197"/>
    </row>
    <row r="106" spans="1:37" s="179" customFormat="1" x14ac:dyDescent="0.25">
      <c r="A106" s="6"/>
      <c r="B106" s="81" t="s">
        <v>5</v>
      </c>
      <c r="C106" s="25"/>
      <c r="D106" s="86" t="s">
        <v>7</v>
      </c>
      <c r="E106" s="80"/>
      <c r="F106" s="311">
        <f>+RESIDENTIAL!F107</f>
        <v>0.13200000000000001</v>
      </c>
      <c r="G106" s="326">
        <f>IF(AND($T$1=1, $F72&gt;=600), 600, IF(AND($T$1=1, AND($F72&lt;600, $F72&gt;=0)), $F72, IF(AND($T$1=2, $F72&gt;=1000), 1000, IF(AND($T$1=2, AND($F72&lt;1000, $F72&gt;=0)), $F72))))</f>
        <v>334</v>
      </c>
      <c r="H106" s="312">
        <f t="shared" si="35"/>
        <v>44.088000000000001</v>
      </c>
      <c r="I106" s="327"/>
      <c r="J106" s="311">
        <v>0.13200000000000001</v>
      </c>
      <c r="K106" s="78">
        <f>$G106</f>
        <v>334</v>
      </c>
      <c r="L106" s="77">
        <f t="shared" si="36"/>
        <v>44.088000000000001</v>
      </c>
      <c r="M106" s="76"/>
      <c r="N106" s="75">
        <f t="shared" si="34"/>
        <v>0</v>
      </c>
      <c r="O106" s="104">
        <f t="shared" si="37"/>
        <v>0</v>
      </c>
      <c r="Q106" s="203"/>
      <c r="R106" s="204"/>
      <c r="S106" s="205"/>
      <c r="T106" s="24"/>
      <c r="U106" s="201"/>
      <c r="V106" s="202"/>
      <c r="W106" s="197"/>
      <c r="X106" s="203"/>
      <c r="Y106" s="204"/>
      <c r="Z106" s="205"/>
      <c r="AA106" s="24"/>
      <c r="AB106" s="201"/>
      <c r="AC106" s="202"/>
      <c r="AD106" s="197"/>
      <c r="AE106" s="203"/>
      <c r="AF106" s="204"/>
      <c r="AG106" s="205"/>
      <c r="AH106" s="24"/>
      <c r="AI106" s="201"/>
      <c r="AJ106" s="202"/>
      <c r="AK106" s="197"/>
    </row>
    <row r="107" spans="1:37" s="179" customFormat="1" x14ac:dyDescent="0.25">
      <c r="A107" s="6"/>
      <c r="B107" s="81" t="s">
        <v>4</v>
      </c>
      <c r="C107" s="25"/>
      <c r="D107" s="86" t="s">
        <v>7</v>
      </c>
      <c r="E107" s="80"/>
      <c r="F107" s="311">
        <f>+RESIDENTIAL!F108</f>
        <v>7.6999999999999999E-2</v>
      </c>
      <c r="G107" s="326">
        <f>IF(AND($T$1=1, F72&gt;=600), F72-600, IF(AND($T$1=1, AND(F72&lt;600, F72&gt;=0)), 0, IF(AND($T$1=2, F72&gt;=1000), F72-1000, IF(AND($T$1=2, AND(F72&lt;1000, F72&gt;=0)), 0))))</f>
        <v>0</v>
      </c>
      <c r="H107" s="312">
        <f t="shared" si="35"/>
        <v>0</v>
      </c>
      <c r="I107" s="327"/>
      <c r="J107" s="311">
        <v>7.6999999999999999E-2</v>
      </c>
      <c r="K107" s="78">
        <f>$G107</f>
        <v>0</v>
      </c>
      <c r="L107" s="77">
        <f t="shared" si="36"/>
        <v>0</v>
      </c>
      <c r="M107" s="76"/>
      <c r="N107" s="75">
        <f t="shared" si="34"/>
        <v>0</v>
      </c>
      <c r="O107" s="104" t="str">
        <f t="shared" si="37"/>
        <v/>
      </c>
      <c r="Q107" s="203"/>
      <c r="R107" s="204"/>
      <c r="S107" s="205"/>
      <c r="T107" s="24"/>
      <c r="U107" s="201"/>
      <c r="V107" s="202"/>
      <c r="W107" s="197"/>
      <c r="X107" s="203"/>
      <c r="Y107" s="204"/>
      <c r="Z107" s="205"/>
      <c r="AA107" s="24"/>
      <c r="AB107" s="201"/>
      <c r="AC107" s="202"/>
      <c r="AD107" s="197"/>
      <c r="AE107" s="203"/>
      <c r="AF107" s="204"/>
      <c r="AG107" s="205"/>
      <c r="AH107" s="24"/>
      <c r="AI107" s="201"/>
      <c r="AJ107" s="202"/>
      <c r="AK107" s="197"/>
    </row>
    <row r="108" spans="1:37" s="179" customFormat="1" x14ac:dyDescent="0.25">
      <c r="A108" s="6"/>
      <c r="B108" s="195" t="s">
        <v>76</v>
      </c>
      <c r="C108" s="25"/>
      <c r="D108" s="86" t="s">
        <v>7</v>
      </c>
      <c r="E108" s="80"/>
      <c r="F108" s="311">
        <f>+RESIDENTIAL!$F$54</f>
        <v>0.1101</v>
      </c>
      <c r="G108" s="326">
        <f>+F72</f>
        <v>334</v>
      </c>
      <c r="H108" s="312">
        <f t="shared" si="35"/>
        <v>36.773400000000002</v>
      </c>
      <c r="I108" s="327"/>
      <c r="J108" s="311">
        <v>0.1101</v>
      </c>
      <c r="K108" s="78">
        <f>+F72</f>
        <v>334</v>
      </c>
      <c r="L108" s="77">
        <f t="shared" si="36"/>
        <v>36.773400000000002</v>
      </c>
      <c r="M108" s="76"/>
      <c r="N108" s="75">
        <f t="shared" si="34"/>
        <v>0</v>
      </c>
      <c r="O108" s="104">
        <f t="shared" si="37"/>
        <v>0</v>
      </c>
      <c r="Q108" s="203"/>
      <c r="R108" s="204"/>
      <c r="S108" s="205"/>
      <c r="T108" s="24"/>
      <c r="U108" s="201"/>
      <c r="V108" s="202"/>
      <c r="W108" s="197"/>
      <c r="X108" s="203"/>
      <c r="Y108" s="204"/>
      <c r="Z108" s="205"/>
      <c r="AA108" s="24"/>
      <c r="AB108" s="201"/>
      <c r="AC108" s="202"/>
      <c r="AD108" s="197"/>
      <c r="AE108" s="203"/>
      <c r="AF108" s="204"/>
      <c r="AG108" s="205"/>
      <c r="AH108" s="24"/>
      <c r="AI108" s="201"/>
      <c r="AJ108" s="202"/>
      <c r="AK108" s="197"/>
    </row>
    <row r="109" spans="1:37" s="179" customFormat="1" x14ac:dyDescent="0.25">
      <c r="A109" s="6"/>
      <c r="B109" s="195" t="s">
        <v>95</v>
      </c>
      <c r="C109" s="25"/>
      <c r="D109" s="86" t="s">
        <v>7</v>
      </c>
      <c r="E109" s="80"/>
      <c r="F109" s="263">
        <f>+F89</f>
        <v>-3.2899999999999999E-2</v>
      </c>
      <c r="G109" s="78">
        <v>334</v>
      </c>
      <c r="H109" s="77">
        <f t="shared" si="35"/>
        <v>-10.9886</v>
      </c>
      <c r="I109" s="76"/>
      <c r="J109" s="263">
        <v>-3.2899999999999999E-2</v>
      </c>
      <c r="K109" s="78">
        <f>+G109</f>
        <v>334</v>
      </c>
      <c r="L109" s="77">
        <f t="shared" si="36"/>
        <v>-10.9886</v>
      </c>
      <c r="M109" s="76"/>
      <c r="N109" s="75">
        <f t="shared" si="34"/>
        <v>0</v>
      </c>
      <c r="O109" s="104">
        <f t="shared" si="37"/>
        <v>0</v>
      </c>
      <c r="Q109" s="203"/>
      <c r="R109" s="204"/>
      <c r="S109" s="205"/>
      <c r="T109" s="24"/>
      <c r="U109" s="201"/>
      <c r="V109" s="202"/>
      <c r="W109" s="197"/>
      <c r="X109" s="203"/>
      <c r="Y109" s="204"/>
      <c r="Z109" s="205"/>
      <c r="AA109" s="24"/>
      <c r="AB109" s="201"/>
      <c r="AC109" s="202"/>
      <c r="AD109" s="197"/>
      <c r="AE109" s="203"/>
      <c r="AF109" s="204"/>
      <c r="AG109" s="205"/>
      <c r="AH109" s="24"/>
      <c r="AI109" s="201"/>
      <c r="AJ109" s="202"/>
      <c r="AK109" s="197"/>
    </row>
    <row r="110" spans="1:37" s="179" customFormat="1" ht="15.75" thickBot="1" x14ac:dyDescent="0.3">
      <c r="A110" s="6"/>
      <c r="B110" s="195" t="s">
        <v>77</v>
      </c>
      <c r="C110" s="25"/>
      <c r="D110" s="86" t="s">
        <v>7</v>
      </c>
      <c r="E110" s="80"/>
      <c r="F110" s="79">
        <f>+RESIDENTIAL!$F$55</f>
        <v>0.1101</v>
      </c>
      <c r="G110" s="78"/>
      <c r="H110" s="77">
        <f t="shared" si="35"/>
        <v>0</v>
      </c>
      <c r="I110" s="76"/>
      <c r="J110" s="79">
        <v>0.1101</v>
      </c>
      <c r="K110" s="78">
        <f t="shared" ref="K110" si="38">$G110</f>
        <v>0</v>
      </c>
      <c r="L110" s="77">
        <f t="shared" si="36"/>
        <v>0</v>
      </c>
      <c r="M110" s="76"/>
      <c r="N110" s="75">
        <f t="shared" si="34"/>
        <v>0</v>
      </c>
      <c r="O110" s="104" t="str">
        <f t="shared" si="37"/>
        <v/>
      </c>
      <c r="Q110" s="203"/>
      <c r="R110" s="204"/>
      <c r="S110" s="205"/>
      <c r="T110" s="24"/>
      <c r="U110" s="201"/>
      <c r="V110" s="202"/>
      <c r="W110" s="197"/>
      <c r="X110" s="203"/>
      <c r="Y110" s="204"/>
      <c r="Z110" s="205"/>
      <c r="AA110" s="24"/>
      <c r="AB110" s="201"/>
      <c r="AC110" s="202"/>
      <c r="AD110" s="197"/>
      <c r="AE110" s="203"/>
      <c r="AF110" s="204"/>
      <c r="AG110" s="205"/>
      <c r="AH110" s="24"/>
      <c r="AI110" s="201"/>
      <c r="AJ110" s="202"/>
      <c r="AK110" s="197"/>
    </row>
    <row r="111" spans="1:37" s="179" customFormat="1" ht="15.75" thickBot="1" x14ac:dyDescent="0.3">
      <c r="A111" s="1"/>
      <c r="B111" s="74"/>
      <c r="C111" s="72"/>
      <c r="D111" s="73"/>
      <c r="E111" s="72"/>
      <c r="F111" s="43"/>
      <c r="G111" s="71"/>
      <c r="H111" s="41"/>
      <c r="I111" s="69"/>
      <c r="J111" s="43"/>
      <c r="K111" s="70"/>
      <c r="L111" s="41"/>
      <c r="M111" s="69"/>
      <c r="N111" s="68"/>
      <c r="O111" s="7"/>
      <c r="Q111" s="203"/>
      <c r="R111" s="213"/>
      <c r="S111" s="205"/>
      <c r="T111" s="53"/>
      <c r="U111" s="201"/>
      <c r="V111" s="222"/>
      <c r="W111" s="197"/>
      <c r="X111" s="203"/>
      <c r="Y111" s="213"/>
      <c r="Z111" s="205"/>
      <c r="AA111" s="53"/>
      <c r="AB111" s="201"/>
      <c r="AC111" s="222"/>
      <c r="AD111" s="197"/>
      <c r="AE111" s="203"/>
      <c r="AF111" s="213"/>
      <c r="AG111" s="205"/>
      <c r="AH111" s="53"/>
      <c r="AI111" s="201"/>
      <c r="AJ111" s="222"/>
      <c r="AK111" s="197"/>
    </row>
    <row r="112" spans="1:37" s="179" customFormat="1" x14ac:dyDescent="0.25">
      <c r="A112" s="1"/>
      <c r="B112" s="67" t="s">
        <v>92</v>
      </c>
      <c r="C112" s="54"/>
      <c r="D112" s="54"/>
      <c r="E112" s="54"/>
      <c r="F112" s="66"/>
      <c r="G112" s="65"/>
      <c r="H112" s="62">
        <f>SUM(H99:H102,H108:H109)</f>
        <v>66.207718079999992</v>
      </c>
      <c r="I112" s="64"/>
      <c r="J112" s="63"/>
      <c r="K112" s="63"/>
      <c r="L112" s="149">
        <f>SUM(L99:L102,L108:L109)</f>
        <v>64.185849823999988</v>
      </c>
      <c r="M112" s="61"/>
      <c r="N112" s="261">
        <f>L112-H112</f>
        <v>-2.0218682560000047</v>
      </c>
      <c r="O112" s="265">
        <f t="shared" ref="O112:O113" si="39">IF(OR(H112=0,L112=0),"",(N112/H112))</f>
        <v>-3.0538256182714899E-2</v>
      </c>
      <c r="Q112" s="223"/>
      <c r="R112" s="223"/>
      <c r="S112" s="214"/>
      <c r="T112" s="61"/>
      <c r="U112" s="201"/>
      <c r="V112" s="202"/>
      <c r="W112" s="197"/>
      <c r="X112" s="223"/>
      <c r="Y112" s="223"/>
      <c r="Z112" s="214"/>
      <c r="AA112" s="61"/>
      <c r="AB112" s="201"/>
      <c r="AC112" s="202"/>
      <c r="AD112" s="197"/>
      <c r="AE112" s="223"/>
      <c r="AF112" s="223"/>
      <c r="AG112" s="214"/>
      <c r="AH112" s="61"/>
      <c r="AI112" s="201"/>
      <c r="AJ112" s="202"/>
      <c r="AK112" s="197"/>
    </row>
    <row r="113" spans="1:38" s="179" customFormat="1" x14ac:dyDescent="0.25">
      <c r="A113" s="1"/>
      <c r="B113" s="67" t="s">
        <v>78</v>
      </c>
      <c r="C113" s="54"/>
      <c r="D113" s="54"/>
      <c r="E113" s="54"/>
      <c r="F113" s="57">
        <v>-0.08</v>
      </c>
      <c r="G113" s="65"/>
      <c r="H113" s="56">
        <f>+H112*F113</f>
        <v>-5.2966174463999991</v>
      </c>
      <c r="I113" s="64"/>
      <c r="J113" s="57">
        <v>-0.08</v>
      </c>
      <c r="K113" s="65"/>
      <c r="L113" s="55">
        <f>+L112*J113</f>
        <v>-5.1348679859199988</v>
      </c>
      <c r="M113" s="61"/>
      <c r="N113" s="55">
        <f>L113-H113</f>
        <v>0.16174946048000027</v>
      </c>
      <c r="O113" s="104">
        <f t="shared" si="39"/>
        <v>-3.0538256182714881E-2</v>
      </c>
      <c r="Q113" s="223"/>
      <c r="R113" s="223"/>
      <c r="S113" s="214"/>
      <c r="T113" s="61"/>
      <c r="U113" s="201"/>
      <c r="V113" s="202"/>
      <c r="W113" s="197"/>
      <c r="X113" s="223"/>
      <c r="Y113" s="223"/>
      <c r="Z113" s="214"/>
      <c r="AA113" s="61"/>
      <c r="AB113" s="201"/>
      <c r="AC113" s="202"/>
      <c r="AD113" s="197"/>
      <c r="AE113" s="223"/>
      <c r="AF113" s="223"/>
      <c r="AG113" s="214"/>
      <c r="AH113" s="61"/>
      <c r="AI113" s="201"/>
      <c r="AJ113" s="202"/>
      <c r="AK113" s="197"/>
      <c r="AL113" s="197"/>
    </row>
    <row r="114" spans="1:38" s="179" customFormat="1" x14ac:dyDescent="0.25">
      <c r="A114" s="1"/>
      <c r="B114" s="59" t="s">
        <v>1</v>
      </c>
      <c r="C114" s="54"/>
      <c r="D114" s="54"/>
      <c r="E114" s="54"/>
      <c r="F114" s="58">
        <v>0.13</v>
      </c>
      <c r="G114" s="53"/>
      <c r="H114" s="56">
        <f>H112*F114</f>
        <v>8.6070033503999994</v>
      </c>
      <c r="I114" s="52"/>
      <c r="J114" s="57">
        <v>0.13</v>
      </c>
      <c r="K114" s="52"/>
      <c r="L114" s="55">
        <f>L112*J114</f>
        <v>8.3441604771199991</v>
      </c>
      <c r="M114" s="51"/>
      <c r="N114" s="55">
        <f>L114-H114</f>
        <v>-0.26284287328000033</v>
      </c>
      <c r="O114" s="104">
        <f t="shared" ref="O114:O115" si="40">IF(OR(H114=0,L114=0),"",(N114/H114))</f>
        <v>-3.0538256182714864E-2</v>
      </c>
      <c r="Q114" s="224"/>
      <c r="R114" s="51"/>
      <c r="S114" s="225"/>
      <c r="T114" s="51"/>
      <c r="U114" s="201"/>
      <c r="V114" s="202"/>
      <c r="W114" s="197"/>
      <c r="X114" s="224"/>
      <c r="Y114" s="51"/>
      <c r="Z114" s="225"/>
      <c r="AA114" s="51"/>
      <c r="AB114" s="201"/>
      <c r="AC114" s="202"/>
      <c r="AD114" s="197"/>
      <c r="AE114" s="224"/>
      <c r="AF114" s="51"/>
      <c r="AG114" s="225"/>
      <c r="AH114" s="51"/>
      <c r="AI114" s="201"/>
      <c r="AJ114" s="202"/>
      <c r="AK114" s="197"/>
    </row>
    <row r="115" spans="1:38" s="179" customFormat="1" ht="15.75" thickBot="1" x14ac:dyDescent="0.3">
      <c r="A115" s="1"/>
      <c r="B115" s="341" t="s">
        <v>93</v>
      </c>
      <c r="C115" s="341"/>
      <c r="D115" s="341"/>
      <c r="E115" s="50"/>
      <c r="F115" s="49"/>
      <c r="G115" s="48"/>
      <c r="H115" s="47">
        <f>SUM(H112:H114)</f>
        <v>69.518103983999993</v>
      </c>
      <c r="I115" s="46"/>
      <c r="J115" s="46"/>
      <c r="K115" s="46"/>
      <c r="L115" s="238">
        <f>SUM(L112:L114)</f>
        <v>67.39514231519999</v>
      </c>
      <c r="M115" s="45"/>
      <c r="N115" s="44">
        <f>L115-H115</f>
        <v>-2.1229616688000021</v>
      </c>
      <c r="O115" s="152">
        <f t="shared" si="40"/>
        <v>-3.0538256182714857E-2</v>
      </c>
      <c r="Q115" s="61"/>
      <c r="R115" s="61"/>
      <c r="S115" s="214"/>
      <c r="T115" s="61"/>
      <c r="U115" s="214"/>
      <c r="V115" s="226"/>
      <c r="W115" s="197"/>
      <c r="X115" s="61"/>
      <c r="Y115" s="61"/>
      <c r="Z115" s="214"/>
      <c r="AA115" s="61"/>
      <c r="AB115" s="214"/>
      <c r="AC115" s="226"/>
      <c r="AD115" s="197"/>
      <c r="AE115" s="61"/>
      <c r="AF115" s="61"/>
      <c r="AG115" s="214"/>
      <c r="AH115" s="61"/>
      <c r="AI115" s="214"/>
      <c r="AJ115" s="226"/>
      <c r="AK115" s="197"/>
      <c r="AL115" s="197"/>
    </row>
    <row r="116" spans="1:38" s="179" customFormat="1" ht="15.75" thickBot="1" x14ac:dyDescent="0.3">
      <c r="A116" s="6"/>
      <c r="B116" s="18"/>
      <c r="C116" s="16"/>
      <c r="D116" s="17"/>
      <c r="E116" s="16"/>
      <c r="F116" s="43"/>
      <c r="G116" s="11"/>
      <c r="H116" s="41"/>
      <c r="I116" s="9"/>
      <c r="J116" s="43"/>
      <c r="K116" s="42"/>
      <c r="L116" s="242"/>
      <c r="M116" s="9"/>
      <c r="N116" s="40"/>
      <c r="O116" s="7"/>
      <c r="Q116" s="203"/>
      <c r="R116" s="227"/>
      <c r="S116" s="205"/>
      <c r="T116" s="24"/>
      <c r="U116" s="228"/>
      <c r="V116" s="222"/>
      <c r="W116" s="197"/>
      <c r="X116" s="203"/>
      <c r="Y116" s="227"/>
      <c r="Z116" s="205"/>
      <c r="AA116" s="24"/>
      <c r="AB116" s="228"/>
      <c r="AC116" s="222"/>
      <c r="AD116" s="197"/>
      <c r="AE116" s="203"/>
      <c r="AF116" s="227"/>
      <c r="AG116" s="205"/>
      <c r="AH116" s="24"/>
      <c r="AI116" s="228"/>
      <c r="AJ116" s="222"/>
      <c r="AK116" s="197"/>
    </row>
    <row r="117" spans="1:38" s="179" customForma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5"/>
      <c r="M117" s="1"/>
      <c r="N117" s="1"/>
      <c r="O117" s="1"/>
      <c r="Q117" s="206"/>
      <c r="R117" s="206"/>
      <c r="S117" s="237"/>
      <c r="T117" s="206"/>
      <c r="U117" s="206"/>
      <c r="V117" s="206"/>
      <c r="W117" s="197"/>
      <c r="X117" s="206"/>
      <c r="Y117" s="206"/>
      <c r="Z117" s="234"/>
      <c r="AA117" s="206"/>
      <c r="AB117" s="206"/>
      <c r="AC117" s="206"/>
      <c r="AD117" s="197"/>
      <c r="AE117" s="206"/>
      <c r="AF117" s="206"/>
      <c r="AG117" s="234"/>
      <c r="AH117" s="206"/>
      <c r="AI117" s="206"/>
      <c r="AJ117" s="206"/>
      <c r="AK117" s="197"/>
    </row>
    <row r="118" spans="1:38" s="179" customFormat="1" x14ac:dyDescent="0.25">
      <c r="A118" s="1"/>
      <c r="B118" s="4" t="s">
        <v>0</v>
      </c>
      <c r="C118" s="1"/>
      <c r="D118" s="1"/>
      <c r="E118" s="1"/>
      <c r="F118" s="3">
        <v>3.7600000000000001E-2</v>
      </c>
      <c r="G118" s="1"/>
      <c r="H118" s="1"/>
      <c r="I118" s="1"/>
      <c r="J118" s="3">
        <v>3.7600000000000001E-2</v>
      </c>
      <c r="K118" s="1"/>
      <c r="L118" s="1"/>
      <c r="M118" s="1"/>
      <c r="N118" s="1"/>
      <c r="O118" s="1"/>
      <c r="Q118" s="235"/>
      <c r="R118" s="206"/>
      <c r="S118" s="206"/>
      <c r="T118" s="206"/>
      <c r="U118" s="206"/>
      <c r="V118" s="206"/>
      <c r="W118" s="197"/>
      <c r="X118" s="235"/>
      <c r="Y118" s="206"/>
      <c r="Z118" s="206"/>
      <c r="AA118" s="206"/>
      <c r="AB118" s="206"/>
      <c r="AC118" s="206"/>
      <c r="AD118" s="197"/>
      <c r="AE118" s="235"/>
      <c r="AF118" s="206"/>
      <c r="AG118" s="206"/>
      <c r="AH118" s="206"/>
      <c r="AI118" s="206"/>
      <c r="AJ118" s="206"/>
      <c r="AK118" s="197"/>
    </row>
    <row r="119" spans="1:38" s="179" customForma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38" ht="18" x14ac:dyDescent="0.25">
      <c r="A120" s="1"/>
      <c r="B120" s="344" t="s">
        <v>36</v>
      </c>
      <c r="C120" s="344"/>
      <c r="D120" s="344"/>
      <c r="E120" s="344"/>
      <c r="F120" s="344"/>
      <c r="G120" s="344"/>
      <c r="H120" s="344"/>
      <c r="I120" s="344"/>
      <c r="J120" s="344"/>
      <c r="K120" s="344"/>
      <c r="L120" s="344"/>
      <c r="M120" s="344"/>
      <c r="N120" s="344"/>
      <c r="O120" s="344"/>
      <c r="P120" s="179"/>
    </row>
    <row r="121" spans="1:38" s="179" customFormat="1" ht="18" x14ac:dyDescent="0.25">
      <c r="A121" s="1"/>
      <c r="B121" s="344" t="s">
        <v>35</v>
      </c>
      <c r="C121" s="344"/>
      <c r="D121" s="344"/>
      <c r="E121" s="344"/>
      <c r="F121" s="344"/>
      <c r="G121" s="344"/>
      <c r="H121" s="344"/>
      <c r="I121" s="344"/>
      <c r="J121" s="344"/>
      <c r="K121" s="344"/>
      <c r="L121" s="344"/>
      <c r="M121" s="344"/>
      <c r="N121" s="344"/>
      <c r="O121" s="344"/>
    </row>
    <row r="122" spans="1:38" s="179" customForma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38" s="179" customForma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38" s="179" customFormat="1" ht="15.75" x14ac:dyDescent="0.25">
      <c r="A124" s="1"/>
      <c r="B124" s="130" t="s">
        <v>34</v>
      </c>
      <c r="C124" s="1"/>
      <c r="D124" s="345" t="s">
        <v>64</v>
      </c>
      <c r="E124" s="345"/>
      <c r="F124" s="345"/>
      <c r="G124" s="345"/>
      <c r="H124" s="345"/>
      <c r="I124" s="345"/>
      <c r="J124" s="345"/>
      <c r="K124" s="345"/>
      <c r="L124" s="345"/>
      <c r="M124" s="345"/>
      <c r="N124" s="345"/>
      <c r="O124" s="345"/>
    </row>
    <row r="125" spans="1:38" s="179" customFormat="1" ht="15.75" x14ac:dyDescent="0.25">
      <c r="A125" s="1"/>
      <c r="B125" s="128"/>
      <c r="C125" s="1"/>
      <c r="D125" s="127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</row>
    <row r="126" spans="1:38" s="179" customFormat="1" ht="15.75" x14ac:dyDescent="0.25">
      <c r="A126" s="1"/>
      <c r="B126" s="130" t="s">
        <v>33</v>
      </c>
      <c r="C126" s="1"/>
      <c r="D126" s="129" t="s">
        <v>32</v>
      </c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  <c r="O126" s="127"/>
    </row>
    <row r="127" spans="1:38" s="179" customFormat="1" ht="15.75" x14ac:dyDescent="0.25">
      <c r="A127" s="1"/>
      <c r="B127" s="128"/>
      <c r="C127" s="1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</row>
    <row r="128" spans="1:38" s="179" customFormat="1" x14ac:dyDescent="0.25">
      <c r="A128" s="1"/>
      <c r="B128" s="2"/>
      <c r="C128" s="1"/>
      <c r="D128" s="4" t="s">
        <v>31</v>
      </c>
      <c r="E128" s="4"/>
      <c r="F128" s="126">
        <v>143</v>
      </c>
      <c r="G128" s="4" t="s">
        <v>30</v>
      </c>
      <c r="H128" s="1"/>
      <c r="I128" s="1"/>
      <c r="J128" s="1"/>
      <c r="K128" s="1"/>
      <c r="L128" s="1"/>
      <c r="M128" s="1"/>
      <c r="N128" s="1"/>
      <c r="O128" s="1"/>
    </row>
    <row r="129" spans="1:16" s="179" customFormat="1" x14ac:dyDescent="0.2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5"/>
      <c r="M129" s="1"/>
      <c r="N129" s="1"/>
      <c r="O129" s="1"/>
    </row>
    <row r="130" spans="1:16" s="179" customFormat="1" x14ac:dyDescent="0.25">
      <c r="A130" s="1"/>
      <c r="B130" s="2"/>
      <c r="C130" s="1"/>
      <c r="D130" s="125"/>
      <c r="E130" s="125"/>
      <c r="F130" s="342" t="s">
        <v>29</v>
      </c>
      <c r="G130" s="346"/>
      <c r="H130" s="343"/>
      <c r="I130" s="1"/>
      <c r="J130" s="351" t="s">
        <v>97</v>
      </c>
      <c r="K130" s="352"/>
      <c r="L130" s="353"/>
      <c r="M130" s="1"/>
      <c r="N130" s="342" t="s">
        <v>28</v>
      </c>
      <c r="O130" s="343"/>
    </row>
    <row r="131" spans="1:16" s="179" customFormat="1" x14ac:dyDescent="0.25">
      <c r="A131" s="1"/>
      <c r="B131" s="2"/>
      <c r="C131" s="1"/>
      <c r="D131" s="334" t="s">
        <v>27</v>
      </c>
      <c r="E131" s="121"/>
      <c r="F131" s="124" t="s">
        <v>26</v>
      </c>
      <c r="G131" s="124" t="s">
        <v>25</v>
      </c>
      <c r="H131" s="122" t="s">
        <v>24</v>
      </c>
      <c r="I131" s="1"/>
      <c r="J131" s="124" t="s">
        <v>26</v>
      </c>
      <c r="K131" s="123" t="s">
        <v>25</v>
      </c>
      <c r="L131" s="122" t="s">
        <v>24</v>
      </c>
      <c r="M131" s="1"/>
      <c r="N131" s="336" t="s">
        <v>23</v>
      </c>
      <c r="O131" s="338" t="s">
        <v>22</v>
      </c>
    </row>
    <row r="132" spans="1:16" s="179" customFormat="1" x14ac:dyDescent="0.25">
      <c r="A132" s="1"/>
      <c r="B132" s="2"/>
      <c r="C132" s="1"/>
      <c r="D132" s="335"/>
      <c r="E132" s="121"/>
      <c r="F132" s="120" t="s">
        <v>21</v>
      </c>
      <c r="G132" s="120"/>
      <c r="H132" s="119" t="s">
        <v>21</v>
      </c>
      <c r="I132" s="1"/>
      <c r="J132" s="120" t="s">
        <v>21</v>
      </c>
      <c r="K132" s="119"/>
      <c r="L132" s="119" t="s">
        <v>21</v>
      </c>
      <c r="M132" s="1"/>
      <c r="N132" s="337"/>
      <c r="O132" s="339"/>
    </row>
    <row r="133" spans="1:16" s="179" customFormat="1" x14ac:dyDescent="0.25">
      <c r="A133" s="1"/>
      <c r="B133" s="54" t="s">
        <v>59</v>
      </c>
      <c r="C133" s="54"/>
      <c r="D133" s="86" t="s">
        <v>43</v>
      </c>
      <c r="E133" s="85"/>
      <c r="F133" s="141">
        <v>22.94</v>
      </c>
      <c r="G133" s="90">
        <v>1</v>
      </c>
      <c r="H133" s="105">
        <f t="shared" ref="H133:H142" si="41">G133*F133</f>
        <v>22.94</v>
      </c>
      <c r="I133" s="83"/>
      <c r="J133" s="287">
        <v>26.8</v>
      </c>
      <c r="K133" s="89">
        <v>1</v>
      </c>
      <c r="L133" s="105">
        <f t="shared" ref="L133" si="42">K133*J133</f>
        <v>26.8</v>
      </c>
      <c r="M133" s="83"/>
      <c r="N133" s="82">
        <f t="shared" ref="N133" si="43">L133-H133</f>
        <v>3.8599999999999994</v>
      </c>
      <c r="O133" s="104">
        <f>IF(OR(H133=0,L133=0),"",(N133/H133))</f>
        <v>0.16826503923278113</v>
      </c>
    </row>
    <row r="134" spans="1:16" s="179" customFormat="1" x14ac:dyDescent="0.25">
      <c r="A134" s="1"/>
      <c r="B134" s="188" t="s">
        <v>70</v>
      </c>
      <c r="C134" s="54"/>
      <c r="D134" s="86" t="s">
        <v>43</v>
      </c>
      <c r="E134" s="85"/>
      <c r="F134" s="141">
        <v>-0.19</v>
      </c>
      <c r="G134" s="90">
        <v>1</v>
      </c>
      <c r="H134" s="105">
        <f t="shared" si="41"/>
        <v>-0.19</v>
      </c>
      <c r="I134" s="83"/>
      <c r="J134" s="320">
        <v>-0.19</v>
      </c>
      <c r="K134" s="90">
        <v>1</v>
      </c>
      <c r="L134" s="105">
        <f>K134*J134</f>
        <v>-0.19</v>
      </c>
      <c r="M134" s="83"/>
      <c r="N134" s="82">
        <f>L134-H134</f>
        <v>0</v>
      </c>
      <c r="O134" s="104">
        <f>IF(OR(H134=0,L134=0),"",(N134/H134))</f>
        <v>0</v>
      </c>
    </row>
    <row r="135" spans="1:16" s="179" customFormat="1" x14ac:dyDescent="0.25">
      <c r="A135" s="1"/>
      <c r="B135" s="188" t="s">
        <v>82</v>
      </c>
      <c r="C135" s="54"/>
      <c r="D135" s="86" t="s">
        <v>43</v>
      </c>
      <c r="E135" s="85"/>
      <c r="F135" s="141">
        <v>-0.59</v>
      </c>
      <c r="G135" s="90">
        <v>1</v>
      </c>
      <c r="H135" s="105">
        <f t="shared" si="41"/>
        <v>-0.59</v>
      </c>
      <c r="I135" s="83"/>
      <c r="J135" s="320">
        <v>-0.59</v>
      </c>
      <c r="K135" s="90">
        <v>1</v>
      </c>
      <c r="L135" s="105">
        <f t="shared" ref="L135:L142" si="44">K135*J135</f>
        <v>-0.59</v>
      </c>
      <c r="M135" s="83"/>
      <c r="N135" s="82">
        <f t="shared" ref="N135:N144" si="45">L135-H135</f>
        <v>0</v>
      </c>
      <c r="O135" s="104">
        <f t="shared" ref="O135:O140" si="46">IF(OR(H135=0,L135=0),"",(N135/H135))</f>
        <v>0</v>
      </c>
    </row>
    <row r="136" spans="1:16" s="179" customFormat="1" x14ac:dyDescent="0.25">
      <c r="A136" s="1"/>
      <c r="B136" s="188" t="s">
        <v>83</v>
      </c>
      <c r="C136" s="54"/>
      <c r="D136" s="86" t="s">
        <v>43</v>
      </c>
      <c r="E136" s="85"/>
      <c r="F136" s="141">
        <v>0.04</v>
      </c>
      <c r="G136" s="90">
        <v>1</v>
      </c>
      <c r="H136" s="105">
        <f t="shared" si="41"/>
        <v>0.04</v>
      </c>
      <c r="I136" s="83"/>
      <c r="J136" s="320">
        <v>0.04</v>
      </c>
      <c r="K136" s="90">
        <v>1</v>
      </c>
      <c r="L136" s="105">
        <f t="shared" si="44"/>
        <v>0.04</v>
      </c>
      <c r="M136" s="83"/>
      <c r="N136" s="82">
        <f t="shared" si="45"/>
        <v>0</v>
      </c>
      <c r="O136" s="104">
        <f t="shared" si="46"/>
        <v>0</v>
      </c>
    </row>
    <row r="137" spans="1:16" s="179" customFormat="1" x14ac:dyDescent="0.25">
      <c r="A137" s="1"/>
      <c r="B137" s="188" t="s">
        <v>71</v>
      </c>
      <c r="C137" s="54"/>
      <c r="D137" s="86" t="s">
        <v>43</v>
      </c>
      <c r="E137" s="85"/>
      <c r="F137" s="141">
        <v>0.01</v>
      </c>
      <c r="G137" s="90">
        <v>1</v>
      </c>
      <c r="H137" s="105">
        <f t="shared" si="41"/>
        <v>0.01</v>
      </c>
      <c r="I137" s="83"/>
      <c r="J137" s="320">
        <v>0.01</v>
      </c>
      <c r="K137" s="90">
        <v>1</v>
      </c>
      <c r="L137" s="105">
        <f t="shared" si="44"/>
        <v>0.01</v>
      </c>
      <c r="M137" s="83"/>
      <c r="N137" s="82">
        <f t="shared" si="45"/>
        <v>0</v>
      </c>
      <c r="O137" s="104">
        <f t="shared" si="46"/>
        <v>0</v>
      </c>
    </row>
    <row r="138" spans="1:16" s="179" customFormat="1" x14ac:dyDescent="0.25">
      <c r="A138" s="1"/>
      <c r="B138" s="188" t="s">
        <v>72</v>
      </c>
      <c r="C138" s="54"/>
      <c r="D138" s="86" t="s">
        <v>43</v>
      </c>
      <c r="E138" s="85"/>
      <c r="F138" s="141">
        <v>0.18</v>
      </c>
      <c r="G138" s="90">
        <v>1</v>
      </c>
      <c r="H138" s="105">
        <f t="shared" si="41"/>
        <v>0.18</v>
      </c>
      <c r="I138" s="83"/>
      <c r="J138" s="320">
        <v>0.18</v>
      </c>
      <c r="K138" s="90">
        <v>1</v>
      </c>
      <c r="L138" s="105">
        <f t="shared" si="44"/>
        <v>0.18</v>
      </c>
      <c r="M138" s="83"/>
      <c r="N138" s="82">
        <f t="shared" si="45"/>
        <v>0</v>
      </c>
      <c r="O138" s="104">
        <f t="shared" si="46"/>
        <v>0</v>
      </c>
    </row>
    <row r="139" spans="1:16" s="179" customFormat="1" x14ac:dyDescent="0.25">
      <c r="A139" s="114"/>
      <c r="B139" s="85" t="s">
        <v>67</v>
      </c>
      <c r="C139" s="85"/>
      <c r="D139" s="86" t="s">
        <v>43</v>
      </c>
      <c r="E139" s="85"/>
      <c r="F139" s="141">
        <v>0.19</v>
      </c>
      <c r="G139" s="90">
        <v>1</v>
      </c>
      <c r="H139" s="105">
        <f t="shared" si="41"/>
        <v>0.19</v>
      </c>
      <c r="I139" s="107"/>
      <c r="J139" s="320">
        <v>0.19</v>
      </c>
      <c r="K139" s="89">
        <v>1</v>
      </c>
      <c r="L139" s="189">
        <f t="shared" si="44"/>
        <v>0.19</v>
      </c>
      <c r="M139" s="107"/>
      <c r="N139" s="190">
        <f t="shared" si="45"/>
        <v>0</v>
      </c>
      <c r="O139" s="191">
        <f t="shared" si="46"/>
        <v>0</v>
      </c>
      <c r="P139" s="192"/>
    </row>
    <row r="140" spans="1:16" s="179" customFormat="1" x14ac:dyDescent="0.25">
      <c r="A140" s="114"/>
      <c r="B140" s="85" t="s">
        <v>68</v>
      </c>
      <c r="C140" s="85"/>
      <c r="D140" s="86" t="s">
        <v>43</v>
      </c>
      <c r="E140" s="85"/>
      <c r="F140" s="141">
        <v>0.09</v>
      </c>
      <c r="G140" s="90">
        <v>1</v>
      </c>
      <c r="H140" s="105">
        <f t="shared" si="41"/>
        <v>0.09</v>
      </c>
      <c r="I140" s="107"/>
      <c r="J140" s="320">
        <v>0.09</v>
      </c>
      <c r="K140" s="89">
        <v>1</v>
      </c>
      <c r="L140" s="189">
        <f t="shared" si="44"/>
        <v>0.09</v>
      </c>
      <c r="M140" s="107"/>
      <c r="N140" s="190">
        <f t="shared" si="45"/>
        <v>0</v>
      </c>
      <c r="O140" s="191">
        <f t="shared" si="46"/>
        <v>0</v>
      </c>
      <c r="P140" s="192"/>
    </row>
    <row r="141" spans="1:16" s="179" customFormat="1" x14ac:dyDescent="0.25">
      <c r="A141" s="1"/>
      <c r="B141" s="54" t="s">
        <v>20</v>
      </c>
      <c r="C141" s="54"/>
      <c r="D141" s="86" t="s">
        <v>7</v>
      </c>
      <c r="E141" s="85"/>
      <c r="F141" s="142">
        <v>2.315E-2</v>
      </c>
      <c r="G141" s="147">
        <f>$F$128</f>
        <v>143</v>
      </c>
      <c r="H141" s="105">
        <f t="shared" si="41"/>
        <v>3.3104499999999999</v>
      </c>
      <c r="I141" s="83"/>
      <c r="J141" s="291">
        <v>1.627E-2</v>
      </c>
      <c r="K141" s="147">
        <f>+G141</f>
        <v>143</v>
      </c>
      <c r="L141" s="105">
        <f t="shared" si="44"/>
        <v>2.3266100000000001</v>
      </c>
      <c r="M141" s="83"/>
      <c r="N141" s="82">
        <f t="shared" si="45"/>
        <v>-0.98383999999999983</v>
      </c>
      <c r="O141" s="104">
        <f>IF(OR(H141=0,L141=0),"",(N141/H141))</f>
        <v>-0.29719222462203021</v>
      </c>
    </row>
    <row r="142" spans="1:16" s="179" customFormat="1" x14ac:dyDescent="0.25">
      <c r="A142" s="1"/>
      <c r="B142" s="193" t="s">
        <v>98</v>
      </c>
      <c r="C142" s="54"/>
      <c r="D142" s="86" t="s">
        <v>7</v>
      </c>
      <c r="E142" s="85"/>
      <c r="F142" s="142">
        <v>5.0000000000000002E-5</v>
      </c>
      <c r="G142" s="177">
        <f>+F128</f>
        <v>143</v>
      </c>
      <c r="H142" s="105">
        <f t="shared" si="41"/>
        <v>7.1500000000000001E-3</v>
      </c>
      <c r="I142" s="83"/>
      <c r="J142" s="291">
        <v>6.8000000000000005E-4</v>
      </c>
      <c r="K142" s="147">
        <f>+G142</f>
        <v>143</v>
      </c>
      <c r="L142" s="105">
        <f t="shared" si="44"/>
        <v>9.7240000000000007E-2</v>
      </c>
      <c r="M142" s="83"/>
      <c r="N142" s="82">
        <f t="shared" si="45"/>
        <v>9.0090000000000003E-2</v>
      </c>
      <c r="O142" s="104">
        <f t="shared" ref="O142" si="47">IF(OR(H142=0,L142=0),"",(N142/H142))</f>
        <v>12.6</v>
      </c>
    </row>
    <row r="143" spans="1:16" s="179" customFormat="1" x14ac:dyDescent="0.25">
      <c r="A143" s="114"/>
      <c r="B143" s="118" t="s">
        <v>19</v>
      </c>
      <c r="C143" s="102"/>
      <c r="D143" s="117"/>
      <c r="E143" s="102"/>
      <c r="F143" s="116"/>
      <c r="G143" s="115"/>
      <c r="H143" s="196">
        <f>SUM(H133:H142)</f>
        <v>25.9876</v>
      </c>
      <c r="I143" s="109"/>
      <c r="J143" s="292"/>
      <c r="K143" s="154"/>
      <c r="L143" s="196">
        <f>SUM(L133:L142)</f>
        <v>28.953849999999999</v>
      </c>
      <c r="M143" s="109"/>
      <c r="N143" s="95">
        <f t="shared" si="45"/>
        <v>2.9662499999999987</v>
      </c>
      <c r="O143" s="94">
        <f>IF(OR(H143=0, L143=0),"",(N143/H143))</f>
        <v>0.11414097492650335</v>
      </c>
    </row>
    <row r="144" spans="1:16" s="179" customFormat="1" x14ac:dyDescent="0.25">
      <c r="A144" s="1"/>
      <c r="B144" s="87" t="s">
        <v>18</v>
      </c>
      <c r="C144" s="54"/>
      <c r="D144" s="86" t="s">
        <v>7</v>
      </c>
      <c r="E144" s="85"/>
      <c r="F144" s="145">
        <f>IF(ISBLANK($D126)=TRUE, 0, IF($D126="TOU", 0.65*$F158+0.17*$F159+0.18*$F160, IF(AND($D126="non-TOU", G162&gt;0), $F162,$F161)))</f>
        <v>8.2160000000000011E-2</v>
      </c>
      <c r="G144" s="146">
        <f>$F128*(1+$F172)-$F128</f>
        <v>5.3768000000000029</v>
      </c>
      <c r="H144" s="144">
        <f t="shared" ref="H144:H150" si="48">G144*F144</f>
        <v>0.44175788800000032</v>
      </c>
      <c r="I144" s="83"/>
      <c r="J144" s="293">
        <v>8.2160000000000011E-2</v>
      </c>
      <c r="K144" s="146">
        <f>$F128*(1+$J172)-$F128</f>
        <v>5.3768000000000029</v>
      </c>
      <c r="L144" s="144">
        <f>K144*J144</f>
        <v>0.44175788800000032</v>
      </c>
      <c r="M144" s="83"/>
      <c r="N144" s="82">
        <f t="shared" si="45"/>
        <v>0</v>
      </c>
      <c r="O144" s="104">
        <f t="shared" ref="O144" si="49">IF(OR(H144=0,L144=0),"",(N144/H144))</f>
        <v>0</v>
      </c>
    </row>
    <row r="145" spans="1:16" s="179" customFormat="1" x14ac:dyDescent="0.25">
      <c r="A145" s="114"/>
      <c r="B145" s="193" t="s">
        <v>73</v>
      </c>
      <c r="C145" s="85"/>
      <c r="D145" s="86" t="s">
        <v>7</v>
      </c>
      <c r="E145" s="85"/>
      <c r="F145" s="194">
        <v>-3.46E-3</v>
      </c>
      <c r="G145" s="177">
        <f>+F128</f>
        <v>143</v>
      </c>
      <c r="H145" s="144">
        <f t="shared" si="48"/>
        <v>-0.49478</v>
      </c>
      <c r="I145" s="107"/>
      <c r="J145" s="295">
        <v>-3.9199999999999999E-3</v>
      </c>
      <c r="K145" s="173">
        <f>+G145</f>
        <v>143</v>
      </c>
      <c r="L145" s="144">
        <f t="shared" ref="L145:L146" si="50">K145*J145</f>
        <v>-0.56055999999999995</v>
      </c>
      <c r="M145" s="107"/>
      <c r="N145" s="82">
        <f t="shared" ref="N145:N150" si="51">L145-H145</f>
        <v>-6.577999999999995E-2</v>
      </c>
      <c r="O145" s="104">
        <f t="shared" ref="O145:O150" si="52">IF(OR(H145=0,L145=0),"",(N145/H145))</f>
        <v>0.13294797687861262</v>
      </c>
      <c r="P145" s="192"/>
    </row>
    <row r="146" spans="1:16" s="179" customFormat="1" x14ac:dyDescent="0.25">
      <c r="A146" s="114"/>
      <c r="B146" s="193" t="s">
        <v>100</v>
      </c>
      <c r="C146" s="85"/>
      <c r="D146" s="86" t="s">
        <v>7</v>
      </c>
      <c r="E146" s="85"/>
      <c r="F146" s="194">
        <v>2.9E-4</v>
      </c>
      <c r="G146" s="177">
        <f>+F128</f>
        <v>143</v>
      </c>
      <c r="H146" s="144">
        <f t="shared" si="48"/>
        <v>4.147E-2</v>
      </c>
      <c r="I146" s="107"/>
      <c r="J146" s="295">
        <v>6.9999999999999994E-5</v>
      </c>
      <c r="K146" s="173">
        <f>+G146</f>
        <v>143</v>
      </c>
      <c r="L146" s="144">
        <f t="shared" si="50"/>
        <v>1.001E-2</v>
      </c>
      <c r="M146" s="107"/>
      <c r="N146" s="82">
        <f t="shared" si="51"/>
        <v>-3.1460000000000002E-2</v>
      </c>
      <c r="O146" s="104">
        <f t="shared" si="52"/>
        <v>-0.75862068965517249</v>
      </c>
      <c r="P146" s="192"/>
    </row>
    <row r="147" spans="1:16" s="179" customFormat="1" x14ac:dyDescent="0.25">
      <c r="A147" s="114"/>
      <c r="B147" s="259" t="s">
        <v>74</v>
      </c>
      <c r="C147" s="85"/>
      <c r="D147" s="86" t="s">
        <v>7</v>
      </c>
      <c r="E147" s="85"/>
      <c r="F147" s="194">
        <v>1.5399999999999999E-3</v>
      </c>
      <c r="G147" s="177"/>
      <c r="H147" s="144">
        <f t="shared" si="48"/>
        <v>0</v>
      </c>
      <c r="I147" s="107"/>
      <c r="J147" s="295"/>
      <c r="K147" s="173"/>
      <c r="L147" s="144">
        <f>K147*J147</f>
        <v>0</v>
      </c>
      <c r="M147" s="107"/>
      <c r="N147" s="82">
        <f t="shared" si="51"/>
        <v>0</v>
      </c>
      <c r="O147" s="104" t="str">
        <f t="shared" si="52"/>
        <v/>
      </c>
      <c r="P147" s="192"/>
    </row>
    <row r="148" spans="1:16" s="179" customFormat="1" x14ac:dyDescent="0.25">
      <c r="A148" s="114"/>
      <c r="B148" s="259" t="s">
        <v>75</v>
      </c>
      <c r="C148" s="85"/>
      <c r="D148" s="86" t="s">
        <v>7</v>
      </c>
      <c r="E148" s="85"/>
      <c r="F148" s="194">
        <v>6.6299999999999996E-3</v>
      </c>
      <c r="G148" s="177"/>
      <c r="H148" s="144">
        <f t="shared" si="48"/>
        <v>0</v>
      </c>
      <c r="I148" s="107"/>
      <c r="J148" s="295"/>
      <c r="K148" s="173"/>
      <c r="L148" s="144">
        <f t="shared" ref="L148:L149" si="53">K148*J148</f>
        <v>0</v>
      </c>
      <c r="M148" s="107"/>
      <c r="N148" s="82">
        <f t="shared" si="51"/>
        <v>0</v>
      </c>
      <c r="O148" s="104" t="str">
        <f t="shared" si="52"/>
        <v/>
      </c>
      <c r="P148" s="192"/>
    </row>
    <row r="149" spans="1:16" s="179" customFormat="1" x14ac:dyDescent="0.25">
      <c r="A149" s="114"/>
      <c r="B149" s="193" t="s">
        <v>99</v>
      </c>
      <c r="C149" s="85"/>
      <c r="D149" s="86" t="s">
        <v>7</v>
      </c>
      <c r="E149" s="85"/>
      <c r="F149" s="194"/>
      <c r="G149" s="177"/>
      <c r="H149" s="144">
        <f t="shared" si="48"/>
        <v>0</v>
      </c>
      <c r="I149" s="107"/>
      <c r="J149" s="295">
        <v>-1.1199999999999999E-3</v>
      </c>
      <c r="K149" s="173"/>
      <c r="L149" s="144">
        <f t="shared" si="53"/>
        <v>0</v>
      </c>
      <c r="M149" s="107"/>
      <c r="N149" s="82">
        <f t="shared" si="51"/>
        <v>0</v>
      </c>
      <c r="O149" s="104" t="str">
        <f t="shared" si="52"/>
        <v/>
      </c>
      <c r="P149" s="192"/>
    </row>
    <row r="150" spans="1:16" s="179" customFormat="1" x14ac:dyDescent="0.25">
      <c r="A150" s="1"/>
      <c r="B150" s="85" t="s">
        <v>69</v>
      </c>
      <c r="C150" s="54"/>
      <c r="D150" s="86" t="s">
        <v>43</v>
      </c>
      <c r="E150" s="85"/>
      <c r="F150" s="148">
        <v>0.78</v>
      </c>
      <c r="G150" s="147">
        <v>1</v>
      </c>
      <c r="H150" s="144">
        <f t="shared" si="48"/>
        <v>0.78</v>
      </c>
      <c r="I150" s="83"/>
      <c r="J150" s="296">
        <v>0.78</v>
      </c>
      <c r="K150" s="89">
        <v>1</v>
      </c>
      <c r="L150" s="144">
        <f>K150*J150</f>
        <v>0.78</v>
      </c>
      <c r="M150" s="83"/>
      <c r="N150" s="82">
        <f t="shared" si="51"/>
        <v>0</v>
      </c>
      <c r="O150" s="104">
        <f t="shared" si="52"/>
        <v>0</v>
      </c>
    </row>
    <row r="151" spans="1:16" s="179" customFormat="1" x14ac:dyDescent="0.25">
      <c r="A151" s="1"/>
      <c r="B151" s="103" t="s">
        <v>17</v>
      </c>
      <c r="C151" s="112"/>
      <c r="D151" s="112"/>
      <c r="E151" s="112"/>
      <c r="F151" s="111"/>
      <c r="G151" s="100"/>
      <c r="H151" s="97">
        <f>SUM(H144:H150)+H143</f>
        <v>26.756047888000001</v>
      </c>
      <c r="I151" s="109"/>
      <c r="J151" s="278"/>
      <c r="K151" s="110"/>
      <c r="L151" s="97">
        <f>SUM(L144:L150)+L143</f>
        <v>29.625057888000001</v>
      </c>
      <c r="M151" s="109"/>
      <c r="N151" s="95">
        <f t="shared" ref="N151:N164" si="54">L151-H151</f>
        <v>2.8690099999999994</v>
      </c>
      <c r="O151" s="94">
        <f>IF(OR(H151=0,L151=0),"",(N151/H151))</f>
        <v>0.10722846707441949</v>
      </c>
    </row>
    <row r="152" spans="1:16" s="179" customFormat="1" x14ac:dyDescent="0.25">
      <c r="A152" s="1"/>
      <c r="B152" s="83" t="s">
        <v>16</v>
      </c>
      <c r="C152" s="83"/>
      <c r="D152" s="86" t="s">
        <v>7</v>
      </c>
      <c r="E152" s="107"/>
      <c r="F152" s="143">
        <v>7.6299999999999996E-3</v>
      </c>
      <c r="G152" s="92">
        <f>$F128*(1+$F172)</f>
        <v>148.3768</v>
      </c>
      <c r="H152" s="105">
        <f>G152*F152</f>
        <v>1.132114984</v>
      </c>
      <c r="I152" s="83"/>
      <c r="J152" s="291">
        <v>7.5900000000000004E-3</v>
      </c>
      <c r="K152" s="91">
        <f>$F128*(1+$J172)</f>
        <v>148.3768</v>
      </c>
      <c r="L152" s="105">
        <f>K152*J152</f>
        <v>1.126179912</v>
      </c>
      <c r="M152" s="83"/>
      <c r="N152" s="82">
        <f t="shared" si="54"/>
        <v>-5.9350719999999857E-3</v>
      </c>
      <c r="O152" s="104">
        <f>IF(OR(H152=0,L152=0),"",(N152/H152))</f>
        <v>-5.2424639580602754E-3</v>
      </c>
    </row>
    <row r="153" spans="1:16" s="179" customFormat="1" x14ac:dyDescent="0.25">
      <c r="A153" s="1"/>
      <c r="B153" s="108" t="s">
        <v>15</v>
      </c>
      <c r="C153" s="83"/>
      <c r="D153" s="86" t="s">
        <v>7</v>
      </c>
      <c r="E153" s="107"/>
      <c r="F153" s="143">
        <v>5.6699999999999997E-3</v>
      </c>
      <c r="G153" s="92">
        <f>G152</f>
        <v>148.3768</v>
      </c>
      <c r="H153" s="105">
        <f>G153*F153</f>
        <v>0.84129645600000003</v>
      </c>
      <c r="I153" s="83"/>
      <c r="J153" s="291">
        <v>6.1700000000000001E-3</v>
      </c>
      <c r="K153" s="91">
        <f>K152</f>
        <v>148.3768</v>
      </c>
      <c r="L153" s="105">
        <f>K153*J153</f>
        <v>0.91548485600000007</v>
      </c>
      <c r="M153" s="83"/>
      <c r="N153" s="82">
        <f t="shared" si="54"/>
        <v>7.4188400000000043E-2</v>
      </c>
      <c r="O153" s="104">
        <f>IF(OR(H153=0,L153=0),"",(N153/H153))</f>
        <v>8.8183421516754901E-2</v>
      </c>
    </row>
    <row r="154" spans="1:16" s="179" customFormat="1" x14ac:dyDescent="0.25">
      <c r="A154" s="1"/>
      <c r="B154" s="103" t="s">
        <v>14</v>
      </c>
      <c r="C154" s="102"/>
      <c r="D154" s="102"/>
      <c r="E154" s="102"/>
      <c r="F154" s="101"/>
      <c r="G154" s="100"/>
      <c r="H154" s="97">
        <f>SUM(H151:H153)</f>
        <v>28.729459328000001</v>
      </c>
      <c r="I154" s="96"/>
      <c r="J154" s="99"/>
      <c r="K154" s="98"/>
      <c r="L154" s="97">
        <f>SUM(L151:L153)</f>
        <v>31.666722656000001</v>
      </c>
      <c r="M154" s="96"/>
      <c r="N154" s="95">
        <f t="shared" si="54"/>
        <v>2.9372633280000002</v>
      </c>
      <c r="O154" s="94">
        <f>IF(OR(H154=0,L154=0),"",(N154/H154))</f>
        <v>0.10223872626580605</v>
      </c>
    </row>
    <row r="155" spans="1:16" s="179" customFormat="1" x14ac:dyDescent="0.25">
      <c r="A155" s="1"/>
      <c r="B155" s="93" t="s">
        <v>13</v>
      </c>
      <c r="C155" s="54"/>
      <c r="D155" s="86" t="s">
        <v>7</v>
      </c>
      <c r="E155" s="85"/>
      <c r="F155" s="79">
        <f>+RESIDENTIAL!$F$46</f>
        <v>3.5999999999999999E-3</v>
      </c>
      <c r="G155" s="92">
        <f>G153</f>
        <v>148.3768</v>
      </c>
      <c r="H155" s="77">
        <f t="shared" ref="H155:H164" si="55">G155*F155</f>
        <v>0.53415648000000004</v>
      </c>
      <c r="I155" s="83"/>
      <c r="J155" s="79">
        <v>3.5999999999999999E-3</v>
      </c>
      <c r="K155" s="91">
        <f>K152</f>
        <v>148.3768</v>
      </c>
      <c r="L155" s="77">
        <f t="shared" ref="L155:L164" si="56">K155*J155</f>
        <v>0.53415648000000004</v>
      </c>
      <c r="M155" s="83"/>
      <c r="N155" s="82">
        <f t="shared" si="54"/>
        <v>0</v>
      </c>
      <c r="O155" s="104">
        <f>IF(OR(H155=0,L155=0),"",(N155/H155))</f>
        <v>0</v>
      </c>
    </row>
    <row r="156" spans="1:16" s="179" customFormat="1" x14ac:dyDescent="0.25">
      <c r="A156" s="1"/>
      <c r="B156" s="93" t="s">
        <v>12</v>
      </c>
      <c r="C156" s="54"/>
      <c r="D156" s="86" t="s">
        <v>7</v>
      </c>
      <c r="E156" s="85"/>
      <c r="F156" s="79">
        <f>+RESIDENTIAL!$F$47</f>
        <v>2.0999999999999999E-3</v>
      </c>
      <c r="G156" s="92">
        <f>G153</f>
        <v>148.3768</v>
      </c>
      <c r="H156" s="77">
        <f t="shared" si="55"/>
        <v>0.31159127999999997</v>
      </c>
      <c r="I156" s="83"/>
      <c r="J156" s="79">
        <v>2.9999999999999997E-4</v>
      </c>
      <c r="K156" s="91">
        <f>K152</f>
        <v>148.3768</v>
      </c>
      <c r="L156" s="77">
        <f t="shared" si="56"/>
        <v>4.4513039999999997E-2</v>
      </c>
      <c r="M156" s="83"/>
      <c r="N156" s="82">
        <f t="shared" si="54"/>
        <v>-0.26707823999999997</v>
      </c>
      <c r="O156" s="104">
        <f t="shared" ref="O156:O164" si="57">IF(OR(H156=0,L156=0),"",(N156/H156))</f>
        <v>-0.8571428571428571</v>
      </c>
    </row>
    <row r="157" spans="1:16" s="179" customFormat="1" x14ac:dyDescent="0.25">
      <c r="A157" s="1"/>
      <c r="B157" s="54" t="s">
        <v>11</v>
      </c>
      <c r="C157" s="54"/>
      <c r="D157" s="86" t="s">
        <v>43</v>
      </c>
      <c r="E157" s="85"/>
      <c r="F157" s="186">
        <v>0.25</v>
      </c>
      <c r="G157" s="90">
        <v>1</v>
      </c>
      <c r="H157" s="77">
        <f t="shared" si="55"/>
        <v>0.25</v>
      </c>
      <c r="I157" s="83"/>
      <c r="J157" s="187">
        <v>0.25</v>
      </c>
      <c r="K157" s="89">
        <v>1</v>
      </c>
      <c r="L157" s="77">
        <f t="shared" si="56"/>
        <v>0.25</v>
      </c>
      <c r="M157" s="83"/>
      <c r="N157" s="82">
        <f t="shared" si="54"/>
        <v>0</v>
      </c>
      <c r="O157" s="104">
        <f t="shared" si="57"/>
        <v>0</v>
      </c>
    </row>
    <row r="158" spans="1:16" s="179" customFormat="1" x14ac:dyDescent="0.25">
      <c r="A158" s="1"/>
      <c r="B158" s="87" t="s">
        <v>9</v>
      </c>
      <c r="C158" s="54"/>
      <c r="D158" s="86" t="s">
        <v>7</v>
      </c>
      <c r="E158" s="85"/>
      <c r="F158" s="79">
        <f>+RESIDENTIAL!F49</f>
        <v>6.5000000000000002E-2</v>
      </c>
      <c r="G158" s="84">
        <f>0.65*$F128</f>
        <v>92.95</v>
      </c>
      <c r="H158" s="77">
        <f t="shared" si="55"/>
        <v>6.0417500000000004</v>
      </c>
      <c r="I158" s="83"/>
      <c r="J158" s="79">
        <v>6.5000000000000002E-2</v>
      </c>
      <c r="K158" s="84">
        <f>$G158</f>
        <v>92.95</v>
      </c>
      <c r="L158" s="77">
        <f t="shared" si="56"/>
        <v>6.0417500000000004</v>
      </c>
      <c r="M158" s="83"/>
      <c r="N158" s="82">
        <f t="shared" si="54"/>
        <v>0</v>
      </c>
      <c r="O158" s="104">
        <f t="shared" si="57"/>
        <v>0</v>
      </c>
    </row>
    <row r="159" spans="1:16" s="179" customFormat="1" x14ac:dyDescent="0.25">
      <c r="A159" s="1"/>
      <c r="B159" s="87" t="s">
        <v>8</v>
      </c>
      <c r="C159" s="54"/>
      <c r="D159" s="86" t="s">
        <v>7</v>
      </c>
      <c r="E159" s="85"/>
      <c r="F159" s="79">
        <f>+RESIDENTIAL!F50</f>
        <v>9.5000000000000001E-2</v>
      </c>
      <c r="G159" s="84">
        <f>0.17*$F128</f>
        <v>24.310000000000002</v>
      </c>
      <c r="H159" s="77">
        <f t="shared" si="55"/>
        <v>2.3094500000000004</v>
      </c>
      <c r="I159" s="83"/>
      <c r="J159" s="79">
        <v>9.5000000000000001E-2</v>
      </c>
      <c r="K159" s="84">
        <f>$G159</f>
        <v>24.310000000000002</v>
      </c>
      <c r="L159" s="77">
        <f t="shared" si="56"/>
        <v>2.3094500000000004</v>
      </c>
      <c r="M159" s="83"/>
      <c r="N159" s="82">
        <f t="shared" si="54"/>
        <v>0</v>
      </c>
      <c r="O159" s="104">
        <f t="shared" si="57"/>
        <v>0</v>
      </c>
    </row>
    <row r="160" spans="1:16" s="179" customFormat="1" x14ac:dyDescent="0.25">
      <c r="A160" s="1"/>
      <c r="B160" s="2" t="s">
        <v>6</v>
      </c>
      <c r="C160" s="54"/>
      <c r="D160" s="86" t="s">
        <v>7</v>
      </c>
      <c r="E160" s="85"/>
      <c r="F160" s="79">
        <f>+RESIDENTIAL!F51</f>
        <v>0.13200000000000001</v>
      </c>
      <c r="G160" s="84">
        <f>0.18*$F128</f>
        <v>25.74</v>
      </c>
      <c r="H160" s="77">
        <f t="shared" si="55"/>
        <v>3.3976799999999998</v>
      </c>
      <c r="I160" s="83"/>
      <c r="J160" s="79">
        <v>0.13200000000000001</v>
      </c>
      <c r="K160" s="84">
        <f>$G160</f>
        <v>25.74</v>
      </c>
      <c r="L160" s="77">
        <f t="shared" si="56"/>
        <v>3.3976799999999998</v>
      </c>
      <c r="M160" s="83"/>
      <c r="N160" s="82">
        <f t="shared" si="54"/>
        <v>0</v>
      </c>
      <c r="O160" s="104">
        <f t="shared" si="57"/>
        <v>0</v>
      </c>
    </row>
    <row r="161" spans="1:20" s="179" customFormat="1" x14ac:dyDescent="0.25">
      <c r="A161" s="6"/>
      <c r="B161" s="81" t="s">
        <v>5</v>
      </c>
      <c r="C161" s="25"/>
      <c r="D161" s="86" t="s">
        <v>7</v>
      </c>
      <c r="E161" s="80"/>
      <c r="F161" s="79">
        <f>+RESIDENTIAL!F52</f>
        <v>7.6999999999999999E-2</v>
      </c>
      <c r="G161" s="78">
        <f>IF(AND($T$1=1, $F128&gt;=600), 600, IF(AND($T$1=1, AND($F128&lt;600, $F128&gt;=0)), $F128, IF(AND($T$1=2, $F128&gt;=1000), 1000, IF(AND($T$1=2, AND($F128&lt;1000, $F128&gt;=0)), $F128))))</f>
        <v>143</v>
      </c>
      <c r="H161" s="77">
        <f t="shared" si="55"/>
        <v>11.010999999999999</v>
      </c>
      <c r="I161" s="76"/>
      <c r="J161" s="79">
        <v>7.6999999999999999E-2</v>
      </c>
      <c r="K161" s="78">
        <f>$G161</f>
        <v>143</v>
      </c>
      <c r="L161" s="77">
        <f t="shared" si="56"/>
        <v>11.010999999999999</v>
      </c>
      <c r="M161" s="76"/>
      <c r="N161" s="75">
        <f t="shared" si="54"/>
        <v>0</v>
      </c>
      <c r="O161" s="104">
        <f t="shared" si="57"/>
        <v>0</v>
      </c>
    </row>
    <row r="162" spans="1:20" s="179" customFormat="1" x14ac:dyDescent="0.25">
      <c r="A162" s="6"/>
      <c r="B162" s="81" t="s">
        <v>4</v>
      </c>
      <c r="C162" s="25"/>
      <c r="D162" s="86" t="s">
        <v>7</v>
      </c>
      <c r="E162" s="80"/>
      <c r="F162" s="79">
        <f>+RESIDENTIAL!F53</f>
        <v>0.09</v>
      </c>
      <c r="G162" s="78">
        <f>IF(AND($T$1=1, F128&gt;=600), F128-600, IF(AND($T$1=1, AND(F128&lt;600, F128&gt;=0)), 0, IF(AND($T$1=2, F128&gt;=1000), F128-1000, IF(AND($T$1=2, AND(F128&lt;1000, F128&gt;=0)), 0))))</f>
        <v>0</v>
      </c>
      <c r="H162" s="77">
        <f t="shared" si="55"/>
        <v>0</v>
      </c>
      <c r="I162" s="76"/>
      <c r="J162" s="79">
        <v>0.09</v>
      </c>
      <c r="K162" s="78">
        <f>$G162</f>
        <v>0</v>
      </c>
      <c r="L162" s="77">
        <f t="shared" si="56"/>
        <v>0</v>
      </c>
      <c r="M162" s="76"/>
      <c r="N162" s="75">
        <f t="shared" si="54"/>
        <v>0</v>
      </c>
      <c r="O162" s="104" t="str">
        <f t="shared" si="57"/>
        <v/>
      </c>
    </row>
    <row r="163" spans="1:20" s="179" customFormat="1" x14ac:dyDescent="0.25">
      <c r="A163" s="6"/>
      <c r="B163" s="195" t="s">
        <v>76</v>
      </c>
      <c r="C163" s="25"/>
      <c r="D163" s="86" t="s">
        <v>7</v>
      </c>
      <c r="E163" s="80"/>
      <c r="F163" s="79">
        <f>+RESIDENTIAL!$F$54</f>
        <v>0.1101</v>
      </c>
      <c r="G163" s="78"/>
      <c r="H163" s="77">
        <f t="shared" si="55"/>
        <v>0</v>
      </c>
      <c r="I163" s="76"/>
      <c r="J163" s="79">
        <v>0.1101</v>
      </c>
      <c r="K163" s="78">
        <f t="shared" ref="K163:K164" si="58">$G163</f>
        <v>0</v>
      </c>
      <c r="L163" s="77">
        <f t="shared" si="56"/>
        <v>0</v>
      </c>
      <c r="M163" s="76"/>
      <c r="N163" s="75">
        <f t="shared" si="54"/>
        <v>0</v>
      </c>
      <c r="O163" s="104" t="str">
        <f t="shared" si="57"/>
        <v/>
      </c>
    </row>
    <row r="164" spans="1:20" s="179" customFormat="1" ht="15.75" thickBot="1" x14ac:dyDescent="0.3">
      <c r="A164" s="6"/>
      <c r="B164" s="195" t="s">
        <v>77</v>
      </c>
      <c r="C164" s="25"/>
      <c r="D164" s="86" t="s">
        <v>7</v>
      </c>
      <c r="E164" s="80"/>
      <c r="F164" s="79">
        <f>+RESIDENTIAL!$F$55</f>
        <v>0.1101</v>
      </c>
      <c r="G164" s="78"/>
      <c r="H164" s="77">
        <f t="shared" si="55"/>
        <v>0</v>
      </c>
      <c r="I164" s="76"/>
      <c r="J164" s="79">
        <v>0.1101</v>
      </c>
      <c r="K164" s="78">
        <f t="shared" si="58"/>
        <v>0</v>
      </c>
      <c r="L164" s="77">
        <f t="shared" si="56"/>
        <v>0</v>
      </c>
      <c r="M164" s="76"/>
      <c r="N164" s="75">
        <f t="shared" si="54"/>
        <v>0</v>
      </c>
      <c r="O164" s="104" t="str">
        <f t="shared" si="57"/>
        <v/>
      </c>
    </row>
    <row r="165" spans="1:20" s="179" customFormat="1" ht="15.75" thickBot="1" x14ac:dyDescent="0.3">
      <c r="A165" s="1"/>
      <c r="B165" s="74"/>
      <c r="C165" s="72"/>
      <c r="D165" s="73"/>
      <c r="E165" s="72"/>
      <c r="F165" s="43"/>
      <c r="G165" s="71"/>
      <c r="H165" s="41"/>
      <c r="I165" s="69"/>
      <c r="J165" s="43"/>
      <c r="K165" s="70"/>
      <c r="L165" s="41"/>
      <c r="M165" s="69"/>
      <c r="N165" s="68"/>
      <c r="O165" s="7"/>
    </row>
    <row r="166" spans="1:20" s="179" customFormat="1" x14ac:dyDescent="0.25">
      <c r="A166" s="1"/>
      <c r="B166" s="67" t="s">
        <v>3</v>
      </c>
      <c r="C166" s="54"/>
      <c r="D166" s="54"/>
      <c r="E166" s="54"/>
      <c r="F166" s="66"/>
      <c r="G166" s="65"/>
      <c r="H166" s="62">
        <f>SUM(H155:H160,H154)</f>
        <v>41.574087087999999</v>
      </c>
      <c r="I166" s="64"/>
      <c r="J166" s="63"/>
      <c r="K166" s="63"/>
      <c r="L166" s="149">
        <f>SUM(L155:L160,L154)</f>
        <v>44.244272176000003</v>
      </c>
      <c r="M166" s="61"/>
      <c r="N166" s="261">
        <f>L166-H166</f>
        <v>2.6701850880000038</v>
      </c>
      <c r="O166" s="265">
        <f t="shared" ref="O166:O167" si="59">IF(OR(H166=0,L166=0),"",(N166/H166))</f>
        <v>6.4227149049551346E-2</v>
      </c>
    </row>
    <row r="167" spans="1:20" s="179" customFormat="1" x14ac:dyDescent="0.25">
      <c r="A167" s="1"/>
      <c r="B167" s="67" t="s">
        <v>78</v>
      </c>
      <c r="C167" s="54"/>
      <c r="D167" s="54"/>
      <c r="E167" s="54"/>
      <c r="F167" s="57">
        <v>-0.08</v>
      </c>
      <c r="G167" s="65"/>
      <c r="H167" s="56">
        <f>+H166*F167</f>
        <v>-3.32592696704</v>
      </c>
      <c r="I167" s="64"/>
      <c r="J167" s="57">
        <v>-0.08</v>
      </c>
      <c r="K167" s="65"/>
      <c r="L167" s="55">
        <f>+L166*J167</f>
        <v>-3.5395417740800004</v>
      </c>
      <c r="M167" s="61"/>
      <c r="N167" s="55">
        <f>L167-H167</f>
        <v>-0.21361480704000035</v>
      </c>
      <c r="O167" s="104">
        <f t="shared" si="59"/>
        <v>6.422714904955136E-2</v>
      </c>
    </row>
    <row r="168" spans="1:20" s="179" customFormat="1" x14ac:dyDescent="0.25">
      <c r="A168" s="1"/>
      <c r="B168" s="59" t="s">
        <v>1</v>
      </c>
      <c r="C168" s="54"/>
      <c r="D168" s="54"/>
      <c r="E168" s="54"/>
      <c r="F168" s="58">
        <v>0.13</v>
      </c>
      <c r="G168" s="53"/>
      <c r="H168" s="56">
        <f>H166*F168</f>
        <v>5.4046313214400001</v>
      </c>
      <c r="I168" s="52"/>
      <c r="J168" s="57">
        <v>0.13</v>
      </c>
      <c r="K168" s="52"/>
      <c r="L168" s="55">
        <f>L166*J168</f>
        <v>5.7517553828800008</v>
      </c>
      <c r="M168" s="51"/>
      <c r="N168" s="55">
        <f>L168-H168</f>
        <v>0.34712406144000063</v>
      </c>
      <c r="O168" s="104">
        <f t="shared" ref="O168:O169" si="60">IF(OR(H168=0,L168=0),"",(N168/H168))</f>
        <v>6.422714904955136E-2</v>
      </c>
    </row>
    <row r="169" spans="1:20" s="179" customFormat="1" ht="15.75" thickBot="1" x14ac:dyDescent="0.3">
      <c r="A169" s="1"/>
      <c r="B169" s="341" t="s">
        <v>79</v>
      </c>
      <c r="C169" s="341"/>
      <c r="D169" s="341"/>
      <c r="E169" s="50"/>
      <c r="F169" s="49"/>
      <c r="G169" s="48"/>
      <c r="H169" s="47">
        <f>SUM(H166:H168)</f>
        <v>43.652791442400002</v>
      </c>
      <c r="I169" s="46"/>
      <c r="J169" s="46"/>
      <c r="K169" s="46"/>
      <c r="L169" s="238">
        <f>SUM(L166:L168)</f>
        <v>46.456485784800002</v>
      </c>
      <c r="M169" s="45"/>
      <c r="N169" s="44">
        <f>L169-H169</f>
        <v>2.8036943424</v>
      </c>
      <c r="O169" s="152">
        <f t="shared" si="60"/>
        <v>6.4227149049551249E-2</v>
      </c>
    </row>
    <row r="170" spans="1:20" s="179" customFormat="1" ht="15.75" thickBot="1" x14ac:dyDescent="0.3">
      <c r="A170" s="6"/>
      <c r="B170" s="18"/>
      <c r="C170" s="16"/>
      <c r="D170" s="17"/>
      <c r="E170" s="16"/>
      <c r="F170" s="43"/>
      <c r="G170" s="11"/>
      <c r="H170" s="41"/>
      <c r="I170" s="9"/>
      <c r="J170" s="43"/>
      <c r="K170" s="42"/>
      <c r="L170" s="41"/>
      <c r="M170" s="9"/>
      <c r="N170" s="40"/>
      <c r="O170" s="7"/>
    </row>
    <row r="171" spans="1:20" s="179" customForma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5"/>
      <c r="M171" s="1"/>
      <c r="N171" s="1"/>
      <c r="O171" s="1"/>
    </row>
    <row r="172" spans="1:20" s="179" customFormat="1" x14ac:dyDescent="0.25">
      <c r="A172" s="1"/>
      <c r="B172" s="4" t="s">
        <v>0</v>
      </c>
      <c r="C172" s="1"/>
      <c r="D172" s="1"/>
      <c r="E172" s="1"/>
      <c r="F172" s="3">
        <v>3.7600000000000001E-2</v>
      </c>
      <c r="G172" s="1"/>
      <c r="H172" s="1"/>
      <c r="I172" s="1"/>
      <c r="J172" s="3">
        <v>3.7600000000000001E-2</v>
      </c>
      <c r="K172" s="1"/>
      <c r="L172" s="1"/>
      <c r="M172" s="1"/>
      <c r="N172" s="1"/>
      <c r="O172" s="1"/>
    </row>
    <row r="173" spans="1:20" s="179" customForma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20" s="179" customFormat="1" ht="18" x14ac:dyDescent="0.25">
      <c r="A174" s="1"/>
      <c r="B174" s="344" t="s">
        <v>36</v>
      </c>
      <c r="C174" s="344"/>
      <c r="D174" s="344"/>
      <c r="E174" s="344"/>
      <c r="F174" s="344"/>
      <c r="G174" s="344"/>
      <c r="H174" s="344"/>
      <c r="I174" s="344"/>
      <c r="J174" s="344"/>
      <c r="K174" s="344"/>
      <c r="L174" s="344"/>
      <c r="M174" s="344"/>
      <c r="N174" s="344"/>
      <c r="O174" s="344"/>
    </row>
    <row r="175" spans="1:20" s="179" customFormat="1" ht="18" x14ac:dyDescent="0.25">
      <c r="A175" s="1"/>
      <c r="B175" s="344" t="s">
        <v>35</v>
      </c>
      <c r="C175" s="344"/>
      <c r="D175" s="344"/>
      <c r="E175" s="344"/>
      <c r="F175" s="344"/>
      <c r="G175" s="344"/>
      <c r="H175" s="344"/>
      <c r="I175" s="344"/>
      <c r="J175" s="344"/>
      <c r="K175" s="344"/>
      <c r="L175" s="344"/>
      <c r="M175" s="344"/>
      <c r="N175" s="344"/>
      <c r="O175" s="344"/>
      <c r="T175" s="179">
        <v>2</v>
      </c>
    </row>
    <row r="176" spans="1:20" s="179" customForma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38" s="179" customForma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38" s="179" customFormat="1" ht="15.75" x14ac:dyDescent="0.25">
      <c r="A178" s="1"/>
      <c r="B178" s="130" t="s">
        <v>34</v>
      </c>
      <c r="C178" s="1"/>
      <c r="D178" s="345" t="s">
        <v>64</v>
      </c>
      <c r="E178" s="345"/>
      <c r="F178" s="345"/>
      <c r="G178" s="345"/>
      <c r="H178" s="345"/>
      <c r="I178" s="345"/>
      <c r="J178" s="345"/>
      <c r="K178" s="345"/>
      <c r="L178" s="345"/>
      <c r="M178" s="345"/>
      <c r="N178" s="345"/>
      <c r="O178" s="345"/>
    </row>
    <row r="179" spans="1:38" s="179" customFormat="1" ht="15.75" x14ac:dyDescent="0.25">
      <c r="A179" s="1"/>
      <c r="B179" s="128"/>
      <c r="C179" s="1"/>
      <c r="D179" s="127"/>
      <c r="E179" s="127"/>
      <c r="F179" s="127"/>
      <c r="G179" s="127"/>
      <c r="H179" s="127"/>
      <c r="I179" s="127"/>
      <c r="J179" s="127"/>
      <c r="K179" s="127"/>
      <c r="L179" s="127"/>
      <c r="M179" s="127"/>
      <c r="N179" s="127"/>
      <c r="O179" s="127"/>
    </row>
    <row r="180" spans="1:38" s="179" customFormat="1" ht="15.75" x14ac:dyDescent="0.25">
      <c r="A180" s="1"/>
      <c r="B180" s="130" t="s">
        <v>33</v>
      </c>
      <c r="C180" s="1"/>
      <c r="D180" s="129" t="s">
        <v>32</v>
      </c>
      <c r="E180" s="127"/>
      <c r="F180" s="254" t="s">
        <v>90</v>
      </c>
      <c r="G180" s="127"/>
      <c r="H180" s="127"/>
      <c r="I180" s="127"/>
      <c r="J180" s="127"/>
      <c r="K180" s="127"/>
      <c r="L180" s="127"/>
      <c r="M180" s="127"/>
      <c r="N180" s="127"/>
      <c r="O180" s="127"/>
    </row>
    <row r="181" spans="1:38" s="179" customFormat="1" ht="15.75" x14ac:dyDescent="0.25">
      <c r="A181" s="1"/>
      <c r="B181" s="128"/>
      <c r="C181" s="1"/>
      <c r="D181" s="127"/>
      <c r="E181" s="127"/>
      <c r="F181" s="127"/>
      <c r="G181" s="127"/>
      <c r="H181" s="127"/>
      <c r="I181" s="127"/>
      <c r="J181" s="127"/>
      <c r="K181" s="127"/>
      <c r="L181" s="127"/>
      <c r="M181" s="127"/>
      <c r="N181" s="127"/>
      <c r="O181" s="127"/>
    </row>
    <row r="182" spans="1:38" s="179" customFormat="1" x14ac:dyDescent="0.25">
      <c r="A182" s="1"/>
      <c r="B182" s="2"/>
      <c r="C182" s="1"/>
      <c r="D182" s="4" t="s">
        <v>31</v>
      </c>
      <c r="E182" s="4"/>
      <c r="F182" s="126">
        <v>143</v>
      </c>
      <c r="G182" s="4" t="s">
        <v>30</v>
      </c>
      <c r="H182" s="1"/>
      <c r="I182" s="1"/>
      <c r="J182" s="1"/>
      <c r="K182" s="1"/>
      <c r="L182" s="1"/>
      <c r="M182" s="1"/>
      <c r="N182" s="1"/>
      <c r="O182" s="1"/>
    </row>
    <row r="183" spans="1:38" s="179" customFormat="1" x14ac:dyDescent="0.2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5"/>
      <c r="M183" s="1"/>
      <c r="N183" s="1"/>
      <c r="O183" s="1"/>
    </row>
    <row r="184" spans="1:38" s="179" customFormat="1" x14ac:dyDescent="0.25">
      <c r="A184" s="1"/>
      <c r="B184" s="2"/>
      <c r="C184" s="1"/>
      <c r="D184" s="125"/>
      <c r="E184" s="125"/>
      <c r="F184" s="342" t="s">
        <v>29</v>
      </c>
      <c r="G184" s="346"/>
      <c r="H184" s="343"/>
      <c r="I184" s="1"/>
      <c r="J184" s="351" t="s">
        <v>97</v>
      </c>
      <c r="K184" s="352"/>
      <c r="L184" s="353"/>
      <c r="M184" s="1"/>
      <c r="N184" s="342" t="s">
        <v>28</v>
      </c>
      <c r="O184" s="343"/>
      <c r="Q184" s="333"/>
      <c r="R184" s="333"/>
      <c r="S184" s="333"/>
      <c r="T184" s="206"/>
      <c r="U184" s="333"/>
      <c r="V184" s="333"/>
      <c r="W184" s="197"/>
      <c r="X184" s="333"/>
      <c r="Y184" s="333"/>
      <c r="Z184" s="333"/>
      <c r="AA184" s="206"/>
      <c r="AB184" s="333"/>
      <c r="AC184" s="333"/>
      <c r="AD184" s="197"/>
      <c r="AE184" s="333"/>
      <c r="AF184" s="333"/>
      <c r="AG184" s="333"/>
      <c r="AH184" s="206"/>
      <c r="AI184" s="333"/>
      <c r="AJ184" s="333"/>
      <c r="AK184" s="197"/>
    </row>
    <row r="185" spans="1:38" s="179" customFormat="1" ht="15" customHeight="1" x14ac:dyDescent="0.25">
      <c r="A185" s="1"/>
      <c r="B185" s="2"/>
      <c r="C185" s="1"/>
      <c r="D185" s="334" t="s">
        <v>27</v>
      </c>
      <c r="E185" s="121"/>
      <c r="F185" s="124" t="s">
        <v>26</v>
      </c>
      <c r="G185" s="124" t="s">
        <v>25</v>
      </c>
      <c r="H185" s="122" t="s">
        <v>24</v>
      </c>
      <c r="I185" s="1"/>
      <c r="J185" s="124" t="s">
        <v>26</v>
      </c>
      <c r="K185" s="123" t="s">
        <v>25</v>
      </c>
      <c r="L185" s="122" t="s">
        <v>24</v>
      </c>
      <c r="M185" s="1"/>
      <c r="N185" s="336" t="s">
        <v>23</v>
      </c>
      <c r="O185" s="338" t="s">
        <v>22</v>
      </c>
      <c r="Q185" s="245"/>
      <c r="R185" s="245"/>
      <c r="S185" s="245"/>
      <c r="T185" s="206"/>
      <c r="U185" s="340"/>
      <c r="V185" s="340"/>
      <c r="W185" s="197"/>
      <c r="X185" s="245"/>
      <c r="Y185" s="245"/>
      <c r="Z185" s="245"/>
      <c r="AA185" s="206"/>
      <c r="AB185" s="340"/>
      <c r="AC185" s="340"/>
      <c r="AD185" s="197"/>
      <c r="AE185" s="245"/>
      <c r="AF185" s="245"/>
      <c r="AG185" s="245"/>
      <c r="AH185" s="206"/>
      <c r="AI185" s="340"/>
      <c r="AJ185" s="340"/>
      <c r="AK185" s="197"/>
    </row>
    <row r="186" spans="1:38" s="179" customFormat="1" x14ac:dyDescent="0.25">
      <c r="A186" s="1"/>
      <c r="B186" s="2"/>
      <c r="C186" s="1"/>
      <c r="D186" s="335"/>
      <c r="E186" s="121"/>
      <c r="F186" s="120" t="s">
        <v>21</v>
      </c>
      <c r="G186" s="120"/>
      <c r="H186" s="119" t="s">
        <v>21</v>
      </c>
      <c r="I186" s="1"/>
      <c r="J186" s="120" t="s">
        <v>21</v>
      </c>
      <c r="K186" s="119"/>
      <c r="L186" s="119" t="s">
        <v>21</v>
      </c>
      <c r="M186" s="1"/>
      <c r="N186" s="337"/>
      <c r="O186" s="339"/>
      <c r="Q186" s="208"/>
      <c r="R186" s="208"/>
      <c r="S186" s="208"/>
      <c r="T186" s="206"/>
      <c r="U186" s="340"/>
      <c r="V186" s="340"/>
      <c r="W186" s="197"/>
      <c r="X186" s="208"/>
      <c r="Y186" s="208"/>
      <c r="Z186" s="208"/>
      <c r="AA186" s="206"/>
      <c r="AB186" s="340"/>
      <c r="AC186" s="340"/>
      <c r="AD186" s="197"/>
      <c r="AE186" s="208"/>
      <c r="AF186" s="208"/>
      <c r="AG186" s="208"/>
      <c r="AH186" s="206"/>
      <c r="AI186" s="340"/>
      <c r="AJ186" s="340"/>
      <c r="AK186" s="197"/>
    </row>
    <row r="187" spans="1:38" s="179" customFormat="1" x14ac:dyDescent="0.25">
      <c r="A187" s="1"/>
      <c r="B187" s="54" t="s">
        <v>59</v>
      </c>
      <c r="C187" s="54"/>
      <c r="D187" s="86" t="s">
        <v>43</v>
      </c>
      <c r="E187" s="85"/>
      <c r="F187" s="141">
        <v>22.94</v>
      </c>
      <c r="G187" s="90">
        <v>1</v>
      </c>
      <c r="H187" s="105">
        <f t="shared" ref="H187:H196" si="61">G187*F187</f>
        <v>22.94</v>
      </c>
      <c r="I187" s="83"/>
      <c r="J187" s="287">
        <v>26.8</v>
      </c>
      <c r="K187" s="89">
        <v>1</v>
      </c>
      <c r="L187" s="105">
        <f t="shared" ref="L187" si="62">K187*J187</f>
        <v>26.8</v>
      </c>
      <c r="M187" s="83"/>
      <c r="N187" s="82">
        <f t="shared" ref="N187" si="63">L187-H187</f>
        <v>3.8599999999999994</v>
      </c>
      <c r="O187" s="104">
        <f>IF(OR(H187=0,L187=0),"",(N187/H187))</f>
        <v>0.16826503923278113</v>
      </c>
      <c r="Q187" s="209"/>
      <c r="R187" s="53"/>
      <c r="S187" s="200"/>
      <c r="T187" s="53"/>
      <c r="U187" s="201"/>
      <c r="V187" s="202"/>
      <c r="W187" s="197"/>
      <c r="X187" s="209"/>
      <c r="Y187" s="53"/>
      <c r="Z187" s="200"/>
      <c r="AA187" s="53"/>
      <c r="AB187" s="201"/>
      <c r="AC187" s="202"/>
      <c r="AD187" s="197"/>
      <c r="AE187" s="209"/>
      <c r="AF187" s="53"/>
      <c r="AG187" s="200"/>
      <c r="AH187" s="53"/>
      <c r="AI187" s="201"/>
      <c r="AJ187" s="202"/>
      <c r="AK187" s="197"/>
    </row>
    <row r="188" spans="1:38" s="179" customFormat="1" x14ac:dyDescent="0.25">
      <c r="A188" s="1"/>
      <c r="B188" s="188" t="s">
        <v>70</v>
      </c>
      <c r="C188" s="54"/>
      <c r="D188" s="86" t="s">
        <v>43</v>
      </c>
      <c r="E188" s="85"/>
      <c r="F188" s="141">
        <v>-0.19</v>
      </c>
      <c r="G188" s="90">
        <v>1</v>
      </c>
      <c r="H188" s="105">
        <f t="shared" si="61"/>
        <v>-0.19</v>
      </c>
      <c r="I188" s="83"/>
      <c r="J188" s="320">
        <v>-0.19</v>
      </c>
      <c r="K188" s="90">
        <v>1</v>
      </c>
      <c r="L188" s="105">
        <f>K188*J188</f>
        <v>-0.19</v>
      </c>
      <c r="M188" s="83"/>
      <c r="N188" s="82">
        <f>L188-H188</f>
        <v>0</v>
      </c>
      <c r="O188" s="104">
        <f>IF(OR(H188=0,L188=0),"",(N188/H188))</f>
        <v>0</v>
      </c>
      <c r="Q188" s="210"/>
      <c r="R188" s="53"/>
      <c r="S188" s="200"/>
      <c r="T188" s="53"/>
      <c r="U188" s="201"/>
      <c r="V188" s="202"/>
      <c r="W188" s="197"/>
      <c r="X188" s="210"/>
      <c r="Y188" s="53"/>
      <c r="Z188" s="200"/>
      <c r="AA188" s="53"/>
      <c r="AB188" s="201"/>
      <c r="AC188" s="202"/>
      <c r="AD188" s="197"/>
      <c r="AE188" s="211"/>
      <c r="AF188" s="53"/>
      <c r="AG188" s="200"/>
      <c r="AH188" s="53"/>
      <c r="AI188" s="201"/>
      <c r="AJ188" s="202"/>
      <c r="AK188" s="197"/>
      <c r="AL188" s="197"/>
    </row>
    <row r="189" spans="1:38" s="179" customFormat="1" x14ac:dyDescent="0.25">
      <c r="A189" s="1"/>
      <c r="B189" s="188" t="s">
        <v>82</v>
      </c>
      <c r="C189" s="54"/>
      <c r="D189" s="86" t="s">
        <v>43</v>
      </c>
      <c r="E189" s="85"/>
      <c r="F189" s="141">
        <v>-0.59</v>
      </c>
      <c r="G189" s="90">
        <v>1</v>
      </c>
      <c r="H189" s="105">
        <f t="shared" si="61"/>
        <v>-0.59</v>
      </c>
      <c r="I189" s="83"/>
      <c r="J189" s="320">
        <v>-0.59</v>
      </c>
      <c r="K189" s="90">
        <v>1</v>
      </c>
      <c r="L189" s="105">
        <f t="shared" ref="L189:L196" si="64">K189*J189</f>
        <v>-0.59</v>
      </c>
      <c r="M189" s="83"/>
      <c r="N189" s="82">
        <f t="shared" ref="N189:N199" si="65">L189-H189</f>
        <v>0</v>
      </c>
      <c r="O189" s="104">
        <f t="shared" ref="O189:O194" si="66">IF(OR(H189=0,L189=0),"",(N189/H189))</f>
        <v>0</v>
      </c>
      <c r="Q189" s="210"/>
      <c r="R189" s="53"/>
      <c r="S189" s="200"/>
      <c r="T189" s="53"/>
      <c r="U189" s="201"/>
      <c r="V189" s="202"/>
      <c r="W189" s="197"/>
      <c r="X189" s="210"/>
      <c r="Y189" s="53"/>
      <c r="Z189" s="200"/>
      <c r="AA189" s="53"/>
      <c r="AB189" s="201"/>
      <c r="AC189" s="202"/>
      <c r="AD189" s="197"/>
      <c r="AE189" s="211"/>
      <c r="AF189" s="53"/>
      <c r="AG189" s="200"/>
      <c r="AH189" s="53"/>
      <c r="AI189" s="201"/>
      <c r="AJ189" s="202"/>
      <c r="AK189" s="197"/>
      <c r="AL189" s="197"/>
    </row>
    <row r="190" spans="1:38" s="179" customFormat="1" x14ac:dyDescent="0.25">
      <c r="A190" s="1"/>
      <c r="B190" s="188" t="s">
        <v>83</v>
      </c>
      <c r="C190" s="54"/>
      <c r="D190" s="86" t="s">
        <v>43</v>
      </c>
      <c r="E190" s="85"/>
      <c r="F190" s="141">
        <v>0.04</v>
      </c>
      <c r="G190" s="90">
        <v>1</v>
      </c>
      <c r="H190" s="105">
        <f t="shared" si="61"/>
        <v>0.04</v>
      </c>
      <c r="I190" s="83"/>
      <c r="J190" s="320">
        <v>0.04</v>
      </c>
      <c r="K190" s="90">
        <v>1</v>
      </c>
      <c r="L190" s="105">
        <f t="shared" si="64"/>
        <v>0.04</v>
      </c>
      <c r="M190" s="83"/>
      <c r="N190" s="82">
        <f t="shared" si="65"/>
        <v>0</v>
      </c>
      <c r="O190" s="104">
        <f t="shared" si="66"/>
        <v>0</v>
      </c>
      <c r="Q190" s="210"/>
      <c r="R190" s="53"/>
      <c r="S190" s="200"/>
      <c r="T190" s="53"/>
      <c r="U190" s="201"/>
      <c r="V190" s="202"/>
      <c r="W190" s="197"/>
      <c r="X190" s="210"/>
      <c r="Y190" s="53"/>
      <c r="Z190" s="200"/>
      <c r="AA190" s="53"/>
      <c r="AB190" s="201"/>
      <c r="AC190" s="202"/>
      <c r="AD190" s="197"/>
      <c r="AE190" s="210"/>
      <c r="AF190" s="53"/>
      <c r="AG190" s="200"/>
      <c r="AH190" s="53"/>
      <c r="AI190" s="201"/>
      <c r="AJ190" s="202"/>
      <c r="AK190" s="197"/>
      <c r="AL190" s="197"/>
    </row>
    <row r="191" spans="1:38" s="179" customFormat="1" x14ac:dyDescent="0.25">
      <c r="A191" s="1"/>
      <c r="B191" s="188" t="s">
        <v>71</v>
      </c>
      <c r="C191" s="54"/>
      <c r="D191" s="86" t="s">
        <v>43</v>
      </c>
      <c r="E191" s="85"/>
      <c r="F191" s="141">
        <v>0.01</v>
      </c>
      <c r="G191" s="90">
        <v>1</v>
      </c>
      <c r="H191" s="105">
        <f t="shared" si="61"/>
        <v>0.01</v>
      </c>
      <c r="I191" s="83"/>
      <c r="J191" s="320">
        <v>0.01</v>
      </c>
      <c r="K191" s="90">
        <v>1</v>
      </c>
      <c r="L191" s="105">
        <f t="shared" si="64"/>
        <v>0.01</v>
      </c>
      <c r="M191" s="83"/>
      <c r="N191" s="82">
        <f t="shared" si="65"/>
        <v>0</v>
      </c>
      <c r="O191" s="104">
        <f t="shared" si="66"/>
        <v>0</v>
      </c>
      <c r="Q191" s="210"/>
      <c r="R191" s="53"/>
      <c r="S191" s="200"/>
      <c r="T191" s="53"/>
      <c r="U191" s="201"/>
      <c r="V191" s="202"/>
      <c r="W191" s="197"/>
      <c r="X191" s="210"/>
      <c r="Y191" s="53"/>
      <c r="Z191" s="200"/>
      <c r="AA191" s="53"/>
      <c r="AB191" s="201"/>
      <c r="AC191" s="202"/>
      <c r="AD191" s="197"/>
      <c r="AE191" s="210"/>
      <c r="AF191" s="53"/>
      <c r="AG191" s="200"/>
      <c r="AH191" s="53"/>
      <c r="AI191" s="201"/>
      <c r="AJ191" s="202"/>
      <c r="AK191" s="197"/>
      <c r="AL191" s="197"/>
    </row>
    <row r="192" spans="1:38" s="179" customFormat="1" x14ac:dyDescent="0.25">
      <c r="A192" s="1"/>
      <c r="B192" s="188" t="s">
        <v>72</v>
      </c>
      <c r="C192" s="54"/>
      <c r="D192" s="86" t="s">
        <v>43</v>
      </c>
      <c r="E192" s="85"/>
      <c r="F192" s="141">
        <v>0.18</v>
      </c>
      <c r="G192" s="90">
        <v>1</v>
      </c>
      <c r="H192" s="105">
        <f t="shared" si="61"/>
        <v>0.18</v>
      </c>
      <c r="I192" s="83"/>
      <c r="J192" s="320">
        <v>0.18</v>
      </c>
      <c r="K192" s="90">
        <v>1</v>
      </c>
      <c r="L192" s="105">
        <f t="shared" si="64"/>
        <v>0.18</v>
      </c>
      <c r="M192" s="83"/>
      <c r="N192" s="82">
        <f t="shared" si="65"/>
        <v>0</v>
      </c>
      <c r="O192" s="104">
        <f t="shared" si="66"/>
        <v>0</v>
      </c>
      <c r="Q192" s="210"/>
      <c r="R192" s="53"/>
      <c r="S192" s="200"/>
      <c r="T192" s="53"/>
      <c r="U192" s="201"/>
      <c r="V192" s="202"/>
      <c r="W192" s="197"/>
      <c r="X192" s="210"/>
      <c r="Y192" s="53"/>
      <c r="Z192" s="200"/>
      <c r="AA192" s="53"/>
      <c r="AB192" s="201"/>
      <c r="AC192" s="202"/>
      <c r="AD192" s="197"/>
      <c r="AE192" s="210"/>
      <c r="AF192" s="53"/>
      <c r="AG192" s="200"/>
      <c r="AH192" s="53"/>
      <c r="AI192" s="201"/>
      <c r="AJ192" s="202"/>
      <c r="AK192" s="197"/>
      <c r="AL192" s="197"/>
    </row>
    <row r="193" spans="1:38" s="192" customFormat="1" x14ac:dyDescent="0.25">
      <c r="A193" s="114"/>
      <c r="B193" s="85" t="s">
        <v>67</v>
      </c>
      <c r="C193" s="85"/>
      <c r="D193" s="86" t="s">
        <v>43</v>
      </c>
      <c r="E193" s="85"/>
      <c r="F193" s="141">
        <v>0.19</v>
      </c>
      <c r="G193" s="90">
        <v>1</v>
      </c>
      <c r="H193" s="105">
        <f t="shared" si="61"/>
        <v>0.19</v>
      </c>
      <c r="I193" s="107"/>
      <c r="J193" s="320">
        <v>0.19</v>
      </c>
      <c r="K193" s="89">
        <v>1</v>
      </c>
      <c r="L193" s="189">
        <f t="shared" si="64"/>
        <v>0.19</v>
      </c>
      <c r="M193" s="107"/>
      <c r="N193" s="190">
        <f t="shared" si="65"/>
        <v>0</v>
      </c>
      <c r="O193" s="191">
        <f t="shared" si="66"/>
        <v>0</v>
      </c>
      <c r="Q193" s="210"/>
      <c r="R193" s="53"/>
      <c r="S193" s="200"/>
      <c r="T193" s="53"/>
      <c r="U193" s="201"/>
      <c r="V193" s="202"/>
      <c r="W193" s="197"/>
      <c r="X193" s="210"/>
      <c r="Y193" s="53"/>
      <c r="Z193" s="200"/>
      <c r="AA193" s="53"/>
      <c r="AB193" s="201"/>
      <c r="AC193" s="202"/>
      <c r="AD193" s="197"/>
      <c r="AE193" s="210"/>
      <c r="AF193" s="53"/>
      <c r="AG193" s="200"/>
      <c r="AH193" s="53"/>
      <c r="AI193" s="201"/>
      <c r="AJ193" s="202"/>
      <c r="AK193" s="197"/>
    </row>
    <row r="194" spans="1:38" s="192" customFormat="1" x14ac:dyDescent="0.25">
      <c r="A194" s="114"/>
      <c r="B194" s="85" t="s">
        <v>68</v>
      </c>
      <c r="C194" s="85"/>
      <c r="D194" s="86" t="s">
        <v>43</v>
      </c>
      <c r="E194" s="85"/>
      <c r="F194" s="141">
        <v>0.09</v>
      </c>
      <c r="G194" s="90">
        <v>1</v>
      </c>
      <c r="H194" s="105">
        <f t="shared" si="61"/>
        <v>0.09</v>
      </c>
      <c r="I194" s="107"/>
      <c r="J194" s="320">
        <v>0.09</v>
      </c>
      <c r="K194" s="89">
        <v>1</v>
      </c>
      <c r="L194" s="189">
        <f t="shared" si="64"/>
        <v>0.09</v>
      </c>
      <c r="M194" s="107"/>
      <c r="N194" s="190">
        <f t="shared" si="65"/>
        <v>0</v>
      </c>
      <c r="O194" s="191">
        <f t="shared" si="66"/>
        <v>0</v>
      </c>
      <c r="Q194" s="210"/>
      <c r="R194" s="53"/>
      <c r="S194" s="200"/>
      <c r="T194" s="53"/>
      <c r="U194" s="201"/>
      <c r="V194" s="202"/>
      <c r="W194" s="197"/>
      <c r="X194" s="210"/>
      <c r="Y194" s="53"/>
      <c r="Z194" s="200"/>
      <c r="AA194" s="53"/>
      <c r="AB194" s="201"/>
      <c r="AC194" s="202"/>
      <c r="AD194" s="197"/>
      <c r="AE194" s="210"/>
      <c r="AF194" s="53"/>
      <c r="AG194" s="200"/>
      <c r="AH194" s="53"/>
      <c r="AI194" s="201"/>
      <c r="AJ194" s="202"/>
      <c r="AK194" s="197"/>
    </row>
    <row r="195" spans="1:38" s="179" customFormat="1" x14ac:dyDescent="0.25">
      <c r="A195" s="1"/>
      <c r="B195" s="54" t="s">
        <v>20</v>
      </c>
      <c r="C195" s="54"/>
      <c r="D195" s="86" t="s">
        <v>7</v>
      </c>
      <c r="E195" s="85"/>
      <c r="F195" s="142">
        <v>2.315E-2</v>
      </c>
      <c r="G195" s="147">
        <f>$F$182</f>
        <v>143</v>
      </c>
      <c r="H195" s="105">
        <f t="shared" si="61"/>
        <v>3.3104499999999999</v>
      </c>
      <c r="I195" s="83"/>
      <c r="J195" s="291">
        <v>1.627E-2</v>
      </c>
      <c r="K195" s="147">
        <f>+G195</f>
        <v>143</v>
      </c>
      <c r="L195" s="105">
        <f t="shared" si="64"/>
        <v>2.3266100000000001</v>
      </c>
      <c r="M195" s="83"/>
      <c r="N195" s="82">
        <f t="shared" si="65"/>
        <v>-0.98383999999999983</v>
      </c>
      <c r="O195" s="104">
        <f>IF(OR(H195=0,L195=0),"",(N195/H195))</f>
        <v>-0.29719222462203021</v>
      </c>
      <c r="Q195" s="211"/>
      <c r="R195" s="53"/>
      <c r="S195" s="200"/>
      <c r="T195" s="53"/>
      <c r="U195" s="201"/>
      <c r="V195" s="202"/>
      <c r="W195" s="197"/>
      <c r="X195" s="211"/>
      <c r="Y195" s="53"/>
      <c r="Z195" s="200"/>
      <c r="AA195" s="53"/>
      <c r="AB195" s="201"/>
      <c r="AC195" s="202"/>
      <c r="AD195" s="197"/>
      <c r="AE195" s="211"/>
      <c r="AF195" s="53"/>
      <c r="AG195" s="200"/>
      <c r="AH195" s="53"/>
      <c r="AI195" s="201"/>
      <c r="AJ195" s="202"/>
      <c r="AK195" s="197"/>
    </row>
    <row r="196" spans="1:38" s="179" customFormat="1" x14ac:dyDescent="0.25">
      <c r="A196" s="1"/>
      <c r="B196" s="193" t="s">
        <v>98</v>
      </c>
      <c r="C196" s="54"/>
      <c r="D196" s="86" t="s">
        <v>7</v>
      </c>
      <c r="E196" s="85"/>
      <c r="F196" s="142">
        <v>5.0000000000000002E-5</v>
      </c>
      <c r="G196" s="177">
        <f>+F182</f>
        <v>143</v>
      </c>
      <c r="H196" s="105">
        <f t="shared" si="61"/>
        <v>7.1500000000000001E-3</v>
      </c>
      <c r="I196" s="83"/>
      <c r="J196" s="291">
        <v>6.8000000000000005E-4</v>
      </c>
      <c r="K196" s="147">
        <f>+G196</f>
        <v>143</v>
      </c>
      <c r="L196" s="105">
        <f t="shared" si="64"/>
        <v>9.7240000000000007E-2</v>
      </c>
      <c r="M196" s="83"/>
      <c r="N196" s="82">
        <f t="shared" si="65"/>
        <v>9.0090000000000003E-2</v>
      </c>
      <c r="O196" s="104">
        <f t="shared" ref="O196" si="67">IF(OR(H196=0,L196=0),"",(N196/H196))</f>
        <v>12.6</v>
      </c>
      <c r="Q196" s="211"/>
      <c r="R196" s="53"/>
      <c r="S196" s="200"/>
      <c r="T196" s="53"/>
      <c r="U196" s="201"/>
      <c r="V196" s="202"/>
      <c r="W196" s="197"/>
      <c r="X196" s="211"/>
      <c r="Y196" s="53"/>
      <c r="Z196" s="200"/>
      <c r="AA196" s="53"/>
      <c r="AB196" s="201"/>
      <c r="AC196" s="202"/>
      <c r="AD196" s="197"/>
      <c r="AE196" s="211"/>
      <c r="AF196" s="53"/>
      <c r="AG196" s="200"/>
      <c r="AH196" s="53"/>
      <c r="AI196" s="201"/>
      <c r="AJ196" s="202"/>
      <c r="AK196" s="197"/>
      <c r="AL196" s="197"/>
    </row>
    <row r="197" spans="1:38" s="179" customFormat="1" x14ac:dyDescent="0.25">
      <c r="A197" s="114"/>
      <c r="B197" s="118" t="s">
        <v>19</v>
      </c>
      <c r="C197" s="102"/>
      <c r="D197" s="117"/>
      <c r="E197" s="102"/>
      <c r="F197" s="116"/>
      <c r="G197" s="115"/>
      <c r="H197" s="196">
        <f>SUM(H187:H196)</f>
        <v>25.9876</v>
      </c>
      <c r="I197" s="109"/>
      <c r="J197" s="292"/>
      <c r="K197" s="154"/>
      <c r="L197" s="196">
        <f>SUM(L187:L196)</f>
        <v>28.953849999999999</v>
      </c>
      <c r="M197" s="109"/>
      <c r="N197" s="95">
        <f t="shared" si="65"/>
        <v>2.9662499999999987</v>
      </c>
      <c r="O197" s="94">
        <f>IF(OR(H197=0, L197=0),"",(N197/H197))</f>
        <v>0.11414097492650335</v>
      </c>
      <c r="Q197" s="212"/>
      <c r="R197" s="213"/>
      <c r="S197" s="200"/>
      <c r="T197" s="53"/>
      <c r="U197" s="214"/>
      <c r="V197" s="215"/>
      <c r="W197" s="197"/>
      <c r="X197" s="212"/>
      <c r="Y197" s="213"/>
      <c r="Z197" s="200"/>
      <c r="AA197" s="53"/>
      <c r="AB197" s="214"/>
      <c r="AC197" s="215"/>
      <c r="AD197" s="197"/>
      <c r="AE197" s="212"/>
      <c r="AF197" s="213"/>
      <c r="AG197" s="200"/>
      <c r="AH197" s="53"/>
      <c r="AI197" s="214"/>
      <c r="AJ197" s="215"/>
      <c r="AK197" s="197"/>
    </row>
    <row r="198" spans="1:38" s="179" customFormat="1" x14ac:dyDescent="0.25">
      <c r="A198" s="1"/>
      <c r="B198" s="87" t="s">
        <v>18</v>
      </c>
      <c r="C198" s="54"/>
      <c r="D198" s="86" t="s">
        <v>7</v>
      </c>
      <c r="E198" s="85"/>
      <c r="F198" s="293">
        <f>+F218</f>
        <v>0.1101</v>
      </c>
      <c r="G198" s="146">
        <f>$F182*(1+$F228)-$F182</f>
        <v>5.3768000000000029</v>
      </c>
      <c r="H198" s="144">
        <f t="shared" ref="H198:H205" si="68">G198*F198</f>
        <v>0.59198568000000029</v>
      </c>
      <c r="I198" s="83"/>
      <c r="J198" s="293">
        <v>0.1101</v>
      </c>
      <c r="K198" s="146">
        <f>$F182*(1+$J228)-$F182</f>
        <v>5.3768000000000029</v>
      </c>
      <c r="L198" s="144">
        <f>K198*J198</f>
        <v>0.59198568000000029</v>
      </c>
      <c r="M198" s="83"/>
      <c r="N198" s="82">
        <f t="shared" si="65"/>
        <v>0</v>
      </c>
      <c r="O198" s="104">
        <f t="shared" ref="O198:O199" si="69">IF(OR(H198=0,L198=0),"",(N198/H198))</f>
        <v>0</v>
      </c>
      <c r="Q198" s="198"/>
      <c r="R198" s="199"/>
      <c r="S198" s="200"/>
      <c r="T198" s="53"/>
      <c r="U198" s="201"/>
      <c r="V198" s="202"/>
      <c r="W198" s="197"/>
      <c r="X198" s="198"/>
      <c r="Y198" s="199"/>
      <c r="Z198" s="200"/>
      <c r="AA198" s="53"/>
      <c r="AB198" s="201"/>
      <c r="AC198" s="202"/>
      <c r="AD198" s="197"/>
      <c r="AE198" s="198"/>
      <c r="AF198" s="199"/>
      <c r="AG198" s="200"/>
      <c r="AH198" s="53"/>
      <c r="AI198" s="201"/>
      <c r="AJ198" s="202"/>
      <c r="AK198" s="197"/>
    </row>
    <row r="199" spans="1:38" s="179" customFormat="1" x14ac:dyDescent="0.25">
      <c r="A199" s="1"/>
      <c r="B199" s="87" t="s">
        <v>94</v>
      </c>
      <c r="C199" s="54"/>
      <c r="D199" s="86" t="s">
        <v>7</v>
      </c>
      <c r="E199" s="85"/>
      <c r="F199" s="316">
        <f>+RESIDENTIAL!F111</f>
        <v>-3.2899999999999999E-2</v>
      </c>
      <c r="G199" s="146">
        <f>+G198</f>
        <v>5.3768000000000029</v>
      </c>
      <c r="H199" s="144">
        <f t="shared" si="68"/>
        <v>-0.17689672000000009</v>
      </c>
      <c r="I199" s="83"/>
      <c r="J199" s="316">
        <v>-3.2899999999999999E-2</v>
      </c>
      <c r="K199" s="247">
        <f>+G199</f>
        <v>5.3768000000000029</v>
      </c>
      <c r="L199" s="144">
        <f>K199*J199</f>
        <v>-0.17689672000000009</v>
      </c>
      <c r="M199" s="83"/>
      <c r="N199" s="82">
        <f t="shared" si="65"/>
        <v>0</v>
      </c>
      <c r="O199" s="104">
        <f t="shared" si="69"/>
        <v>0</v>
      </c>
      <c r="Q199" s="198"/>
      <c r="R199" s="199"/>
      <c r="S199" s="200"/>
      <c r="T199" s="53"/>
      <c r="U199" s="201"/>
      <c r="V199" s="202"/>
      <c r="W199" s="197"/>
      <c r="X199" s="198"/>
      <c r="Y199" s="199"/>
      <c r="Z199" s="200"/>
      <c r="AA199" s="53"/>
      <c r="AB199" s="201"/>
      <c r="AC199" s="202"/>
      <c r="AD199" s="197"/>
      <c r="AE199" s="198"/>
      <c r="AF199" s="199"/>
      <c r="AG199" s="200"/>
      <c r="AH199" s="53"/>
      <c r="AI199" s="201"/>
      <c r="AJ199" s="202"/>
      <c r="AK199" s="197"/>
    </row>
    <row r="200" spans="1:38" s="192" customFormat="1" x14ac:dyDescent="0.25">
      <c r="A200" s="114"/>
      <c r="B200" s="193" t="s">
        <v>73</v>
      </c>
      <c r="C200" s="85"/>
      <c r="D200" s="86" t="s">
        <v>7</v>
      </c>
      <c r="E200" s="85"/>
      <c r="F200" s="295">
        <v>-3.46E-3</v>
      </c>
      <c r="G200" s="177">
        <f>+F182</f>
        <v>143</v>
      </c>
      <c r="H200" s="144">
        <f t="shared" si="68"/>
        <v>-0.49478</v>
      </c>
      <c r="I200" s="107"/>
      <c r="J200" s="295">
        <v>-3.9199999999999999E-3</v>
      </c>
      <c r="K200" s="173">
        <f>+G200</f>
        <v>143</v>
      </c>
      <c r="L200" s="144">
        <f t="shared" ref="L200:L201" si="70">K200*J200</f>
        <v>-0.56055999999999995</v>
      </c>
      <c r="M200" s="107"/>
      <c r="N200" s="82">
        <f t="shared" ref="N200:N205" si="71">L200-H200</f>
        <v>-6.577999999999995E-2</v>
      </c>
      <c r="O200" s="104">
        <f t="shared" ref="O200:O205" si="72">IF(OR(H200=0,L200=0),"",(N200/H200))</f>
        <v>0.13294797687861262</v>
      </c>
      <c r="Q200" s="198"/>
      <c r="R200" s="199"/>
      <c r="S200" s="200"/>
      <c r="T200" s="53"/>
      <c r="U200" s="201"/>
      <c r="V200" s="202"/>
      <c r="W200" s="197"/>
      <c r="X200" s="198"/>
      <c r="Y200" s="199"/>
      <c r="Z200" s="200"/>
      <c r="AA200" s="53"/>
      <c r="AB200" s="201"/>
      <c r="AC200" s="202"/>
      <c r="AD200" s="197"/>
      <c r="AE200" s="198"/>
      <c r="AF200" s="199"/>
      <c r="AG200" s="200"/>
      <c r="AH200" s="53"/>
      <c r="AI200" s="201"/>
      <c r="AJ200" s="202"/>
      <c r="AK200" s="197"/>
      <c r="AL200" s="197"/>
    </row>
    <row r="201" spans="1:38" s="192" customFormat="1" x14ac:dyDescent="0.25">
      <c r="A201" s="114"/>
      <c r="B201" s="193" t="s">
        <v>100</v>
      </c>
      <c r="C201" s="85"/>
      <c r="D201" s="86" t="s">
        <v>7</v>
      </c>
      <c r="E201" s="85"/>
      <c r="F201" s="295">
        <v>2.9E-4</v>
      </c>
      <c r="G201" s="177">
        <f>+F182</f>
        <v>143</v>
      </c>
      <c r="H201" s="144">
        <f t="shared" si="68"/>
        <v>4.147E-2</v>
      </c>
      <c r="I201" s="107"/>
      <c r="J201" s="295">
        <v>6.9999999999999994E-5</v>
      </c>
      <c r="K201" s="173">
        <f>+G201</f>
        <v>143</v>
      </c>
      <c r="L201" s="144">
        <f t="shared" si="70"/>
        <v>1.001E-2</v>
      </c>
      <c r="M201" s="107"/>
      <c r="N201" s="82">
        <f t="shared" si="71"/>
        <v>-3.1460000000000002E-2</v>
      </c>
      <c r="O201" s="104">
        <f t="shared" si="72"/>
        <v>-0.75862068965517249</v>
      </c>
      <c r="Q201" s="198"/>
      <c r="R201" s="199"/>
      <c r="S201" s="200"/>
      <c r="T201" s="53"/>
      <c r="U201" s="201"/>
      <c r="V201" s="202"/>
      <c r="W201" s="197"/>
      <c r="X201" s="198"/>
      <c r="Y201" s="199"/>
      <c r="Z201" s="200"/>
      <c r="AA201" s="53"/>
      <c r="AB201" s="201"/>
      <c r="AC201" s="202"/>
      <c r="AD201" s="197"/>
      <c r="AE201" s="198"/>
      <c r="AF201" s="199"/>
      <c r="AG201" s="200"/>
      <c r="AH201" s="53"/>
      <c r="AI201" s="201"/>
      <c r="AJ201" s="202"/>
      <c r="AK201" s="197"/>
      <c r="AL201" s="197"/>
    </row>
    <row r="202" spans="1:38" s="192" customFormat="1" x14ac:dyDescent="0.25">
      <c r="A202" s="114"/>
      <c r="B202" s="259" t="s">
        <v>74</v>
      </c>
      <c r="C202" s="85"/>
      <c r="D202" s="86" t="s">
        <v>7</v>
      </c>
      <c r="E202" s="85"/>
      <c r="F202" s="295">
        <v>1.5399999999999999E-3</v>
      </c>
      <c r="G202" s="177">
        <f>+F182</f>
        <v>143</v>
      </c>
      <c r="H202" s="144">
        <f t="shared" si="68"/>
        <v>0.22022</v>
      </c>
      <c r="I202" s="107"/>
      <c r="J202" s="295"/>
      <c r="K202" s="173"/>
      <c r="L202" s="144">
        <f>K202*J202</f>
        <v>0</v>
      </c>
      <c r="M202" s="107"/>
      <c r="N202" s="82">
        <f t="shared" si="71"/>
        <v>-0.22022</v>
      </c>
      <c r="O202" s="104" t="str">
        <f t="shared" si="72"/>
        <v/>
      </c>
      <c r="Q202" s="198"/>
      <c r="R202" s="199"/>
      <c r="S202" s="200"/>
      <c r="T202" s="53"/>
      <c r="U202" s="201"/>
      <c r="V202" s="202"/>
      <c r="W202" s="197"/>
      <c r="X202" s="198"/>
      <c r="Y202" s="199"/>
      <c r="Z202" s="200"/>
      <c r="AA202" s="53"/>
      <c r="AB202" s="201"/>
      <c r="AC202" s="202"/>
      <c r="AD202" s="197"/>
      <c r="AE202" s="198"/>
      <c r="AF202" s="199"/>
      <c r="AG202" s="200"/>
      <c r="AH202" s="53"/>
      <c r="AI202" s="201"/>
      <c r="AJ202" s="202"/>
      <c r="AK202" s="197"/>
      <c r="AL202" s="197"/>
    </row>
    <row r="203" spans="1:38" s="192" customFormat="1" x14ac:dyDescent="0.25">
      <c r="A203" s="114"/>
      <c r="B203" s="259" t="s">
        <v>75</v>
      </c>
      <c r="C203" s="85"/>
      <c r="D203" s="86" t="s">
        <v>7</v>
      </c>
      <c r="E203" s="85"/>
      <c r="F203" s="295">
        <v>6.6299999999999996E-3</v>
      </c>
      <c r="G203" s="177">
        <f>+F182</f>
        <v>143</v>
      </c>
      <c r="H203" s="144">
        <f t="shared" si="68"/>
        <v>0.94808999999999999</v>
      </c>
      <c r="I203" s="107"/>
      <c r="J203" s="295"/>
      <c r="K203" s="173"/>
      <c r="L203" s="144">
        <f t="shared" ref="L203:L204" si="73">K203*J203</f>
        <v>0</v>
      </c>
      <c r="M203" s="107"/>
      <c r="N203" s="82">
        <f t="shared" si="71"/>
        <v>-0.94808999999999999</v>
      </c>
      <c r="O203" s="104" t="str">
        <f t="shared" si="72"/>
        <v/>
      </c>
      <c r="Q203" s="198"/>
      <c r="R203" s="199"/>
      <c r="S203" s="200"/>
      <c r="T203" s="53"/>
      <c r="U203" s="201"/>
      <c r="V203" s="202"/>
      <c r="W203" s="197"/>
      <c r="X203" s="198"/>
      <c r="Y203" s="199"/>
      <c r="Z203" s="200"/>
      <c r="AA203" s="53"/>
      <c r="AB203" s="201"/>
      <c r="AC203" s="202"/>
      <c r="AD203" s="197"/>
      <c r="AE203" s="198"/>
      <c r="AF203" s="199"/>
      <c r="AG203" s="200"/>
      <c r="AH203" s="53"/>
      <c r="AI203" s="201"/>
      <c r="AJ203" s="202"/>
      <c r="AK203" s="197"/>
      <c r="AL203" s="197"/>
    </row>
    <row r="204" spans="1:38" s="192" customFormat="1" x14ac:dyDescent="0.25">
      <c r="A204" s="114"/>
      <c r="B204" s="193" t="s">
        <v>99</v>
      </c>
      <c r="C204" s="85"/>
      <c r="D204" s="86" t="s">
        <v>7</v>
      </c>
      <c r="E204" s="85"/>
      <c r="F204" s="295"/>
      <c r="G204" s="177"/>
      <c r="H204" s="144">
        <f t="shared" si="68"/>
        <v>0</v>
      </c>
      <c r="I204" s="107"/>
      <c r="J204" s="295">
        <v>-1.1199999999999999E-3</v>
      </c>
      <c r="K204" s="173">
        <f>+F182</f>
        <v>143</v>
      </c>
      <c r="L204" s="144">
        <f t="shared" si="73"/>
        <v>-0.16016</v>
      </c>
      <c r="M204" s="107"/>
      <c r="N204" s="82">
        <f t="shared" si="71"/>
        <v>-0.16016</v>
      </c>
      <c r="O204" s="104" t="str">
        <f t="shared" si="72"/>
        <v/>
      </c>
      <c r="Q204" s="198"/>
      <c r="R204" s="199"/>
      <c r="S204" s="200"/>
      <c r="T204" s="53"/>
      <c r="U204" s="201"/>
      <c r="V204" s="202"/>
      <c r="W204" s="197"/>
      <c r="X204" s="198"/>
      <c r="Y204" s="199"/>
      <c r="Z204" s="200"/>
      <c r="AA204" s="53"/>
      <c r="AB204" s="201"/>
      <c r="AC204" s="202"/>
      <c r="AD204" s="197"/>
      <c r="AE204" s="198"/>
      <c r="AF204" s="199"/>
      <c r="AG204" s="200"/>
      <c r="AH204" s="53"/>
      <c r="AI204" s="201"/>
      <c r="AJ204" s="202"/>
      <c r="AK204" s="197"/>
      <c r="AL204" s="197"/>
    </row>
    <row r="205" spans="1:38" s="179" customFormat="1" x14ac:dyDescent="0.25">
      <c r="A205" s="1"/>
      <c r="B205" s="85" t="s">
        <v>69</v>
      </c>
      <c r="C205" s="54"/>
      <c r="D205" s="86" t="s">
        <v>43</v>
      </c>
      <c r="E205" s="85"/>
      <c r="F205" s="323">
        <v>0.78</v>
      </c>
      <c r="G205" s="147">
        <v>1</v>
      </c>
      <c r="H205" s="144">
        <f t="shared" si="68"/>
        <v>0.78</v>
      </c>
      <c r="I205" s="83"/>
      <c r="J205" s="296">
        <v>0.78</v>
      </c>
      <c r="K205" s="89">
        <v>1</v>
      </c>
      <c r="L205" s="144">
        <f>K205*J205</f>
        <v>0.78</v>
      </c>
      <c r="M205" s="83"/>
      <c r="N205" s="82">
        <f t="shared" si="71"/>
        <v>0</v>
      </c>
      <c r="O205" s="104">
        <f t="shared" si="72"/>
        <v>0</v>
      </c>
      <c r="Q205" s="216"/>
      <c r="R205" s="53"/>
      <c r="S205" s="200"/>
      <c r="T205" s="53"/>
      <c r="U205" s="201"/>
      <c r="V205" s="202"/>
      <c r="W205" s="197"/>
      <c r="X205" s="216"/>
      <c r="Y205" s="53"/>
      <c r="Z205" s="200"/>
      <c r="AA205" s="53"/>
      <c r="AB205" s="201"/>
      <c r="AC205" s="202"/>
      <c r="AD205" s="197"/>
      <c r="AE205" s="216"/>
      <c r="AF205" s="53"/>
      <c r="AG205" s="200"/>
      <c r="AH205" s="53"/>
      <c r="AI205" s="201"/>
      <c r="AJ205" s="202"/>
      <c r="AK205" s="197"/>
    </row>
    <row r="206" spans="1:38" s="179" customFormat="1" x14ac:dyDescent="0.25">
      <c r="A206" s="1"/>
      <c r="B206" s="103" t="s">
        <v>17</v>
      </c>
      <c r="C206" s="112"/>
      <c r="D206" s="112"/>
      <c r="E206" s="112"/>
      <c r="F206" s="305"/>
      <c r="G206" s="100"/>
      <c r="H206" s="97">
        <f>SUM(H198:H205)+H197</f>
        <v>27.89768896</v>
      </c>
      <c r="I206" s="109"/>
      <c r="J206" s="278"/>
      <c r="K206" s="110"/>
      <c r="L206" s="97">
        <f>SUM(L198:L205)+L197</f>
        <v>29.43822896</v>
      </c>
      <c r="M206" s="109"/>
      <c r="N206" s="95">
        <f t="shared" ref="N206:N220" si="74">L206-H206</f>
        <v>1.54054</v>
      </c>
      <c r="O206" s="94">
        <f>IF(OR(H206=0,L206=0),"",(N206/H206))</f>
        <v>5.5221061580005518E-2</v>
      </c>
      <c r="Q206" s="53"/>
      <c r="R206" s="53"/>
      <c r="S206" s="214"/>
      <c r="T206" s="53"/>
      <c r="U206" s="214"/>
      <c r="V206" s="217"/>
      <c r="W206" s="197"/>
      <c r="X206" s="53"/>
      <c r="Y206" s="53"/>
      <c r="Z206" s="214"/>
      <c r="AA206" s="53"/>
      <c r="AB206" s="214"/>
      <c r="AC206" s="217"/>
      <c r="AD206" s="197"/>
      <c r="AE206" s="53"/>
      <c r="AF206" s="53"/>
      <c r="AG206" s="214"/>
      <c r="AH206" s="53"/>
      <c r="AI206" s="214"/>
      <c r="AJ206" s="217"/>
      <c r="AK206" s="197"/>
    </row>
    <row r="207" spans="1:38" s="179" customFormat="1" x14ac:dyDescent="0.25">
      <c r="A207" s="1"/>
      <c r="B207" s="83" t="s">
        <v>16</v>
      </c>
      <c r="C207" s="83"/>
      <c r="D207" s="86" t="s">
        <v>7</v>
      </c>
      <c r="E207" s="107"/>
      <c r="F207" s="291">
        <v>7.6299999999999996E-3</v>
      </c>
      <c r="G207" s="92">
        <f>$F182*(1+$F228)</f>
        <v>148.3768</v>
      </c>
      <c r="H207" s="105">
        <f>G207*F207</f>
        <v>1.132114984</v>
      </c>
      <c r="I207" s="83"/>
      <c r="J207" s="291">
        <v>7.5900000000000004E-3</v>
      </c>
      <c r="K207" s="91">
        <f>$F182*(1+$J228)</f>
        <v>148.3768</v>
      </c>
      <c r="L207" s="105">
        <f>K207*J207</f>
        <v>1.126179912</v>
      </c>
      <c r="M207" s="83"/>
      <c r="N207" s="82">
        <f t="shared" si="74"/>
        <v>-5.9350719999999857E-3</v>
      </c>
      <c r="O207" s="104">
        <f>IF(OR(H207=0,L207=0),"",(N207/H207))</f>
        <v>-5.2424639580602754E-3</v>
      </c>
      <c r="Q207" s="211"/>
      <c r="R207" s="218"/>
      <c r="S207" s="200"/>
      <c r="T207" s="53"/>
      <c r="U207" s="201"/>
      <c r="V207" s="202"/>
      <c r="W207" s="197"/>
      <c r="X207" s="211"/>
      <c r="Y207" s="218"/>
      <c r="Z207" s="200"/>
      <c r="AA207" s="53"/>
      <c r="AB207" s="201"/>
      <c r="AC207" s="202"/>
      <c r="AD207" s="197"/>
      <c r="AE207" s="211"/>
      <c r="AF207" s="218"/>
      <c r="AG207" s="200"/>
      <c r="AH207" s="53"/>
      <c r="AI207" s="201"/>
      <c r="AJ207" s="202"/>
      <c r="AK207" s="197"/>
    </row>
    <row r="208" spans="1:38" s="179" customFormat="1" x14ac:dyDescent="0.25">
      <c r="A208" s="1"/>
      <c r="B208" s="108" t="s">
        <v>15</v>
      </c>
      <c r="C208" s="83"/>
      <c r="D208" s="86" t="s">
        <v>7</v>
      </c>
      <c r="E208" s="107"/>
      <c r="F208" s="291">
        <v>5.6699999999999997E-3</v>
      </c>
      <c r="G208" s="92">
        <f>G207</f>
        <v>148.3768</v>
      </c>
      <c r="H208" s="105">
        <f>G208*F208</f>
        <v>0.84129645600000003</v>
      </c>
      <c r="I208" s="83"/>
      <c r="J208" s="291">
        <v>6.1700000000000001E-3</v>
      </c>
      <c r="K208" s="91">
        <f>K207</f>
        <v>148.3768</v>
      </c>
      <c r="L208" s="105">
        <f>K208*J208</f>
        <v>0.91548485600000007</v>
      </c>
      <c r="M208" s="83"/>
      <c r="N208" s="82">
        <f t="shared" si="74"/>
        <v>7.4188400000000043E-2</v>
      </c>
      <c r="O208" s="104">
        <f>IF(OR(H208=0,L208=0),"",(N208/H208))</f>
        <v>8.8183421516754901E-2</v>
      </c>
      <c r="Q208" s="211"/>
      <c r="R208" s="218"/>
      <c r="S208" s="200"/>
      <c r="T208" s="53"/>
      <c r="U208" s="201"/>
      <c r="V208" s="202"/>
      <c r="W208" s="197"/>
      <c r="X208" s="211"/>
      <c r="Y208" s="218"/>
      <c r="Z208" s="200"/>
      <c r="AA208" s="53"/>
      <c r="AB208" s="201"/>
      <c r="AC208" s="202"/>
      <c r="AD208" s="197"/>
      <c r="AE208" s="211"/>
      <c r="AF208" s="218"/>
      <c r="AG208" s="200"/>
      <c r="AH208" s="53"/>
      <c r="AI208" s="201"/>
      <c r="AJ208" s="202"/>
      <c r="AK208" s="197"/>
    </row>
    <row r="209" spans="1:38" s="179" customFormat="1" x14ac:dyDescent="0.25">
      <c r="A209" s="1"/>
      <c r="B209" s="103" t="s">
        <v>14</v>
      </c>
      <c r="C209" s="102"/>
      <c r="D209" s="102"/>
      <c r="E209" s="102"/>
      <c r="F209" s="307"/>
      <c r="G209" s="100"/>
      <c r="H209" s="97">
        <f>SUM(H206:H208)</f>
        <v>29.8711004</v>
      </c>
      <c r="I209" s="96"/>
      <c r="J209" s="318"/>
      <c r="K209" s="98"/>
      <c r="L209" s="97">
        <f>SUM(L206:L208)</f>
        <v>31.479893728</v>
      </c>
      <c r="M209" s="96"/>
      <c r="N209" s="95">
        <f t="shared" si="74"/>
        <v>1.6087933280000009</v>
      </c>
      <c r="O209" s="94">
        <f>IF(OR(H209=0,L209=0),"",(N209/H209))</f>
        <v>5.3857852789380364E-2</v>
      </c>
      <c r="Q209" s="61"/>
      <c r="R209" s="61"/>
      <c r="S209" s="214"/>
      <c r="T209" s="61"/>
      <c r="U209" s="214"/>
      <c r="V209" s="217"/>
      <c r="W209" s="197"/>
      <c r="X209" s="61"/>
      <c r="Y209" s="61"/>
      <c r="Z209" s="214"/>
      <c r="AA209" s="61"/>
      <c r="AB209" s="214"/>
      <c r="AC209" s="217"/>
      <c r="AD209" s="197"/>
      <c r="AE209" s="61"/>
      <c r="AF209" s="61"/>
      <c r="AG209" s="214"/>
      <c r="AH209" s="61"/>
      <c r="AI209" s="214"/>
      <c r="AJ209" s="217"/>
      <c r="AK209" s="197"/>
    </row>
    <row r="210" spans="1:38" s="179" customFormat="1" x14ac:dyDescent="0.25">
      <c r="A210" s="1"/>
      <c r="B210" s="93" t="s">
        <v>13</v>
      </c>
      <c r="C210" s="54"/>
      <c r="D210" s="86" t="s">
        <v>7</v>
      </c>
      <c r="E210" s="85"/>
      <c r="F210" s="311">
        <f>+RESIDENTIAL!$F$46</f>
        <v>3.5999999999999999E-3</v>
      </c>
      <c r="G210" s="92">
        <f>G208</f>
        <v>148.3768</v>
      </c>
      <c r="H210" s="77">
        <f t="shared" ref="H210:H220" si="75">G210*F210</f>
        <v>0.53415648000000004</v>
      </c>
      <c r="I210" s="83"/>
      <c r="J210" s="311">
        <v>3.5999999999999999E-3</v>
      </c>
      <c r="K210" s="91">
        <f>K208</f>
        <v>148.3768</v>
      </c>
      <c r="L210" s="77">
        <f t="shared" ref="L210:L220" si="76">K210*J210</f>
        <v>0.53415648000000004</v>
      </c>
      <c r="M210" s="83"/>
      <c r="N210" s="82">
        <f t="shared" si="74"/>
        <v>0</v>
      </c>
      <c r="O210" s="104">
        <f>IF(OR(H210=0,L210=0),"",(N210/H210))</f>
        <v>0</v>
      </c>
      <c r="Q210" s="219"/>
      <c r="R210" s="218"/>
      <c r="S210" s="205"/>
      <c r="T210" s="53"/>
      <c r="U210" s="201"/>
      <c r="V210" s="202"/>
      <c r="W210" s="197"/>
      <c r="X210" s="219"/>
      <c r="Y210" s="218"/>
      <c r="Z210" s="205"/>
      <c r="AA210" s="53"/>
      <c r="AB210" s="201"/>
      <c r="AC210" s="202"/>
      <c r="AD210" s="197"/>
      <c r="AE210" s="219"/>
      <c r="AF210" s="218"/>
      <c r="AG210" s="205"/>
      <c r="AH210" s="53"/>
      <c r="AI210" s="201"/>
      <c r="AJ210" s="202"/>
      <c r="AK210" s="197"/>
    </row>
    <row r="211" spans="1:38" s="179" customFormat="1" x14ac:dyDescent="0.25">
      <c r="A211" s="1"/>
      <c r="B211" s="93" t="s">
        <v>12</v>
      </c>
      <c r="C211" s="54"/>
      <c r="D211" s="86" t="s">
        <v>7</v>
      </c>
      <c r="E211" s="85"/>
      <c r="F211" s="311">
        <f>+RESIDENTIAL!$F$47</f>
        <v>2.0999999999999999E-3</v>
      </c>
      <c r="G211" s="92">
        <f>G208</f>
        <v>148.3768</v>
      </c>
      <c r="H211" s="77">
        <f t="shared" si="75"/>
        <v>0.31159127999999997</v>
      </c>
      <c r="I211" s="83"/>
      <c r="J211" s="311">
        <v>2.9999999999999997E-4</v>
      </c>
      <c r="K211" s="91">
        <f>K208</f>
        <v>148.3768</v>
      </c>
      <c r="L211" s="77">
        <f t="shared" si="76"/>
        <v>4.4513039999999997E-2</v>
      </c>
      <c r="M211" s="83"/>
      <c r="N211" s="82">
        <f t="shared" si="74"/>
        <v>-0.26707823999999997</v>
      </c>
      <c r="O211" s="104">
        <f t="shared" ref="O211:O220" si="77">IF(OR(H211=0,L211=0),"",(N211/H211))</f>
        <v>-0.8571428571428571</v>
      </c>
      <c r="Q211" s="219"/>
      <c r="R211" s="218"/>
      <c r="S211" s="205"/>
      <c r="T211" s="53"/>
      <c r="U211" s="201"/>
      <c r="V211" s="202"/>
      <c r="W211" s="197"/>
      <c r="X211" s="219"/>
      <c r="Y211" s="218"/>
      <c r="Z211" s="205"/>
      <c r="AA211" s="53"/>
      <c r="AB211" s="201"/>
      <c r="AC211" s="202"/>
      <c r="AD211" s="197"/>
      <c r="AE211" s="219"/>
      <c r="AF211" s="218"/>
      <c r="AG211" s="205"/>
      <c r="AH211" s="53"/>
      <c r="AI211" s="201"/>
      <c r="AJ211" s="202"/>
      <c r="AK211" s="197"/>
    </row>
    <row r="212" spans="1:38" s="179" customFormat="1" x14ac:dyDescent="0.25">
      <c r="A212" s="1"/>
      <c r="B212" s="54" t="s">
        <v>11</v>
      </c>
      <c r="C212" s="54"/>
      <c r="D212" s="86" t="s">
        <v>43</v>
      </c>
      <c r="E212" s="85"/>
      <c r="F212" s="325">
        <v>0.25</v>
      </c>
      <c r="G212" s="90"/>
      <c r="H212" s="77">
        <f t="shared" si="75"/>
        <v>0</v>
      </c>
      <c r="I212" s="83"/>
      <c r="J212" s="317">
        <v>0.25</v>
      </c>
      <c r="K212" s="89"/>
      <c r="L212" s="77">
        <f t="shared" si="76"/>
        <v>0</v>
      </c>
      <c r="M212" s="83"/>
      <c r="N212" s="82">
        <f t="shared" si="74"/>
        <v>0</v>
      </c>
      <c r="O212" s="104" t="str">
        <f t="shared" si="77"/>
        <v/>
      </c>
      <c r="Q212" s="220"/>
      <c r="R212" s="53"/>
      <c r="S212" s="205"/>
      <c r="T212" s="53"/>
      <c r="U212" s="201"/>
      <c r="V212" s="202"/>
      <c r="W212" s="197"/>
      <c r="X212" s="220"/>
      <c r="Y212" s="53"/>
      <c r="Z212" s="205"/>
      <c r="AA212" s="53"/>
      <c r="AB212" s="201"/>
      <c r="AC212" s="202"/>
      <c r="AD212" s="197"/>
      <c r="AE212" s="220"/>
      <c r="AF212" s="53"/>
      <c r="AG212" s="205"/>
      <c r="AH212" s="53"/>
      <c r="AI212" s="201"/>
      <c r="AJ212" s="202"/>
      <c r="AK212" s="197"/>
    </row>
    <row r="213" spans="1:38" s="179" customFormat="1" x14ac:dyDescent="0.25">
      <c r="A213" s="1"/>
      <c r="B213" s="87" t="s">
        <v>9</v>
      </c>
      <c r="C213" s="54"/>
      <c r="D213" s="86" t="s">
        <v>7</v>
      </c>
      <c r="E213" s="85"/>
      <c r="F213" s="311">
        <f>+RESIDENTIAL!F214</f>
        <v>3.5999999999999999E-3</v>
      </c>
      <c r="G213" s="84">
        <f>0.65*$F182</f>
        <v>92.95</v>
      </c>
      <c r="H213" s="77">
        <f t="shared" si="75"/>
        <v>0.33462000000000003</v>
      </c>
      <c r="I213" s="83"/>
      <c r="J213" s="311">
        <v>3.5999999999999999E-3</v>
      </c>
      <c r="K213" s="84">
        <f>$G213</f>
        <v>92.95</v>
      </c>
      <c r="L213" s="77">
        <f t="shared" si="76"/>
        <v>0.33462000000000003</v>
      </c>
      <c r="M213" s="83"/>
      <c r="N213" s="82">
        <f t="shared" si="74"/>
        <v>0</v>
      </c>
      <c r="O213" s="104">
        <f t="shared" si="77"/>
        <v>0</v>
      </c>
      <c r="Q213" s="203"/>
      <c r="R213" s="221"/>
      <c r="S213" s="205"/>
      <c r="T213" s="53"/>
      <c r="U213" s="201"/>
      <c r="V213" s="202"/>
      <c r="W213" s="197"/>
      <c r="X213" s="203"/>
      <c r="Y213" s="221"/>
      <c r="Z213" s="205"/>
      <c r="AA213" s="53"/>
      <c r="AB213" s="201"/>
      <c r="AC213" s="202"/>
      <c r="AD213" s="197"/>
      <c r="AE213" s="203"/>
      <c r="AF213" s="221"/>
      <c r="AG213" s="205"/>
      <c r="AH213" s="53"/>
      <c r="AI213" s="201"/>
      <c r="AJ213" s="202"/>
      <c r="AK213" s="197"/>
    </row>
    <row r="214" spans="1:38" s="179" customFormat="1" x14ac:dyDescent="0.25">
      <c r="A214" s="1"/>
      <c r="B214" s="87" t="s">
        <v>8</v>
      </c>
      <c r="C214" s="54"/>
      <c r="D214" s="86" t="s">
        <v>7</v>
      </c>
      <c r="E214" s="85"/>
      <c r="F214" s="311">
        <f>+RESIDENTIAL!F215</f>
        <v>2.0999999999999999E-3</v>
      </c>
      <c r="G214" s="84">
        <f>0.17*$F182</f>
        <v>24.310000000000002</v>
      </c>
      <c r="H214" s="77">
        <f t="shared" si="75"/>
        <v>5.1050999999999999E-2</v>
      </c>
      <c r="I214" s="83"/>
      <c r="J214" s="311">
        <v>2.0999999999999999E-3</v>
      </c>
      <c r="K214" s="84">
        <f>$G214</f>
        <v>24.310000000000002</v>
      </c>
      <c r="L214" s="77">
        <f t="shared" si="76"/>
        <v>5.1050999999999999E-2</v>
      </c>
      <c r="M214" s="83"/>
      <c r="N214" s="82">
        <f t="shared" si="74"/>
        <v>0</v>
      </c>
      <c r="O214" s="104">
        <f t="shared" si="77"/>
        <v>0</v>
      </c>
      <c r="Q214" s="203"/>
      <c r="R214" s="221"/>
      <c r="S214" s="205"/>
      <c r="T214" s="53"/>
      <c r="U214" s="201"/>
      <c r="V214" s="202"/>
      <c r="W214" s="197"/>
      <c r="X214" s="203"/>
      <c r="Y214" s="221"/>
      <c r="Z214" s="205"/>
      <c r="AA214" s="53"/>
      <c r="AB214" s="201"/>
      <c r="AC214" s="202"/>
      <c r="AD214" s="197"/>
      <c r="AE214" s="203"/>
      <c r="AF214" s="221"/>
      <c r="AG214" s="205"/>
      <c r="AH214" s="53"/>
      <c r="AI214" s="201"/>
      <c r="AJ214" s="202"/>
      <c r="AK214" s="197"/>
    </row>
    <row r="215" spans="1:38" s="179" customFormat="1" x14ac:dyDescent="0.25">
      <c r="A215" s="1"/>
      <c r="B215" s="2" t="s">
        <v>6</v>
      </c>
      <c r="C215" s="54"/>
      <c r="D215" s="86" t="s">
        <v>7</v>
      </c>
      <c r="E215" s="85"/>
      <c r="F215" s="311">
        <f>+RESIDENTIAL!F216</f>
        <v>0.25</v>
      </c>
      <c r="G215" s="84">
        <f>0.18*$F182</f>
        <v>25.74</v>
      </c>
      <c r="H215" s="77">
        <f t="shared" si="75"/>
        <v>6.4349999999999996</v>
      </c>
      <c r="I215" s="83"/>
      <c r="J215" s="311">
        <v>0.25</v>
      </c>
      <c r="K215" s="84">
        <f>$G215</f>
        <v>25.74</v>
      </c>
      <c r="L215" s="77">
        <f t="shared" si="76"/>
        <v>6.4349999999999996</v>
      </c>
      <c r="M215" s="83"/>
      <c r="N215" s="82">
        <f t="shared" si="74"/>
        <v>0</v>
      </c>
      <c r="O215" s="104">
        <f t="shared" si="77"/>
        <v>0</v>
      </c>
      <c r="Q215" s="203"/>
      <c r="R215" s="221"/>
      <c r="S215" s="205"/>
      <c r="T215" s="53"/>
      <c r="U215" s="201"/>
      <c r="V215" s="202"/>
      <c r="W215" s="197"/>
      <c r="X215" s="203"/>
      <c r="Y215" s="221"/>
      <c r="Z215" s="205"/>
      <c r="AA215" s="53"/>
      <c r="AB215" s="201"/>
      <c r="AC215" s="202"/>
      <c r="AD215" s="197"/>
      <c r="AE215" s="203"/>
      <c r="AF215" s="221"/>
      <c r="AG215" s="205"/>
      <c r="AH215" s="53"/>
      <c r="AI215" s="201"/>
      <c r="AJ215" s="202"/>
      <c r="AK215" s="197"/>
    </row>
    <row r="216" spans="1:38" s="179" customFormat="1" x14ac:dyDescent="0.25">
      <c r="A216" s="6"/>
      <c r="B216" s="81" t="s">
        <v>5</v>
      </c>
      <c r="C216" s="25"/>
      <c r="D216" s="86" t="s">
        <v>7</v>
      </c>
      <c r="E216" s="80"/>
      <c r="F216" s="311">
        <f>+RESIDENTIAL!F217</f>
        <v>6.5000000000000002E-2</v>
      </c>
      <c r="G216" s="78">
        <f>IF(AND($T$1=1, $F182&gt;=600), 600, IF(AND($T$1=1, AND($F182&lt;600, $F182&gt;=0)), $F182, IF(AND($T$1=2, $F182&gt;=1000), 1000, IF(AND($T$1=2, AND($F182&lt;1000, $F182&gt;=0)), $F182))))</f>
        <v>143</v>
      </c>
      <c r="H216" s="77">
        <f t="shared" si="75"/>
        <v>9.2949999999999999</v>
      </c>
      <c r="I216" s="76"/>
      <c r="J216" s="311">
        <v>6.5000000000000002E-2</v>
      </c>
      <c r="K216" s="78">
        <f>$G216</f>
        <v>143</v>
      </c>
      <c r="L216" s="77">
        <f t="shared" si="76"/>
        <v>9.2949999999999999</v>
      </c>
      <c r="M216" s="76"/>
      <c r="N216" s="75">
        <f t="shared" si="74"/>
        <v>0</v>
      </c>
      <c r="O216" s="104">
        <f t="shared" si="77"/>
        <v>0</v>
      </c>
      <c r="Q216" s="203"/>
      <c r="R216" s="204"/>
      <c r="S216" s="205"/>
      <c r="T216" s="24"/>
      <c r="U216" s="201"/>
      <c r="V216" s="202"/>
      <c r="W216" s="197"/>
      <c r="X216" s="203"/>
      <c r="Y216" s="204"/>
      <c r="Z216" s="205"/>
      <c r="AA216" s="24"/>
      <c r="AB216" s="201"/>
      <c r="AC216" s="202"/>
      <c r="AD216" s="197"/>
      <c r="AE216" s="203"/>
      <c r="AF216" s="204"/>
      <c r="AG216" s="205"/>
      <c r="AH216" s="24"/>
      <c r="AI216" s="201"/>
      <c r="AJ216" s="202"/>
      <c r="AK216" s="197"/>
    </row>
    <row r="217" spans="1:38" s="179" customFormat="1" x14ac:dyDescent="0.25">
      <c r="A217" s="6"/>
      <c r="B217" s="81" t="s">
        <v>4</v>
      </c>
      <c r="C217" s="25"/>
      <c r="D217" s="86" t="s">
        <v>7</v>
      </c>
      <c r="E217" s="80"/>
      <c r="F217" s="311">
        <f>+RESIDENTIAL!F218</f>
        <v>9.5000000000000001E-2</v>
      </c>
      <c r="G217" s="78">
        <f>IF(AND($T$1=1, F182&gt;=600), F182-600, IF(AND($T$1=1, AND(F182&lt;600, F182&gt;=0)), 0, IF(AND($T$1=2, F182&gt;=1000), F182-1000, IF(AND($T$1=2, AND(F182&lt;1000, F182&gt;=0)), 0))))</f>
        <v>0</v>
      </c>
      <c r="H217" s="77">
        <f t="shared" si="75"/>
        <v>0</v>
      </c>
      <c r="I217" s="76"/>
      <c r="J217" s="311">
        <v>9.5000000000000001E-2</v>
      </c>
      <c r="K217" s="78">
        <f>$G217</f>
        <v>0</v>
      </c>
      <c r="L217" s="77">
        <f t="shared" si="76"/>
        <v>0</v>
      </c>
      <c r="M217" s="76"/>
      <c r="N217" s="75">
        <f t="shared" si="74"/>
        <v>0</v>
      </c>
      <c r="O217" s="104" t="str">
        <f t="shared" si="77"/>
        <v/>
      </c>
      <c r="Q217" s="203"/>
      <c r="R217" s="204"/>
      <c r="S217" s="205"/>
      <c r="T217" s="24"/>
      <c r="U217" s="201"/>
      <c r="V217" s="202"/>
      <c r="W217" s="197"/>
      <c r="X217" s="203"/>
      <c r="Y217" s="204"/>
      <c r="Z217" s="205"/>
      <c r="AA217" s="24"/>
      <c r="AB217" s="201"/>
      <c r="AC217" s="202"/>
      <c r="AD217" s="197"/>
      <c r="AE217" s="203"/>
      <c r="AF217" s="204"/>
      <c r="AG217" s="205"/>
      <c r="AH217" s="24"/>
      <c r="AI217" s="201"/>
      <c r="AJ217" s="202"/>
      <c r="AK217" s="197"/>
    </row>
    <row r="218" spans="1:38" s="179" customFormat="1" x14ac:dyDescent="0.25">
      <c r="A218" s="6"/>
      <c r="B218" s="195" t="s">
        <v>76</v>
      </c>
      <c r="C218" s="25"/>
      <c r="D218" s="86" t="s">
        <v>7</v>
      </c>
      <c r="E218" s="80"/>
      <c r="F218" s="311">
        <f>+RESIDENTIAL!$F$54</f>
        <v>0.1101</v>
      </c>
      <c r="G218" s="78">
        <v>143</v>
      </c>
      <c r="H218" s="77">
        <f t="shared" si="75"/>
        <v>15.744300000000001</v>
      </c>
      <c r="I218" s="76"/>
      <c r="J218" s="311">
        <v>0.1101</v>
      </c>
      <c r="K218" s="78">
        <f t="shared" ref="K218:K220" si="78">$G218</f>
        <v>143</v>
      </c>
      <c r="L218" s="77">
        <f t="shared" si="76"/>
        <v>15.744300000000001</v>
      </c>
      <c r="M218" s="76"/>
      <c r="N218" s="75">
        <f t="shared" si="74"/>
        <v>0</v>
      </c>
      <c r="O218" s="104">
        <f t="shared" si="77"/>
        <v>0</v>
      </c>
      <c r="Q218" s="203"/>
      <c r="R218" s="204"/>
      <c r="S218" s="205"/>
      <c r="T218" s="24"/>
      <c r="U218" s="201"/>
      <c r="V218" s="202"/>
      <c r="W218" s="197"/>
      <c r="X218" s="203"/>
      <c r="Y218" s="204"/>
      <c r="Z218" s="205"/>
      <c r="AA218" s="24"/>
      <c r="AB218" s="201"/>
      <c r="AC218" s="202"/>
      <c r="AD218" s="197"/>
      <c r="AE218" s="203"/>
      <c r="AF218" s="204"/>
      <c r="AG218" s="205"/>
      <c r="AH218" s="24"/>
      <c r="AI218" s="201"/>
      <c r="AJ218" s="202"/>
      <c r="AK218" s="197"/>
    </row>
    <row r="219" spans="1:38" s="179" customFormat="1" x14ac:dyDescent="0.25">
      <c r="A219" s="6"/>
      <c r="B219" s="195" t="s">
        <v>95</v>
      </c>
      <c r="C219" s="25"/>
      <c r="D219" s="86" t="s">
        <v>7</v>
      </c>
      <c r="E219" s="80"/>
      <c r="F219" s="328">
        <f>+F199</f>
        <v>-3.2899999999999999E-2</v>
      </c>
      <c r="G219" s="78">
        <v>143</v>
      </c>
      <c r="H219" s="77">
        <f t="shared" si="75"/>
        <v>-4.7046999999999999</v>
      </c>
      <c r="I219" s="76"/>
      <c r="J219" s="328">
        <v>-3.2899999999999999E-2</v>
      </c>
      <c r="K219" s="78">
        <f>+G219</f>
        <v>143</v>
      </c>
      <c r="L219" s="77">
        <f t="shared" si="76"/>
        <v>-4.7046999999999999</v>
      </c>
      <c r="M219" s="76"/>
      <c r="N219" s="82">
        <f t="shared" si="74"/>
        <v>0</v>
      </c>
      <c r="O219" s="104">
        <f t="shared" si="77"/>
        <v>0</v>
      </c>
      <c r="Q219" s="203"/>
      <c r="R219" s="204"/>
      <c r="S219" s="205"/>
      <c r="T219" s="24"/>
      <c r="U219" s="201"/>
      <c r="V219" s="202"/>
      <c r="W219" s="197"/>
      <c r="X219" s="203"/>
      <c r="Y219" s="204"/>
      <c r="Z219" s="205"/>
      <c r="AA219" s="24"/>
      <c r="AB219" s="201"/>
      <c r="AC219" s="202"/>
      <c r="AD219" s="197"/>
      <c r="AE219" s="203"/>
      <c r="AF219" s="204"/>
      <c r="AG219" s="205"/>
      <c r="AH219" s="24"/>
      <c r="AI219" s="201"/>
      <c r="AJ219" s="202"/>
      <c r="AK219" s="197"/>
    </row>
    <row r="220" spans="1:38" s="179" customFormat="1" ht="15.75" thickBot="1" x14ac:dyDescent="0.3">
      <c r="A220" s="6"/>
      <c r="B220" s="195" t="s">
        <v>77</v>
      </c>
      <c r="C220" s="25"/>
      <c r="D220" s="86" t="s">
        <v>7</v>
      </c>
      <c r="E220" s="80"/>
      <c r="F220" s="79">
        <f>+RESIDENTIAL!$F$55</f>
        <v>0.1101</v>
      </c>
      <c r="G220" s="78"/>
      <c r="H220" s="77">
        <f t="shared" si="75"/>
        <v>0</v>
      </c>
      <c r="I220" s="76"/>
      <c r="J220" s="79">
        <v>0.1101</v>
      </c>
      <c r="K220" s="78">
        <f t="shared" si="78"/>
        <v>0</v>
      </c>
      <c r="L220" s="77">
        <f t="shared" si="76"/>
        <v>0</v>
      </c>
      <c r="M220" s="76"/>
      <c r="N220" s="75">
        <f t="shared" si="74"/>
        <v>0</v>
      </c>
      <c r="O220" s="104" t="str">
        <f t="shared" si="77"/>
        <v/>
      </c>
      <c r="Q220" s="203"/>
      <c r="R220" s="204"/>
      <c r="S220" s="205"/>
      <c r="T220" s="24"/>
      <c r="U220" s="201"/>
      <c r="V220" s="202"/>
      <c r="W220" s="197"/>
      <c r="X220" s="203"/>
      <c r="Y220" s="204"/>
      <c r="Z220" s="205"/>
      <c r="AA220" s="24"/>
      <c r="AB220" s="201"/>
      <c r="AC220" s="202"/>
      <c r="AD220" s="197"/>
      <c r="AE220" s="203"/>
      <c r="AF220" s="204"/>
      <c r="AG220" s="205"/>
      <c r="AH220" s="24"/>
      <c r="AI220" s="201"/>
      <c r="AJ220" s="202"/>
      <c r="AK220" s="197"/>
    </row>
    <row r="221" spans="1:38" s="179" customFormat="1" ht="15.75" thickBot="1" x14ac:dyDescent="0.3">
      <c r="A221" s="1"/>
      <c r="B221" s="74"/>
      <c r="C221" s="72"/>
      <c r="D221" s="73"/>
      <c r="E221" s="72"/>
      <c r="F221" s="43"/>
      <c r="G221" s="71"/>
      <c r="H221" s="41"/>
      <c r="I221" s="69"/>
      <c r="J221" s="43"/>
      <c r="K221" s="70"/>
      <c r="L221" s="41"/>
      <c r="M221" s="69"/>
      <c r="N221" s="68"/>
      <c r="O221" s="7"/>
      <c r="Q221" s="203"/>
      <c r="R221" s="213"/>
      <c r="S221" s="205"/>
      <c r="T221" s="53"/>
      <c r="U221" s="201"/>
      <c r="V221" s="222"/>
      <c r="W221" s="197"/>
      <c r="X221" s="203"/>
      <c r="Y221" s="213"/>
      <c r="Z221" s="205"/>
      <c r="AA221" s="53"/>
      <c r="AB221" s="201"/>
      <c r="AC221" s="222"/>
      <c r="AD221" s="197"/>
      <c r="AE221" s="203"/>
      <c r="AF221" s="213"/>
      <c r="AG221" s="205"/>
      <c r="AH221" s="53"/>
      <c r="AI221" s="201"/>
      <c r="AJ221" s="222"/>
      <c r="AK221" s="197"/>
    </row>
    <row r="222" spans="1:38" s="179" customFormat="1" x14ac:dyDescent="0.25">
      <c r="A222" s="1"/>
      <c r="B222" s="67" t="s">
        <v>92</v>
      </c>
      <c r="C222" s="54"/>
      <c r="D222" s="54"/>
      <c r="E222" s="54"/>
      <c r="F222" s="66"/>
      <c r="G222" s="65"/>
      <c r="H222" s="62">
        <f>SUM(H209:H212,H218:H219)</f>
        <v>41.756448159999998</v>
      </c>
      <c r="I222" s="64"/>
      <c r="J222" s="63"/>
      <c r="K222" s="63"/>
      <c r="L222" s="149">
        <f>SUM(L209:L212,L218:L219)</f>
        <v>43.098163247999999</v>
      </c>
      <c r="M222" s="61"/>
      <c r="N222" s="261">
        <f>L222-H222</f>
        <v>1.3417150880000008</v>
      </c>
      <c r="O222" s="265">
        <f t="shared" ref="O222:O223" si="79">IF(OR(H222=0,L222=0),"",(N222/H222))</f>
        <v>3.2131925657538994E-2</v>
      </c>
      <c r="Q222" s="223"/>
      <c r="R222" s="223"/>
      <c r="S222" s="214"/>
      <c r="T222" s="61"/>
      <c r="U222" s="201"/>
      <c r="V222" s="202"/>
      <c r="W222" s="197"/>
      <c r="X222" s="223"/>
      <c r="Y222" s="223"/>
      <c r="Z222" s="214"/>
      <c r="AA222" s="61"/>
      <c r="AB222" s="201"/>
      <c r="AC222" s="202"/>
      <c r="AD222" s="197"/>
      <c r="AE222" s="223"/>
      <c r="AF222" s="223"/>
      <c r="AG222" s="214"/>
      <c r="AH222" s="61"/>
      <c r="AI222" s="201"/>
      <c r="AJ222" s="202"/>
      <c r="AK222" s="197"/>
    </row>
    <row r="223" spans="1:38" s="179" customFormat="1" x14ac:dyDescent="0.25">
      <c r="A223" s="1"/>
      <c r="B223" s="67" t="s">
        <v>78</v>
      </c>
      <c r="C223" s="54"/>
      <c r="D223" s="54"/>
      <c r="E223" s="54"/>
      <c r="F223" s="57">
        <v>-0.08</v>
      </c>
      <c r="G223" s="65"/>
      <c r="H223" s="56">
        <f>+H222*F223</f>
        <v>-3.3405158527999999</v>
      </c>
      <c r="I223" s="64"/>
      <c r="J223" s="57">
        <v>-0.08</v>
      </c>
      <c r="K223" s="65"/>
      <c r="L223" s="55">
        <f>+L222*J223</f>
        <v>-3.4478530598399999</v>
      </c>
      <c r="M223" s="61"/>
      <c r="N223" s="55">
        <f>L223-H223</f>
        <v>-0.10733720704000005</v>
      </c>
      <c r="O223" s="104">
        <f t="shared" si="79"/>
        <v>3.2131925657538987E-2</v>
      </c>
      <c r="Q223" s="223"/>
      <c r="R223" s="223"/>
      <c r="S223" s="214"/>
      <c r="T223" s="61"/>
      <c r="U223" s="201"/>
      <c r="V223" s="202"/>
      <c r="W223" s="197"/>
      <c r="X223" s="223"/>
      <c r="Y223" s="223"/>
      <c r="Z223" s="214"/>
      <c r="AA223" s="61"/>
      <c r="AB223" s="201"/>
      <c r="AC223" s="202"/>
      <c r="AD223" s="197"/>
      <c r="AE223" s="223"/>
      <c r="AF223" s="223"/>
      <c r="AG223" s="214"/>
      <c r="AH223" s="61"/>
      <c r="AI223" s="201"/>
      <c r="AJ223" s="202"/>
      <c r="AK223" s="197"/>
      <c r="AL223" s="197"/>
    </row>
    <row r="224" spans="1:38" s="179" customFormat="1" x14ac:dyDescent="0.25">
      <c r="A224" s="1"/>
      <c r="B224" s="59" t="s">
        <v>1</v>
      </c>
      <c r="C224" s="54"/>
      <c r="D224" s="54"/>
      <c r="E224" s="54"/>
      <c r="F224" s="58">
        <v>0.13</v>
      </c>
      <c r="G224" s="53"/>
      <c r="H224" s="56">
        <f>H222*F224</f>
        <v>5.4283382607999995</v>
      </c>
      <c r="I224" s="52"/>
      <c r="J224" s="57">
        <v>0.13</v>
      </c>
      <c r="K224" s="52"/>
      <c r="L224" s="55">
        <f>L222*J224</f>
        <v>5.6027612222399998</v>
      </c>
      <c r="M224" s="51"/>
      <c r="N224" s="55">
        <f>L224-H224</f>
        <v>0.17442296144000036</v>
      </c>
      <c r="O224" s="104">
        <f t="shared" ref="O224:O225" si="80">IF(OR(H224=0,L224=0),"",(N224/H224))</f>
        <v>3.2131925657539043E-2</v>
      </c>
      <c r="Q224" s="224"/>
      <c r="R224" s="51"/>
      <c r="S224" s="225"/>
      <c r="T224" s="51"/>
      <c r="U224" s="201"/>
      <c r="V224" s="202"/>
      <c r="W224" s="197"/>
      <c r="X224" s="224"/>
      <c r="Y224" s="51"/>
      <c r="Z224" s="225"/>
      <c r="AA224" s="51"/>
      <c r="AB224" s="201"/>
      <c r="AC224" s="202"/>
      <c r="AD224" s="197"/>
      <c r="AE224" s="224"/>
      <c r="AF224" s="51"/>
      <c r="AG224" s="225"/>
      <c r="AH224" s="51"/>
      <c r="AI224" s="201"/>
      <c r="AJ224" s="202"/>
      <c r="AK224" s="197"/>
    </row>
    <row r="225" spans="1:38" s="179" customFormat="1" ht="15.75" thickBot="1" x14ac:dyDescent="0.3">
      <c r="A225" s="1"/>
      <c r="B225" s="341" t="s">
        <v>93</v>
      </c>
      <c r="C225" s="341"/>
      <c r="D225" s="341"/>
      <c r="E225" s="50"/>
      <c r="F225" s="49"/>
      <c r="G225" s="48"/>
      <c r="H225" s="47">
        <f>SUM(H222:H224)</f>
        <v>43.844270567999992</v>
      </c>
      <c r="I225" s="46"/>
      <c r="J225" s="46"/>
      <c r="K225" s="46"/>
      <c r="L225" s="238">
        <f>SUM(L222:L224)</f>
        <v>45.253071410399997</v>
      </c>
      <c r="M225" s="45"/>
      <c r="N225" s="44">
        <f>L225-H225</f>
        <v>1.4088008424000051</v>
      </c>
      <c r="O225" s="152">
        <f t="shared" si="80"/>
        <v>3.2131925657539098E-2</v>
      </c>
      <c r="Q225" s="61"/>
      <c r="R225" s="61"/>
      <c r="S225" s="214"/>
      <c r="T225" s="61"/>
      <c r="U225" s="214"/>
      <c r="V225" s="226"/>
      <c r="W225" s="197"/>
      <c r="X225" s="61"/>
      <c r="Y225" s="61"/>
      <c r="Z225" s="214"/>
      <c r="AA225" s="61"/>
      <c r="AB225" s="214"/>
      <c r="AC225" s="226"/>
      <c r="AD225" s="197"/>
      <c r="AE225" s="61"/>
      <c r="AF225" s="61"/>
      <c r="AG225" s="214"/>
      <c r="AH225" s="61"/>
      <c r="AI225" s="214"/>
      <c r="AJ225" s="226"/>
      <c r="AK225" s="197"/>
      <c r="AL225" s="197"/>
    </row>
    <row r="226" spans="1:38" s="179" customFormat="1" ht="15.75" thickBot="1" x14ac:dyDescent="0.3">
      <c r="A226" s="6"/>
      <c r="B226" s="18"/>
      <c r="C226" s="16"/>
      <c r="D226" s="17"/>
      <c r="E226" s="16"/>
      <c r="F226" s="43"/>
      <c r="G226" s="11"/>
      <c r="H226" s="41"/>
      <c r="I226" s="9"/>
      <c r="J226" s="43"/>
      <c r="K226" s="42"/>
      <c r="L226" s="242"/>
      <c r="M226" s="9"/>
      <c r="N226" s="40"/>
      <c r="O226" s="7"/>
      <c r="Q226" s="203"/>
      <c r="R226" s="227"/>
      <c r="S226" s="205"/>
      <c r="T226" s="24"/>
      <c r="U226" s="228"/>
      <c r="V226" s="222"/>
      <c r="W226" s="197"/>
      <c r="X226" s="203"/>
      <c r="Y226" s="227"/>
      <c r="Z226" s="205"/>
      <c r="AA226" s="24"/>
      <c r="AB226" s="228"/>
      <c r="AC226" s="222"/>
      <c r="AD226" s="197"/>
      <c r="AE226" s="203"/>
      <c r="AF226" s="227"/>
      <c r="AG226" s="205"/>
      <c r="AH226" s="24"/>
      <c r="AI226" s="228"/>
      <c r="AJ226" s="222"/>
      <c r="AK226" s="197"/>
    </row>
    <row r="227" spans="1:38" s="179" customForma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5"/>
      <c r="M227" s="1"/>
      <c r="N227" s="1"/>
      <c r="O227" s="1"/>
      <c r="Q227" s="206"/>
      <c r="R227" s="206"/>
      <c r="S227" s="237"/>
      <c r="T227" s="206"/>
      <c r="U227" s="206"/>
      <c r="V227" s="206"/>
      <c r="W227" s="197"/>
      <c r="X227" s="206"/>
      <c r="Y227" s="206"/>
      <c r="Z227" s="234"/>
      <c r="AA227" s="206"/>
      <c r="AB227" s="206"/>
      <c r="AC227" s="206"/>
      <c r="AD227" s="197"/>
      <c r="AE227" s="206"/>
      <c r="AF227" s="206"/>
      <c r="AG227" s="234"/>
      <c r="AH227" s="206"/>
      <c r="AI227" s="206"/>
      <c r="AJ227" s="206"/>
      <c r="AK227" s="197"/>
    </row>
    <row r="228" spans="1:38" s="179" customFormat="1" x14ac:dyDescent="0.25">
      <c r="A228" s="1"/>
      <c r="B228" s="4" t="s">
        <v>0</v>
      </c>
      <c r="C228" s="1"/>
      <c r="D228" s="1"/>
      <c r="E228" s="1"/>
      <c r="F228" s="3">
        <v>3.7600000000000001E-2</v>
      </c>
      <c r="G228" s="1"/>
      <c r="H228" s="1"/>
      <c r="I228" s="1"/>
      <c r="J228" s="3">
        <v>3.7600000000000001E-2</v>
      </c>
      <c r="K228" s="1"/>
      <c r="L228" s="1"/>
      <c r="M228" s="1"/>
      <c r="N228" s="1"/>
      <c r="O228" s="1"/>
      <c r="Q228" s="235"/>
      <c r="R228" s="206"/>
      <c r="S228" s="206"/>
      <c r="T228" s="206"/>
      <c r="U228" s="206"/>
      <c r="V228" s="206"/>
      <c r="W228" s="197"/>
      <c r="X228" s="235"/>
      <c r="Y228" s="206"/>
      <c r="Z228" s="206"/>
      <c r="AA228" s="206"/>
      <c r="AB228" s="206"/>
      <c r="AC228" s="206"/>
      <c r="AD228" s="197"/>
      <c r="AE228" s="235"/>
      <c r="AF228" s="206"/>
      <c r="AG228" s="206"/>
      <c r="AH228" s="206"/>
      <c r="AI228" s="206"/>
      <c r="AJ228" s="206"/>
      <c r="AK228" s="197"/>
    </row>
    <row r="229" spans="1:38" s="179" customFormat="1" x14ac:dyDescent="0.25">
      <c r="A229" s="11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38" s="179" customFormat="1" x14ac:dyDescent="0.25">
      <c r="A230" s="11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38" s="179" customFormat="1" x14ac:dyDescent="0.25">
      <c r="A231" s="11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38" s="179" customFormat="1" x14ac:dyDescent="0.25">
      <c r="A232" s="11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38" s="179" customFormat="1" x14ac:dyDescent="0.25">
      <c r="A233" s="11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38" s="179" customFormat="1" x14ac:dyDescent="0.25">
      <c r="A234" s="11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38" s="179" customFormat="1" x14ac:dyDescent="0.25">
      <c r="A235" s="11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38" s="179" customFormat="1" x14ac:dyDescent="0.25">
      <c r="A236" s="11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38" s="179" customFormat="1" x14ac:dyDescent="0.25">
      <c r="A237" s="11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38" s="179" customFormat="1" x14ac:dyDescent="0.25">
      <c r="A238" s="11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38" s="179" customFormat="1" x14ac:dyDescent="0.25">
      <c r="A239" s="11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38" s="179" customFormat="1" x14ac:dyDescent="0.25">
      <c r="A240" s="11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179" customFormat="1" x14ac:dyDescent="0.25">
      <c r="A241" s="11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179" customFormat="1" x14ac:dyDescent="0.25">
      <c r="A242" s="11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179" customFormat="1" x14ac:dyDescent="0.25">
      <c r="A243" s="11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179" customFormat="1" x14ac:dyDescent="0.25">
      <c r="A244" s="11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179" customFormat="1" x14ac:dyDescent="0.25">
      <c r="A245" s="11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179" customFormat="1" x14ac:dyDescent="0.25">
      <c r="A246" s="11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179" customFormat="1" x14ac:dyDescent="0.25">
      <c r="A247" s="11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179" customFormat="1" x14ac:dyDescent="0.25">
      <c r="A248" s="11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179" customFormat="1" x14ac:dyDescent="0.25">
      <c r="A249" s="11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179" customFormat="1" x14ac:dyDescent="0.25">
      <c r="A250" s="11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179" customFormat="1" x14ac:dyDescent="0.25">
      <c r="A251" s="11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179" customFormat="1" x14ac:dyDescent="0.25">
      <c r="A252" s="11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179" customFormat="1" x14ac:dyDescent="0.25">
      <c r="A253" s="11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179" customFormat="1" x14ac:dyDescent="0.25">
      <c r="A254" s="11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179" customFormat="1" x14ac:dyDescent="0.25">
      <c r="A255" s="11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179" customFormat="1" x14ac:dyDescent="0.25">
      <c r="A256" s="11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179" customFormat="1" x14ac:dyDescent="0.25">
      <c r="A257" s="11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179" customFormat="1" x14ac:dyDescent="0.25">
      <c r="A258" s="11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179" customFormat="1" x14ac:dyDescent="0.25">
      <c r="A259" s="11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179" customFormat="1" x14ac:dyDescent="0.25">
      <c r="A260" s="11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179" customFormat="1" x14ac:dyDescent="0.25">
      <c r="A261" s="11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179" customFormat="1" x14ac:dyDescent="0.25">
      <c r="A262" s="11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179" customFormat="1" x14ac:dyDescent="0.25">
      <c r="A263" s="11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179" customFormat="1" x14ac:dyDescent="0.25">
      <c r="A264" s="11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179" customFormat="1" x14ac:dyDescent="0.25">
      <c r="A265" s="11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179" customFormat="1" x14ac:dyDescent="0.25">
      <c r="A266" s="11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179" customFormat="1" x14ac:dyDescent="0.25">
      <c r="A267" s="11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179" customFormat="1" x14ac:dyDescent="0.25">
      <c r="A268" s="11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179" customFormat="1" x14ac:dyDescent="0.25">
      <c r="A269" s="11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179" customFormat="1" x14ac:dyDescent="0.25">
      <c r="A270" s="11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179" customFormat="1" x14ac:dyDescent="0.25">
      <c r="A271" s="11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179" customFormat="1" x14ac:dyDescent="0.25">
      <c r="A272" s="11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179" customFormat="1" x14ac:dyDescent="0.25">
      <c r="A273" s="11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179" customFormat="1" x14ac:dyDescent="0.25">
      <c r="A274" s="11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179" customFormat="1" x14ac:dyDescent="0.25">
      <c r="A275" s="11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179" customFormat="1" x14ac:dyDescent="0.25">
      <c r="A276" s="11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179" customFormat="1" x14ac:dyDescent="0.25">
      <c r="A277" s="11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179" customFormat="1" x14ac:dyDescent="0.25">
      <c r="A278" s="11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179" customFormat="1" x14ac:dyDescent="0.25">
      <c r="A279" s="11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179" customFormat="1" x14ac:dyDescent="0.25">
      <c r="A280" s="11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179" customFormat="1" x14ac:dyDescent="0.25">
      <c r="A281" s="11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179" customFormat="1" x14ac:dyDescent="0.25">
      <c r="A282" s="11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179" customFormat="1" x14ac:dyDescent="0.25">
      <c r="A283" s="11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179" customFormat="1" x14ac:dyDescent="0.25">
      <c r="A284" s="11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179" customFormat="1" x14ac:dyDescent="0.25">
      <c r="A285" s="11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179" customFormat="1" x14ac:dyDescent="0.25">
      <c r="A286" s="11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179" customFormat="1" x14ac:dyDescent="0.25">
      <c r="A287" s="11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179" customFormat="1" x14ac:dyDescent="0.25">
      <c r="A288" s="11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179" customFormat="1" x14ac:dyDescent="0.25">
      <c r="A289" s="11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179" customFormat="1" x14ac:dyDescent="0.25">
      <c r="A290" s="11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179" customFormat="1" x14ac:dyDescent="0.25">
      <c r="A291" s="11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179" customFormat="1" x14ac:dyDescent="0.25">
      <c r="A292" s="11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179" customFormat="1" x14ac:dyDescent="0.25">
      <c r="A293" s="11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179" customFormat="1" x14ac:dyDescent="0.25">
      <c r="A294" s="11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179" customFormat="1" x14ac:dyDescent="0.25">
      <c r="A295" s="11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179" customFormat="1" x14ac:dyDescent="0.25">
      <c r="A296" s="11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179" customFormat="1" x14ac:dyDescent="0.25">
      <c r="A297" s="11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179" customFormat="1" x14ac:dyDescent="0.25">
      <c r="A298" s="11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s="179" customFormat="1" x14ac:dyDescent="0.25">
      <c r="A299" s="11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s="179" customFormat="1" x14ac:dyDescent="0.25">
      <c r="A300" s="11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s="179" customFormat="1" x14ac:dyDescent="0.25">
      <c r="A301" s="11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179" customFormat="1" x14ac:dyDescent="0.25">
      <c r="A302" s="11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s="179" customFormat="1" x14ac:dyDescent="0.25">
      <c r="A303" s="11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s="179" customFormat="1" x14ac:dyDescent="0.25">
      <c r="A304" s="11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s="179" customFormat="1" x14ac:dyDescent="0.25">
      <c r="A305" s="11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s="179" customFormat="1" x14ac:dyDescent="0.25">
      <c r="A306" s="11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s="179" customFormat="1" x14ac:dyDescent="0.25">
      <c r="A307" s="11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s="179" customFormat="1" x14ac:dyDescent="0.25">
      <c r="A308" s="11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s="179" customFormat="1" x14ac:dyDescent="0.25">
      <c r="A309" s="11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s="179" customFormat="1" x14ac:dyDescent="0.25">
      <c r="A310" s="11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s="179" customFormat="1" x14ac:dyDescent="0.25">
      <c r="A311" s="11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s="179" customFormat="1" x14ac:dyDescent="0.25">
      <c r="A312" s="11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s="179" customFormat="1" x14ac:dyDescent="0.25">
      <c r="A313" s="11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s="179" customFormat="1" x14ac:dyDescent="0.25">
      <c r="A314" s="11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s="179" customFormat="1" x14ac:dyDescent="0.25">
      <c r="A315" s="11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s="179" customFormat="1" x14ac:dyDescent="0.25">
      <c r="A316" s="11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s="179" customFormat="1" x14ac:dyDescent="0.25">
      <c r="A317" s="11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s="179" customFormat="1" x14ac:dyDescent="0.25">
      <c r="A318" s="11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s="179" customFormat="1" x14ac:dyDescent="0.25">
      <c r="A319" s="11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s="179" customFormat="1" x14ac:dyDescent="0.25">
      <c r="A320" s="11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s="179" customFormat="1" x14ac:dyDescent="0.25">
      <c r="A321" s="11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s="179" customFormat="1" x14ac:dyDescent="0.25">
      <c r="A322" s="11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s="179" customFormat="1" x14ac:dyDescent="0.25">
      <c r="A323" s="11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s="179" customFormat="1" x14ac:dyDescent="0.25">
      <c r="A324" s="11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s="179" customFormat="1" x14ac:dyDescent="0.25">
      <c r="A325" s="11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s="179" customFormat="1" x14ac:dyDescent="0.25">
      <c r="A326" s="11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s="179" customFormat="1" x14ac:dyDescent="0.25">
      <c r="A327" s="11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s="179" customFormat="1" x14ac:dyDescent="0.25">
      <c r="A328" s="11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s="179" customFormat="1" x14ac:dyDescent="0.25">
      <c r="A329" s="11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s="179" customFormat="1" x14ac:dyDescent="0.25">
      <c r="A330" s="11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s="179" customFormat="1" x14ac:dyDescent="0.25">
      <c r="A331" s="11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s="179" customFormat="1" x14ac:dyDescent="0.25">
      <c r="A332" s="11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s="179" customFormat="1" x14ac:dyDescent="0.25">
      <c r="A333" s="11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s="179" customFormat="1" x14ac:dyDescent="0.25">
      <c r="A334" s="11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s="179" customFormat="1" x14ac:dyDescent="0.25">
      <c r="A335" s="11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s="179" customFormat="1" x14ac:dyDescent="0.25">
      <c r="A336" s="11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s="179" customFormat="1" x14ac:dyDescent="0.25">
      <c r="A337" s="11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x14ac:dyDescent="0.25">
      <c r="A338" s="192"/>
    </row>
    <row r="339" spans="1:15" x14ac:dyDescent="0.25">
      <c r="A339" s="192"/>
    </row>
    <row r="340" spans="1:15" x14ac:dyDescent="0.25">
      <c r="A340" s="192"/>
    </row>
    <row r="341" spans="1:15" x14ac:dyDescent="0.25">
      <c r="A341" s="192"/>
    </row>
    <row r="342" spans="1:15" x14ac:dyDescent="0.25">
      <c r="A342" s="192"/>
    </row>
    <row r="343" spans="1:15" x14ac:dyDescent="0.25">
      <c r="A343" s="192"/>
    </row>
    <row r="344" spans="1:15" x14ac:dyDescent="0.25">
      <c r="A344" s="192"/>
    </row>
    <row r="345" spans="1:15" x14ac:dyDescent="0.25">
      <c r="A345" s="192"/>
    </row>
    <row r="346" spans="1:15" x14ac:dyDescent="0.25">
      <c r="A346" s="192"/>
    </row>
    <row r="347" spans="1:15" x14ac:dyDescent="0.25">
      <c r="A347" s="192"/>
    </row>
    <row r="348" spans="1:15" x14ac:dyDescent="0.25">
      <c r="A348" s="192"/>
    </row>
    <row r="349" spans="1:15" x14ac:dyDescent="0.25">
      <c r="A349" s="192"/>
    </row>
    <row r="350" spans="1:15" x14ac:dyDescent="0.25">
      <c r="A350" s="192"/>
    </row>
    <row r="351" spans="1:15" x14ac:dyDescent="0.25">
      <c r="A351" s="192"/>
    </row>
    <row r="352" spans="1:15" x14ac:dyDescent="0.25">
      <c r="A352" s="192"/>
    </row>
    <row r="353" spans="1:1" x14ac:dyDescent="0.25">
      <c r="A353" s="192"/>
    </row>
    <row r="354" spans="1:1" x14ac:dyDescent="0.25">
      <c r="A354" s="192"/>
    </row>
    <row r="355" spans="1:1" x14ac:dyDescent="0.25">
      <c r="A355" s="192"/>
    </row>
    <row r="356" spans="1:1" x14ac:dyDescent="0.25">
      <c r="A356" s="192"/>
    </row>
    <row r="357" spans="1:1" x14ac:dyDescent="0.25">
      <c r="A357" s="192"/>
    </row>
    <row r="358" spans="1:1" x14ac:dyDescent="0.25">
      <c r="A358" s="192"/>
    </row>
    <row r="359" spans="1:1" x14ac:dyDescent="0.25">
      <c r="A359" s="192"/>
    </row>
    <row r="360" spans="1:1" x14ac:dyDescent="0.25">
      <c r="A360" s="192"/>
    </row>
    <row r="361" spans="1:1" x14ac:dyDescent="0.25">
      <c r="A361" s="192"/>
    </row>
    <row r="362" spans="1:1" x14ac:dyDescent="0.25">
      <c r="A362" s="192"/>
    </row>
    <row r="363" spans="1:1" x14ac:dyDescent="0.25">
      <c r="A363" s="192"/>
    </row>
    <row r="364" spans="1:1" x14ac:dyDescent="0.25">
      <c r="A364" s="192"/>
    </row>
    <row r="365" spans="1:1" x14ac:dyDescent="0.25">
      <c r="A365" s="192"/>
    </row>
    <row r="366" spans="1:1" x14ac:dyDescent="0.25">
      <c r="A366" s="192"/>
    </row>
    <row r="367" spans="1:1" x14ac:dyDescent="0.25">
      <c r="A367" s="192"/>
    </row>
    <row r="368" spans="1:1" x14ac:dyDescent="0.25">
      <c r="A368" s="192"/>
    </row>
    <row r="369" spans="1:1" x14ac:dyDescent="0.25">
      <c r="A369" s="192"/>
    </row>
    <row r="370" spans="1:1" x14ac:dyDescent="0.25">
      <c r="A370" s="192"/>
    </row>
    <row r="371" spans="1:1" x14ac:dyDescent="0.25">
      <c r="A371" s="192"/>
    </row>
    <row r="372" spans="1:1" x14ac:dyDescent="0.25">
      <c r="A372" s="192"/>
    </row>
    <row r="373" spans="1:1" x14ac:dyDescent="0.25">
      <c r="A373" s="192"/>
    </row>
    <row r="374" spans="1:1" x14ac:dyDescent="0.25">
      <c r="A374" s="192"/>
    </row>
    <row r="375" spans="1:1" x14ac:dyDescent="0.25">
      <c r="A375" s="192"/>
    </row>
    <row r="376" spans="1:1" x14ac:dyDescent="0.25">
      <c r="A376" s="192"/>
    </row>
    <row r="377" spans="1:1" x14ac:dyDescent="0.25">
      <c r="A377" s="192"/>
    </row>
  </sheetData>
  <sheetProtection algorithmName="SHA-512" hashValue="266xwp8F5Gf9kdpUNjWAL2YthbgcNaOOnYf5IVyCO+5n3TGtBBYCQtI1oV1T1YQR/FKCQIoSvyVoysXJPSVShg==" saltValue="odHq4wmjt4AiP+jHSYkopw==" spinCount="100000" sheet="1" objects="1" scenarios="1"/>
  <mergeCells count="77">
    <mergeCell ref="AI184:AJ184"/>
    <mergeCell ref="D185:D186"/>
    <mergeCell ref="N185:N186"/>
    <mergeCell ref="O185:O186"/>
    <mergeCell ref="U185:U186"/>
    <mergeCell ref="V185:V186"/>
    <mergeCell ref="AB185:AB186"/>
    <mergeCell ref="AC185:AC186"/>
    <mergeCell ref="AI185:AI186"/>
    <mergeCell ref="AJ185:AJ186"/>
    <mergeCell ref="F184:H184"/>
    <mergeCell ref="J184:L184"/>
    <mergeCell ref="N131:N132"/>
    <mergeCell ref="B225:D225"/>
    <mergeCell ref="X184:Z184"/>
    <mergeCell ref="AB184:AC184"/>
    <mergeCell ref="AE184:AG184"/>
    <mergeCell ref="O131:O132"/>
    <mergeCell ref="AE74:AG74"/>
    <mergeCell ref="N184:O184"/>
    <mergeCell ref="Q184:S184"/>
    <mergeCell ref="U184:V184"/>
    <mergeCell ref="B115:D115"/>
    <mergeCell ref="B174:O174"/>
    <mergeCell ref="B175:O175"/>
    <mergeCell ref="D178:O178"/>
    <mergeCell ref="B169:D169"/>
    <mergeCell ref="B120:O120"/>
    <mergeCell ref="D124:O124"/>
    <mergeCell ref="F130:H130"/>
    <mergeCell ref="J130:L130"/>
    <mergeCell ref="N130:O130"/>
    <mergeCell ref="B121:O121"/>
    <mergeCell ref="D131:D132"/>
    <mergeCell ref="J74:L74"/>
    <mergeCell ref="N74:O74"/>
    <mergeCell ref="AI74:AJ74"/>
    <mergeCell ref="D75:D76"/>
    <mergeCell ref="N75:N76"/>
    <mergeCell ref="O75:O76"/>
    <mergeCell ref="U75:U76"/>
    <mergeCell ref="V75:V76"/>
    <mergeCell ref="AB75:AB76"/>
    <mergeCell ref="AC75:AC76"/>
    <mergeCell ref="AI75:AI76"/>
    <mergeCell ref="AJ75:AJ76"/>
    <mergeCell ref="Q74:S74"/>
    <mergeCell ref="U74:V74"/>
    <mergeCell ref="X74:Z74"/>
    <mergeCell ref="AB74:AC74"/>
    <mergeCell ref="B59:D59"/>
    <mergeCell ref="D21:D22"/>
    <mergeCell ref="N21:N22"/>
    <mergeCell ref="B64:O64"/>
    <mergeCell ref="A3:K3"/>
    <mergeCell ref="B10:O10"/>
    <mergeCell ref="B11:O11"/>
    <mergeCell ref="D14:O14"/>
    <mergeCell ref="F20:H20"/>
    <mergeCell ref="J20:L20"/>
    <mergeCell ref="N20:O20"/>
    <mergeCell ref="B65:O65"/>
    <mergeCell ref="D68:O68"/>
    <mergeCell ref="F74:H74"/>
    <mergeCell ref="AI21:AI22"/>
    <mergeCell ref="Q20:S20"/>
    <mergeCell ref="U20:V20"/>
    <mergeCell ref="X20:Z20"/>
    <mergeCell ref="AB20:AC20"/>
    <mergeCell ref="AE20:AG20"/>
    <mergeCell ref="AI20:AJ20"/>
    <mergeCell ref="AJ21:AJ22"/>
    <mergeCell ref="U21:U22"/>
    <mergeCell ref="V21:V22"/>
    <mergeCell ref="AB21:AB22"/>
    <mergeCell ref="AC21:AC22"/>
    <mergeCell ref="O21:O22"/>
  </mergeCells>
  <dataValidations count="8">
    <dataValidation type="list" allowBlank="1" showInputMessage="1" showErrorMessage="1" sqref="E34 E40 E144 E150 E205 E95 E88 E198">
      <formula1>#REF!</formula1>
    </dataValidation>
    <dataValidation type="list" allowBlank="1" showInputMessage="1" showErrorMessage="1" prompt="Select Charge Unit - per 30 days, per kWh, per kW, per kVA." sqref="D42:D43 D24:D32 D198:D205 D45:D54 D152:D153 D134:D142 D100:D110 D155:D164 D97:D98 D78:D86 D34:D40 D88:D95 D207:D208 D188:D196 D144:D150 D210:D220">
      <formula1>"per 30 days, per kWh, per kW, per kVA"</formula1>
    </dataValidation>
    <dataValidation type="list" allowBlank="1" showInputMessage="1" showErrorMessage="1" sqref="E42:E43 E60 E23:E32 E110:E111 E152:E153 E170 E133:E142 E45:E55 E155:E165 E97:E98 E116 E77:E86 E200:E204 E207:E208 E226 E187:E196 E35:E39 E90:E94 E145:E149 E100:E108 E210:E218 E220:E221">
      <formula1>#REF!</formula1>
    </dataValidation>
    <dataValidation type="list" allowBlank="1" showInputMessage="1" showErrorMessage="1" prompt="Select Charge Unit - monthly, per kWh, per kW" sqref="D55 D60 D165 D170 D111 D116 D221 D226">
      <formula1>"Monthly, per kWh, per kW"</formula1>
    </dataValidation>
    <dataValidation type="list" allowBlank="1" showInputMessage="1" showErrorMessage="1" sqref="D23 D133 D77 D187">
      <formula1>"per 30 days, per kWh, per kW, per kVA"</formula1>
    </dataValidation>
    <dataValidation type="list" allowBlank="1" showInputMessage="1" showErrorMessage="1" sqref="D16 D126 D70 D180">
      <formula1>"TOU, non-TOU"</formula1>
    </dataValidation>
    <dataValidation type="list" allowBlank="1" showInputMessage="1" showErrorMessage="1" sqref="E89 E199">
      <formula1>#REF!</formula1>
    </dataValidation>
    <dataValidation type="list" allowBlank="1" showInputMessage="1" showErrorMessage="1" sqref="E109 E219">
      <formula1>#REF!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9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9</xdr:col>
                    <xdr:colOff>361950</xdr:colOff>
                    <xdr:row>16</xdr:row>
                    <xdr:rowOff>114300</xdr:rowOff>
                  </from>
                  <to>
                    <xdr:col>17</xdr:col>
                    <xdr:colOff>9525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657225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6" name="Option Button 114">
              <controlPr defaultSize="0" autoFill="0" autoLine="0" autoPict="0">
                <anchor moveWithCells="1">
                  <from>
                    <xdr:col>6</xdr:col>
                    <xdr:colOff>381000</xdr:colOff>
                    <xdr:row>126</xdr:row>
                    <xdr:rowOff>190500</xdr:rowOff>
                  </from>
                  <to>
                    <xdr:col>9</xdr:col>
                    <xdr:colOff>657225</xdr:colOff>
                    <xdr:row>128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7" name="Option Button 115">
              <controlPr defaultSize="0" autoFill="0" autoLine="0" autoPict="0">
                <anchor moveWithCells="1">
                  <from>
                    <xdr:col>9</xdr:col>
                    <xdr:colOff>361950</xdr:colOff>
                    <xdr:row>70</xdr:row>
                    <xdr:rowOff>114300</xdr:rowOff>
                  </from>
                  <to>
                    <xdr:col>17</xdr:col>
                    <xdr:colOff>9525</xdr:colOff>
                    <xdr:row>72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8" name="Option Button 116">
              <controlPr defaultSize="0" autoFill="0" autoLine="0" autoPict="0">
                <anchor moveWithCells="1">
                  <from>
                    <xdr:col>6</xdr:col>
                    <xdr:colOff>381000</xdr:colOff>
                    <xdr:row>70</xdr:row>
                    <xdr:rowOff>190500</xdr:rowOff>
                  </from>
                  <to>
                    <xdr:col>9</xdr:col>
                    <xdr:colOff>657225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9" name="Option Button 117">
              <controlPr defaultSize="0" autoFill="0" autoLine="0" autoPict="0">
                <anchor moveWithCells="1">
                  <from>
                    <xdr:col>9</xdr:col>
                    <xdr:colOff>361950</xdr:colOff>
                    <xdr:row>180</xdr:row>
                    <xdr:rowOff>114300</xdr:rowOff>
                  </from>
                  <to>
                    <xdr:col>17</xdr:col>
                    <xdr:colOff>9525</xdr:colOff>
                    <xdr:row>182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0" name="Option Button 118">
              <controlPr defaultSize="0" autoFill="0" autoLine="0" autoPict="0">
                <anchor moveWithCells="1">
                  <from>
                    <xdr:col>6</xdr:col>
                    <xdr:colOff>381000</xdr:colOff>
                    <xdr:row>180</xdr:row>
                    <xdr:rowOff>190500</xdr:rowOff>
                  </from>
                  <to>
                    <xdr:col>9</xdr:col>
                    <xdr:colOff>657225</xdr:colOff>
                    <xdr:row>182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251"/>
  <sheetViews>
    <sheetView showGridLines="0" tabSelected="1" zoomScale="80" zoomScaleNormal="80" workbookViewId="0">
      <selection activeCell="B1" sqref="B1"/>
    </sheetView>
  </sheetViews>
  <sheetFormatPr defaultColWidth="9.140625" defaultRowHeight="15" x14ac:dyDescent="0.25"/>
  <cols>
    <col min="1" max="1" width="1.85546875" style="153" customWidth="1"/>
    <col min="2" max="2" width="91.42578125" style="153" customWidth="1"/>
    <col min="3" max="3" width="1.5703125" style="153" customWidth="1"/>
    <col min="4" max="4" width="13.5703125" style="153" customWidth="1"/>
    <col min="5" max="5" width="1.7109375" style="153" customWidth="1"/>
    <col min="6" max="6" width="11" style="153" customWidth="1"/>
    <col min="7" max="7" width="10.140625" style="153" bestFit="1" customWidth="1"/>
    <col min="8" max="8" width="11" style="153" customWidth="1"/>
    <col min="9" max="9" width="1.28515625" style="153" customWidth="1"/>
    <col min="10" max="10" width="10.85546875" style="153" customWidth="1"/>
    <col min="11" max="11" width="10.140625" style="153" bestFit="1" customWidth="1"/>
    <col min="12" max="12" width="11" style="153" customWidth="1"/>
    <col min="13" max="13" width="0.85546875" style="153" customWidth="1"/>
    <col min="14" max="14" width="11.140625" style="153" customWidth="1"/>
    <col min="15" max="15" width="9.85546875" style="153" customWidth="1"/>
    <col min="16" max="16" width="1.42578125" style="153" customWidth="1"/>
    <col min="17" max="17" width="10.5703125" style="153" customWidth="1"/>
    <col min="18" max="18" width="10.140625" style="153" bestFit="1" customWidth="1"/>
    <col min="19" max="19" width="11.140625" style="153" customWidth="1"/>
    <col min="20" max="20" width="1.28515625" style="153" customWidth="1"/>
    <col min="21" max="21" width="9.7109375" style="153" customWidth="1"/>
    <col min="22" max="22" width="10.140625" style="153" customWidth="1"/>
    <col min="23" max="23" width="1.28515625" style="153" customWidth="1"/>
    <col min="24" max="24" width="11" style="153" customWidth="1"/>
    <col min="25" max="25" width="10.140625" style="153" bestFit="1" customWidth="1"/>
    <col min="26" max="26" width="11.28515625" style="153" customWidth="1"/>
    <col min="27" max="27" width="1.28515625" style="153" customWidth="1"/>
    <col min="28" max="29" width="9.140625" style="153"/>
    <col min="30" max="30" width="0.85546875" style="153" customWidth="1"/>
    <col min="31" max="31" width="11.140625" style="153" customWidth="1"/>
    <col min="32" max="32" width="10.140625" style="153" bestFit="1" customWidth="1"/>
    <col min="33" max="33" width="11.28515625" style="153" customWidth="1"/>
    <col min="34" max="34" width="1.140625" style="153" customWidth="1"/>
    <col min="35" max="36" width="9.140625" style="153"/>
    <col min="37" max="37" width="0.85546875" style="153" customWidth="1"/>
    <col min="38" max="16384" width="9.140625" style="153"/>
  </cols>
  <sheetData>
    <row r="1" spans="1:21" ht="21.75" x14ac:dyDescent="0.25">
      <c r="A1" s="131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31"/>
      <c r="M1" s="131"/>
      <c r="N1" s="134" t="s">
        <v>42</v>
      </c>
      <c r="O1" s="135">
        <f>EBNUMBER</f>
        <v>0</v>
      </c>
      <c r="T1" s="153">
        <v>1</v>
      </c>
      <c r="U1" s="153">
        <v>3</v>
      </c>
    </row>
    <row r="2" spans="1:21" ht="18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1"/>
      <c r="M2" s="131"/>
      <c r="N2" s="134" t="s">
        <v>41</v>
      </c>
      <c r="O2" s="137"/>
    </row>
    <row r="3" spans="1:21" ht="18" x14ac:dyDescent="0.25">
      <c r="A3" s="347"/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131"/>
      <c r="M3" s="131"/>
      <c r="N3" s="134" t="s">
        <v>40</v>
      </c>
      <c r="O3" s="137"/>
    </row>
    <row r="4" spans="1:21" ht="18" x14ac:dyDescent="0.25">
      <c r="A4" s="139"/>
      <c r="B4" s="139"/>
      <c r="C4" s="139"/>
      <c r="D4" s="139"/>
      <c r="E4" s="139"/>
      <c r="F4" s="139"/>
      <c r="G4" s="139"/>
      <c r="H4" s="139"/>
      <c r="I4" s="138"/>
      <c r="J4" s="138"/>
      <c r="K4" s="138"/>
      <c r="L4" s="131"/>
      <c r="M4" s="131"/>
      <c r="N4" s="134" t="s">
        <v>39</v>
      </c>
      <c r="O4" s="137"/>
    </row>
    <row r="5" spans="1:21" ht="15.75" x14ac:dyDescent="0.25">
      <c r="A5" s="131"/>
      <c r="B5" s="131"/>
      <c r="C5" s="136"/>
      <c r="D5" s="136"/>
      <c r="E5" s="136"/>
      <c r="F5" s="131"/>
      <c r="G5" s="131"/>
      <c r="H5" s="131"/>
      <c r="I5" s="131"/>
      <c r="J5" s="131"/>
      <c r="K5" s="131"/>
      <c r="L5" s="131"/>
      <c r="M5" s="131"/>
      <c r="N5" s="134" t="s">
        <v>38</v>
      </c>
      <c r="O5" s="133"/>
    </row>
    <row r="6" spans="1:21" x14ac:dyDescent="0.25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4"/>
      <c r="O6" s="135"/>
    </row>
    <row r="7" spans="1:21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4" t="s">
        <v>37</v>
      </c>
      <c r="O7" s="133"/>
    </row>
    <row r="8" spans="1:21" x14ac:dyDescent="0.25">
      <c r="A8" s="132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8" x14ac:dyDescent="0.25">
      <c r="A10" s="1"/>
      <c r="B10" s="344" t="s">
        <v>36</v>
      </c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344"/>
      <c r="N10" s="344"/>
      <c r="O10" s="344"/>
    </row>
    <row r="11" spans="1:21" ht="18" x14ac:dyDescent="0.25">
      <c r="A11" s="1"/>
      <c r="B11" s="344" t="s">
        <v>35</v>
      </c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1" ht="15.75" x14ac:dyDescent="0.25">
      <c r="A14" s="1"/>
      <c r="B14" s="130" t="s">
        <v>34</v>
      </c>
      <c r="C14" s="1"/>
      <c r="D14" s="345" t="s">
        <v>57</v>
      </c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</row>
    <row r="15" spans="1:21" ht="15.75" x14ac:dyDescent="0.25">
      <c r="A15" s="1"/>
      <c r="B15" s="128"/>
      <c r="C15" s="1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</row>
    <row r="16" spans="1:21" ht="15.75" x14ac:dyDescent="0.25">
      <c r="A16" s="1"/>
      <c r="B16" s="130" t="s">
        <v>33</v>
      </c>
      <c r="C16" s="1"/>
      <c r="D16" s="129" t="s">
        <v>32</v>
      </c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</row>
    <row r="17" spans="1:36" ht="15.75" x14ac:dyDescent="0.25">
      <c r="A17" s="1"/>
      <c r="B17" s="128"/>
      <c r="C17" s="1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</row>
    <row r="18" spans="1:36" x14ac:dyDescent="0.25">
      <c r="A18" s="1"/>
      <c r="B18" s="2"/>
      <c r="C18" s="1"/>
      <c r="D18" s="4" t="s">
        <v>31</v>
      </c>
      <c r="E18" s="4"/>
      <c r="F18" s="126">
        <v>2000</v>
      </c>
      <c r="G18" s="4" t="s">
        <v>30</v>
      </c>
      <c r="H18" s="1"/>
      <c r="I18" s="1"/>
      <c r="J18" s="1"/>
      <c r="K18" s="1"/>
      <c r="L18" s="1"/>
      <c r="M18" s="1"/>
      <c r="N18" s="1"/>
      <c r="O18" s="1"/>
    </row>
    <row r="19" spans="1:36" x14ac:dyDescent="0.25">
      <c r="A19" s="1"/>
      <c r="B19" s="2"/>
      <c r="C19" s="1"/>
      <c r="D19" s="1"/>
      <c r="E19" s="1"/>
      <c r="F19" s="1"/>
      <c r="G19" s="1"/>
      <c r="H19" s="5"/>
      <c r="I19" s="1"/>
      <c r="J19" s="1"/>
      <c r="K19" s="1"/>
      <c r="L19" s="1"/>
      <c r="M19" s="1"/>
      <c r="N19" s="1"/>
      <c r="O19" s="1"/>
    </row>
    <row r="20" spans="1:36" x14ac:dyDescent="0.25">
      <c r="A20" s="1"/>
      <c r="B20" s="2"/>
      <c r="C20" s="1"/>
      <c r="D20" s="125"/>
      <c r="E20" s="125"/>
      <c r="F20" s="342" t="s">
        <v>29</v>
      </c>
      <c r="G20" s="346"/>
      <c r="H20" s="343"/>
      <c r="I20" s="1"/>
      <c r="J20" s="351" t="s">
        <v>97</v>
      </c>
      <c r="K20" s="352"/>
      <c r="L20" s="353"/>
      <c r="M20" s="1"/>
      <c r="N20" s="342" t="s">
        <v>28</v>
      </c>
      <c r="O20" s="343"/>
      <c r="Q20" s="333"/>
      <c r="R20" s="333"/>
      <c r="S20" s="333"/>
      <c r="T20" s="206"/>
      <c r="U20" s="333"/>
      <c r="V20" s="333"/>
      <c r="W20" s="197"/>
      <c r="X20" s="333"/>
      <c r="Y20" s="333"/>
      <c r="Z20" s="333"/>
      <c r="AA20" s="206"/>
      <c r="AB20" s="333"/>
      <c r="AC20" s="333"/>
      <c r="AD20" s="197"/>
      <c r="AE20" s="333"/>
      <c r="AF20" s="333"/>
      <c r="AG20" s="333"/>
      <c r="AH20" s="206"/>
      <c r="AI20" s="333"/>
      <c r="AJ20" s="333"/>
    </row>
    <row r="21" spans="1:36" ht="15" customHeight="1" x14ac:dyDescent="0.25">
      <c r="A21" s="1"/>
      <c r="B21" s="2"/>
      <c r="C21" s="1"/>
      <c r="D21" s="334" t="s">
        <v>27</v>
      </c>
      <c r="E21" s="121"/>
      <c r="F21" s="124" t="s">
        <v>26</v>
      </c>
      <c r="G21" s="124" t="s">
        <v>25</v>
      </c>
      <c r="H21" s="122" t="s">
        <v>24</v>
      </c>
      <c r="I21" s="1"/>
      <c r="J21" s="124" t="s">
        <v>26</v>
      </c>
      <c r="K21" s="123" t="s">
        <v>25</v>
      </c>
      <c r="L21" s="122" t="s">
        <v>24</v>
      </c>
      <c r="M21" s="1"/>
      <c r="N21" s="336" t="s">
        <v>23</v>
      </c>
      <c r="O21" s="338" t="s">
        <v>22</v>
      </c>
      <c r="Q21" s="207"/>
      <c r="R21" s="207"/>
      <c r="S21" s="207"/>
      <c r="T21" s="206"/>
      <c r="U21" s="340"/>
      <c r="V21" s="340"/>
      <c r="W21" s="197"/>
      <c r="X21" s="207"/>
      <c r="Y21" s="207"/>
      <c r="Z21" s="207"/>
      <c r="AA21" s="206"/>
      <c r="AB21" s="340"/>
      <c r="AC21" s="340"/>
      <c r="AD21" s="197"/>
      <c r="AE21" s="207"/>
      <c r="AF21" s="207"/>
      <c r="AG21" s="207"/>
      <c r="AH21" s="206"/>
      <c r="AI21" s="340"/>
      <c r="AJ21" s="340"/>
    </row>
    <row r="22" spans="1:36" x14ac:dyDescent="0.25">
      <c r="A22" s="1"/>
      <c r="B22" s="2"/>
      <c r="C22" s="1"/>
      <c r="D22" s="335"/>
      <c r="E22" s="121"/>
      <c r="F22" s="120" t="s">
        <v>21</v>
      </c>
      <c r="G22" s="120"/>
      <c r="H22" s="119" t="s">
        <v>21</v>
      </c>
      <c r="I22" s="1"/>
      <c r="J22" s="120" t="s">
        <v>21</v>
      </c>
      <c r="K22" s="119"/>
      <c r="L22" s="119" t="s">
        <v>21</v>
      </c>
      <c r="M22" s="1"/>
      <c r="N22" s="337"/>
      <c r="O22" s="339"/>
      <c r="Q22" s="208"/>
      <c r="R22" s="208"/>
      <c r="S22" s="208"/>
      <c r="T22" s="206"/>
      <c r="U22" s="354"/>
      <c r="V22" s="354"/>
      <c r="W22" s="197"/>
      <c r="X22" s="208"/>
      <c r="Y22" s="208"/>
      <c r="Z22" s="208"/>
      <c r="AA22" s="206"/>
      <c r="AB22" s="354"/>
      <c r="AC22" s="354"/>
      <c r="AD22" s="197"/>
      <c r="AE22" s="208"/>
      <c r="AF22" s="208"/>
      <c r="AG22" s="208"/>
      <c r="AH22" s="206"/>
      <c r="AI22" s="354"/>
      <c r="AJ22" s="354"/>
    </row>
    <row r="23" spans="1:36" x14ac:dyDescent="0.25">
      <c r="A23" s="1"/>
      <c r="B23" s="54" t="s">
        <v>59</v>
      </c>
      <c r="C23" s="54"/>
      <c r="D23" s="86" t="s">
        <v>43</v>
      </c>
      <c r="E23" s="85"/>
      <c r="F23" s="141">
        <v>32.68</v>
      </c>
      <c r="G23" s="90">
        <v>1</v>
      </c>
      <c r="H23" s="105">
        <f t="shared" ref="H23:H25" si="0">G23*F23</f>
        <v>32.68</v>
      </c>
      <c r="I23" s="83"/>
      <c r="J23" s="287">
        <v>34.450000000000003</v>
      </c>
      <c r="K23" s="89">
        <v>1</v>
      </c>
      <c r="L23" s="105">
        <f t="shared" ref="L23:L35" si="1">K23*J23</f>
        <v>34.450000000000003</v>
      </c>
      <c r="M23" s="83"/>
      <c r="N23" s="82">
        <f t="shared" ref="N23:N58" si="2">L23-H23</f>
        <v>1.7700000000000031</v>
      </c>
      <c r="O23" s="104">
        <f>IF(OR(H23=0,L23=0),"",(N23/H23))</f>
        <v>5.4161566707466434E-2</v>
      </c>
      <c r="Q23" s="209"/>
      <c r="R23" s="53"/>
      <c r="S23" s="200"/>
      <c r="T23" s="53"/>
      <c r="U23" s="201"/>
      <c r="V23" s="202"/>
      <c r="W23" s="197"/>
      <c r="X23" s="209"/>
      <c r="Y23" s="53"/>
      <c r="Z23" s="200"/>
      <c r="AA23" s="53"/>
      <c r="AB23" s="201"/>
      <c r="AC23" s="202"/>
      <c r="AD23" s="197"/>
      <c r="AE23" s="209"/>
      <c r="AF23" s="53"/>
      <c r="AG23" s="200"/>
      <c r="AH23" s="53"/>
      <c r="AI23" s="201"/>
      <c r="AJ23" s="202"/>
    </row>
    <row r="24" spans="1:36" s="192" customFormat="1" x14ac:dyDescent="0.25">
      <c r="A24" s="114"/>
      <c r="B24" s="85" t="s">
        <v>67</v>
      </c>
      <c r="C24" s="85"/>
      <c r="D24" s="86" t="s">
        <v>43</v>
      </c>
      <c r="E24" s="85"/>
      <c r="F24" s="141">
        <v>0.79</v>
      </c>
      <c r="G24" s="90">
        <v>1</v>
      </c>
      <c r="H24" s="105">
        <f t="shared" si="0"/>
        <v>0.79</v>
      </c>
      <c r="I24" s="107"/>
      <c r="J24" s="287">
        <v>0.79</v>
      </c>
      <c r="K24" s="89">
        <v>1</v>
      </c>
      <c r="L24" s="189">
        <f t="shared" ref="L24:L25" si="3">K24*J24</f>
        <v>0.79</v>
      </c>
      <c r="M24" s="107"/>
      <c r="N24" s="82">
        <f t="shared" ref="N24:N35" si="4">L24-H24</f>
        <v>0</v>
      </c>
      <c r="O24" s="104">
        <f t="shared" ref="O24:O35" si="5">IF(OR(H24=0,L24=0),"",(N24/H24))</f>
        <v>0</v>
      </c>
      <c r="Q24" s="210"/>
      <c r="R24" s="53"/>
      <c r="S24" s="200"/>
      <c r="T24" s="53"/>
      <c r="U24" s="201"/>
      <c r="V24" s="202"/>
      <c r="W24" s="197"/>
      <c r="X24" s="210"/>
      <c r="Y24" s="53"/>
      <c r="Z24" s="200"/>
      <c r="AA24" s="53"/>
      <c r="AB24" s="201"/>
      <c r="AC24" s="202"/>
      <c r="AD24" s="197"/>
      <c r="AE24" s="210"/>
      <c r="AF24" s="53"/>
      <c r="AG24" s="200"/>
      <c r="AH24" s="53"/>
      <c r="AI24" s="201"/>
      <c r="AJ24" s="202"/>
    </row>
    <row r="25" spans="1:36" s="192" customFormat="1" x14ac:dyDescent="0.25">
      <c r="A25" s="114"/>
      <c r="B25" s="85" t="s">
        <v>68</v>
      </c>
      <c r="C25" s="85"/>
      <c r="D25" s="86" t="s">
        <v>43</v>
      </c>
      <c r="E25" s="85"/>
      <c r="F25" s="141">
        <v>0.25</v>
      </c>
      <c r="G25" s="90">
        <v>1</v>
      </c>
      <c r="H25" s="105">
        <f t="shared" si="0"/>
        <v>0.25</v>
      </c>
      <c r="I25" s="107"/>
      <c r="J25" s="287">
        <v>0.25</v>
      </c>
      <c r="K25" s="89">
        <v>1</v>
      </c>
      <c r="L25" s="189">
        <f t="shared" si="3"/>
        <v>0.25</v>
      </c>
      <c r="M25" s="107"/>
      <c r="N25" s="82">
        <f t="shared" si="4"/>
        <v>0</v>
      </c>
      <c r="O25" s="104">
        <f t="shared" si="5"/>
        <v>0</v>
      </c>
      <c r="Q25" s="210"/>
      <c r="R25" s="53"/>
      <c r="S25" s="200"/>
      <c r="T25" s="53"/>
      <c r="U25" s="201"/>
      <c r="V25" s="202"/>
      <c r="W25" s="197"/>
      <c r="X25" s="210"/>
      <c r="Y25" s="53"/>
      <c r="Z25" s="200"/>
      <c r="AA25" s="53"/>
      <c r="AB25" s="201"/>
      <c r="AC25" s="202"/>
      <c r="AD25" s="197"/>
      <c r="AE25" s="210"/>
      <c r="AF25" s="53"/>
      <c r="AG25" s="200"/>
      <c r="AH25" s="53"/>
      <c r="AI25" s="201"/>
      <c r="AJ25" s="202"/>
    </row>
    <row r="26" spans="1:36" x14ac:dyDescent="0.25">
      <c r="A26" s="1"/>
      <c r="B26" s="188" t="s">
        <v>81</v>
      </c>
      <c r="C26" s="54"/>
      <c r="D26" s="86" t="s">
        <v>43</v>
      </c>
      <c r="E26" s="85"/>
      <c r="F26" s="141">
        <v>1.55</v>
      </c>
      <c r="G26" s="90">
        <v>1</v>
      </c>
      <c r="H26" s="105">
        <f t="shared" ref="H26" si="6">G26*F26</f>
        <v>1.55</v>
      </c>
      <c r="I26" s="83"/>
      <c r="J26" s="287">
        <v>1.55</v>
      </c>
      <c r="K26" s="89">
        <v>1</v>
      </c>
      <c r="L26" s="105">
        <f t="shared" si="1"/>
        <v>1.55</v>
      </c>
      <c r="M26" s="83"/>
      <c r="N26" s="82">
        <f t="shared" si="4"/>
        <v>0</v>
      </c>
      <c r="O26" s="104">
        <f t="shared" si="5"/>
        <v>0</v>
      </c>
      <c r="Q26" s="209"/>
      <c r="R26" s="53"/>
      <c r="S26" s="200"/>
      <c r="T26" s="53"/>
      <c r="U26" s="201"/>
      <c r="V26" s="202"/>
      <c r="W26" s="197"/>
      <c r="X26" s="209"/>
      <c r="Y26" s="53"/>
      <c r="Z26" s="200"/>
      <c r="AA26" s="53"/>
      <c r="AB26" s="201"/>
      <c r="AC26" s="202"/>
      <c r="AD26" s="197"/>
      <c r="AE26" s="209"/>
      <c r="AF26" s="53"/>
      <c r="AG26" s="200"/>
      <c r="AH26" s="53"/>
      <c r="AI26" s="201"/>
      <c r="AJ26" s="202"/>
    </row>
    <row r="27" spans="1:36" x14ac:dyDescent="0.25">
      <c r="A27" s="1"/>
      <c r="B27" s="54" t="s">
        <v>20</v>
      </c>
      <c r="C27" s="54"/>
      <c r="D27" s="86" t="s">
        <v>7</v>
      </c>
      <c r="E27" s="85"/>
      <c r="F27" s="142">
        <v>3.023E-2</v>
      </c>
      <c r="G27" s="159">
        <f>$F$18</f>
        <v>2000</v>
      </c>
      <c r="H27" s="105">
        <f t="shared" ref="H27:H35" si="7">G27*F27</f>
        <v>60.46</v>
      </c>
      <c r="I27" s="83"/>
      <c r="J27" s="321">
        <v>3.1870000000000002E-2</v>
      </c>
      <c r="K27" s="159">
        <f>$F$18</f>
        <v>2000</v>
      </c>
      <c r="L27" s="105">
        <f t="shared" si="1"/>
        <v>63.74</v>
      </c>
      <c r="M27" s="83"/>
      <c r="N27" s="82">
        <f t="shared" si="4"/>
        <v>3.2800000000000011</v>
      </c>
      <c r="O27" s="104">
        <f t="shared" si="5"/>
        <v>5.4250744293747953E-2</v>
      </c>
      <c r="Q27" s="211"/>
      <c r="R27" s="239"/>
      <c r="S27" s="200"/>
      <c r="T27" s="53"/>
      <c r="U27" s="201"/>
      <c r="V27" s="202"/>
      <c r="W27" s="197"/>
      <c r="X27" s="211"/>
      <c r="Y27" s="239"/>
      <c r="Z27" s="200"/>
      <c r="AA27" s="53"/>
      <c r="AB27" s="201"/>
      <c r="AC27" s="202"/>
      <c r="AD27" s="197"/>
      <c r="AE27" s="211"/>
      <c r="AF27" s="239"/>
      <c r="AG27" s="200"/>
      <c r="AH27" s="53"/>
      <c r="AI27" s="201"/>
      <c r="AJ27" s="202"/>
    </row>
    <row r="28" spans="1:36" s="179" customFormat="1" x14ac:dyDescent="0.25">
      <c r="A28" s="1"/>
      <c r="B28" s="188" t="s">
        <v>70</v>
      </c>
      <c r="C28" s="54"/>
      <c r="D28" s="86" t="s">
        <v>7</v>
      </c>
      <c r="E28" s="85"/>
      <c r="F28" s="142">
        <v>-5.1000000000000004E-4</v>
      </c>
      <c r="G28" s="159">
        <f t="shared" ref="G28:G35" si="8">$F$18</f>
        <v>2000</v>
      </c>
      <c r="H28" s="105">
        <f t="shared" si="7"/>
        <v>-1.02</v>
      </c>
      <c r="I28" s="83"/>
      <c r="J28" s="321">
        <v>-5.1000000000000004E-4</v>
      </c>
      <c r="K28" s="159">
        <f t="shared" ref="K28:K35" si="9">$F$18</f>
        <v>2000</v>
      </c>
      <c r="L28" s="105">
        <f t="shared" si="1"/>
        <v>-1.02</v>
      </c>
      <c r="M28" s="83"/>
      <c r="N28" s="82">
        <f t="shared" si="4"/>
        <v>0</v>
      </c>
      <c r="O28" s="104">
        <f t="shared" si="5"/>
        <v>0</v>
      </c>
      <c r="Q28" s="211"/>
      <c r="R28" s="239"/>
      <c r="S28" s="200"/>
      <c r="T28" s="53"/>
      <c r="U28" s="201"/>
      <c r="V28" s="202"/>
      <c r="W28" s="197"/>
      <c r="X28" s="211"/>
      <c r="Y28" s="239"/>
      <c r="Z28" s="200"/>
      <c r="AA28" s="53"/>
      <c r="AB28" s="201"/>
      <c r="AC28" s="202"/>
      <c r="AD28" s="197"/>
      <c r="AE28" s="211"/>
      <c r="AF28" s="239"/>
      <c r="AG28" s="200"/>
      <c r="AH28" s="53"/>
      <c r="AI28" s="201"/>
      <c r="AJ28" s="202"/>
    </row>
    <row r="29" spans="1:36" s="179" customFormat="1" x14ac:dyDescent="0.25">
      <c r="A29" s="1"/>
      <c r="B29" s="188" t="s">
        <v>82</v>
      </c>
      <c r="C29" s="54"/>
      <c r="D29" s="86" t="s">
        <v>7</v>
      </c>
      <c r="E29" s="85"/>
      <c r="F29" s="142">
        <v>-1.56E-3</v>
      </c>
      <c r="G29" s="159">
        <f t="shared" si="8"/>
        <v>2000</v>
      </c>
      <c r="H29" s="105">
        <f t="shared" si="7"/>
        <v>-3.12</v>
      </c>
      <c r="I29" s="83"/>
      <c r="J29" s="321">
        <v>-1.56E-3</v>
      </c>
      <c r="K29" s="159">
        <f t="shared" si="9"/>
        <v>2000</v>
      </c>
      <c r="L29" s="105">
        <f t="shared" si="1"/>
        <v>-3.12</v>
      </c>
      <c r="M29" s="83"/>
      <c r="N29" s="82">
        <f t="shared" si="4"/>
        <v>0</v>
      </c>
      <c r="O29" s="104">
        <f t="shared" si="5"/>
        <v>0</v>
      </c>
      <c r="Q29" s="211"/>
      <c r="R29" s="239"/>
      <c r="S29" s="200"/>
      <c r="T29" s="53"/>
      <c r="U29" s="201"/>
      <c r="V29" s="202"/>
      <c r="W29" s="197"/>
      <c r="X29" s="211"/>
      <c r="Y29" s="239"/>
      <c r="Z29" s="200"/>
      <c r="AA29" s="53"/>
      <c r="AB29" s="201"/>
      <c r="AC29" s="202"/>
      <c r="AD29" s="197"/>
      <c r="AE29" s="211"/>
      <c r="AF29" s="239"/>
      <c r="AG29" s="200"/>
      <c r="AH29" s="53"/>
      <c r="AI29" s="201"/>
      <c r="AJ29" s="202"/>
    </row>
    <row r="30" spans="1:36" s="179" customFormat="1" x14ac:dyDescent="0.25">
      <c r="A30" s="1"/>
      <c r="B30" s="188" t="s">
        <v>83</v>
      </c>
      <c r="C30" s="54"/>
      <c r="D30" s="86" t="s">
        <v>7</v>
      </c>
      <c r="E30" s="85"/>
      <c r="F30" s="142">
        <v>1.2999999999999999E-4</v>
      </c>
      <c r="G30" s="159">
        <f t="shared" si="8"/>
        <v>2000</v>
      </c>
      <c r="H30" s="105">
        <f t="shared" si="7"/>
        <v>0.25999999999999995</v>
      </c>
      <c r="I30" s="83"/>
      <c r="J30" s="321">
        <v>1.2999999999999999E-4</v>
      </c>
      <c r="K30" s="159">
        <f t="shared" si="9"/>
        <v>2000</v>
      </c>
      <c r="L30" s="105">
        <f t="shared" si="1"/>
        <v>0.25999999999999995</v>
      </c>
      <c r="M30" s="83"/>
      <c r="N30" s="82">
        <f t="shared" si="4"/>
        <v>0</v>
      </c>
      <c r="O30" s="104">
        <f t="shared" si="5"/>
        <v>0</v>
      </c>
      <c r="Q30" s="211"/>
      <c r="R30" s="239"/>
      <c r="S30" s="200"/>
      <c r="T30" s="53"/>
      <c r="U30" s="201"/>
      <c r="V30" s="202"/>
      <c r="W30" s="197"/>
      <c r="X30" s="211"/>
      <c r="Y30" s="239"/>
      <c r="Z30" s="200"/>
      <c r="AA30" s="53"/>
      <c r="AB30" s="201"/>
      <c r="AC30" s="202"/>
      <c r="AD30" s="197"/>
      <c r="AE30" s="211"/>
      <c r="AF30" s="239"/>
      <c r="AG30" s="200"/>
      <c r="AH30" s="53"/>
      <c r="AI30" s="201"/>
      <c r="AJ30" s="202"/>
    </row>
    <row r="31" spans="1:36" s="179" customFormat="1" x14ac:dyDescent="0.25">
      <c r="A31" s="1"/>
      <c r="B31" s="188" t="s">
        <v>71</v>
      </c>
      <c r="C31" s="54"/>
      <c r="D31" s="86" t="s">
        <v>7</v>
      </c>
      <c r="E31" s="85"/>
      <c r="F31" s="142">
        <v>3.0000000000000001E-5</v>
      </c>
      <c r="G31" s="159">
        <f t="shared" si="8"/>
        <v>2000</v>
      </c>
      <c r="H31" s="105">
        <f t="shared" si="7"/>
        <v>6.0000000000000005E-2</v>
      </c>
      <c r="I31" s="83"/>
      <c r="J31" s="321">
        <v>3.0000000000000001E-5</v>
      </c>
      <c r="K31" s="159">
        <f t="shared" si="9"/>
        <v>2000</v>
      </c>
      <c r="L31" s="105">
        <f t="shared" si="1"/>
        <v>6.0000000000000005E-2</v>
      </c>
      <c r="M31" s="83"/>
      <c r="N31" s="82">
        <f t="shared" si="4"/>
        <v>0</v>
      </c>
      <c r="O31" s="104">
        <f t="shared" si="5"/>
        <v>0</v>
      </c>
      <c r="Q31" s="211"/>
      <c r="R31" s="239"/>
      <c r="S31" s="200"/>
      <c r="T31" s="53"/>
      <c r="U31" s="201"/>
      <c r="V31" s="202"/>
      <c r="W31" s="197"/>
      <c r="X31" s="211"/>
      <c r="Y31" s="239"/>
      <c r="Z31" s="200"/>
      <c r="AA31" s="53"/>
      <c r="AB31" s="201"/>
      <c r="AC31" s="202"/>
      <c r="AD31" s="197"/>
      <c r="AE31" s="211"/>
      <c r="AF31" s="239"/>
      <c r="AG31" s="200"/>
      <c r="AH31" s="53"/>
      <c r="AI31" s="201"/>
      <c r="AJ31" s="202"/>
    </row>
    <row r="32" spans="1:36" s="179" customFormat="1" x14ac:dyDescent="0.25">
      <c r="A32" s="1"/>
      <c r="B32" s="188" t="s">
        <v>72</v>
      </c>
      <c r="C32" s="54"/>
      <c r="D32" s="86" t="s">
        <v>7</v>
      </c>
      <c r="E32" s="85"/>
      <c r="F32" s="142">
        <v>4.8999999999999998E-4</v>
      </c>
      <c r="G32" s="159">
        <f t="shared" si="8"/>
        <v>2000</v>
      </c>
      <c r="H32" s="105">
        <f t="shared" si="7"/>
        <v>0.98</v>
      </c>
      <c r="I32" s="83"/>
      <c r="J32" s="321">
        <v>4.8999999999999998E-4</v>
      </c>
      <c r="K32" s="159">
        <f t="shared" si="9"/>
        <v>2000</v>
      </c>
      <c r="L32" s="105">
        <f t="shared" si="1"/>
        <v>0.98</v>
      </c>
      <c r="M32" s="83"/>
      <c r="N32" s="82">
        <f t="shared" si="4"/>
        <v>0</v>
      </c>
      <c r="O32" s="104">
        <f t="shared" si="5"/>
        <v>0</v>
      </c>
      <c r="Q32" s="211"/>
      <c r="R32" s="239"/>
      <c r="S32" s="200"/>
      <c r="T32" s="53"/>
      <c r="U32" s="201"/>
      <c r="V32" s="202"/>
      <c r="W32" s="197"/>
      <c r="X32" s="211"/>
      <c r="Y32" s="239"/>
      <c r="Z32" s="200"/>
      <c r="AA32" s="53"/>
      <c r="AB32" s="201"/>
      <c r="AC32" s="202"/>
      <c r="AD32" s="197"/>
      <c r="AE32" s="211"/>
      <c r="AF32" s="239"/>
      <c r="AG32" s="200"/>
      <c r="AH32" s="53"/>
      <c r="AI32" s="201"/>
      <c r="AJ32" s="202"/>
    </row>
    <row r="33" spans="1:36" s="192" customFormat="1" x14ac:dyDescent="0.25">
      <c r="A33" s="114"/>
      <c r="B33" s="85" t="s">
        <v>67</v>
      </c>
      <c r="C33" s="85"/>
      <c r="D33" s="86" t="s">
        <v>7</v>
      </c>
      <c r="E33" s="85"/>
      <c r="F33" s="142">
        <v>7.6000000000000004E-4</v>
      </c>
      <c r="G33" s="159">
        <f t="shared" ref="G33" si="10">$F$18</f>
        <v>2000</v>
      </c>
      <c r="H33" s="105">
        <f t="shared" si="7"/>
        <v>1.52</v>
      </c>
      <c r="I33" s="107"/>
      <c r="J33" s="321">
        <v>7.6000000000000004E-4</v>
      </c>
      <c r="K33" s="159">
        <f t="shared" si="9"/>
        <v>2000</v>
      </c>
      <c r="L33" s="105">
        <f t="shared" si="1"/>
        <v>1.52</v>
      </c>
      <c r="M33" s="107"/>
      <c r="N33" s="82">
        <f t="shared" si="4"/>
        <v>0</v>
      </c>
      <c r="O33" s="104">
        <f t="shared" si="5"/>
        <v>0</v>
      </c>
      <c r="Q33" s="211"/>
      <c r="R33" s="239"/>
      <c r="S33" s="200"/>
      <c r="T33" s="53"/>
      <c r="U33" s="201"/>
      <c r="V33" s="202"/>
      <c r="W33" s="197"/>
      <c r="X33" s="211"/>
      <c r="Y33" s="239"/>
      <c r="Z33" s="200"/>
      <c r="AA33" s="53"/>
      <c r="AB33" s="201"/>
      <c r="AC33" s="202"/>
      <c r="AD33" s="197"/>
      <c r="AE33" s="211"/>
      <c r="AF33" s="239"/>
      <c r="AG33" s="200"/>
      <c r="AH33" s="53"/>
      <c r="AI33" s="201"/>
      <c r="AJ33" s="202"/>
    </row>
    <row r="34" spans="1:36" s="192" customFormat="1" x14ac:dyDescent="0.25">
      <c r="A34" s="114"/>
      <c r="B34" s="85" t="s">
        <v>68</v>
      </c>
      <c r="C34" s="85"/>
      <c r="D34" s="86" t="s">
        <v>7</v>
      </c>
      <c r="E34" s="85"/>
      <c r="F34" s="142">
        <v>2.4000000000000001E-4</v>
      </c>
      <c r="G34" s="159">
        <f t="shared" si="8"/>
        <v>2000</v>
      </c>
      <c r="H34" s="105">
        <f t="shared" si="7"/>
        <v>0.48000000000000004</v>
      </c>
      <c r="I34" s="107"/>
      <c r="J34" s="321">
        <v>2.4000000000000001E-4</v>
      </c>
      <c r="K34" s="159">
        <f t="shared" si="9"/>
        <v>2000</v>
      </c>
      <c r="L34" s="105">
        <f t="shared" si="1"/>
        <v>0.48000000000000004</v>
      </c>
      <c r="M34" s="107"/>
      <c r="N34" s="82">
        <f t="shared" si="4"/>
        <v>0</v>
      </c>
      <c r="O34" s="104">
        <f t="shared" si="5"/>
        <v>0</v>
      </c>
      <c r="Q34" s="211"/>
      <c r="R34" s="239"/>
      <c r="S34" s="200"/>
      <c r="T34" s="53"/>
      <c r="U34" s="201"/>
      <c r="V34" s="202"/>
      <c r="W34" s="197"/>
      <c r="X34" s="211"/>
      <c r="Y34" s="239"/>
      <c r="Z34" s="200"/>
      <c r="AA34" s="53"/>
      <c r="AB34" s="201"/>
      <c r="AC34" s="202"/>
      <c r="AD34" s="197"/>
      <c r="AE34" s="211"/>
      <c r="AF34" s="239"/>
      <c r="AG34" s="200"/>
      <c r="AH34" s="53"/>
      <c r="AI34" s="201"/>
      <c r="AJ34" s="202"/>
    </row>
    <row r="35" spans="1:36" x14ac:dyDescent="0.25">
      <c r="A35" s="1"/>
      <c r="B35" s="193" t="s">
        <v>98</v>
      </c>
      <c r="C35" s="54"/>
      <c r="D35" s="86" t="s">
        <v>7</v>
      </c>
      <c r="E35" s="85"/>
      <c r="F35" s="142">
        <v>7.2000000000000005E-4</v>
      </c>
      <c r="G35" s="159">
        <f t="shared" si="8"/>
        <v>2000</v>
      </c>
      <c r="H35" s="105">
        <f t="shared" si="7"/>
        <v>1.4400000000000002</v>
      </c>
      <c r="I35" s="83"/>
      <c r="J35" s="321">
        <v>-1.9000000000000001E-4</v>
      </c>
      <c r="K35" s="159">
        <f t="shared" si="9"/>
        <v>2000</v>
      </c>
      <c r="L35" s="105">
        <f t="shared" si="1"/>
        <v>-0.38</v>
      </c>
      <c r="M35" s="83"/>
      <c r="N35" s="82">
        <f t="shared" si="4"/>
        <v>-1.8200000000000003</v>
      </c>
      <c r="O35" s="104">
        <f t="shared" si="5"/>
        <v>-1.2638888888888888</v>
      </c>
      <c r="Q35" s="211"/>
      <c r="R35" s="239"/>
      <c r="S35" s="200"/>
      <c r="T35" s="53"/>
      <c r="U35" s="201"/>
      <c r="V35" s="202"/>
      <c r="W35" s="197"/>
      <c r="X35" s="211"/>
      <c r="Y35" s="239"/>
      <c r="Z35" s="200"/>
      <c r="AA35" s="53"/>
      <c r="AB35" s="201"/>
      <c r="AC35" s="202"/>
      <c r="AD35" s="197"/>
      <c r="AE35" s="211"/>
      <c r="AF35" s="239"/>
      <c r="AG35" s="200"/>
      <c r="AH35" s="53"/>
      <c r="AI35" s="201"/>
      <c r="AJ35" s="202"/>
    </row>
    <row r="36" spans="1:36" x14ac:dyDescent="0.25">
      <c r="A36" s="114"/>
      <c r="B36" s="118" t="s">
        <v>19</v>
      </c>
      <c r="C36" s="102"/>
      <c r="D36" s="117"/>
      <c r="E36" s="102"/>
      <c r="F36" s="116"/>
      <c r="G36" s="115"/>
      <c r="H36" s="196">
        <f>SUM(H23:H35)</f>
        <v>96.33</v>
      </c>
      <c r="I36" s="109"/>
      <c r="J36" s="292"/>
      <c r="K36" s="154"/>
      <c r="L36" s="196">
        <f>SUM(L23:L35)</f>
        <v>99.560000000000016</v>
      </c>
      <c r="M36" s="109"/>
      <c r="N36" s="95">
        <f t="shared" si="2"/>
        <v>3.2300000000000182</v>
      </c>
      <c r="O36" s="258">
        <f>IF(OR(H36=0, L36=0),"",(N36/H36))</f>
        <v>3.3530571992110646E-2</v>
      </c>
      <c r="Q36" s="212"/>
      <c r="R36" s="213"/>
      <c r="S36" s="200"/>
      <c r="T36" s="53"/>
      <c r="U36" s="214"/>
      <c r="V36" s="215"/>
      <c r="W36" s="197"/>
      <c r="X36" s="212"/>
      <c r="Y36" s="213"/>
      <c r="Z36" s="200"/>
      <c r="AA36" s="53"/>
      <c r="AB36" s="214"/>
      <c r="AC36" s="215"/>
      <c r="AD36" s="197"/>
      <c r="AE36" s="212"/>
      <c r="AF36" s="213"/>
      <c r="AG36" s="200"/>
      <c r="AH36" s="53"/>
      <c r="AI36" s="214"/>
      <c r="AJ36" s="215"/>
    </row>
    <row r="37" spans="1:36" x14ac:dyDescent="0.25">
      <c r="A37" s="1"/>
      <c r="B37" s="87" t="s">
        <v>18</v>
      </c>
      <c r="C37" s="54"/>
      <c r="D37" s="86" t="s">
        <v>7</v>
      </c>
      <c r="E37" s="85"/>
      <c r="F37" s="293">
        <f>IF(ISBLANK($D16)=TRUE, 0, IF($D16="TOU", 0.65*$F52+0.17*$F53+0.18*$F54, IF(AND($D16="non-TOU", G56&gt;0), $F56,$F55)))</f>
        <v>8.2160000000000011E-2</v>
      </c>
      <c r="G37" s="158">
        <f>$F18*(1+$F71)-$F18</f>
        <v>75.200000000000273</v>
      </c>
      <c r="H37" s="144">
        <f>G37*F37</f>
        <v>6.178432000000023</v>
      </c>
      <c r="I37" s="83"/>
      <c r="J37" s="293">
        <v>8.2160000000000011E-2</v>
      </c>
      <c r="K37" s="158">
        <f>$F18*(1+$J71)-$F18</f>
        <v>75.200000000000273</v>
      </c>
      <c r="L37" s="144">
        <f>K37*J37</f>
        <v>6.178432000000023</v>
      </c>
      <c r="M37" s="83"/>
      <c r="N37" s="82">
        <f t="shared" si="2"/>
        <v>0</v>
      </c>
      <c r="O37" s="104">
        <f t="shared" ref="O37" si="11">IF(OR(H37=0,L37=0),"",(N37/H37))</f>
        <v>0</v>
      </c>
      <c r="Q37" s="198"/>
      <c r="R37" s="239"/>
      <c r="S37" s="200"/>
      <c r="T37" s="53"/>
      <c r="U37" s="201"/>
      <c r="V37" s="202"/>
      <c r="W37" s="197"/>
      <c r="X37" s="198"/>
      <c r="Y37" s="239"/>
      <c r="Z37" s="200"/>
      <c r="AA37" s="53"/>
      <c r="AB37" s="201"/>
      <c r="AC37" s="202"/>
      <c r="AD37" s="197"/>
      <c r="AE37" s="198"/>
      <c r="AF37" s="239"/>
      <c r="AG37" s="200"/>
      <c r="AH37" s="53"/>
      <c r="AI37" s="201"/>
      <c r="AJ37" s="202"/>
    </row>
    <row r="38" spans="1:36" s="179" customFormat="1" x14ac:dyDescent="0.25">
      <c r="A38" s="1"/>
      <c r="B38" s="193" t="s">
        <v>73</v>
      </c>
      <c r="C38" s="85"/>
      <c r="D38" s="86" t="s">
        <v>7</v>
      </c>
      <c r="E38" s="85"/>
      <c r="F38" s="194">
        <v>-3.3700000000000002E-3</v>
      </c>
      <c r="G38" s="159">
        <f>$F$18</f>
        <v>2000</v>
      </c>
      <c r="H38" s="144">
        <f t="shared" ref="H38:H42" si="12">G38*F38</f>
        <v>-6.74</v>
      </c>
      <c r="I38" s="107"/>
      <c r="J38" s="295">
        <v>-3.1700000000000001E-3</v>
      </c>
      <c r="K38" s="159">
        <f>$F$18</f>
        <v>2000</v>
      </c>
      <c r="L38" s="144">
        <f t="shared" ref="L38:L43" si="13">K38*J38</f>
        <v>-6.34</v>
      </c>
      <c r="M38" s="107"/>
      <c r="N38" s="82">
        <f t="shared" ref="N38:N39" si="14">L38-H38</f>
        <v>0.40000000000000036</v>
      </c>
      <c r="O38" s="104">
        <f t="shared" ref="O38:O39" si="15">IF(OR(H38=0,L38=0),"",(N38/H38))</f>
        <v>-5.9347181008902128E-2</v>
      </c>
      <c r="Q38" s="198"/>
      <c r="R38" s="239"/>
      <c r="S38" s="200"/>
      <c r="T38" s="53"/>
      <c r="U38" s="201"/>
      <c r="V38" s="202"/>
      <c r="W38" s="197"/>
      <c r="X38" s="198"/>
      <c r="Y38" s="239"/>
      <c r="Z38" s="200"/>
      <c r="AA38" s="53"/>
      <c r="AB38" s="201"/>
      <c r="AC38" s="202"/>
      <c r="AD38" s="197"/>
      <c r="AE38" s="198"/>
      <c r="AF38" s="239"/>
      <c r="AG38" s="200"/>
      <c r="AH38" s="53"/>
      <c r="AI38" s="201"/>
      <c r="AJ38" s="202"/>
    </row>
    <row r="39" spans="1:36" s="179" customFormat="1" x14ac:dyDescent="0.25">
      <c r="A39" s="1"/>
      <c r="B39" s="193" t="s">
        <v>100</v>
      </c>
      <c r="C39" s="85"/>
      <c r="D39" s="86" t="s">
        <v>7</v>
      </c>
      <c r="E39" s="85"/>
      <c r="F39" s="194">
        <v>2.9E-4</v>
      </c>
      <c r="G39" s="159">
        <f t="shared" ref="G39" si="16">$F$18</f>
        <v>2000</v>
      </c>
      <c r="H39" s="144">
        <f t="shared" si="12"/>
        <v>0.57999999999999996</v>
      </c>
      <c r="I39" s="107"/>
      <c r="J39" s="295">
        <v>6.9999999999999994E-5</v>
      </c>
      <c r="K39" s="159">
        <f t="shared" ref="K39" si="17">$F$18</f>
        <v>2000</v>
      </c>
      <c r="L39" s="144">
        <f t="shared" si="13"/>
        <v>0.13999999999999999</v>
      </c>
      <c r="M39" s="107"/>
      <c r="N39" s="82">
        <f t="shared" si="14"/>
        <v>-0.43999999999999995</v>
      </c>
      <c r="O39" s="104">
        <f t="shared" si="15"/>
        <v>-0.75862068965517238</v>
      </c>
      <c r="Q39" s="198"/>
      <c r="R39" s="239"/>
      <c r="S39" s="200"/>
      <c r="T39" s="53"/>
      <c r="U39" s="201"/>
      <c r="V39" s="202"/>
      <c r="W39" s="197"/>
      <c r="X39" s="198"/>
      <c r="Y39" s="239"/>
      <c r="Z39" s="200"/>
      <c r="AA39" s="53"/>
      <c r="AB39" s="201"/>
      <c r="AC39" s="202"/>
      <c r="AD39" s="197"/>
      <c r="AE39" s="198"/>
      <c r="AF39" s="239"/>
      <c r="AG39" s="200"/>
      <c r="AH39" s="53"/>
      <c r="AI39" s="201"/>
      <c r="AJ39" s="202"/>
    </row>
    <row r="40" spans="1:36" s="179" customFormat="1" x14ac:dyDescent="0.25">
      <c r="A40" s="1"/>
      <c r="B40" s="259" t="s">
        <v>74</v>
      </c>
      <c r="C40" s="85"/>
      <c r="D40" s="86" t="s">
        <v>7</v>
      </c>
      <c r="E40" s="85"/>
      <c r="F40" s="194">
        <v>1.4499999999999999E-3</v>
      </c>
      <c r="G40" s="159"/>
      <c r="H40" s="144">
        <f t="shared" si="12"/>
        <v>0</v>
      </c>
      <c r="I40" s="107"/>
      <c r="J40" s="295"/>
      <c r="K40" s="159"/>
      <c r="L40" s="144">
        <f t="shared" si="13"/>
        <v>0</v>
      </c>
      <c r="M40" s="107"/>
      <c r="N40" s="82">
        <f t="shared" ref="N40:N43" si="18">L40-H40</f>
        <v>0</v>
      </c>
      <c r="O40" s="104" t="str">
        <f t="shared" ref="O40:O43" si="19">IF(OR(H40=0,L40=0),"",(N40/H40))</f>
        <v/>
      </c>
      <c r="Q40" s="198"/>
      <c r="R40" s="239"/>
      <c r="S40" s="200"/>
      <c r="T40" s="53"/>
      <c r="U40" s="201"/>
      <c r="V40" s="202"/>
      <c r="W40" s="197"/>
      <c r="X40" s="198"/>
      <c r="Y40" s="239"/>
      <c r="Z40" s="200"/>
      <c r="AA40" s="53"/>
      <c r="AB40" s="201"/>
      <c r="AC40" s="202"/>
      <c r="AD40" s="197"/>
      <c r="AE40" s="198"/>
      <c r="AF40" s="239"/>
      <c r="AG40" s="200"/>
      <c r="AH40" s="53"/>
      <c r="AI40" s="201"/>
      <c r="AJ40" s="202"/>
    </row>
    <row r="41" spans="1:36" s="179" customFormat="1" x14ac:dyDescent="0.25">
      <c r="A41" s="1"/>
      <c r="B41" s="259" t="s">
        <v>75</v>
      </c>
      <c r="C41" s="85"/>
      <c r="D41" s="86" t="s">
        <v>7</v>
      </c>
      <c r="E41" s="85"/>
      <c r="F41" s="194">
        <v>6.6299999999999996E-3</v>
      </c>
      <c r="G41" s="159"/>
      <c r="H41" s="144">
        <f t="shared" si="12"/>
        <v>0</v>
      </c>
      <c r="I41" s="107"/>
      <c r="J41" s="295"/>
      <c r="K41" s="159"/>
      <c r="L41" s="144">
        <f t="shared" si="13"/>
        <v>0</v>
      </c>
      <c r="M41" s="107"/>
      <c r="N41" s="82">
        <f t="shared" si="18"/>
        <v>0</v>
      </c>
      <c r="O41" s="104" t="str">
        <f t="shared" si="19"/>
        <v/>
      </c>
      <c r="Q41" s="198"/>
      <c r="R41" s="239"/>
      <c r="S41" s="200"/>
      <c r="T41" s="53"/>
      <c r="U41" s="201"/>
      <c r="V41" s="202"/>
      <c r="W41" s="197"/>
      <c r="X41" s="198"/>
      <c r="Y41" s="239"/>
      <c r="Z41" s="200"/>
      <c r="AA41" s="53"/>
      <c r="AB41" s="201"/>
      <c r="AC41" s="202"/>
      <c r="AD41" s="197"/>
      <c r="AE41" s="198"/>
      <c r="AF41" s="239"/>
      <c r="AG41" s="200"/>
      <c r="AH41" s="53"/>
      <c r="AI41" s="201"/>
      <c r="AJ41" s="202"/>
    </row>
    <row r="42" spans="1:36" s="179" customFormat="1" x14ac:dyDescent="0.25">
      <c r="A42" s="1"/>
      <c r="B42" s="193" t="s">
        <v>99</v>
      </c>
      <c r="C42" s="85"/>
      <c r="D42" s="86" t="s">
        <v>7</v>
      </c>
      <c r="E42" s="85"/>
      <c r="F42" s="194"/>
      <c r="G42" s="177"/>
      <c r="H42" s="144">
        <f t="shared" si="12"/>
        <v>0</v>
      </c>
      <c r="I42" s="107"/>
      <c r="J42" s="295">
        <v>-1.1199999999999999E-3</v>
      </c>
      <c r="K42" s="173"/>
      <c r="L42" s="144">
        <f t="shared" si="13"/>
        <v>0</v>
      </c>
      <c r="M42" s="107"/>
      <c r="N42" s="82">
        <f t="shared" si="18"/>
        <v>0</v>
      </c>
      <c r="O42" s="104" t="str">
        <f t="shared" si="19"/>
        <v/>
      </c>
      <c r="Q42" s="198"/>
      <c r="R42" s="239"/>
      <c r="S42" s="200"/>
      <c r="T42" s="53"/>
      <c r="U42" s="201"/>
      <c r="V42" s="202"/>
      <c r="W42" s="197"/>
      <c r="X42" s="198"/>
      <c r="Y42" s="239"/>
      <c r="Z42" s="200"/>
      <c r="AA42" s="53"/>
      <c r="AB42" s="201"/>
      <c r="AC42" s="202"/>
      <c r="AD42" s="197"/>
      <c r="AE42" s="198"/>
      <c r="AF42" s="239"/>
      <c r="AG42" s="200"/>
      <c r="AH42" s="53"/>
      <c r="AI42" s="201"/>
      <c r="AJ42" s="202"/>
    </row>
    <row r="43" spans="1:36" x14ac:dyDescent="0.25">
      <c r="A43" s="1"/>
      <c r="B43" s="85" t="s">
        <v>69</v>
      </c>
      <c r="C43" s="54"/>
      <c r="D43" s="86" t="s">
        <v>43</v>
      </c>
      <c r="E43" s="85"/>
      <c r="F43" s="148">
        <v>0.78</v>
      </c>
      <c r="G43" s="159">
        <v>1</v>
      </c>
      <c r="H43" s="144">
        <f>G43*F43</f>
        <v>0.78</v>
      </c>
      <c r="I43" s="83"/>
      <c r="J43" s="323">
        <v>0.78</v>
      </c>
      <c r="K43" s="159">
        <v>1</v>
      </c>
      <c r="L43" s="144">
        <f t="shared" si="13"/>
        <v>0.78</v>
      </c>
      <c r="M43" s="83"/>
      <c r="N43" s="82">
        <f t="shared" si="18"/>
        <v>0</v>
      </c>
      <c r="O43" s="104">
        <f t="shared" si="19"/>
        <v>0</v>
      </c>
      <c r="Q43" s="216"/>
      <c r="R43" s="239"/>
      <c r="S43" s="200"/>
      <c r="T43" s="53"/>
      <c r="U43" s="201"/>
      <c r="V43" s="202"/>
      <c r="W43" s="197"/>
      <c r="X43" s="216"/>
      <c r="Y43" s="239"/>
      <c r="Z43" s="200"/>
      <c r="AA43" s="53"/>
      <c r="AB43" s="201"/>
      <c r="AC43" s="202"/>
      <c r="AD43" s="197"/>
      <c r="AE43" s="216"/>
      <c r="AF43" s="239"/>
      <c r="AG43" s="200"/>
      <c r="AH43" s="53"/>
      <c r="AI43" s="201"/>
      <c r="AJ43" s="202"/>
    </row>
    <row r="44" spans="1:36" x14ac:dyDescent="0.25">
      <c r="A44" s="1"/>
      <c r="B44" s="103" t="s">
        <v>17</v>
      </c>
      <c r="C44" s="112"/>
      <c r="D44" s="112"/>
      <c r="E44" s="112"/>
      <c r="F44" s="111"/>
      <c r="G44" s="100"/>
      <c r="H44" s="97">
        <f>SUM(H37:H43)+H36</f>
        <v>97.128432000000018</v>
      </c>
      <c r="I44" s="109"/>
      <c r="J44" s="278"/>
      <c r="K44" s="110"/>
      <c r="L44" s="97">
        <f>SUM(L37:L43)+L36</f>
        <v>100.31843200000004</v>
      </c>
      <c r="M44" s="109"/>
      <c r="N44" s="95">
        <f t="shared" si="2"/>
        <v>3.1900000000000261</v>
      </c>
      <c r="O44" s="94">
        <f>IF(OR(H44=0,L44=0),"",(N44/H44))</f>
        <v>3.2843112303100143E-2</v>
      </c>
      <c r="Q44" s="53"/>
      <c r="R44" s="239"/>
      <c r="S44" s="214"/>
      <c r="T44" s="53"/>
      <c r="U44" s="214"/>
      <c r="V44" s="217"/>
      <c r="W44" s="197"/>
      <c r="X44" s="53"/>
      <c r="Y44" s="239"/>
      <c r="Z44" s="214"/>
      <c r="AA44" s="53"/>
      <c r="AB44" s="214"/>
      <c r="AC44" s="217"/>
      <c r="AD44" s="197"/>
      <c r="AE44" s="53"/>
      <c r="AF44" s="239"/>
      <c r="AG44" s="214"/>
      <c r="AH44" s="53"/>
      <c r="AI44" s="214"/>
      <c r="AJ44" s="217"/>
    </row>
    <row r="45" spans="1:36" x14ac:dyDescent="0.25">
      <c r="A45" s="1"/>
      <c r="B45" s="83" t="s">
        <v>16</v>
      </c>
      <c r="C45" s="83"/>
      <c r="D45" s="86" t="s">
        <v>7</v>
      </c>
      <c r="E45" s="107"/>
      <c r="F45" s="143">
        <v>7.3800000000000003E-3</v>
      </c>
      <c r="G45" s="158">
        <f>$F18*(1+$F71)</f>
        <v>2075.2000000000003</v>
      </c>
      <c r="H45" s="105">
        <f>G45*F45</f>
        <v>15.314976000000003</v>
      </c>
      <c r="I45" s="83"/>
      <c r="J45" s="291">
        <v>7.3899999999999999E-3</v>
      </c>
      <c r="K45" s="164">
        <f>$F18*(1+$J71)</f>
        <v>2075.2000000000003</v>
      </c>
      <c r="L45" s="105">
        <f>K45*J45</f>
        <v>15.335728000000001</v>
      </c>
      <c r="M45" s="83"/>
      <c r="N45" s="82">
        <f t="shared" si="2"/>
        <v>2.0751999999998105E-2</v>
      </c>
      <c r="O45" s="104">
        <f>IF(OR(H45=0,L45=0),"",(N45/H45))</f>
        <v>1.3550135501353773E-3</v>
      </c>
      <c r="Q45" s="211"/>
      <c r="R45" s="239"/>
      <c r="S45" s="200"/>
      <c r="T45" s="53"/>
      <c r="U45" s="201"/>
      <c r="V45" s="202"/>
      <c r="W45" s="197"/>
      <c r="X45" s="211"/>
      <c r="Y45" s="239"/>
      <c r="Z45" s="200"/>
      <c r="AA45" s="53"/>
      <c r="AB45" s="201"/>
      <c r="AC45" s="202"/>
      <c r="AD45" s="197"/>
      <c r="AE45" s="211"/>
      <c r="AF45" s="239"/>
      <c r="AG45" s="200"/>
      <c r="AH45" s="53"/>
      <c r="AI45" s="201"/>
      <c r="AJ45" s="202"/>
    </row>
    <row r="46" spans="1:36" x14ac:dyDescent="0.25">
      <c r="A46" s="1"/>
      <c r="B46" s="108" t="s">
        <v>15</v>
      </c>
      <c r="C46" s="83"/>
      <c r="D46" s="86" t="s">
        <v>7</v>
      </c>
      <c r="E46" s="107"/>
      <c r="F46" s="143">
        <v>5.11E-3</v>
      </c>
      <c r="G46" s="158">
        <f>G45</f>
        <v>2075.2000000000003</v>
      </c>
      <c r="H46" s="105">
        <f>G46*F46</f>
        <v>10.604272000000002</v>
      </c>
      <c r="I46" s="83"/>
      <c r="J46" s="291">
        <v>5.5199999999999997E-3</v>
      </c>
      <c r="K46" s="164">
        <f>K45</f>
        <v>2075.2000000000003</v>
      </c>
      <c r="L46" s="105">
        <f>K46*J46</f>
        <v>11.455104</v>
      </c>
      <c r="M46" s="83"/>
      <c r="N46" s="82">
        <f t="shared" si="2"/>
        <v>0.8508319999999987</v>
      </c>
      <c r="O46" s="104">
        <f>IF(OR(H46=0,L46=0),"",(N46/H46))</f>
        <v>8.0234833659491064E-2</v>
      </c>
      <c r="Q46" s="211"/>
      <c r="R46" s="239"/>
      <c r="S46" s="200"/>
      <c r="T46" s="53"/>
      <c r="U46" s="201"/>
      <c r="V46" s="202"/>
      <c r="W46" s="197"/>
      <c r="X46" s="211"/>
      <c r="Y46" s="239"/>
      <c r="Z46" s="200"/>
      <c r="AA46" s="53"/>
      <c r="AB46" s="201"/>
      <c r="AC46" s="202"/>
      <c r="AD46" s="197"/>
      <c r="AE46" s="211"/>
      <c r="AF46" s="239"/>
      <c r="AG46" s="200"/>
      <c r="AH46" s="53"/>
      <c r="AI46" s="201"/>
      <c r="AJ46" s="202"/>
    </row>
    <row r="47" spans="1:36" x14ac:dyDescent="0.25">
      <c r="A47" s="1"/>
      <c r="B47" s="103" t="s">
        <v>14</v>
      </c>
      <c r="C47" s="102"/>
      <c r="D47" s="102"/>
      <c r="E47" s="102"/>
      <c r="F47" s="101"/>
      <c r="G47" s="178"/>
      <c r="H47" s="97">
        <f>SUM(H44:H46)</f>
        <v>123.04768000000001</v>
      </c>
      <c r="I47" s="96"/>
      <c r="J47" s="99"/>
      <c r="K47" s="176"/>
      <c r="L47" s="97">
        <f>SUM(L44:L46)</f>
        <v>127.10926400000005</v>
      </c>
      <c r="M47" s="96"/>
      <c r="N47" s="95">
        <f t="shared" si="2"/>
        <v>4.0615840000000389</v>
      </c>
      <c r="O47" s="94">
        <f>IF(OR(H47=0,L47=0),"",(N47/H47))</f>
        <v>3.3008212751350033E-2</v>
      </c>
      <c r="Q47" s="61"/>
      <c r="R47" s="240"/>
      <c r="S47" s="214"/>
      <c r="T47" s="61"/>
      <c r="U47" s="214"/>
      <c r="V47" s="217"/>
      <c r="W47" s="197"/>
      <c r="X47" s="61"/>
      <c r="Y47" s="240"/>
      <c r="Z47" s="214"/>
      <c r="AA47" s="61"/>
      <c r="AB47" s="214"/>
      <c r="AC47" s="217"/>
      <c r="AD47" s="197"/>
      <c r="AE47" s="61"/>
      <c r="AF47" s="240"/>
      <c r="AG47" s="214"/>
      <c r="AH47" s="61"/>
      <c r="AI47" s="214"/>
      <c r="AJ47" s="217"/>
    </row>
    <row r="48" spans="1:36" x14ac:dyDescent="0.25">
      <c r="A48" s="1"/>
      <c r="B48" s="93" t="s">
        <v>13</v>
      </c>
      <c r="C48" s="54"/>
      <c r="D48" s="86" t="s">
        <v>7</v>
      </c>
      <c r="E48" s="85"/>
      <c r="F48" s="79">
        <f>+RESIDENTIAL!F46</f>
        <v>3.5999999999999999E-3</v>
      </c>
      <c r="G48" s="158">
        <f>G45</f>
        <v>2075.2000000000003</v>
      </c>
      <c r="H48" s="77">
        <f t="shared" ref="H48:H58" si="20">G48*F48</f>
        <v>7.4707200000000009</v>
      </c>
      <c r="I48" s="83"/>
      <c r="J48" s="79">
        <v>3.5999999999999999E-3</v>
      </c>
      <c r="K48" s="164">
        <f>K45</f>
        <v>2075.2000000000003</v>
      </c>
      <c r="L48" s="77">
        <f t="shared" ref="L48:L58" si="21">K48*J48</f>
        <v>7.4707200000000009</v>
      </c>
      <c r="M48" s="83"/>
      <c r="N48" s="82">
        <f t="shared" si="2"/>
        <v>0</v>
      </c>
      <c r="O48" s="104">
        <f>IF(OR(H48=0,L48=0),"",(N48/H48))</f>
        <v>0</v>
      </c>
      <c r="Q48" s="219"/>
      <c r="R48" s="239"/>
      <c r="S48" s="205"/>
      <c r="T48" s="53"/>
      <c r="U48" s="201"/>
      <c r="V48" s="202"/>
      <c r="W48" s="197"/>
      <c r="X48" s="219"/>
      <c r="Y48" s="239"/>
      <c r="Z48" s="205"/>
      <c r="AA48" s="53"/>
      <c r="AB48" s="201"/>
      <c r="AC48" s="202"/>
      <c r="AD48" s="197"/>
      <c r="AE48" s="219"/>
      <c r="AF48" s="239"/>
      <c r="AG48" s="205"/>
      <c r="AH48" s="53"/>
      <c r="AI48" s="201"/>
      <c r="AJ48" s="202"/>
    </row>
    <row r="49" spans="1:36" x14ac:dyDescent="0.25">
      <c r="A49" s="1"/>
      <c r="B49" s="93" t="s">
        <v>12</v>
      </c>
      <c r="C49" s="54"/>
      <c r="D49" s="86" t="s">
        <v>7</v>
      </c>
      <c r="E49" s="85"/>
      <c r="F49" s="79">
        <f>+RESIDENTIAL!F47</f>
        <v>2.0999999999999999E-3</v>
      </c>
      <c r="G49" s="158">
        <f>G45</f>
        <v>2075.2000000000003</v>
      </c>
      <c r="H49" s="77">
        <f t="shared" si="20"/>
        <v>4.35792</v>
      </c>
      <c r="I49" s="83"/>
      <c r="J49" s="79">
        <v>2.9999999999999997E-4</v>
      </c>
      <c r="K49" s="164">
        <f>K45</f>
        <v>2075.2000000000003</v>
      </c>
      <c r="L49" s="77">
        <f t="shared" si="21"/>
        <v>0.62256</v>
      </c>
      <c r="M49" s="83"/>
      <c r="N49" s="82">
        <f t="shared" si="2"/>
        <v>-3.73536</v>
      </c>
      <c r="O49" s="104">
        <f t="shared" ref="O49:O67" si="22">IF(OR(H49=0,L49=0),"",(N49/H49))</f>
        <v>-0.8571428571428571</v>
      </c>
      <c r="Q49" s="219"/>
      <c r="R49" s="239"/>
      <c r="S49" s="205"/>
      <c r="T49" s="53"/>
      <c r="U49" s="201"/>
      <c r="V49" s="202"/>
      <c r="W49" s="197"/>
      <c r="X49" s="219"/>
      <c r="Y49" s="239"/>
      <c r="Z49" s="205"/>
      <c r="AA49" s="53"/>
      <c r="AB49" s="201"/>
      <c r="AC49" s="202"/>
      <c r="AD49" s="197"/>
      <c r="AE49" s="219"/>
      <c r="AF49" s="239"/>
      <c r="AG49" s="205"/>
      <c r="AH49" s="53"/>
      <c r="AI49" s="201"/>
      <c r="AJ49" s="202"/>
    </row>
    <row r="50" spans="1:36" x14ac:dyDescent="0.25">
      <c r="A50" s="1"/>
      <c r="B50" s="54" t="s">
        <v>11</v>
      </c>
      <c r="C50" s="54"/>
      <c r="D50" s="86" t="s">
        <v>43</v>
      </c>
      <c r="E50" s="85"/>
      <c r="F50" s="186">
        <v>0.25</v>
      </c>
      <c r="G50" s="159">
        <v>1</v>
      </c>
      <c r="H50" s="77">
        <f t="shared" si="20"/>
        <v>0.25</v>
      </c>
      <c r="I50" s="83"/>
      <c r="J50" s="79">
        <v>0.25</v>
      </c>
      <c r="K50" s="163">
        <v>1</v>
      </c>
      <c r="L50" s="77">
        <f t="shared" si="21"/>
        <v>0.25</v>
      </c>
      <c r="M50" s="83"/>
      <c r="N50" s="82">
        <f t="shared" si="2"/>
        <v>0</v>
      </c>
      <c r="O50" s="104">
        <f t="shared" si="22"/>
        <v>0</v>
      </c>
      <c r="Q50" s="220"/>
      <c r="R50" s="239"/>
      <c r="S50" s="205"/>
      <c r="T50" s="53"/>
      <c r="U50" s="201"/>
      <c r="V50" s="202"/>
      <c r="W50" s="197"/>
      <c r="X50" s="220"/>
      <c r="Y50" s="239"/>
      <c r="Z50" s="205"/>
      <c r="AA50" s="53"/>
      <c r="AB50" s="201"/>
      <c r="AC50" s="202"/>
      <c r="AD50" s="197"/>
      <c r="AE50" s="220"/>
      <c r="AF50" s="239"/>
      <c r="AG50" s="205"/>
      <c r="AH50" s="53"/>
      <c r="AI50" s="201"/>
      <c r="AJ50" s="202"/>
    </row>
    <row r="51" spans="1:36" x14ac:dyDescent="0.25">
      <c r="A51" s="1"/>
      <c r="B51" s="54" t="s">
        <v>10</v>
      </c>
      <c r="C51" s="54"/>
      <c r="D51" s="86" t="s">
        <v>7</v>
      </c>
      <c r="E51" s="85"/>
      <c r="F51" s="79">
        <v>7.0000000000000001E-3</v>
      </c>
      <c r="G51" s="159">
        <f>$F18</f>
        <v>2000</v>
      </c>
      <c r="H51" s="77">
        <f t="shared" si="20"/>
        <v>14</v>
      </c>
      <c r="I51" s="83"/>
      <c r="J51" s="79">
        <v>7.0000000000000001E-3</v>
      </c>
      <c r="K51" s="163">
        <f>+$G51</f>
        <v>2000</v>
      </c>
      <c r="L51" s="77">
        <f t="shared" si="21"/>
        <v>14</v>
      </c>
      <c r="M51" s="83"/>
      <c r="N51" s="82">
        <f t="shared" si="2"/>
        <v>0</v>
      </c>
      <c r="O51" s="104">
        <f t="shared" si="22"/>
        <v>0</v>
      </c>
      <c r="Q51" s="219"/>
      <c r="R51" s="239"/>
      <c r="S51" s="205"/>
      <c r="T51" s="53"/>
      <c r="U51" s="201"/>
      <c r="V51" s="202"/>
      <c r="W51" s="197"/>
      <c r="X51" s="219"/>
      <c r="Y51" s="239"/>
      <c r="Z51" s="205"/>
      <c r="AA51" s="53"/>
      <c r="AB51" s="201"/>
      <c r="AC51" s="202"/>
      <c r="AD51" s="197"/>
      <c r="AE51" s="219"/>
      <c r="AF51" s="239"/>
      <c r="AG51" s="205"/>
      <c r="AH51" s="53"/>
      <c r="AI51" s="201"/>
      <c r="AJ51" s="202"/>
    </row>
    <row r="52" spans="1:36" x14ac:dyDescent="0.25">
      <c r="A52" s="1"/>
      <c r="B52" s="87" t="s">
        <v>9</v>
      </c>
      <c r="C52" s="54"/>
      <c r="D52" s="86" t="s">
        <v>7</v>
      </c>
      <c r="E52" s="85"/>
      <c r="F52" s="79">
        <f>+RESIDENTIAL!F49</f>
        <v>6.5000000000000002E-2</v>
      </c>
      <c r="G52" s="160">
        <f>0.65*$F18</f>
        <v>1300</v>
      </c>
      <c r="H52" s="77">
        <f t="shared" si="20"/>
        <v>84.5</v>
      </c>
      <c r="I52" s="83"/>
      <c r="J52" s="79">
        <v>6.5000000000000002E-2</v>
      </c>
      <c r="K52" s="160">
        <f>$G52</f>
        <v>1300</v>
      </c>
      <c r="L52" s="77">
        <f t="shared" si="21"/>
        <v>84.5</v>
      </c>
      <c r="M52" s="83"/>
      <c r="N52" s="82">
        <f t="shared" si="2"/>
        <v>0</v>
      </c>
      <c r="O52" s="104">
        <f t="shared" si="22"/>
        <v>0</v>
      </c>
      <c r="Q52" s="203"/>
      <c r="R52" s="241"/>
      <c r="S52" s="205"/>
      <c r="T52" s="53"/>
      <c r="U52" s="201"/>
      <c r="V52" s="202"/>
      <c r="W52" s="197"/>
      <c r="X52" s="203"/>
      <c r="Y52" s="241"/>
      <c r="Z52" s="205"/>
      <c r="AA52" s="53"/>
      <c r="AB52" s="201"/>
      <c r="AC52" s="202"/>
      <c r="AD52" s="197"/>
      <c r="AE52" s="203"/>
      <c r="AF52" s="241"/>
      <c r="AG52" s="205"/>
      <c r="AH52" s="53"/>
      <c r="AI52" s="201"/>
      <c r="AJ52" s="202"/>
    </row>
    <row r="53" spans="1:36" x14ac:dyDescent="0.25">
      <c r="A53" s="1"/>
      <c r="B53" s="87" t="s">
        <v>8</v>
      </c>
      <c r="C53" s="54"/>
      <c r="D53" s="86" t="s">
        <v>7</v>
      </c>
      <c r="E53" s="85"/>
      <c r="F53" s="79">
        <f>+RESIDENTIAL!F50</f>
        <v>9.5000000000000001E-2</v>
      </c>
      <c r="G53" s="160">
        <f>0.17*$F18</f>
        <v>340</v>
      </c>
      <c r="H53" s="77">
        <f t="shared" si="20"/>
        <v>32.299999999999997</v>
      </c>
      <c r="I53" s="83"/>
      <c r="J53" s="79">
        <v>9.5000000000000001E-2</v>
      </c>
      <c r="K53" s="160">
        <f>$G53</f>
        <v>340</v>
      </c>
      <c r="L53" s="77">
        <f t="shared" si="21"/>
        <v>32.299999999999997</v>
      </c>
      <c r="M53" s="83"/>
      <c r="N53" s="82">
        <f t="shared" si="2"/>
        <v>0</v>
      </c>
      <c r="O53" s="104">
        <f t="shared" si="22"/>
        <v>0</v>
      </c>
      <c r="Q53" s="203"/>
      <c r="R53" s="241"/>
      <c r="S53" s="205"/>
      <c r="T53" s="53"/>
      <c r="U53" s="201"/>
      <c r="V53" s="202"/>
      <c r="W53" s="197"/>
      <c r="X53" s="203"/>
      <c r="Y53" s="241"/>
      <c r="Z53" s="205"/>
      <c r="AA53" s="53"/>
      <c r="AB53" s="201"/>
      <c r="AC53" s="202"/>
      <c r="AD53" s="197"/>
      <c r="AE53" s="203"/>
      <c r="AF53" s="241"/>
      <c r="AG53" s="205"/>
      <c r="AH53" s="53"/>
      <c r="AI53" s="201"/>
      <c r="AJ53" s="202"/>
    </row>
    <row r="54" spans="1:36" x14ac:dyDescent="0.25">
      <c r="A54" s="1"/>
      <c r="B54" s="2" t="s">
        <v>6</v>
      </c>
      <c r="C54" s="54"/>
      <c r="D54" s="86" t="s">
        <v>7</v>
      </c>
      <c r="E54" s="85"/>
      <c r="F54" s="79">
        <f>+RESIDENTIAL!F51</f>
        <v>0.13200000000000001</v>
      </c>
      <c r="G54" s="160">
        <f>0.18*$F18</f>
        <v>360</v>
      </c>
      <c r="H54" s="77">
        <f t="shared" si="20"/>
        <v>47.52</v>
      </c>
      <c r="I54" s="83"/>
      <c r="J54" s="79">
        <v>0.13200000000000001</v>
      </c>
      <c r="K54" s="160">
        <f>$G54</f>
        <v>360</v>
      </c>
      <c r="L54" s="77">
        <f t="shared" si="21"/>
        <v>47.52</v>
      </c>
      <c r="M54" s="83"/>
      <c r="N54" s="82">
        <f t="shared" si="2"/>
        <v>0</v>
      </c>
      <c r="O54" s="104">
        <f t="shared" si="22"/>
        <v>0</v>
      </c>
      <c r="Q54" s="203"/>
      <c r="R54" s="241"/>
      <c r="S54" s="205"/>
      <c r="T54" s="53"/>
      <c r="U54" s="201"/>
      <c r="V54" s="202"/>
      <c r="W54" s="197"/>
      <c r="X54" s="203"/>
      <c r="Y54" s="241"/>
      <c r="Z54" s="205"/>
      <c r="AA54" s="53"/>
      <c r="AB54" s="201"/>
      <c r="AC54" s="202"/>
      <c r="AD54" s="197"/>
      <c r="AE54" s="203"/>
      <c r="AF54" s="241"/>
      <c r="AG54" s="205"/>
      <c r="AH54" s="53"/>
      <c r="AI54" s="201"/>
      <c r="AJ54" s="202"/>
    </row>
    <row r="55" spans="1:36" x14ac:dyDescent="0.25">
      <c r="A55" s="6"/>
      <c r="B55" s="81" t="s">
        <v>5</v>
      </c>
      <c r="C55" s="25"/>
      <c r="D55" s="86" t="s">
        <v>7</v>
      </c>
      <c r="E55" s="80"/>
      <c r="F55" s="79">
        <f>+RESIDENTIAL!F52</f>
        <v>7.6999999999999999E-2</v>
      </c>
      <c r="G55" s="160">
        <f>IF(AND($T$1=1, $F18&gt;=600), 600, IF(AND($T$1=1, AND($F18&lt;600, $F18&gt;=0)), $F18, IF(AND($T$1=2, $F18&gt;=1000), 1000, IF(AND($T$1=2, AND($F18&lt;1000, $F18&gt;=0)), $F18))))</f>
        <v>600</v>
      </c>
      <c r="H55" s="77">
        <f t="shared" si="20"/>
        <v>46.2</v>
      </c>
      <c r="I55" s="76"/>
      <c r="J55" s="79">
        <v>7.6999999999999999E-2</v>
      </c>
      <c r="K55" s="160">
        <f>$G55</f>
        <v>600</v>
      </c>
      <c r="L55" s="77">
        <f t="shared" si="21"/>
        <v>46.2</v>
      </c>
      <c r="M55" s="76"/>
      <c r="N55" s="75">
        <f t="shared" si="2"/>
        <v>0</v>
      </c>
      <c r="O55" s="104">
        <f t="shared" si="22"/>
        <v>0</v>
      </c>
      <c r="Q55" s="203"/>
      <c r="R55" s="241"/>
      <c r="S55" s="205"/>
      <c r="T55" s="24"/>
      <c r="U55" s="201"/>
      <c r="V55" s="202"/>
      <c r="W55" s="197"/>
      <c r="X55" s="203"/>
      <c r="Y55" s="241"/>
      <c r="Z55" s="205"/>
      <c r="AA55" s="24"/>
      <c r="AB55" s="201"/>
      <c r="AC55" s="202"/>
      <c r="AD55" s="197"/>
      <c r="AE55" s="203"/>
      <c r="AF55" s="241"/>
      <c r="AG55" s="205"/>
      <c r="AH55" s="24"/>
      <c r="AI55" s="201"/>
      <c r="AJ55" s="202"/>
    </row>
    <row r="56" spans="1:36" x14ac:dyDescent="0.25">
      <c r="A56" s="6"/>
      <c r="B56" s="81" t="s">
        <v>4</v>
      </c>
      <c r="C56" s="25"/>
      <c r="D56" s="86" t="s">
        <v>7</v>
      </c>
      <c r="E56" s="80"/>
      <c r="F56" s="79">
        <f>+RESIDENTIAL!F53</f>
        <v>0.09</v>
      </c>
      <c r="G56" s="160">
        <f>IF(AND($T$1=1, F18&gt;=600), F18-600, IF(AND($T$1=1, AND(F18&lt;600, F18&gt;=0)), 0, IF(AND($T$1=2, F18&gt;=1000), F18-1000, IF(AND($T$1=2, AND(F18&lt;1000, F18&gt;=0)), 0))))</f>
        <v>1400</v>
      </c>
      <c r="H56" s="77">
        <f t="shared" si="20"/>
        <v>126</v>
      </c>
      <c r="I56" s="76"/>
      <c r="J56" s="79">
        <v>0.09</v>
      </c>
      <c r="K56" s="160">
        <f>$G56</f>
        <v>1400</v>
      </c>
      <c r="L56" s="77">
        <f t="shared" si="21"/>
        <v>126</v>
      </c>
      <c r="M56" s="76"/>
      <c r="N56" s="75">
        <f t="shared" si="2"/>
        <v>0</v>
      </c>
      <c r="O56" s="104">
        <f t="shared" si="22"/>
        <v>0</v>
      </c>
      <c r="Q56" s="203"/>
      <c r="R56" s="241"/>
      <c r="S56" s="205"/>
      <c r="T56" s="24"/>
      <c r="U56" s="201"/>
      <c r="V56" s="202"/>
      <c r="W56" s="197"/>
      <c r="X56" s="203"/>
      <c r="Y56" s="241"/>
      <c r="Z56" s="205"/>
      <c r="AA56" s="24"/>
      <c r="AB56" s="201"/>
      <c r="AC56" s="202"/>
      <c r="AD56" s="197"/>
      <c r="AE56" s="203"/>
      <c r="AF56" s="241"/>
      <c r="AG56" s="205"/>
      <c r="AH56" s="24"/>
      <c r="AI56" s="201"/>
      <c r="AJ56" s="202"/>
    </row>
    <row r="57" spans="1:36" s="179" customFormat="1" x14ac:dyDescent="0.25">
      <c r="A57" s="6"/>
      <c r="B57" s="195" t="s">
        <v>76</v>
      </c>
      <c r="C57" s="25"/>
      <c r="D57" s="86" t="s">
        <v>7</v>
      </c>
      <c r="E57" s="80"/>
      <c r="F57" s="79">
        <f>+RESIDENTIAL!$F$54</f>
        <v>0.1101</v>
      </c>
      <c r="G57" s="78"/>
      <c r="H57" s="77">
        <f t="shared" si="20"/>
        <v>0</v>
      </c>
      <c r="I57" s="76"/>
      <c r="J57" s="79">
        <v>0.1101</v>
      </c>
      <c r="K57" s="78">
        <f t="shared" ref="K57:K58" si="23">$G57</f>
        <v>0</v>
      </c>
      <c r="L57" s="77">
        <f t="shared" si="21"/>
        <v>0</v>
      </c>
      <c r="M57" s="76"/>
      <c r="N57" s="75">
        <f t="shared" si="2"/>
        <v>0</v>
      </c>
      <c r="O57" s="104" t="str">
        <f t="shared" si="22"/>
        <v/>
      </c>
      <c r="Q57" s="203"/>
      <c r="R57" s="241"/>
      <c r="S57" s="205"/>
      <c r="T57" s="24"/>
      <c r="U57" s="201"/>
      <c r="V57" s="202"/>
      <c r="W57" s="197"/>
      <c r="X57" s="203"/>
      <c r="Y57" s="241"/>
      <c r="Z57" s="205"/>
      <c r="AA57" s="24"/>
      <c r="AB57" s="201"/>
      <c r="AC57" s="202"/>
      <c r="AD57" s="197"/>
      <c r="AE57" s="203"/>
      <c r="AF57" s="241"/>
      <c r="AG57" s="205"/>
      <c r="AH57" s="24"/>
      <c r="AI57" s="201"/>
      <c r="AJ57" s="202"/>
    </row>
    <row r="58" spans="1:36" s="179" customFormat="1" ht="15.75" thickBot="1" x14ac:dyDescent="0.3">
      <c r="A58" s="6"/>
      <c r="B58" s="195" t="s">
        <v>77</v>
      </c>
      <c r="C58" s="25"/>
      <c r="D58" s="86" t="s">
        <v>7</v>
      </c>
      <c r="E58" s="80"/>
      <c r="F58" s="79">
        <f>+RESIDENTIAL!$F$55</f>
        <v>0.1101</v>
      </c>
      <c r="G58" s="78"/>
      <c r="H58" s="77">
        <f t="shared" si="20"/>
        <v>0</v>
      </c>
      <c r="I58" s="76"/>
      <c r="J58" s="79">
        <v>0.1101</v>
      </c>
      <c r="K58" s="78">
        <f t="shared" si="23"/>
        <v>0</v>
      </c>
      <c r="L58" s="77">
        <f t="shared" si="21"/>
        <v>0</v>
      </c>
      <c r="M58" s="76"/>
      <c r="N58" s="75">
        <f t="shared" si="2"/>
        <v>0</v>
      </c>
      <c r="O58" s="104" t="str">
        <f t="shared" si="22"/>
        <v/>
      </c>
      <c r="Q58" s="203"/>
      <c r="R58" s="241"/>
      <c r="S58" s="205"/>
      <c r="T58" s="24"/>
      <c r="U58" s="201"/>
      <c r="V58" s="202"/>
      <c r="W58" s="197"/>
      <c r="X58" s="203"/>
      <c r="Y58" s="241"/>
      <c r="Z58" s="205"/>
      <c r="AA58" s="24"/>
      <c r="AB58" s="201"/>
      <c r="AC58" s="202"/>
      <c r="AD58" s="197"/>
      <c r="AE58" s="203"/>
      <c r="AF58" s="241"/>
      <c r="AG58" s="205"/>
      <c r="AH58" s="24"/>
      <c r="AI58" s="201"/>
      <c r="AJ58" s="202"/>
    </row>
    <row r="59" spans="1:36" ht="15.75" thickBot="1" x14ac:dyDescent="0.3">
      <c r="A59" s="1"/>
      <c r="B59" s="74"/>
      <c r="C59" s="72"/>
      <c r="D59" s="73"/>
      <c r="E59" s="72"/>
      <c r="F59" s="43"/>
      <c r="G59" s="71"/>
      <c r="H59" s="41"/>
      <c r="I59" s="69"/>
      <c r="J59" s="43"/>
      <c r="K59" s="70"/>
      <c r="L59" s="41"/>
      <c r="M59" s="69"/>
      <c r="N59" s="68"/>
      <c r="O59" s="7"/>
      <c r="Q59" s="203"/>
      <c r="R59" s="213"/>
      <c r="S59" s="205"/>
      <c r="T59" s="53"/>
      <c r="U59" s="201"/>
      <c r="V59" s="222"/>
      <c r="W59" s="197"/>
      <c r="X59" s="203"/>
      <c r="Y59" s="213"/>
      <c r="Z59" s="205"/>
      <c r="AA59" s="53"/>
      <c r="AB59" s="201"/>
      <c r="AC59" s="222"/>
      <c r="AD59" s="197"/>
      <c r="AE59" s="203"/>
      <c r="AF59" s="213"/>
      <c r="AG59" s="205"/>
      <c r="AH59" s="53"/>
      <c r="AI59" s="201"/>
      <c r="AJ59" s="222"/>
    </row>
    <row r="60" spans="1:36" x14ac:dyDescent="0.25">
      <c r="A60" s="1"/>
      <c r="B60" s="67" t="s">
        <v>3</v>
      </c>
      <c r="C60" s="54"/>
      <c r="D60" s="54"/>
      <c r="E60" s="54"/>
      <c r="F60" s="66"/>
      <c r="G60" s="65"/>
      <c r="H60" s="62">
        <f>SUM(H48:H54,H47)</f>
        <v>313.44632000000001</v>
      </c>
      <c r="I60" s="64"/>
      <c r="J60" s="63"/>
      <c r="K60" s="63"/>
      <c r="L60" s="149">
        <f>SUM(L48:L54,L47)</f>
        <v>313.77254400000004</v>
      </c>
      <c r="M60" s="61"/>
      <c r="N60" s="261">
        <f>L60-H60</f>
        <v>0.32622400000002472</v>
      </c>
      <c r="O60" s="265">
        <f t="shared" si="22"/>
        <v>1.0407651300548837E-3</v>
      </c>
      <c r="Q60" s="223"/>
      <c r="R60" s="223"/>
      <c r="S60" s="214"/>
      <c r="T60" s="61"/>
      <c r="U60" s="201"/>
      <c r="V60" s="202"/>
      <c r="W60" s="197"/>
      <c r="X60" s="223"/>
      <c r="Y60" s="223"/>
      <c r="Z60" s="214"/>
      <c r="AA60" s="61"/>
      <c r="AB60" s="201"/>
      <c r="AC60" s="202"/>
      <c r="AD60" s="197"/>
      <c r="AE60" s="223"/>
      <c r="AF60" s="223"/>
      <c r="AG60" s="214"/>
      <c r="AH60" s="61"/>
      <c r="AI60" s="201"/>
      <c r="AJ60" s="202"/>
    </row>
    <row r="61" spans="1:36" s="179" customFormat="1" x14ac:dyDescent="0.25">
      <c r="A61" s="1"/>
      <c r="B61" s="67" t="s">
        <v>78</v>
      </c>
      <c r="C61" s="54"/>
      <c r="D61" s="54"/>
      <c r="E61" s="54"/>
      <c r="F61" s="57">
        <v>-0.08</v>
      </c>
      <c r="G61" s="65"/>
      <c r="H61" s="56">
        <f>+H60*F61</f>
        <v>-25.075705600000003</v>
      </c>
      <c r="I61" s="64"/>
      <c r="J61" s="57">
        <v>-0.08</v>
      </c>
      <c r="K61" s="65"/>
      <c r="L61" s="55">
        <f>+L60*J61</f>
        <v>-25.101803520000004</v>
      </c>
      <c r="M61" s="61"/>
      <c r="N61" s="55">
        <f>L61-H61</f>
        <v>-2.6097920000001551E-2</v>
      </c>
      <c r="O61" s="104">
        <f t="shared" ref="O61" si="24">IF(OR(H61=0,L61=0),"",(N61/H61))</f>
        <v>1.0407651300548668E-3</v>
      </c>
      <c r="Q61" s="223"/>
      <c r="R61" s="223"/>
      <c r="S61" s="214"/>
      <c r="T61" s="61"/>
      <c r="U61" s="201"/>
      <c r="V61" s="202"/>
      <c r="W61" s="197"/>
      <c r="X61" s="223"/>
      <c r="Y61" s="223"/>
      <c r="Z61" s="214"/>
      <c r="AA61" s="61"/>
      <c r="AB61" s="201"/>
      <c r="AC61" s="202"/>
      <c r="AD61" s="197"/>
      <c r="AE61" s="223"/>
      <c r="AF61" s="223"/>
      <c r="AG61" s="214"/>
      <c r="AH61" s="61"/>
      <c r="AI61" s="201"/>
      <c r="AJ61" s="202"/>
    </row>
    <row r="62" spans="1:36" x14ac:dyDescent="0.25">
      <c r="A62" s="1"/>
      <c r="B62" s="59" t="s">
        <v>1</v>
      </c>
      <c r="C62" s="54"/>
      <c r="D62" s="54"/>
      <c r="E62" s="54"/>
      <c r="F62" s="58">
        <v>0.13</v>
      </c>
      <c r="G62" s="53"/>
      <c r="H62" s="56">
        <f>H60*F62</f>
        <v>40.748021600000001</v>
      </c>
      <c r="I62" s="52"/>
      <c r="J62" s="57">
        <v>0.13</v>
      </c>
      <c r="K62" s="52"/>
      <c r="L62" s="55">
        <f>L60*J62</f>
        <v>40.790430720000003</v>
      </c>
      <c r="M62" s="51"/>
      <c r="N62" s="55">
        <f>L62-H62</f>
        <v>4.2409120000002076E-2</v>
      </c>
      <c r="O62" s="104">
        <f t="shared" si="22"/>
        <v>1.0407651300548559E-3</v>
      </c>
      <c r="Q62" s="224"/>
      <c r="R62" s="51"/>
      <c r="S62" s="225"/>
      <c r="T62" s="51"/>
      <c r="U62" s="201"/>
      <c r="V62" s="202"/>
      <c r="W62" s="197"/>
      <c r="X62" s="224"/>
      <c r="Y62" s="51"/>
      <c r="Z62" s="225"/>
      <c r="AA62" s="51"/>
      <c r="AB62" s="201"/>
      <c r="AC62" s="202"/>
      <c r="AD62" s="197"/>
      <c r="AE62" s="224"/>
      <c r="AF62" s="51"/>
      <c r="AG62" s="225"/>
      <c r="AH62" s="51"/>
      <c r="AI62" s="201"/>
      <c r="AJ62" s="202"/>
    </row>
    <row r="63" spans="1:36" ht="15.75" thickBot="1" x14ac:dyDescent="0.3">
      <c r="A63" s="1"/>
      <c r="B63" s="341" t="s">
        <v>79</v>
      </c>
      <c r="C63" s="341"/>
      <c r="D63" s="341"/>
      <c r="E63" s="50"/>
      <c r="F63" s="49"/>
      <c r="G63" s="48"/>
      <c r="H63" s="47">
        <f>SUM(H60:H62)</f>
        <v>329.11863600000004</v>
      </c>
      <c r="I63" s="46"/>
      <c r="J63" s="46"/>
      <c r="K63" s="46"/>
      <c r="L63" s="238">
        <f>SUM(L60:L62)</f>
        <v>329.46117120000008</v>
      </c>
      <c r="M63" s="45"/>
      <c r="N63" s="44">
        <f>L63-H63</f>
        <v>0.34253520000004301</v>
      </c>
      <c r="O63" s="152">
        <f t="shared" si="22"/>
        <v>1.0407651300549355E-3</v>
      </c>
      <c r="Q63" s="61"/>
      <c r="R63" s="61"/>
      <c r="S63" s="214"/>
      <c r="T63" s="61"/>
      <c r="U63" s="214"/>
      <c r="V63" s="226"/>
      <c r="W63" s="197"/>
      <c r="X63" s="61"/>
      <c r="Y63" s="61"/>
      <c r="Z63" s="214"/>
      <c r="AA63" s="61"/>
      <c r="AB63" s="214"/>
      <c r="AC63" s="226"/>
      <c r="AD63" s="197"/>
      <c r="AE63" s="61"/>
      <c r="AF63" s="61"/>
      <c r="AG63" s="214"/>
      <c r="AH63" s="61"/>
      <c r="AI63" s="214"/>
      <c r="AJ63" s="226"/>
    </row>
    <row r="64" spans="1:36" ht="15.75" thickBot="1" x14ac:dyDescent="0.3">
      <c r="A64" s="6"/>
      <c r="B64" s="18"/>
      <c r="C64" s="16"/>
      <c r="D64" s="17"/>
      <c r="E64" s="16"/>
      <c r="F64" s="43"/>
      <c r="G64" s="11"/>
      <c r="H64" s="41"/>
      <c r="I64" s="9"/>
      <c r="J64" s="43"/>
      <c r="K64" s="42"/>
      <c r="L64" s="41"/>
      <c r="M64" s="9"/>
      <c r="N64" s="40"/>
      <c r="O64" s="7"/>
      <c r="Q64" s="203"/>
      <c r="R64" s="227"/>
      <c r="S64" s="205"/>
      <c r="T64" s="24"/>
      <c r="U64" s="228"/>
      <c r="V64" s="222"/>
      <c r="W64" s="197"/>
      <c r="X64" s="203"/>
      <c r="Y64" s="227"/>
      <c r="Z64" s="205"/>
      <c r="AA64" s="24"/>
      <c r="AB64" s="228"/>
      <c r="AC64" s="222"/>
      <c r="AD64" s="197"/>
      <c r="AE64" s="203"/>
      <c r="AF64" s="227"/>
      <c r="AG64" s="205"/>
      <c r="AH64" s="24"/>
      <c r="AI64" s="228"/>
      <c r="AJ64" s="222"/>
    </row>
    <row r="65" spans="1:36" x14ac:dyDescent="0.25">
      <c r="A65" s="6"/>
      <c r="B65" s="39" t="s">
        <v>2</v>
      </c>
      <c r="C65" s="25"/>
      <c r="D65" s="25"/>
      <c r="E65" s="25"/>
      <c r="F65" s="38"/>
      <c r="G65" s="30"/>
      <c r="H65" s="35">
        <f>SUM(H55:H56,H47,H48:H51)</f>
        <v>321.32632000000001</v>
      </c>
      <c r="I65" s="37"/>
      <c r="J65" s="36"/>
      <c r="K65" s="36"/>
      <c r="L65" s="150">
        <f>SUM(L55:L56,L47,L48:L51)</f>
        <v>321.65254400000009</v>
      </c>
      <c r="M65" s="34"/>
      <c r="N65" s="33">
        <f>L65-H65</f>
        <v>0.32622400000008156</v>
      </c>
      <c r="O65" s="151">
        <f t="shared" si="22"/>
        <v>1.0152420754082068E-3</v>
      </c>
      <c r="Q65" s="229"/>
      <c r="R65" s="229"/>
      <c r="S65" s="230"/>
      <c r="T65" s="34"/>
      <c r="U65" s="201"/>
      <c r="V65" s="202"/>
      <c r="W65" s="197"/>
      <c r="X65" s="229"/>
      <c r="Y65" s="229"/>
      <c r="Z65" s="230"/>
      <c r="AA65" s="34"/>
      <c r="AB65" s="201"/>
      <c r="AC65" s="202"/>
      <c r="AD65" s="197"/>
      <c r="AE65" s="229"/>
      <c r="AF65" s="229"/>
      <c r="AG65" s="230"/>
      <c r="AH65" s="34"/>
      <c r="AI65" s="201"/>
      <c r="AJ65" s="202"/>
    </row>
    <row r="66" spans="1:36" s="179" customFormat="1" x14ac:dyDescent="0.25">
      <c r="A66" s="6"/>
      <c r="B66" s="67" t="s">
        <v>78</v>
      </c>
      <c r="C66" s="54"/>
      <c r="D66" s="54"/>
      <c r="E66" s="54"/>
      <c r="F66" s="57">
        <v>-0.08</v>
      </c>
      <c r="G66" s="65"/>
      <c r="H66" s="56">
        <f>+H65*F66</f>
        <v>-25.706105600000001</v>
      </c>
      <c r="I66" s="64"/>
      <c r="J66" s="57">
        <v>-0.08</v>
      </c>
      <c r="K66" s="65"/>
      <c r="L66" s="55">
        <f>+L65*J66</f>
        <v>-25.732203520000009</v>
      </c>
      <c r="M66" s="61"/>
      <c r="N66" s="26">
        <f>L66-H66</f>
        <v>-2.6097920000008656E-2</v>
      </c>
      <c r="O66" s="104">
        <f t="shared" ref="O66" si="25">IF(OR(H66=0,L66=0),"",(N66/H66))</f>
        <v>1.0152420754082896E-3</v>
      </c>
      <c r="Q66" s="229"/>
      <c r="R66" s="229"/>
      <c r="S66" s="230"/>
      <c r="T66" s="34"/>
      <c r="U66" s="201"/>
      <c r="V66" s="202"/>
      <c r="W66" s="197"/>
      <c r="X66" s="229"/>
      <c r="Y66" s="229"/>
      <c r="Z66" s="230"/>
      <c r="AA66" s="34"/>
      <c r="AB66" s="201"/>
      <c r="AC66" s="202"/>
      <c r="AD66" s="197"/>
      <c r="AE66" s="229"/>
      <c r="AF66" s="229"/>
      <c r="AG66" s="230"/>
      <c r="AH66" s="34"/>
      <c r="AI66" s="201"/>
      <c r="AJ66" s="202"/>
    </row>
    <row r="67" spans="1:36" x14ac:dyDescent="0.25">
      <c r="A67" s="6"/>
      <c r="B67" s="32" t="s">
        <v>1</v>
      </c>
      <c r="C67" s="25"/>
      <c r="D67" s="25"/>
      <c r="E67" s="25"/>
      <c r="F67" s="31">
        <v>0.13</v>
      </c>
      <c r="G67" s="30"/>
      <c r="H67" s="27">
        <f>H65*F67</f>
        <v>41.772421600000001</v>
      </c>
      <c r="I67" s="23"/>
      <c r="J67" s="29">
        <v>0.13</v>
      </c>
      <c r="K67" s="28"/>
      <c r="L67" s="26">
        <f>L65*J67</f>
        <v>41.81483072000001</v>
      </c>
      <c r="M67" s="22"/>
      <c r="N67" s="26">
        <f>L67-H67</f>
        <v>4.2409120000009182E-2</v>
      </c>
      <c r="O67" s="104">
        <f t="shared" si="22"/>
        <v>1.0152420754081727E-3</v>
      </c>
      <c r="Q67" s="231"/>
      <c r="R67" s="232"/>
      <c r="S67" s="233"/>
      <c r="T67" s="22"/>
      <c r="U67" s="201"/>
      <c r="V67" s="202"/>
      <c r="W67" s="197"/>
      <c r="X67" s="231"/>
      <c r="Y67" s="232"/>
      <c r="Z67" s="233"/>
      <c r="AA67" s="22"/>
      <c r="AB67" s="201"/>
      <c r="AC67" s="202"/>
      <c r="AD67" s="197"/>
      <c r="AE67" s="231"/>
      <c r="AF67" s="232"/>
      <c r="AG67" s="233"/>
      <c r="AH67" s="22"/>
      <c r="AI67" s="201"/>
      <c r="AJ67" s="202"/>
    </row>
    <row r="68" spans="1:36" ht="15.75" thickBot="1" x14ac:dyDescent="0.3">
      <c r="A68" s="6"/>
      <c r="B68" s="355" t="s">
        <v>80</v>
      </c>
      <c r="C68" s="355"/>
      <c r="D68" s="355"/>
      <c r="E68" s="21"/>
      <c r="F68" s="20"/>
      <c r="G68" s="19"/>
      <c r="H68" s="47">
        <f>SUM(H65:H67)</f>
        <v>337.39263600000004</v>
      </c>
      <c r="I68" s="46"/>
      <c r="J68" s="46"/>
      <c r="K68" s="46"/>
      <c r="L68" s="238">
        <f>SUM(L65:L67)</f>
        <v>337.73517120000014</v>
      </c>
      <c r="M68" s="45"/>
      <c r="N68" s="44">
        <f>L68-H68</f>
        <v>0.34253520000009985</v>
      </c>
      <c r="O68" s="152">
        <f t="shared" ref="O68" si="26">IF(OR(H68=0,L68=0),"",(N68/H68))</f>
        <v>1.0152420754082486E-3</v>
      </c>
      <c r="Q68" s="34"/>
      <c r="R68" s="34"/>
      <c r="S68" s="230"/>
      <c r="T68" s="34"/>
      <c r="U68" s="214"/>
      <c r="V68" s="226"/>
      <c r="W68" s="197"/>
      <c r="X68" s="34"/>
      <c r="Y68" s="34"/>
      <c r="Z68" s="230"/>
      <c r="AA68" s="34"/>
      <c r="AB68" s="214"/>
      <c r="AC68" s="226"/>
      <c r="AD68" s="197"/>
      <c r="AE68" s="34"/>
      <c r="AF68" s="34"/>
      <c r="AG68" s="230"/>
      <c r="AH68" s="34"/>
      <c r="AI68" s="214"/>
      <c r="AJ68" s="226"/>
    </row>
    <row r="69" spans="1:36" ht="15.75" thickBot="1" x14ac:dyDescent="0.3">
      <c r="A69" s="6"/>
      <c r="B69" s="18"/>
      <c r="C69" s="16"/>
      <c r="D69" s="17"/>
      <c r="E69" s="16"/>
      <c r="F69" s="12"/>
      <c r="G69" s="15"/>
      <c r="H69" s="14"/>
      <c r="I69" s="13"/>
      <c r="J69" s="12"/>
      <c r="K69" s="11"/>
      <c r="L69" s="10"/>
      <c r="M69" s="9"/>
      <c r="N69" s="8"/>
      <c r="O69" s="7"/>
      <c r="Q69" s="203"/>
      <c r="R69" s="227"/>
      <c r="S69" s="205"/>
      <c r="T69" s="24"/>
      <c r="U69" s="228"/>
      <c r="V69" s="222"/>
      <c r="W69" s="197"/>
      <c r="X69" s="203"/>
      <c r="Y69" s="227"/>
      <c r="Z69" s="205"/>
      <c r="AA69" s="24"/>
      <c r="AB69" s="228"/>
      <c r="AC69" s="222"/>
      <c r="AD69" s="197"/>
      <c r="AE69" s="203"/>
      <c r="AF69" s="227"/>
      <c r="AG69" s="205"/>
      <c r="AH69" s="24"/>
      <c r="AI69" s="228"/>
      <c r="AJ69" s="222"/>
    </row>
    <row r="70" spans="1:3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5"/>
      <c r="M70" s="1"/>
      <c r="N70" s="1"/>
      <c r="O70" s="1"/>
      <c r="Q70" s="206"/>
      <c r="R70" s="206"/>
      <c r="S70" s="234"/>
      <c r="T70" s="206"/>
      <c r="U70" s="206"/>
      <c r="V70" s="206"/>
      <c r="W70" s="197"/>
      <c r="X70" s="206"/>
      <c r="Y70" s="206"/>
      <c r="Z70" s="234"/>
      <c r="AA70" s="206"/>
      <c r="AB70" s="206"/>
      <c r="AC70" s="206"/>
      <c r="AD70" s="197"/>
      <c r="AE70" s="206"/>
      <c r="AF70" s="206"/>
      <c r="AG70" s="234"/>
      <c r="AH70" s="206"/>
      <c r="AI70" s="206"/>
      <c r="AJ70" s="206"/>
    </row>
    <row r="71" spans="1:36" x14ac:dyDescent="0.25">
      <c r="A71" s="1"/>
      <c r="B71" s="4" t="s">
        <v>0</v>
      </c>
      <c r="C71" s="1"/>
      <c r="D71" s="1"/>
      <c r="E71" s="1"/>
      <c r="F71" s="3">
        <v>3.7600000000000001E-2</v>
      </c>
      <c r="G71" s="1"/>
      <c r="H71" s="1"/>
      <c r="I71" s="1"/>
      <c r="J71" s="3">
        <v>3.7600000000000001E-2</v>
      </c>
      <c r="K71" s="1"/>
      <c r="L71" s="1"/>
      <c r="M71" s="1"/>
      <c r="N71" s="1"/>
      <c r="O71" s="1"/>
      <c r="Q71" s="235"/>
      <c r="R71" s="206"/>
      <c r="S71" s="206"/>
      <c r="T71" s="206"/>
      <c r="U71" s="206"/>
      <c r="V71" s="206"/>
      <c r="W71" s="197"/>
      <c r="X71" s="235"/>
      <c r="Y71" s="206"/>
      <c r="Z71" s="206"/>
      <c r="AA71" s="206"/>
      <c r="AB71" s="206"/>
      <c r="AC71" s="206"/>
      <c r="AD71" s="197"/>
      <c r="AE71" s="235"/>
      <c r="AF71" s="206"/>
      <c r="AG71" s="206"/>
      <c r="AH71" s="206"/>
      <c r="AI71" s="206"/>
      <c r="AJ71" s="206"/>
    </row>
    <row r="72" spans="1:3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36" s="179" customFormat="1" ht="18" x14ac:dyDescent="0.25">
      <c r="A73" s="1"/>
      <c r="B73" s="344" t="s">
        <v>36</v>
      </c>
      <c r="C73" s="344"/>
      <c r="D73" s="344"/>
      <c r="E73" s="344"/>
      <c r="F73" s="344"/>
      <c r="G73" s="344"/>
      <c r="H73" s="344"/>
      <c r="I73" s="344"/>
      <c r="J73" s="344"/>
      <c r="K73" s="344"/>
      <c r="L73" s="344"/>
      <c r="M73" s="344"/>
      <c r="N73" s="344"/>
      <c r="O73" s="344"/>
    </row>
    <row r="74" spans="1:36" s="179" customFormat="1" ht="18" x14ac:dyDescent="0.25">
      <c r="A74" s="1"/>
      <c r="B74" s="344" t="s">
        <v>35</v>
      </c>
      <c r="C74" s="344"/>
      <c r="D74" s="344"/>
      <c r="E74" s="344"/>
      <c r="F74" s="344"/>
      <c r="G74" s="344"/>
      <c r="H74" s="344"/>
      <c r="I74" s="344"/>
      <c r="J74" s="344"/>
      <c r="K74" s="344"/>
      <c r="L74" s="344"/>
      <c r="M74" s="344"/>
      <c r="N74" s="344"/>
      <c r="O74" s="344"/>
    </row>
    <row r="75" spans="1:36" s="179" customForma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36" s="179" customForma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36" s="179" customFormat="1" ht="15.75" x14ac:dyDescent="0.25">
      <c r="A77" s="1"/>
      <c r="B77" s="130" t="s">
        <v>34</v>
      </c>
      <c r="C77" s="1"/>
      <c r="D77" s="345" t="s">
        <v>57</v>
      </c>
      <c r="E77" s="345"/>
      <c r="F77" s="345"/>
      <c r="G77" s="345"/>
      <c r="H77" s="345"/>
      <c r="I77" s="345"/>
      <c r="J77" s="345"/>
      <c r="K77" s="345"/>
      <c r="L77" s="345"/>
      <c r="M77" s="345"/>
      <c r="N77" s="345"/>
      <c r="O77" s="345"/>
    </row>
    <row r="78" spans="1:36" s="179" customFormat="1" ht="15.75" x14ac:dyDescent="0.25">
      <c r="A78" s="1"/>
      <c r="B78" s="128"/>
      <c r="C78" s="1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</row>
    <row r="79" spans="1:36" s="179" customFormat="1" ht="15.75" x14ac:dyDescent="0.25">
      <c r="A79" s="1"/>
      <c r="B79" s="130" t="s">
        <v>33</v>
      </c>
      <c r="C79" s="1"/>
      <c r="D79" s="129" t="s">
        <v>32</v>
      </c>
      <c r="E79" s="127"/>
      <c r="F79" s="254" t="s">
        <v>90</v>
      </c>
      <c r="G79" s="127"/>
      <c r="H79" s="127"/>
      <c r="I79" s="127"/>
      <c r="J79" s="127"/>
      <c r="K79" s="127"/>
      <c r="L79" s="127"/>
      <c r="M79" s="127"/>
      <c r="N79" s="127"/>
      <c r="O79" s="127"/>
    </row>
    <row r="80" spans="1:36" s="179" customFormat="1" ht="15.75" x14ac:dyDescent="0.25">
      <c r="A80" s="1"/>
      <c r="B80" s="128"/>
      <c r="C80" s="1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</row>
    <row r="81" spans="1:36" s="179" customFormat="1" x14ac:dyDescent="0.25">
      <c r="A81" s="1"/>
      <c r="B81" s="2"/>
      <c r="C81" s="1"/>
      <c r="D81" s="4" t="s">
        <v>31</v>
      </c>
      <c r="E81" s="4"/>
      <c r="F81" s="126">
        <v>2000</v>
      </c>
      <c r="G81" s="4" t="s">
        <v>30</v>
      </c>
      <c r="H81" s="1"/>
      <c r="I81" s="1"/>
      <c r="J81" s="1"/>
      <c r="K81" s="1"/>
      <c r="L81" s="1"/>
      <c r="M81" s="1"/>
      <c r="N81" s="1"/>
      <c r="O81" s="1"/>
    </row>
    <row r="82" spans="1:36" s="179" customFormat="1" x14ac:dyDescent="0.25">
      <c r="A82" s="1"/>
      <c r="B82" s="2"/>
      <c r="C82" s="1"/>
      <c r="D82" s="1"/>
      <c r="E82" s="1"/>
      <c r="F82" s="1"/>
      <c r="G82" s="1"/>
      <c r="H82" s="5"/>
      <c r="I82" s="1"/>
      <c r="J82" s="1"/>
      <c r="K82" s="1"/>
      <c r="L82" s="1"/>
      <c r="M82" s="1"/>
      <c r="N82" s="1"/>
      <c r="O82" s="1"/>
    </row>
    <row r="83" spans="1:36" s="179" customFormat="1" x14ac:dyDescent="0.25">
      <c r="A83" s="1"/>
      <c r="B83" s="2"/>
      <c r="C83" s="1"/>
      <c r="D83" s="125"/>
      <c r="E83" s="125"/>
      <c r="F83" s="342" t="s">
        <v>29</v>
      </c>
      <c r="G83" s="346"/>
      <c r="H83" s="343"/>
      <c r="I83" s="1"/>
      <c r="J83" s="351" t="s">
        <v>97</v>
      </c>
      <c r="K83" s="352"/>
      <c r="L83" s="353"/>
      <c r="M83" s="1"/>
      <c r="N83" s="342" t="s">
        <v>28</v>
      </c>
      <c r="O83" s="343"/>
      <c r="Q83" s="333"/>
      <c r="R83" s="333"/>
      <c r="S83" s="333"/>
      <c r="T83" s="206"/>
      <c r="U83" s="333"/>
      <c r="V83" s="333"/>
      <c r="W83" s="197"/>
      <c r="X83" s="333"/>
      <c r="Y83" s="333"/>
      <c r="Z83" s="333"/>
      <c r="AA83" s="206"/>
      <c r="AB83" s="333"/>
      <c r="AC83" s="333"/>
      <c r="AD83" s="197"/>
      <c r="AE83" s="333"/>
      <c r="AF83" s="333"/>
      <c r="AG83" s="333"/>
      <c r="AH83" s="206"/>
      <c r="AI83" s="333"/>
      <c r="AJ83" s="333"/>
    </row>
    <row r="84" spans="1:36" s="179" customFormat="1" ht="15" customHeight="1" x14ac:dyDescent="0.25">
      <c r="A84" s="1"/>
      <c r="B84" s="2"/>
      <c r="C84" s="1"/>
      <c r="D84" s="334" t="s">
        <v>27</v>
      </c>
      <c r="E84" s="121"/>
      <c r="F84" s="124" t="s">
        <v>26</v>
      </c>
      <c r="G84" s="124" t="s">
        <v>25</v>
      </c>
      <c r="H84" s="122" t="s">
        <v>24</v>
      </c>
      <c r="I84" s="1"/>
      <c r="J84" s="124" t="s">
        <v>26</v>
      </c>
      <c r="K84" s="123" t="s">
        <v>25</v>
      </c>
      <c r="L84" s="122" t="s">
        <v>24</v>
      </c>
      <c r="M84" s="1"/>
      <c r="N84" s="336" t="s">
        <v>23</v>
      </c>
      <c r="O84" s="338" t="s">
        <v>22</v>
      </c>
      <c r="Q84" s="245"/>
      <c r="R84" s="245"/>
      <c r="S84" s="245"/>
      <c r="T84" s="206"/>
      <c r="U84" s="340"/>
      <c r="V84" s="340"/>
      <c r="W84" s="197"/>
      <c r="X84" s="245"/>
      <c r="Y84" s="245"/>
      <c r="Z84" s="245"/>
      <c r="AA84" s="206"/>
      <c r="AB84" s="340"/>
      <c r="AC84" s="340"/>
      <c r="AD84" s="197"/>
      <c r="AE84" s="245"/>
      <c r="AF84" s="245"/>
      <c r="AG84" s="245"/>
      <c r="AH84" s="206"/>
      <c r="AI84" s="340"/>
      <c r="AJ84" s="340"/>
    </row>
    <row r="85" spans="1:36" s="179" customFormat="1" x14ac:dyDescent="0.25">
      <c r="A85" s="1"/>
      <c r="B85" s="2"/>
      <c r="C85" s="1"/>
      <c r="D85" s="335"/>
      <c r="E85" s="121"/>
      <c r="F85" s="120" t="s">
        <v>21</v>
      </c>
      <c r="G85" s="120"/>
      <c r="H85" s="119" t="s">
        <v>21</v>
      </c>
      <c r="I85" s="1"/>
      <c r="J85" s="120" t="s">
        <v>21</v>
      </c>
      <c r="K85" s="119"/>
      <c r="L85" s="119" t="s">
        <v>21</v>
      </c>
      <c r="M85" s="1"/>
      <c r="N85" s="337"/>
      <c r="O85" s="339"/>
      <c r="Q85" s="208"/>
      <c r="R85" s="208"/>
      <c r="S85" s="208"/>
      <c r="T85" s="206"/>
      <c r="U85" s="354"/>
      <c r="V85" s="354"/>
      <c r="W85" s="197"/>
      <c r="X85" s="208"/>
      <c r="Y85" s="208"/>
      <c r="Z85" s="208"/>
      <c r="AA85" s="206"/>
      <c r="AB85" s="354"/>
      <c r="AC85" s="354"/>
      <c r="AD85" s="197"/>
      <c r="AE85" s="208"/>
      <c r="AF85" s="208"/>
      <c r="AG85" s="208"/>
      <c r="AH85" s="206"/>
      <c r="AI85" s="354"/>
      <c r="AJ85" s="354"/>
    </row>
    <row r="86" spans="1:36" s="179" customFormat="1" x14ac:dyDescent="0.25">
      <c r="A86" s="1"/>
      <c r="B86" s="54" t="s">
        <v>59</v>
      </c>
      <c r="C86" s="54"/>
      <c r="D86" s="86" t="s">
        <v>43</v>
      </c>
      <c r="E86" s="85"/>
      <c r="F86" s="141">
        <v>32.68</v>
      </c>
      <c r="G86" s="90">
        <v>1</v>
      </c>
      <c r="H86" s="105">
        <f t="shared" ref="H86:H98" si="27">G86*F86</f>
        <v>32.68</v>
      </c>
      <c r="I86" s="83"/>
      <c r="J86" s="287">
        <v>34.450000000000003</v>
      </c>
      <c r="K86" s="89">
        <v>1</v>
      </c>
      <c r="L86" s="105">
        <f t="shared" ref="L86:L98" si="28">K86*J86</f>
        <v>34.450000000000003</v>
      </c>
      <c r="M86" s="83"/>
      <c r="N86" s="82">
        <f t="shared" ref="N86" si="29">L86-H86</f>
        <v>1.7700000000000031</v>
      </c>
      <c r="O86" s="104">
        <f>IF(OR(H86=0,L86=0),"",(N86/H86))</f>
        <v>5.4161566707466434E-2</v>
      </c>
      <c r="Q86" s="209"/>
      <c r="R86" s="53"/>
      <c r="S86" s="200"/>
      <c r="T86" s="53"/>
      <c r="U86" s="201"/>
      <c r="V86" s="202"/>
      <c r="W86" s="197"/>
      <c r="X86" s="209"/>
      <c r="Y86" s="53"/>
      <c r="Z86" s="200"/>
      <c r="AA86" s="53"/>
      <c r="AB86" s="201"/>
      <c r="AC86" s="202"/>
      <c r="AD86" s="197"/>
      <c r="AE86" s="209"/>
      <c r="AF86" s="53"/>
      <c r="AG86" s="200"/>
      <c r="AH86" s="53"/>
      <c r="AI86" s="201"/>
      <c r="AJ86" s="202"/>
    </row>
    <row r="87" spans="1:36" s="192" customFormat="1" x14ac:dyDescent="0.25">
      <c r="A87" s="114"/>
      <c r="B87" s="85" t="s">
        <v>67</v>
      </c>
      <c r="C87" s="85"/>
      <c r="D87" s="86" t="s">
        <v>43</v>
      </c>
      <c r="E87" s="85"/>
      <c r="F87" s="141">
        <v>0.79</v>
      </c>
      <c r="G87" s="90">
        <v>1</v>
      </c>
      <c r="H87" s="105">
        <f t="shared" si="27"/>
        <v>0.79</v>
      </c>
      <c r="I87" s="107"/>
      <c r="J87" s="287">
        <v>0.79</v>
      </c>
      <c r="K87" s="89">
        <v>1</v>
      </c>
      <c r="L87" s="189">
        <f t="shared" si="28"/>
        <v>0.79</v>
      </c>
      <c r="M87" s="107"/>
      <c r="N87" s="82">
        <f t="shared" ref="N87:N98" si="30">L87-H87</f>
        <v>0</v>
      </c>
      <c r="O87" s="104">
        <f t="shared" ref="O87:O98" si="31">IF(OR(H87=0,L87=0),"",(N87/H87))</f>
        <v>0</v>
      </c>
      <c r="Q87" s="210"/>
      <c r="R87" s="53"/>
      <c r="S87" s="200"/>
      <c r="T87" s="53"/>
      <c r="U87" s="201"/>
      <c r="V87" s="202"/>
      <c r="W87" s="197"/>
      <c r="X87" s="210"/>
      <c r="Y87" s="53"/>
      <c r="Z87" s="200"/>
      <c r="AA87" s="53"/>
      <c r="AB87" s="201"/>
      <c r="AC87" s="202"/>
      <c r="AD87" s="197"/>
      <c r="AE87" s="210"/>
      <c r="AF87" s="53"/>
      <c r="AG87" s="200"/>
      <c r="AH87" s="53"/>
      <c r="AI87" s="201"/>
      <c r="AJ87" s="202"/>
    </row>
    <row r="88" spans="1:36" s="192" customFormat="1" x14ac:dyDescent="0.25">
      <c r="A88" s="114"/>
      <c r="B88" s="85" t="s">
        <v>68</v>
      </c>
      <c r="C88" s="85"/>
      <c r="D88" s="86" t="s">
        <v>43</v>
      </c>
      <c r="E88" s="85"/>
      <c r="F88" s="141">
        <v>0.25</v>
      </c>
      <c r="G88" s="90">
        <v>1</v>
      </c>
      <c r="H88" s="105">
        <f t="shared" si="27"/>
        <v>0.25</v>
      </c>
      <c r="I88" s="107"/>
      <c r="J88" s="287">
        <v>0.25</v>
      </c>
      <c r="K88" s="89">
        <v>1</v>
      </c>
      <c r="L88" s="189">
        <f t="shared" si="28"/>
        <v>0.25</v>
      </c>
      <c r="M88" s="107"/>
      <c r="N88" s="82">
        <f t="shared" si="30"/>
        <v>0</v>
      </c>
      <c r="O88" s="104">
        <f t="shared" si="31"/>
        <v>0</v>
      </c>
      <c r="Q88" s="210"/>
      <c r="R88" s="53"/>
      <c r="S88" s="200"/>
      <c r="T88" s="53"/>
      <c r="U88" s="201"/>
      <c r="V88" s="202"/>
      <c r="W88" s="197"/>
      <c r="X88" s="210"/>
      <c r="Y88" s="53"/>
      <c r="Z88" s="200"/>
      <c r="AA88" s="53"/>
      <c r="AB88" s="201"/>
      <c r="AC88" s="202"/>
      <c r="AD88" s="197"/>
      <c r="AE88" s="210"/>
      <c r="AF88" s="53"/>
      <c r="AG88" s="200"/>
      <c r="AH88" s="53"/>
      <c r="AI88" s="201"/>
      <c r="AJ88" s="202"/>
    </row>
    <row r="89" spans="1:36" s="179" customFormat="1" x14ac:dyDescent="0.25">
      <c r="A89" s="1"/>
      <c r="B89" s="188" t="s">
        <v>81</v>
      </c>
      <c r="C89" s="54"/>
      <c r="D89" s="86" t="s">
        <v>43</v>
      </c>
      <c r="E89" s="85"/>
      <c r="F89" s="141">
        <v>1.55</v>
      </c>
      <c r="G89" s="90">
        <v>1</v>
      </c>
      <c r="H89" s="105">
        <f t="shared" si="27"/>
        <v>1.55</v>
      </c>
      <c r="I89" s="83"/>
      <c r="J89" s="287">
        <v>1.55</v>
      </c>
      <c r="K89" s="89">
        <v>1</v>
      </c>
      <c r="L89" s="105">
        <f t="shared" si="28"/>
        <v>1.55</v>
      </c>
      <c r="M89" s="83"/>
      <c r="N89" s="82">
        <f t="shared" si="30"/>
        <v>0</v>
      </c>
      <c r="O89" s="104">
        <f t="shared" si="31"/>
        <v>0</v>
      </c>
      <c r="Q89" s="209"/>
      <c r="R89" s="53"/>
      <c r="S89" s="200"/>
      <c r="T89" s="53"/>
      <c r="U89" s="201"/>
      <c r="V89" s="202"/>
      <c r="W89" s="197"/>
      <c r="X89" s="209"/>
      <c r="Y89" s="53"/>
      <c r="Z89" s="200"/>
      <c r="AA89" s="53"/>
      <c r="AB89" s="201"/>
      <c r="AC89" s="202"/>
      <c r="AD89" s="197"/>
      <c r="AE89" s="209"/>
      <c r="AF89" s="53"/>
      <c r="AG89" s="200"/>
      <c r="AH89" s="53"/>
      <c r="AI89" s="201"/>
      <c r="AJ89" s="202"/>
    </row>
    <row r="90" spans="1:36" s="179" customFormat="1" x14ac:dyDescent="0.25">
      <c r="A90" s="1"/>
      <c r="B90" s="54" t="s">
        <v>20</v>
      </c>
      <c r="C90" s="54"/>
      <c r="D90" s="86" t="s">
        <v>7</v>
      </c>
      <c r="E90" s="85"/>
      <c r="F90" s="142">
        <v>3.023E-2</v>
      </c>
      <c r="G90" s="159">
        <f>$F18</f>
        <v>2000</v>
      </c>
      <c r="H90" s="105">
        <f t="shared" si="27"/>
        <v>60.46</v>
      </c>
      <c r="I90" s="83"/>
      <c r="J90" s="321">
        <v>3.1870000000000002E-2</v>
      </c>
      <c r="K90" s="159">
        <f>+G90</f>
        <v>2000</v>
      </c>
      <c r="L90" s="105">
        <f t="shared" si="28"/>
        <v>63.74</v>
      </c>
      <c r="M90" s="83"/>
      <c r="N90" s="82">
        <f t="shared" si="30"/>
        <v>3.2800000000000011</v>
      </c>
      <c r="O90" s="104">
        <f t="shared" si="31"/>
        <v>5.4250744293747953E-2</v>
      </c>
      <c r="Q90" s="211"/>
      <c r="R90" s="239"/>
      <c r="S90" s="200"/>
      <c r="T90" s="53"/>
      <c r="U90" s="201"/>
      <c r="V90" s="202"/>
      <c r="W90" s="197"/>
      <c r="X90" s="211"/>
      <c r="Y90" s="239"/>
      <c r="Z90" s="200"/>
      <c r="AA90" s="53"/>
      <c r="AB90" s="201"/>
      <c r="AC90" s="202"/>
      <c r="AD90" s="197"/>
      <c r="AE90" s="211"/>
      <c r="AF90" s="239"/>
      <c r="AG90" s="200"/>
      <c r="AH90" s="53"/>
      <c r="AI90" s="201"/>
      <c r="AJ90" s="202"/>
    </row>
    <row r="91" spans="1:36" s="179" customFormat="1" x14ac:dyDescent="0.25">
      <c r="A91" s="1"/>
      <c r="B91" s="188" t="s">
        <v>70</v>
      </c>
      <c r="C91" s="54"/>
      <c r="D91" s="86" t="s">
        <v>7</v>
      </c>
      <c r="E91" s="85"/>
      <c r="F91" s="142">
        <v>-5.1000000000000004E-4</v>
      </c>
      <c r="G91" s="159">
        <f>$F18</f>
        <v>2000</v>
      </c>
      <c r="H91" s="105">
        <f t="shared" si="27"/>
        <v>-1.02</v>
      </c>
      <c r="I91" s="83"/>
      <c r="J91" s="321">
        <v>-5.1000000000000004E-4</v>
      </c>
      <c r="K91" s="159">
        <f t="shared" ref="K91:K98" si="32">+G91</f>
        <v>2000</v>
      </c>
      <c r="L91" s="105">
        <f t="shared" si="28"/>
        <v>-1.02</v>
      </c>
      <c r="M91" s="83"/>
      <c r="N91" s="82">
        <f t="shared" si="30"/>
        <v>0</v>
      </c>
      <c r="O91" s="104">
        <f t="shared" si="31"/>
        <v>0</v>
      </c>
      <c r="Q91" s="211"/>
      <c r="R91" s="239"/>
      <c r="S91" s="200"/>
      <c r="T91" s="53"/>
      <c r="U91" s="201"/>
      <c r="V91" s="202"/>
      <c r="W91" s="197"/>
      <c r="X91" s="211"/>
      <c r="Y91" s="239"/>
      <c r="Z91" s="200"/>
      <c r="AA91" s="53"/>
      <c r="AB91" s="201"/>
      <c r="AC91" s="202"/>
      <c r="AD91" s="197"/>
      <c r="AE91" s="211"/>
      <c r="AF91" s="239"/>
      <c r="AG91" s="200"/>
      <c r="AH91" s="53"/>
      <c r="AI91" s="201"/>
      <c r="AJ91" s="202"/>
    </row>
    <row r="92" spans="1:36" s="179" customFormat="1" x14ac:dyDescent="0.25">
      <c r="A92" s="1"/>
      <c r="B92" s="188" t="s">
        <v>82</v>
      </c>
      <c r="C92" s="54"/>
      <c r="D92" s="86" t="s">
        <v>7</v>
      </c>
      <c r="E92" s="85"/>
      <c r="F92" s="142">
        <v>-1.56E-3</v>
      </c>
      <c r="G92" s="159">
        <f>$F18</f>
        <v>2000</v>
      </c>
      <c r="H92" s="105">
        <f t="shared" si="27"/>
        <v>-3.12</v>
      </c>
      <c r="I92" s="83"/>
      <c r="J92" s="321">
        <v>-1.56E-3</v>
      </c>
      <c r="K92" s="159">
        <f t="shared" si="32"/>
        <v>2000</v>
      </c>
      <c r="L92" s="105">
        <f t="shared" si="28"/>
        <v>-3.12</v>
      </c>
      <c r="M92" s="83"/>
      <c r="N92" s="82">
        <f t="shared" si="30"/>
        <v>0</v>
      </c>
      <c r="O92" s="104">
        <f t="shared" si="31"/>
        <v>0</v>
      </c>
      <c r="Q92" s="211"/>
      <c r="R92" s="239"/>
      <c r="S92" s="200"/>
      <c r="T92" s="53"/>
      <c r="U92" s="201"/>
      <c r="V92" s="202"/>
      <c r="W92" s="197"/>
      <c r="X92" s="211"/>
      <c r="Y92" s="239"/>
      <c r="Z92" s="200"/>
      <c r="AA92" s="53"/>
      <c r="AB92" s="201"/>
      <c r="AC92" s="202"/>
      <c r="AD92" s="197"/>
      <c r="AE92" s="211"/>
      <c r="AF92" s="239"/>
      <c r="AG92" s="200"/>
      <c r="AH92" s="53"/>
      <c r="AI92" s="201"/>
      <c r="AJ92" s="202"/>
    </row>
    <row r="93" spans="1:36" s="179" customFormat="1" x14ac:dyDescent="0.25">
      <c r="A93" s="1"/>
      <c r="B93" s="188" t="s">
        <v>83</v>
      </c>
      <c r="C93" s="54"/>
      <c r="D93" s="86" t="s">
        <v>7</v>
      </c>
      <c r="E93" s="85"/>
      <c r="F93" s="142">
        <v>1.2999999999999999E-4</v>
      </c>
      <c r="G93" s="159">
        <f>$F18</f>
        <v>2000</v>
      </c>
      <c r="H93" s="105">
        <f t="shared" si="27"/>
        <v>0.25999999999999995</v>
      </c>
      <c r="I93" s="83"/>
      <c r="J93" s="321">
        <v>1.2999999999999999E-4</v>
      </c>
      <c r="K93" s="159">
        <f t="shared" si="32"/>
        <v>2000</v>
      </c>
      <c r="L93" s="105">
        <f t="shared" si="28"/>
        <v>0.25999999999999995</v>
      </c>
      <c r="M93" s="83"/>
      <c r="N93" s="82">
        <f t="shared" si="30"/>
        <v>0</v>
      </c>
      <c r="O93" s="104">
        <f t="shared" si="31"/>
        <v>0</v>
      </c>
      <c r="Q93" s="211"/>
      <c r="R93" s="239"/>
      <c r="S93" s="200"/>
      <c r="T93" s="53"/>
      <c r="U93" s="201"/>
      <c r="V93" s="202"/>
      <c r="W93" s="197"/>
      <c r="X93" s="211"/>
      <c r="Y93" s="239"/>
      <c r="Z93" s="200"/>
      <c r="AA93" s="53"/>
      <c r="AB93" s="201"/>
      <c r="AC93" s="202"/>
      <c r="AD93" s="197"/>
      <c r="AE93" s="211"/>
      <c r="AF93" s="239"/>
      <c r="AG93" s="200"/>
      <c r="AH93" s="53"/>
      <c r="AI93" s="201"/>
      <c r="AJ93" s="202"/>
    </row>
    <row r="94" spans="1:36" s="179" customFormat="1" x14ac:dyDescent="0.25">
      <c r="A94" s="1"/>
      <c r="B94" s="188" t="s">
        <v>71</v>
      </c>
      <c r="C94" s="54"/>
      <c r="D94" s="86" t="s">
        <v>7</v>
      </c>
      <c r="E94" s="85"/>
      <c r="F94" s="142">
        <v>3.0000000000000001E-5</v>
      </c>
      <c r="G94" s="159">
        <f>$F18</f>
        <v>2000</v>
      </c>
      <c r="H94" s="105">
        <f t="shared" si="27"/>
        <v>6.0000000000000005E-2</v>
      </c>
      <c r="I94" s="83"/>
      <c r="J94" s="321">
        <v>3.0000000000000001E-5</v>
      </c>
      <c r="K94" s="159">
        <f t="shared" si="32"/>
        <v>2000</v>
      </c>
      <c r="L94" s="105">
        <f t="shared" si="28"/>
        <v>6.0000000000000005E-2</v>
      </c>
      <c r="M94" s="83"/>
      <c r="N94" s="82">
        <f t="shared" si="30"/>
        <v>0</v>
      </c>
      <c r="O94" s="104">
        <f t="shared" si="31"/>
        <v>0</v>
      </c>
      <c r="Q94" s="211"/>
      <c r="R94" s="239"/>
      <c r="S94" s="200"/>
      <c r="T94" s="53"/>
      <c r="U94" s="201"/>
      <c r="V94" s="202"/>
      <c r="W94" s="197"/>
      <c r="X94" s="211"/>
      <c r="Y94" s="239"/>
      <c r="Z94" s="200"/>
      <c r="AA94" s="53"/>
      <c r="AB94" s="201"/>
      <c r="AC94" s="202"/>
      <c r="AD94" s="197"/>
      <c r="AE94" s="211"/>
      <c r="AF94" s="239"/>
      <c r="AG94" s="200"/>
      <c r="AH94" s="53"/>
      <c r="AI94" s="201"/>
      <c r="AJ94" s="202"/>
    </row>
    <row r="95" spans="1:36" s="179" customFormat="1" x14ac:dyDescent="0.25">
      <c r="A95" s="1"/>
      <c r="B95" s="188" t="s">
        <v>72</v>
      </c>
      <c r="C95" s="54"/>
      <c r="D95" s="86" t="s">
        <v>7</v>
      </c>
      <c r="E95" s="85"/>
      <c r="F95" s="142">
        <v>4.8999999999999998E-4</v>
      </c>
      <c r="G95" s="159">
        <f>$F18</f>
        <v>2000</v>
      </c>
      <c r="H95" s="105">
        <f t="shared" si="27"/>
        <v>0.98</v>
      </c>
      <c r="I95" s="83"/>
      <c r="J95" s="321">
        <v>4.8999999999999998E-4</v>
      </c>
      <c r="K95" s="159">
        <f t="shared" si="32"/>
        <v>2000</v>
      </c>
      <c r="L95" s="105">
        <f t="shared" si="28"/>
        <v>0.98</v>
      </c>
      <c r="M95" s="83"/>
      <c r="N95" s="82">
        <f t="shared" si="30"/>
        <v>0</v>
      </c>
      <c r="O95" s="104">
        <f t="shared" si="31"/>
        <v>0</v>
      </c>
      <c r="Q95" s="211"/>
      <c r="R95" s="239"/>
      <c r="S95" s="200"/>
      <c r="T95" s="53"/>
      <c r="U95" s="201"/>
      <c r="V95" s="202"/>
      <c r="W95" s="197"/>
      <c r="X95" s="211"/>
      <c r="Y95" s="239"/>
      <c r="Z95" s="200"/>
      <c r="AA95" s="53"/>
      <c r="AB95" s="201"/>
      <c r="AC95" s="202"/>
      <c r="AD95" s="197"/>
      <c r="AE95" s="211"/>
      <c r="AF95" s="239"/>
      <c r="AG95" s="200"/>
      <c r="AH95" s="53"/>
      <c r="AI95" s="201"/>
      <c r="AJ95" s="202"/>
    </row>
    <row r="96" spans="1:36" s="192" customFormat="1" x14ac:dyDescent="0.25">
      <c r="A96" s="114"/>
      <c r="B96" s="85" t="s">
        <v>67</v>
      </c>
      <c r="C96" s="85"/>
      <c r="D96" s="86" t="s">
        <v>7</v>
      </c>
      <c r="E96" s="85"/>
      <c r="F96" s="142">
        <v>7.6000000000000004E-4</v>
      </c>
      <c r="G96" s="159">
        <f>$F18</f>
        <v>2000</v>
      </c>
      <c r="H96" s="105">
        <f t="shared" si="27"/>
        <v>1.52</v>
      </c>
      <c r="I96" s="107"/>
      <c r="J96" s="321">
        <v>7.6000000000000004E-4</v>
      </c>
      <c r="K96" s="159">
        <f t="shared" si="32"/>
        <v>2000</v>
      </c>
      <c r="L96" s="105">
        <f t="shared" si="28"/>
        <v>1.52</v>
      </c>
      <c r="M96" s="107"/>
      <c r="N96" s="82">
        <f t="shared" si="30"/>
        <v>0</v>
      </c>
      <c r="O96" s="104">
        <f t="shared" si="31"/>
        <v>0</v>
      </c>
      <c r="Q96" s="211"/>
      <c r="R96" s="239"/>
      <c r="S96" s="200"/>
      <c r="T96" s="53"/>
      <c r="U96" s="201"/>
      <c r="V96" s="202"/>
      <c r="W96" s="197"/>
      <c r="X96" s="211"/>
      <c r="Y96" s="239"/>
      <c r="Z96" s="200"/>
      <c r="AA96" s="53"/>
      <c r="AB96" s="201"/>
      <c r="AC96" s="202"/>
      <c r="AD96" s="197"/>
      <c r="AE96" s="211"/>
      <c r="AF96" s="239"/>
      <c r="AG96" s="200"/>
      <c r="AH96" s="53"/>
      <c r="AI96" s="201"/>
      <c r="AJ96" s="202"/>
    </row>
    <row r="97" spans="1:36" s="192" customFormat="1" x14ac:dyDescent="0.25">
      <c r="A97" s="114"/>
      <c r="B97" s="85" t="s">
        <v>68</v>
      </c>
      <c r="C97" s="85"/>
      <c r="D97" s="86" t="s">
        <v>7</v>
      </c>
      <c r="E97" s="85"/>
      <c r="F97" s="142">
        <v>2.4000000000000001E-4</v>
      </c>
      <c r="G97" s="159">
        <f>$F18</f>
        <v>2000</v>
      </c>
      <c r="H97" s="105">
        <f t="shared" si="27"/>
        <v>0.48000000000000004</v>
      </c>
      <c r="I97" s="107"/>
      <c r="J97" s="321">
        <v>2.4000000000000001E-4</v>
      </c>
      <c r="K97" s="159">
        <f t="shared" si="32"/>
        <v>2000</v>
      </c>
      <c r="L97" s="105">
        <f t="shared" si="28"/>
        <v>0.48000000000000004</v>
      </c>
      <c r="M97" s="107"/>
      <c r="N97" s="82">
        <f t="shared" si="30"/>
        <v>0</v>
      </c>
      <c r="O97" s="104">
        <f t="shared" si="31"/>
        <v>0</v>
      </c>
      <c r="Q97" s="211"/>
      <c r="R97" s="239"/>
      <c r="S97" s="200"/>
      <c r="T97" s="53"/>
      <c r="U97" s="201"/>
      <c r="V97" s="202"/>
      <c r="W97" s="197"/>
      <c r="X97" s="211"/>
      <c r="Y97" s="239"/>
      <c r="Z97" s="200"/>
      <c r="AA97" s="53"/>
      <c r="AB97" s="201"/>
      <c r="AC97" s="202"/>
      <c r="AD97" s="197"/>
      <c r="AE97" s="211"/>
      <c r="AF97" s="239"/>
      <c r="AG97" s="200"/>
      <c r="AH97" s="53"/>
      <c r="AI97" s="201"/>
      <c r="AJ97" s="202"/>
    </row>
    <row r="98" spans="1:36" s="179" customFormat="1" x14ac:dyDescent="0.25">
      <c r="A98" s="1"/>
      <c r="B98" s="193" t="s">
        <v>98</v>
      </c>
      <c r="C98" s="54"/>
      <c r="D98" s="86" t="s">
        <v>7</v>
      </c>
      <c r="E98" s="85"/>
      <c r="F98" s="142">
        <v>7.2000000000000005E-4</v>
      </c>
      <c r="G98" s="159">
        <f>$F18</f>
        <v>2000</v>
      </c>
      <c r="H98" s="105">
        <f t="shared" si="27"/>
        <v>1.4400000000000002</v>
      </c>
      <c r="I98" s="83"/>
      <c r="J98" s="321">
        <v>-1.9000000000000001E-4</v>
      </c>
      <c r="K98" s="159">
        <f t="shared" si="32"/>
        <v>2000</v>
      </c>
      <c r="L98" s="105">
        <f t="shared" si="28"/>
        <v>-0.38</v>
      </c>
      <c r="M98" s="83"/>
      <c r="N98" s="82">
        <f t="shared" si="30"/>
        <v>-1.8200000000000003</v>
      </c>
      <c r="O98" s="104">
        <f t="shared" si="31"/>
        <v>-1.2638888888888888</v>
      </c>
      <c r="Q98" s="211"/>
      <c r="R98" s="239"/>
      <c r="S98" s="200"/>
      <c r="T98" s="53"/>
      <c r="U98" s="201"/>
      <c r="V98" s="202"/>
      <c r="W98" s="197"/>
      <c r="X98" s="211"/>
      <c r="Y98" s="239"/>
      <c r="Z98" s="200"/>
      <c r="AA98" s="53"/>
      <c r="AB98" s="201"/>
      <c r="AC98" s="202"/>
      <c r="AD98" s="197"/>
      <c r="AE98" s="211"/>
      <c r="AF98" s="239"/>
      <c r="AG98" s="200"/>
      <c r="AH98" s="53"/>
      <c r="AI98" s="201"/>
      <c r="AJ98" s="202"/>
    </row>
    <row r="99" spans="1:36" s="179" customFormat="1" x14ac:dyDescent="0.25">
      <c r="A99" s="114"/>
      <c r="B99" s="118" t="s">
        <v>19</v>
      </c>
      <c r="C99" s="102"/>
      <c r="D99" s="117"/>
      <c r="E99" s="102"/>
      <c r="F99" s="116"/>
      <c r="G99" s="115"/>
      <c r="H99" s="196">
        <f>SUM(H86:H98)</f>
        <v>96.33</v>
      </c>
      <c r="I99" s="109"/>
      <c r="J99" s="292"/>
      <c r="K99" s="154"/>
      <c r="L99" s="196">
        <f>SUM(L86:L98)</f>
        <v>99.560000000000016</v>
      </c>
      <c r="M99" s="109"/>
      <c r="N99" s="95">
        <f t="shared" ref="N99:N100" si="33">L99-H99</f>
        <v>3.2300000000000182</v>
      </c>
      <c r="O99" s="258">
        <f>IF(OR(H99=0, L99=0),"",(N99/H99))</f>
        <v>3.3530571992110646E-2</v>
      </c>
      <c r="Q99" s="212"/>
      <c r="R99" s="213"/>
      <c r="S99" s="200"/>
      <c r="T99" s="53"/>
      <c r="U99" s="214"/>
      <c r="V99" s="215"/>
      <c r="W99" s="197"/>
      <c r="X99" s="212"/>
      <c r="Y99" s="213"/>
      <c r="Z99" s="200"/>
      <c r="AA99" s="53"/>
      <c r="AB99" s="214"/>
      <c r="AC99" s="215"/>
      <c r="AD99" s="197"/>
      <c r="AE99" s="212"/>
      <c r="AF99" s="213"/>
      <c r="AG99" s="200"/>
      <c r="AH99" s="53"/>
      <c r="AI99" s="214"/>
      <c r="AJ99" s="215"/>
    </row>
    <row r="100" spans="1:36" s="179" customFormat="1" x14ac:dyDescent="0.25">
      <c r="A100" s="1"/>
      <c r="B100" s="87" t="s">
        <v>18</v>
      </c>
      <c r="C100" s="54"/>
      <c r="D100" s="86" t="s">
        <v>7</v>
      </c>
      <c r="E100" s="85"/>
      <c r="F100" s="293">
        <f>+F121</f>
        <v>0.1101</v>
      </c>
      <c r="G100" s="158">
        <f>$F81*(1+$F131)-$F81</f>
        <v>75.200000000000273</v>
      </c>
      <c r="H100" s="144">
        <f>G100*F100</f>
        <v>8.27952000000003</v>
      </c>
      <c r="I100" s="83"/>
      <c r="J100" s="293">
        <v>0.1101</v>
      </c>
      <c r="K100" s="158">
        <f>$F81*(1+$J131)-$F81</f>
        <v>75.200000000000273</v>
      </c>
      <c r="L100" s="144">
        <f>K100*J100</f>
        <v>8.27952000000003</v>
      </c>
      <c r="M100" s="83"/>
      <c r="N100" s="82">
        <f t="shared" si="33"/>
        <v>0</v>
      </c>
      <c r="O100" s="104">
        <f t="shared" ref="O100" si="34">IF(OR(H100=0,L100=0),"",(N100/H100))</f>
        <v>0</v>
      </c>
      <c r="Q100" s="198"/>
      <c r="R100" s="239"/>
      <c r="S100" s="200"/>
      <c r="T100" s="53"/>
      <c r="U100" s="201"/>
      <c r="V100" s="202"/>
      <c r="W100" s="197"/>
      <c r="X100" s="198"/>
      <c r="Y100" s="239"/>
      <c r="Z100" s="200"/>
      <c r="AA100" s="53"/>
      <c r="AB100" s="201"/>
      <c r="AC100" s="202"/>
      <c r="AD100" s="197"/>
      <c r="AE100" s="198"/>
      <c r="AF100" s="239"/>
      <c r="AG100" s="200"/>
      <c r="AH100" s="53"/>
      <c r="AI100" s="201"/>
      <c r="AJ100" s="202"/>
    </row>
    <row r="101" spans="1:36" s="179" customFormat="1" x14ac:dyDescent="0.25">
      <c r="A101" s="1"/>
      <c r="B101" s="87" t="s">
        <v>94</v>
      </c>
      <c r="C101" s="54"/>
      <c r="D101" s="86" t="s">
        <v>7</v>
      </c>
      <c r="E101" s="85"/>
      <c r="F101" s="316">
        <f>+RESIDENTIAL!F91</f>
        <v>-3.2899999999999999E-2</v>
      </c>
      <c r="G101" s="146">
        <f>+G100</f>
        <v>75.200000000000273</v>
      </c>
      <c r="H101" s="144">
        <f t="shared" ref="H101" si="35">G101*F101</f>
        <v>-2.4740800000000087</v>
      </c>
      <c r="I101" s="83"/>
      <c r="J101" s="316">
        <v>-3.2899999999999999E-2</v>
      </c>
      <c r="K101" s="247">
        <f>+K100</f>
        <v>75.200000000000273</v>
      </c>
      <c r="L101" s="144">
        <f>K101*J101</f>
        <v>-2.4740800000000087</v>
      </c>
      <c r="M101" s="83"/>
      <c r="N101" s="82">
        <f t="shared" ref="N101" si="36">L101-H101</f>
        <v>0</v>
      </c>
      <c r="O101" s="104">
        <f t="shared" ref="O101" si="37">IF(OR(H101=0,L101=0),"",(N101/H101))</f>
        <v>0</v>
      </c>
      <c r="Q101" s="198"/>
      <c r="R101" s="239"/>
      <c r="S101" s="200"/>
      <c r="T101" s="53"/>
      <c r="U101" s="201"/>
      <c r="V101" s="202"/>
      <c r="W101" s="197"/>
      <c r="X101" s="198"/>
      <c r="Y101" s="239"/>
      <c r="Z101" s="200"/>
      <c r="AA101" s="53"/>
      <c r="AB101" s="201"/>
      <c r="AC101" s="202"/>
      <c r="AD101" s="197"/>
      <c r="AE101" s="198"/>
      <c r="AF101" s="239"/>
      <c r="AG101" s="200"/>
      <c r="AH101" s="53"/>
      <c r="AI101" s="201"/>
      <c r="AJ101" s="202"/>
    </row>
    <row r="102" spans="1:36" s="179" customFormat="1" x14ac:dyDescent="0.25">
      <c r="A102" s="1"/>
      <c r="B102" s="193" t="s">
        <v>73</v>
      </c>
      <c r="C102" s="85"/>
      <c r="D102" s="86" t="s">
        <v>7</v>
      </c>
      <c r="E102" s="85"/>
      <c r="F102" s="295">
        <v>-3.3700000000000002E-3</v>
      </c>
      <c r="G102" s="159">
        <f>$F18</f>
        <v>2000</v>
      </c>
      <c r="H102" s="144">
        <f t="shared" ref="H102:H106" si="38">G102*F102</f>
        <v>-6.74</v>
      </c>
      <c r="I102" s="107"/>
      <c r="J102" s="295">
        <v>-3.1700000000000001E-3</v>
      </c>
      <c r="K102" s="159">
        <f>+G102</f>
        <v>2000</v>
      </c>
      <c r="L102" s="144">
        <f t="shared" ref="L102:L107" si="39">K102*J102</f>
        <v>-6.34</v>
      </c>
      <c r="M102" s="107"/>
      <c r="N102" s="82">
        <f t="shared" ref="N102:N107" si="40">L102-H102</f>
        <v>0.40000000000000036</v>
      </c>
      <c r="O102" s="104">
        <f t="shared" ref="O102:O107" si="41">IF(OR(H102=0,L102=0),"",(N102/H102))</f>
        <v>-5.9347181008902128E-2</v>
      </c>
      <c r="Q102" s="198"/>
      <c r="R102" s="239"/>
      <c r="S102" s="200"/>
      <c r="T102" s="53"/>
      <c r="U102" s="201"/>
      <c r="V102" s="202"/>
      <c r="W102" s="197"/>
      <c r="X102" s="198"/>
      <c r="Y102" s="239"/>
      <c r="Z102" s="200"/>
      <c r="AA102" s="53"/>
      <c r="AB102" s="201"/>
      <c r="AC102" s="202"/>
      <c r="AD102" s="197"/>
      <c r="AE102" s="198"/>
      <c r="AF102" s="239"/>
      <c r="AG102" s="200"/>
      <c r="AH102" s="53"/>
      <c r="AI102" s="201"/>
      <c r="AJ102" s="202"/>
    </row>
    <row r="103" spans="1:36" s="179" customFormat="1" x14ac:dyDescent="0.25">
      <c r="A103" s="1"/>
      <c r="B103" s="193" t="s">
        <v>100</v>
      </c>
      <c r="C103" s="85"/>
      <c r="D103" s="86" t="s">
        <v>7</v>
      </c>
      <c r="E103" s="85"/>
      <c r="F103" s="295">
        <v>2.9E-4</v>
      </c>
      <c r="G103" s="159">
        <f>$F18</f>
        <v>2000</v>
      </c>
      <c r="H103" s="144">
        <f t="shared" si="38"/>
        <v>0.57999999999999996</v>
      </c>
      <c r="I103" s="107"/>
      <c r="J103" s="295">
        <v>6.9999999999999994E-5</v>
      </c>
      <c r="K103" s="159">
        <f t="shared" ref="K103" si="42">+G103</f>
        <v>2000</v>
      </c>
      <c r="L103" s="144">
        <f t="shared" si="39"/>
        <v>0.13999999999999999</v>
      </c>
      <c r="M103" s="107"/>
      <c r="N103" s="82">
        <f t="shared" si="40"/>
        <v>-0.43999999999999995</v>
      </c>
      <c r="O103" s="104">
        <f t="shared" si="41"/>
        <v>-0.75862068965517238</v>
      </c>
      <c r="Q103" s="198"/>
      <c r="R103" s="239"/>
      <c r="S103" s="200"/>
      <c r="T103" s="53"/>
      <c r="U103" s="201"/>
      <c r="V103" s="202"/>
      <c r="W103" s="197"/>
      <c r="X103" s="198"/>
      <c r="Y103" s="239"/>
      <c r="Z103" s="200"/>
      <c r="AA103" s="53"/>
      <c r="AB103" s="201"/>
      <c r="AC103" s="202"/>
      <c r="AD103" s="197"/>
      <c r="AE103" s="198"/>
      <c r="AF103" s="239"/>
      <c r="AG103" s="200"/>
      <c r="AH103" s="53"/>
      <c r="AI103" s="201"/>
      <c r="AJ103" s="202"/>
    </row>
    <row r="104" spans="1:36" s="179" customFormat="1" x14ac:dyDescent="0.25">
      <c r="A104" s="1"/>
      <c r="B104" s="259" t="s">
        <v>74</v>
      </c>
      <c r="C104" s="85"/>
      <c r="D104" s="86" t="s">
        <v>7</v>
      </c>
      <c r="E104" s="85"/>
      <c r="F104" s="295">
        <v>1.4499999999999999E-3</v>
      </c>
      <c r="G104" s="159">
        <f>+F18</f>
        <v>2000</v>
      </c>
      <c r="H104" s="144">
        <f t="shared" si="38"/>
        <v>2.9</v>
      </c>
      <c r="I104" s="107"/>
      <c r="J104" s="295"/>
      <c r="K104" s="159"/>
      <c r="L104" s="144">
        <f t="shared" si="39"/>
        <v>0</v>
      </c>
      <c r="M104" s="107"/>
      <c r="N104" s="82">
        <f t="shared" si="40"/>
        <v>-2.9</v>
      </c>
      <c r="O104" s="104" t="str">
        <f t="shared" si="41"/>
        <v/>
      </c>
      <c r="Q104" s="198"/>
      <c r="R104" s="239"/>
      <c r="S104" s="200"/>
      <c r="T104" s="53"/>
      <c r="U104" s="201"/>
      <c r="V104" s="202"/>
      <c r="W104" s="197"/>
      <c r="X104" s="198"/>
      <c r="Y104" s="239"/>
      <c r="Z104" s="200"/>
      <c r="AA104" s="53"/>
      <c r="AB104" s="201"/>
      <c r="AC104" s="202"/>
      <c r="AD104" s="197"/>
      <c r="AE104" s="198"/>
      <c r="AF104" s="239"/>
      <c r="AG104" s="200"/>
      <c r="AH104" s="53"/>
      <c r="AI104" s="201"/>
      <c r="AJ104" s="202"/>
    </row>
    <row r="105" spans="1:36" s="179" customFormat="1" x14ac:dyDescent="0.25">
      <c r="A105" s="1"/>
      <c r="B105" s="259" t="s">
        <v>75</v>
      </c>
      <c r="C105" s="85"/>
      <c r="D105" s="86" t="s">
        <v>7</v>
      </c>
      <c r="E105" s="85"/>
      <c r="F105" s="295">
        <v>6.6299999999999996E-3</v>
      </c>
      <c r="G105" s="159">
        <f>+F18</f>
        <v>2000</v>
      </c>
      <c r="H105" s="144">
        <f t="shared" si="38"/>
        <v>13.26</v>
      </c>
      <c r="I105" s="107"/>
      <c r="J105" s="295"/>
      <c r="K105" s="159"/>
      <c r="L105" s="144">
        <f t="shared" si="39"/>
        <v>0</v>
      </c>
      <c r="M105" s="107"/>
      <c r="N105" s="82">
        <f t="shared" si="40"/>
        <v>-13.26</v>
      </c>
      <c r="O105" s="104" t="str">
        <f t="shared" si="41"/>
        <v/>
      </c>
      <c r="Q105" s="198"/>
      <c r="R105" s="239"/>
      <c r="S105" s="200"/>
      <c r="T105" s="53"/>
      <c r="U105" s="201"/>
      <c r="V105" s="202"/>
      <c r="W105" s="197"/>
      <c r="X105" s="198"/>
      <c r="Y105" s="239"/>
      <c r="Z105" s="200"/>
      <c r="AA105" s="53"/>
      <c r="AB105" s="201"/>
      <c r="AC105" s="202"/>
      <c r="AD105" s="197"/>
      <c r="AE105" s="198"/>
      <c r="AF105" s="239"/>
      <c r="AG105" s="200"/>
      <c r="AH105" s="53"/>
      <c r="AI105" s="201"/>
      <c r="AJ105" s="202"/>
    </row>
    <row r="106" spans="1:36" s="179" customFormat="1" x14ac:dyDescent="0.25">
      <c r="A106" s="1"/>
      <c r="B106" s="193" t="s">
        <v>99</v>
      </c>
      <c r="C106" s="85"/>
      <c r="D106" s="86" t="s">
        <v>7</v>
      </c>
      <c r="E106" s="85"/>
      <c r="F106" s="295"/>
      <c r="G106" s="177"/>
      <c r="H106" s="144">
        <f t="shared" si="38"/>
        <v>0</v>
      </c>
      <c r="I106" s="107"/>
      <c r="J106" s="295">
        <v>-1.1199999999999999E-3</v>
      </c>
      <c r="K106" s="173">
        <f>+G97</f>
        <v>2000</v>
      </c>
      <c r="L106" s="144">
        <f t="shared" si="39"/>
        <v>-2.2399999999999998</v>
      </c>
      <c r="M106" s="107"/>
      <c r="N106" s="82">
        <f t="shared" si="40"/>
        <v>-2.2399999999999998</v>
      </c>
      <c r="O106" s="104" t="str">
        <f t="shared" si="41"/>
        <v/>
      </c>
      <c r="Q106" s="198"/>
      <c r="R106" s="239"/>
      <c r="S106" s="200"/>
      <c r="T106" s="53"/>
      <c r="U106" s="201"/>
      <c r="V106" s="202"/>
      <c r="W106" s="197"/>
      <c r="X106" s="198"/>
      <c r="Y106" s="239"/>
      <c r="Z106" s="200"/>
      <c r="AA106" s="53"/>
      <c r="AB106" s="201"/>
      <c r="AC106" s="202"/>
      <c r="AD106" s="197"/>
      <c r="AE106" s="198"/>
      <c r="AF106" s="239"/>
      <c r="AG106" s="200"/>
      <c r="AH106" s="53"/>
      <c r="AI106" s="201"/>
      <c r="AJ106" s="202"/>
    </row>
    <row r="107" spans="1:36" s="179" customFormat="1" x14ac:dyDescent="0.25">
      <c r="A107" s="1"/>
      <c r="B107" s="85" t="s">
        <v>69</v>
      </c>
      <c r="C107" s="54"/>
      <c r="D107" s="86" t="s">
        <v>43</v>
      </c>
      <c r="E107" s="85"/>
      <c r="F107" s="323">
        <v>0.78</v>
      </c>
      <c r="G107" s="159">
        <v>1</v>
      </c>
      <c r="H107" s="144">
        <f>G107*F107</f>
        <v>0.78</v>
      </c>
      <c r="I107" s="83"/>
      <c r="J107" s="323">
        <v>0.78</v>
      </c>
      <c r="K107" s="159">
        <v>1</v>
      </c>
      <c r="L107" s="144">
        <f t="shared" si="39"/>
        <v>0.78</v>
      </c>
      <c r="M107" s="83"/>
      <c r="N107" s="82">
        <f t="shared" si="40"/>
        <v>0</v>
      </c>
      <c r="O107" s="104">
        <f t="shared" si="41"/>
        <v>0</v>
      </c>
      <c r="Q107" s="216"/>
      <c r="R107" s="239"/>
      <c r="S107" s="200"/>
      <c r="T107" s="53"/>
      <c r="U107" s="201"/>
      <c r="V107" s="202"/>
      <c r="W107" s="197"/>
      <c r="X107" s="216"/>
      <c r="Y107" s="239"/>
      <c r="Z107" s="200"/>
      <c r="AA107" s="53"/>
      <c r="AB107" s="201"/>
      <c r="AC107" s="202"/>
      <c r="AD107" s="197"/>
      <c r="AE107" s="216"/>
      <c r="AF107" s="239"/>
      <c r="AG107" s="200"/>
      <c r="AH107" s="53"/>
      <c r="AI107" s="201"/>
      <c r="AJ107" s="202"/>
    </row>
    <row r="108" spans="1:36" s="179" customFormat="1" x14ac:dyDescent="0.25">
      <c r="A108" s="1"/>
      <c r="B108" s="103" t="s">
        <v>17</v>
      </c>
      <c r="C108" s="112"/>
      <c r="D108" s="112"/>
      <c r="E108" s="112"/>
      <c r="F108" s="305"/>
      <c r="G108" s="100"/>
      <c r="H108" s="97">
        <f>SUM(H100:H107)+H99</f>
        <v>112.91544000000002</v>
      </c>
      <c r="I108" s="109"/>
      <c r="J108" s="278"/>
      <c r="K108" s="110"/>
      <c r="L108" s="97">
        <f>SUM(L100:L107)+L99</f>
        <v>97.705440000000038</v>
      </c>
      <c r="M108" s="109"/>
      <c r="N108" s="95">
        <f t="shared" ref="N108:N123" si="43">L108-H108</f>
        <v>-15.20999999999998</v>
      </c>
      <c r="O108" s="94">
        <f>IF(OR(H108=0,L108=0),"",(N108/H108))</f>
        <v>-0.13470257034821789</v>
      </c>
      <c r="Q108" s="53"/>
      <c r="R108" s="239"/>
      <c r="S108" s="214"/>
      <c r="T108" s="53"/>
      <c r="U108" s="214"/>
      <c r="V108" s="217"/>
      <c r="W108" s="197"/>
      <c r="X108" s="53"/>
      <c r="Y108" s="239"/>
      <c r="Z108" s="214"/>
      <c r="AA108" s="53"/>
      <c r="AB108" s="214"/>
      <c r="AC108" s="217"/>
      <c r="AD108" s="197"/>
      <c r="AE108" s="53"/>
      <c r="AF108" s="239"/>
      <c r="AG108" s="214"/>
      <c r="AH108" s="53"/>
      <c r="AI108" s="214"/>
      <c r="AJ108" s="217"/>
    </row>
    <row r="109" spans="1:36" s="179" customFormat="1" x14ac:dyDescent="0.25">
      <c r="A109" s="1"/>
      <c r="B109" s="83" t="s">
        <v>16</v>
      </c>
      <c r="C109" s="83"/>
      <c r="D109" s="86" t="s">
        <v>7</v>
      </c>
      <c r="E109" s="107"/>
      <c r="F109" s="291">
        <v>7.3800000000000003E-3</v>
      </c>
      <c r="G109" s="158">
        <f>$F81*(1+$F131)</f>
        <v>2075.2000000000003</v>
      </c>
      <c r="H109" s="105">
        <f>G109*F109</f>
        <v>15.314976000000003</v>
      </c>
      <c r="I109" s="83"/>
      <c r="J109" s="291">
        <v>7.3899999999999999E-3</v>
      </c>
      <c r="K109" s="164">
        <f>$F81*(1+$J131)</f>
        <v>2075.2000000000003</v>
      </c>
      <c r="L109" s="105">
        <f>K109*J109</f>
        <v>15.335728000000001</v>
      </c>
      <c r="M109" s="83"/>
      <c r="N109" s="82">
        <f t="shared" si="43"/>
        <v>2.0751999999998105E-2</v>
      </c>
      <c r="O109" s="104">
        <f>IF(OR(H109=0,L109=0),"",(N109/H109))</f>
        <v>1.3550135501353773E-3</v>
      </c>
      <c r="Q109" s="211"/>
      <c r="R109" s="239"/>
      <c r="S109" s="200"/>
      <c r="T109" s="53"/>
      <c r="U109" s="201"/>
      <c r="V109" s="202"/>
      <c r="W109" s="197"/>
      <c r="X109" s="211"/>
      <c r="Y109" s="239"/>
      <c r="Z109" s="200"/>
      <c r="AA109" s="53"/>
      <c r="AB109" s="201"/>
      <c r="AC109" s="202"/>
      <c r="AD109" s="197"/>
      <c r="AE109" s="211"/>
      <c r="AF109" s="239"/>
      <c r="AG109" s="200"/>
      <c r="AH109" s="53"/>
      <c r="AI109" s="201"/>
      <c r="AJ109" s="202"/>
    </row>
    <row r="110" spans="1:36" s="179" customFormat="1" x14ac:dyDescent="0.25">
      <c r="A110" s="1"/>
      <c r="B110" s="108" t="s">
        <v>15</v>
      </c>
      <c r="C110" s="83"/>
      <c r="D110" s="86" t="s">
        <v>7</v>
      </c>
      <c r="E110" s="107"/>
      <c r="F110" s="291">
        <v>5.11E-3</v>
      </c>
      <c r="G110" s="158">
        <f>G109</f>
        <v>2075.2000000000003</v>
      </c>
      <c r="H110" s="105">
        <f>G110*F110</f>
        <v>10.604272000000002</v>
      </c>
      <c r="I110" s="83"/>
      <c r="J110" s="291">
        <v>5.5199999999999997E-3</v>
      </c>
      <c r="K110" s="164">
        <f>K109</f>
        <v>2075.2000000000003</v>
      </c>
      <c r="L110" s="105">
        <f>K110*J110</f>
        <v>11.455104</v>
      </c>
      <c r="M110" s="83"/>
      <c r="N110" s="82">
        <f t="shared" si="43"/>
        <v>0.8508319999999987</v>
      </c>
      <c r="O110" s="104">
        <f>IF(OR(H110=0,L110=0),"",(N110/H110))</f>
        <v>8.0234833659491064E-2</v>
      </c>
      <c r="Q110" s="211"/>
      <c r="R110" s="239"/>
      <c r="S110" s="200"/>
      <c r="T110" s="53"/>
      <c r="U110" s="201"/>
      <c r="V110" s="202"/>
      <c r="W110" s="197"/>
      <c r="X110" s="211"/>
      <c r="Y110" s="239"/>
      <c r="Z110" s="200"/>
      <c r="AA110" s="53"/>
      <c r="AB110" s="201"/>
      <c r="AC110" s="202"/>
      <c r="AD110" s="197"/>
      <c r="AE110" s="211"/>
      <c r="AF110" s="239"/>
      <c r="AG110" s="200"/>
      <c r="AH110" s="53"/>
      <c r="AI110" s="201"/>
      <c r="AJ110" s="202"/>
    </row>
    <row r="111" spans="1:36" s="179" customFormat="1" x14ac:dyDescent="0.25">
      <c r="A111" s="1"/>
      <c r="B111" s="103" t="s">
        <v>14</v>
      </c>
      <c r="C111" s="102"/>
      <c r="D111" s="102"/>
      <c r="E111" s="102"/>
      <c r="F111" s="307"/>
      <c r="G111" s="178"/>
      <c r="H111" s="97">
        <f>SUM(H108:H110)</f>
        <v>138.83468800000003</v>
      </c>
      <c r="I111" s="96"/>
      <c r="J111" s="318"/>
      <c r="K111" s="176"/>
      <c r="L111" s="97">
        <f>SUM(L108:L110)</f>
        <v>124.49627200000005</v>
      </c>
      <c r="M111" s="96"/>
      <c r="N111" s="95">
        <f t="shared" si="43"/>
        <v>-14.338415999999981</v>
      </c>
      <c r="O111" s="94">
        <f>IF(OR(H111=0,L111=0),"",(N111/H111))</f>
        <v>-0.10327689863789645</v>
      </c>
      <c r="Q111" s="61"/>
      <c r="R111" s="240"/>
      <c r="S111" s="214"/>
      <c r="T111" s="61"/>
      <c r="U111" s="214"/>
      <c r="V111" s="217"/>
      <c r="W111" s="197"/>
      <c r="X111" s="61"/>
      <c r="Y111" s="240"/>
      <c r="Z111" s="214"/>
      <c r="AA111" s="61"/>
      <c r="AB111" s="214"/>
      <c r="AC111" s="217"/>
      <c r="AD111" s="197"/>
      <c r="AE111" s="61"/>
      <c r="AF111" s="240"/>
      <c r="AG111" s="214"/>
      <c r="AH111" s="61"/>
      <c r="AI111" s="214"/>
      <c r="AJ111" s="217"/>
    </row>
    <row r="112" spans="1:36" s="179" customFormat="1" x14ac:dyDescent="0.25">
      <c r="A112" s="1"/>
      <c r="B112" s="93" t="s">
        <v>13</v>
      </c>
      <c r="C112" s="54"/>
      <c r="D112" s="86" t="s">
        <v>7</v>
      </c>
      <c r="E112" s="85"/>
      <c r="F112" s="311">
        <f>+RESIDENTIAL!$F$46</f>
        <v>3.5999999999999999E-3</v>
      </c>
      <c r="G112" s="158">
        <f>G109</f>
        <v>2075.2000000000003</v>
      </c>
      <c r="H112" s="77">
        <f t="shared" ref="H112:H123" si="44">G112*F112</f>
        <v>7.4707200000000009</v>
      </c>
      <c r="I112" s="83"/>
      <c r="J112" s="311">
        <v>3.5999999999999999E-3</v>
      </c>
      <c r="K112" s="164">
        <f>K109</f>
        <v>2075.2000000000003</v>
      </c>
      <c r="L112" s="77">
        <f t="shared" ref="L112:L123" si="45">K112*J112</f>
        <v>7.4707200000000009</v>
      </c>
      <c r="M112" s="83"/>
      <c r="N112" s="82">
        <f t="shared" si="43"/>
        <v>0</v>
      </c>
      <c r="O112" s="104">
        <f>IF(OR(H112=0,L112=0),"",(N112/H112))</f>
        <v>0</v>
      </c>
      <c r="Q112" s="219"/>
      <c r="R112" s="239"/>
      <c r="S112" s="205"/>
      <c r="T112" s="53"/>
      <c r="U112" s="201"/>
      <c r="V112" s="202"/>
      <c r="W112" s="197"/>
      <c r="X112" s="219"/>
      <c r="Y112" s="239"/>
      <c r="Z112" s="205"/>
      <c r="AA112" s="53"/>
      <c r="AB112" s="201"/>
      <c r="AC112" s="202"/>
      <c r="AD112" s="197"/>
      <c r="AE112" s="219"/>
      <c r="AF112" s="239"/>
      <c r="AG112" s="205"/>
      <c r="AH112" s="53"/>
      <c r="AI112" s="201"/>
      <c r="AJ112" s="202"/>
    </row>
    <row r="113" spans="1:36" s="179" customFormat="1" x14ac:dyDescent="0.25">
      <c r="A113" s="1"/>
      <c r="B113" s="93" t="s">
        <v>12</v>
      </c>
      <c r="C113" s="54"/>
      <c r="D113" s="86" t="s">
        <v>7</v>
      </c>
      <c r="E113" s="85"/>
      <c r="F113" s="311">
        <f>+RESIDENTIAL!$F$47</f>
        <v>2.0999999999999999E-3</v>
      </c>
      <c r="G113" s="158">
        <f>G109</f>
        <v>2075.2000000000003</v>
      </c>
      <c r="H113" s="77">
        <f t="shared" si="44"/>
        <v>4.35792</v>
      </c>
      <c r="I113" s="83"/>
      <c r="J113" s="311">
        <v>2.9999999999999997E-4</v>
      </c>
      <c r="K113" s="164">
        <f>K109</f>
        <v>2075.2000000000003</v>
      </c>
      <c r="L113" s="77">
        <f t="shared" si="45"/>
        <v>0.62256</v>
      </c>
      <c r="M113" s="83"/>
      <c r="N113" s="82">
        <f t="shared" si="43"/>
        <v>-3.73536</v>
      </c>
      <c r="O113" s="104">
        <f t="shared" ref="O113:O123" si="46">IF(OR(H113=0,L113=0),"",(N113/H113))</f>
        <v>-0.8571428571428571</v>
      </c>
      <c r="Q113" s="219"/>
      <c r="R113" s="239"/>
      <c r="S113" s="205"/>
      <c r="T113" s="53"/>
      <c r="U113" s="201"/>
      <c r="V113" s="202"/>
      <c r="W113" s="197"/>
      <c r="X113" s="219"/>
      <c r="Y113" s="239"/>
      <c r="Z113" s="205"/>
      <c r="AA113" s="53"/>
      <c r="AB113" s="201"/>
      <c r="AC113" s="202"/>
      <c r="AD113" s="197"/>
      <c r="AE113" s="219"/>
      <c r="AF113" s="239"/>
      <c r="AG113" s="205"/>
      <c r="AH113" s="53"/>
      <c r="AI113" s="201"/>
      <c r="AJ113" s="202"/>
    </row>
    <row r="114" spans="1:36" s="179" customFormat="1" x14ac:dyDescent="0.25">
      <c r="A114" s="1"/>
      <c r="B114" s="54" t="s">
        <v>11</v>
      </c>
      <c r="C114" s="54"/>
      <c r="D114" s="86" t="s">
        <v>43</v>
      </c>
      <c r="E114" s="85"/>
      <c r="F114" s="325">
        <v>0.25</v>
      </c>
      <c r="G114" s="159"/>
      <c r="H114" s="77">
        <f t="shared" si="44"/>
        <v>0</v>
      </c>
      <c r="I114" s="83"/>
      <c r="J114" s="329">
        <v>0.25</v>
      </c>
      <c r="K114" s="163">
        <f>+G114</f>
        <v>0</v>
      </c>
      <c r="L114" s="77">
        <f t="shared" si="45"/>
        <v>0</v>
      </c>
      <c r="M114" s="83"/>
      <c r="N114" s="82">
        <f t="shared" si="43"/>
        <v>0</v>
      </c>
      <c r="O114" s="104" t="str">
        <f t="shared" si="46"/>
        <v/>
      </c>
      <c r="Q114" s="220"/>
      <c r="R114" s="239"/>
      <c r="S114" s="205"/>
      <c r="T114" s="53"/>
      <c r="U114" s="201"/>
      <c r="V114" s="202"/>
      <c r="W114" s="197"/>
      <c r="X114" s="220"/>
      <c r="Y114" s="239"/>
      <c r="Z114" s="205"/>
      <c r="AA114" s="53"/>
      <c r="AB114" s="201"/>
      <c r="AC114" s="202"/>
      <c r="AD114" s="197"/>
      <c r="AE114" s="220"/>
      <c r="AF114" s="239"/>
      <c r="AG114" s="205"/>
      <c r="AH114" s="53"/>
      <c r="AI114" s="201"/>
      <c r="AJ114" s="202"/>
    </row>
    <row r="115" spans="1:36" s="179" customFormat="1" x14ac:dyDescent="0.25">
      <c r="A115" s="1"/>
      <c r="B115" s="54" t="s">
        <v>10</v>
      </c>
      <c r="C115" s="54"/>
      <c r="D115" s="86" t="s">
        <v>7</v>
      </c>
      <c r="E115" s="85"/>
      <c r="F115" s="311">
        <v>7.0000000000000001E-3</v>
      </c>
      <c r="G115" s="159">
        <f>$F81</f>
        <v>2000</v>
      </c>
      <c r="H115" s="77">
        <f t="shared" si="44"/>
        <v>14</v>
      </c>
      <c r="I115" s="83"/>
      <c r="J115" s="311">
        <v>7.0000000000000001E-3</v>
      </c>
      <c r="K115" s="163">
        <f>+$G115</f>
        <v>2000</v>
      </c>
      <c r="L115" s="77">
        <f t="shared" si="45"/>
        <v>14</v>
      </c>
      <c r="M115" s="83"/>
      <c r="N115" s="82">
        <f t="shared" si="43"/>
        <v>0</v>
      </c>
      <c r="O115" s="104">
        <f t="shared" si="46"/>
        <v>0</v>
      </c>
      <c r="Q115" s="219"/>
      <c r="R115" s="239"/>
      <c r="S115" s="205"/>
      <c r="T115" s="53"/>
      <c r="U115" s="201"/>
      <c r="V115" s="202"/>
      <c r="W115" s="197"/>
      <c r="X115" s="219"/>
      <c r="Y115" s="239"/>
      <c r="Z115" s="205"/>
      <c r="AA115" s="53"/>
      <c r="AB115" s="201"/>
      <c r="AC115" s="202"/>
      <c r="AD115" s="197"/>
      <c r="AE115" s="219"/>
      <c r="AF115" s="239"/>
      <c r="AG115" s="205"/>
      <c r="AH115" s="53"/>
      <c r="AI115" s="201"/>
      <c r="AJ115" s="202"/>
    </row>
    <row r="116" spans="1:36" s="179" customFormat="1" x14ac:dyDescent="0.25">
      <c r="A116" s="1"/>
      <c r="B116" s="87" t="s">
        <v>9</v>
      </c>
      <c r="C116" s="54"/>
      <c r="D116" s="86" t="s">
        <v>7</v>
      </c>
      <c r="E116" s="85"/>
      <c r="F116" s="311">
        <f>+RESIDENTIAL!F108</f>
        <v>7.6999999999999999E-2</v>
      </c>
      <c r="G116" s="160">
        <f>0.65*$F81</f>
        <v>1300</v>
      </c>
      <c r="H116" s="77">
        <f t="shared" si="44"/>
        <v>100.1</v>
      </c>
      <c r="I116" s="83"/>
      <c r="J116" s="311">
        <v>7.6999999999999999E-2</v>
      </c>
      <c r="K116" s="160">
        <f>$G116</f>
        <v>1300</v>
      </c>
      <c r="L116" s="77">
        <f t="shared" si="45"/>
        <v>100.1</v>
      </c>
      <c r="M116" s="83"/>
      <c r="N116" s="82">
        <f t="shared" si="43"/>
        <v>0</v>
      </c>
      <c r="O116" s="104">
        <f t="shared" si="46"/>
        <v>0</v>
      </c>
      <c r="Q116" s="203"/>
      <c r="R116" s="241"/>
      <c r="S116" s="205"/>
      <c r="T116" s="53"/>
      <c r="U116" s="201"/>
      <c r="V116" s="202"/>
      <c r="W116" s="197"/>
      <c r="X116" s="203"/>
      <c r="Y116" s="241"/>
      <c r="Z116" s="205"/>
      <c r="AA116" s="53"/>
      <c r="AB116" s="201"/>
      <c r="AC116" s="202"/>
      <c r="AD116" s="197"/>
      <c r="AE116" s="203"/>
      <c r="AF116" s="241"/>
      <c r="AG116" s="205"/>
      <c r="AH116" s="53"/>
      <c r="AI116" s="201"/>
      <c r="AJ116" s="202"/>
    </row>
    <row r="117" spans="1:36" s="179" customFormat="1" x14ac:dyDescent="0.25">
      <c r="A117" s="1"/>
      <c r="B117" s="87" t="s">
        <v>8</v>
      </c>
      <c r="C117" s="54"/>
      <c r="D117" s="86" t="s">
        <v>7</v>
      </c>
      <c r="E117" s="85"/>
      <c r="F117" s="311">
        <f>+RESIDENTIAL!F109</f>
        <v>0.09</v>
      </c>
      <c r="G117" s="160">
        <f>0.17*$F81</f>
        <v>340</v>
      </c>
      <c r="H117" s="77">
        <f t="shared" si="44"/>
        <v>30.599999999999998</v>
      </c>
      <c r="I117" s="83"/>
      <c r="J117" s="311">
        <v>0.09</v>
      </c>
      <c r="K117" s="160">
        <f>$G117</f>
        <v>340</v>
      </c>
      <c r="L117" s="77">
        <f t="shared" si="45"/>
        <v>30.599999999999998</v>
      </c>
      <c r="M117" s="83"/>
      <c r="N117" s="82">
        <f t="shared" si="43"/>
        <v>0</v>
      </c>
      <c r="O117" s="104">
        <f t="shared" si="46"/>
        <v>0</v>
      </c>
      <c r="Q117" s="203"/>
      <c r="R117" s="241"/>
      <c r="S117" s="205"/>
      <c r="T117" s="53"/>
      <c r="U117" s="201"/>
      <c r="V117" s="202"/>
      <c r="W117" s="197"/>
      <c r="X117" s="203"/>
      <c r="Y117" s="241"/>
      <c r="Z117" s="205"/>
      <c r="AA117" s="53"/>
      <c r="AB117" s="201"/>
      <c r="AC117" s="202"/>
      <c r="AD117" s="197"/>
      <c r="AE117" s="203"/>
      <c r="AF117" s="241"/>
      <c r="AG117" s="205"/>
      <c r="AH117" s="53"/>
      <c r="AI117" s="201"/>
      <c r="AJ117" s="202"/>
    </row>
    <row r="118" spans="1:36" s="179" customFormat="1" x14ac:dyDescent="0.25">
      <c r="A118" s="1"/>
      <c r="B118" s="2" t="s">
        <v>6</v>
      </c>
      <c r="C118" s="54"/>
      <c r="D118" s="86" t="s">
        <v>7</v>
      </c>
      <c r="E118" s="85"/>
      <c r="F118" s="311">
        <f>+RESIDENTIAL!F110</f>
        <v>0.1101</v>
      </c>
      <c r="G118" s="160">
        <f>0.18*$F81</f>
        <v>360</v>
      </c>
      <c r="H118" s="77">
        <f t="shared" si="44"/>
        <v>39.636000000000003</v>
      </c>
      <c r="I118" s="83"/>
      <c r="J118" s="311">
        <v>0.1101</v>
      </c>
      <c r="K118" s="160">
        <f>$G118</f>
        <v>360</v>
      </c>
      <c r="L118" s="77">
        <f t="shared" si="45"/>
        <v>39.636000000000003</v>
      </c>
      <c r="M118" s="83"/>
      <c r="N118" s="82">
        <f t="shared" si="43"/>
        <v>0</v>
      </c>
      <c r="O118" s="104">
        <f t="shared" si="46"/>
        <v>0</v>
      </c>
      <c r="Q118" s="203"/>
      <c r="R118" s="241"/>
      <c r="S118" s="205"/>
      <c r="T118" s="53"/>
      <c r="U118" s="201"/>
      <c r="V118" s="202"/>
      <c r="W118" s="197"/>
      <c r="X118" s="203"/>
      <c r="Y118" s="241"/>
      <c r="Z118" s="205"/>
      <c r="AA118" s="53"/>
      <c r="AB118" s="201"/>
      <c r="AC118" s="202"/>
      <c r="AD118" s="197"/>
      <c r="AE118" s="203"/>
      <c r="AF118" s="241"/>
      <c r="AG118" s="205"/>
      <c r="AH118" s="53"/>
      <c r="AI118" s="201"/>
      <c r="AJ118" s="202"/>
    </row>
    <row r="119" spans="1:36" s="179" customFormat="1" x14ac:dyDescent="0.25">
      <c r="A119" s="6"/>
      <c r="B119" s="81" t="s">
        <v>5</v>
      </c>
      <c r="C119" s="25"/>
      <c r="D119" s="86" t="s">
        <v>7</v>
      </c>
      <c r="E119" s="80"/>
      <c r="F119" s="311">
        <f>+RESIDENTIAL!F112</f>
        <v>0.1101</v>
      </c>
      <c r="G119" s="160">
        <f>IF(AND($T$1=1, $F81&gt;=600), 600, IF(AND($T$1=1, AND($F81&lt;600, $F81&gt;=0)), $F81, IF(AND($T$1=2, $F81&gt;=1000), 1000, IF(AND($T$1=2, AND($F81&lt;1000, $F81&gt;=0)), $F81))))</f>
        <v>600</v>
      </c>
      <c r="H119" s="77">
        <f t="shared" si="44"/>
        <v>66.06</v>
      </c>
      <c r="I119" s="76"/>
      <c r="J119" s="311">
        <v>0.1101</v>
      </c>
      <c r="K119" s="160">
        <f>$G119</f>
        <v>600</v>
      </c>
      <c r="L119" s="77">
        <f t="shared" si="45"/>
        <v>66.06</v>
      </c>
      <c r="M119" s="76"/>
      <c r="N119" s="75">
        <f t="shared" si="43"/>
        <v>0</v>
      </c>
      <c r="O119" s="104">
        <f t="shared" si="46"/>
        <v>0</v>
      </c>
      <c r="Q119" s="203"/>
      <c r="R119" s="241"/>
      <c r="S119" s="205"/>
      <c r="T119" s="24"/>
      <c r="U119" s="201"/>
      <c r="V119" s="202"/>
      <c r="W119" s="197"/>
      <c r="X119" s="203"/>
      <c r="Y119" s="241"/>
      <c r="Z119" s="205"/>
      <c r="AA119" s="24"/>
      <c r="AB119" s="201"/>
      <c r="AC119" s="202"/>
      <c r="AD119" s="197"/>
      <c r="AE119" s="203"/>
      <c r="AF119" s="241"/>
      <c r="AG119" s="205"/>
      <c r="AH119" s="24"/>
      <c r="AI119" s="201"/>
      <c r="AJ119" s="202"/>
    </row>
    <row r="120" spans="1:36" s="179" customFormat="1" x14ac:dyDescent="0.25">
      <c r="A120" s="6"/>
      <c r="B120" s="81" t="s">
        <v>4</v>
      </c>
      <c r="C120" s="25"/>
      <c r="D120" s="86" t="s">
        <v>7</v>
      </c>
      <c r="E120" s="80"/>
      <c r="F120" s="311">
        <f>+RESIDENTIAL!F113</f>
        <v>0</v>
      </c>
      <c r="G120" s="160">
        <f>IF(AND($T$1=1, F81&gt;=600), F81-600, IF(AND($T$1=1, AND(F81&lt;600, F81&gt;=0)), 0, IF(AND($T$1=2, F81&gt;=1000), F81-1000, IF(AND($T$1=2, AND(F81&lt;1000, F81&gt;=0)), 0))))</f>
        <v>1400</v>
      </c>
      <c r="H120" s="77">
        <f t="shared" si="44"/>
        <v>0</v>
      </c>
      <c r="I120" s="76"/>
      <c r="J120" s="311">
        <v>0</v>
      </c>
      <c r="K120" s="160">
        <f>$G120</f>
        <v>1400</v>
      </c>
      <c r="L120" s="77">
        <f t="shared" si="45"/>
        <v>0</v>
      </c>
      <c r="M120" s="76"/>
      <c r="N120" s="75">
        <f t="shared" si="43"/>
        <v>0</v>
      </c>
      <c r="O120" s="104" t="str">
        <f t="shared" si="46"/>
        <v/>
      </c>
      <c r="Q120" s="203"/>
      <c r="R120" s="241"/>
      <c r="S120" s="205"/>
      <c r="T120" s="24"/>
      <c r="U120" s="201"/>
      <c r="V120" s="202"/>
      <c r="W120" s="197"/>
      <c r="X120" s="203"/>
      <c r="Y120" s="241"/>
      <c r="Z120" s="205"/>
      <c r="AA120" s="24"/>
      <c r="AB120" s="201"/>
      <c r="AC120" s="202"/>
      <c r="AD120" s="197"/>
      <c r="AE120" s="203"/>
      <c r="AF120" s="241"/>
      <c r="AG120" s="205"/>
      <c r="AH120" s="24"/>
      <c r="AI120" s="201"/>
      <c r="AJ120" s="202"/>
    </row>
    <row r="121" spans="1:36" s="179" customFormat="1" x14ac:dyDescent="0.25">
      <c r="A121" s="6"/>
      <c r="B121" s="195" t="s">
        <v>76</v>
      </c>
      <c r="C121" s="25"/>
      <c r="D121" s="86" t="s">
        <v>7</v>
      </c>
      <c r="E121" s="80"/>
      <c r="F121" s="311">
        <f>+RESIDENTIAL!$F$54</f>
        <v>0.1101</v>
      </c>
      <c r="G121" s="160">
        <v>2000</v>
      </c>
      <c r="H121" s="77">
        <f t="shared" si="44"/>
        <v>220.20000000000002</v>
      </c>
      <c r="I121" s="76"/>
      <c r="J121" s="311">
        <v>0.1101</v>
      </c>
      <c r="K121" s="160">
        <f>+G121</f>
        <v>2000</v>
      </c>
      <c r="L121" s="77">
        <f t="shared" si="45"/>
        <v>220.20000000000002</v>
      </c>
      <c r="M121" s="76"/>
      <c r="N121" s="75">
        <f t="shared" si="43"/>
        <v>0</v>
      </c>
      <c r="O121" s="104">
        <f t="shared" si="46"/>
        <v>0</v>
      </c>
      <c r="Q121" s="203"/>
      <c r="R121" s="241"/>
      <c r="S121" s="205"/>
      <c r="T121" s="24"/>
      <c r="U121" s="201"/>
      <c r="V121" s="202"/>
      <c r="W121" s="197"/>
      <c r="X121" s="203"/>
      <c r="Y121" s="241"/>
      <c r="Z121" s="205"/>
      <c r="AA121" s="24"/>
      <c r="AB121" s="201"/>
      <c r="AC121" s="202"/>
      <c r="AD121" s="197"/>
      <c r="AE121" s="203"/>
      <c r="AF121" s="241"/>
      <c r="AG121" s="205"/>
      <c r="AH121" s="24"/>
      <c r="AI121" s="201"/>
      <c r="AJ121" s="202"/>
    </row>
    <row r="122" spans="1:36" s="179" customFormat="1" x14ac:dyDescent="0.25">
      <c r="A122" s="6"/>
      <c r="B122" s="195" t="s">
        <v>95</v>
      </c>
      <c r="C122" s="25"/>
      <c r="D122" s="86" t="s">
        <v>7</v>
      </c>
      <c r="E122" s="80"/>
      <c r="F122" s="328">
        <f>+F101</f>
        <v>-3.2899999999999999E-2</v>
      </c>
      <c r="G122" s="160">
        <v>2000</v>
      </c>
      <c r="H122" s="77">
        <f t="shared" si="44"/>
        <v>-65.8</v>
      </c>
      <c r="I122" s="76"/>
      <c r="J122" s="328">
        <v>-3.2899999999999999E-2</v>
      </c>
      <c r="K122" s="160">
        <f>+G122</f>
        <v>2000</v>
      </c>
      <c r="L122" s="77">
        <f t="shared" si="45"/>
        <v>-65.8</v>
      </c>
      <c r="M122" s="76"/>
      <c r="N122" s="75">
        <f t="shared" si="43"/>
        <v>0</v>
      </c>
      <c r="O122" s="104">
        <f t="shared" si="46"/>
        <v>0</v>
      </c>
      <c r="Q122" s="203"/>
      <c r="R122" s="241"/>
      <c r="S122" s="205"/>
      <c r="T122" s="24"/>
      <c r="U122" s="201"/>
      <c r="V122" s="202"/>
      <c r="W122" s="197"/>
      <c r="X122" s="203"/>
      <c r="Y122" s="241"/>
      <c r="Z122" s="205"/>
      <c r="AA122" s="24"/>
      <c r="AB122" s="201"/>
      <c r="AC122" s="202"/>
      <c r="AD122" s="197"/>
      <c r="AE122" s="203"/>
      <c r="AF122" s="241"/>
      <c r="AG122" s="205"/>
      <c r="AH122" s="24"/>
      <c r="AI122" s="201"/>
      <c r="AJ122" s="202"/>
    </row>
    <row r="123" spans="1:36" s="179" customFormat="1" ht="15.75" thickBot="1" x14ac:dyDescent="0.3">
      <c r="A123" s="6"/>
      <c r="B123" s="195" t="s">
        <v>77</v>
      </c>
      <c r="C123" s="25"/>
      <c r="D123" s="86" t="s">
        <v>7</v>
      </c>
      <c r="E123" s="80"/>
      <c r="F123" s="79">
        <f>+RESIDENTIAL!$F$55</f>
        <v>0.1101</v>
      </c>
      <c r="G123" s="78"/>
      <c r="H123" s="77">
        <f t="shared" si="44"/>
        <v>0</v>
      </c>
      <c r="I123" s="76"/>
      <c r="J123" s="79">
        <v>0.1101</v>
      </c>
      <c r="K123" s="78">
        <f t="shared" ref="K123" si="47">$G123</f>
        <v>0</v>
      </c>
      <c r="L123" s="77">
        <f t="shared" si="45"/>
        <v>0</v>
      </c>
      <c r="M123" s="76"/>
      <c r="N123" s="75">
        <f t="shared" si="43"/>
        <v>0</v>
      </c>
      <c r="O123" s="104" t="str">
        <f t="shared" si="46"/>
        <v/>
      </c>
      <c r="Q123" s="203"/>
      <c r="R123" s="241"/>
      <c r="S123" s="205"/>
      <c r="T123" s="24"/>
      <c r="U123" s="201"/>
      <c r="V123" s="202"/>
      <c r="W123" s="197"/>
      <c r="X123" s="203"/>
      <c r="Y123" s="241"/>
      <c r="Z123" s="205"/>
      <c r="AA123" s="24"/>
      <c r="AB123" s="201"/>
      <c r="AC123" s="202"/>
      <c r="AD123" s="197"/>
      <c r="AE123" s="203"/>
      <c r="AF123" s="241"/>
      <c r="AG123" s="205"/>
      <c r="AH123" s="24"/>
      <c r="AI123" s="201"/>
      <c r="AJ123" s="202"/>
    </row>
    <row r="124" spans="1:36" s="179" customFormat="1" ht="15.75" thickBot="1" x14ac:dyDescent="0.3">
      <c r="A124" s="1"/>
      <c r="B124" s="74"/>
      <c r="C124" s="72"/>
      <c r="D124" s="73"/>
      <c r="E124" s="72"/>
      <c r="F124" s="43"/>
      <c r="G124" s="71"/>
      <c r="H124" s="41"/>
      <c r="I124" s="69"/>
      <c r="J124" s="43"/>
      <c r="K124" s="70"/>
      <c r="L124" s="41"/>
      <c r="M124" s="69"/>
      <c r="N124" s="68"/>
      <c r="O124" s="7"/>
      <c r="Q124" s="203"/>
      <c r="R124" s="213"/>
      <c r="S124" s="205"/>
      <c r="T124" s="53"/>
      <c r="U124" s="201"/>
      <c r="V124" s="222"/>
      <c r="W124" s="197"/>
      <c r="X124" s="203"/>
      <c r="Y124" s="213"/>
      <c r="Z124" s="205"/>
      <c r="AA124" s="53"/>
      <c r="AB124" s="201"/>
      <c r="AC124" s="222"/>
      <c r="AD124" s="197"/>
      <c r="AE124" s="203"/>
      <c r="AF124" s="213"/>
      <c r="AG124" s="205"/>
      <c r="AH124" s="53"/>
      <c r="AI124" s="201"/>
      <c r="AJ124" s="222"/>
    </row>
    <row r="125" spans="1:36" s="179" customFormat="1" x14ac:dyDescent="0.25">
      <c r="A125" s="1"/>
      <c r="B125" s="67" t="s">
        <v>92</v>
      </c>
      <c r="C125" s="54"/>
      <c r="D125" s="54"/>
      <c r="E125" s="54"/>
      <c r="F125" s="66"/>
      <c r="G125" s="65"/>
      <c r="H125" s="62">
        <f>SUM(H111:H115,H121:H122)</f>
        <v>319.06332800000001</v>
      </c>
      <c r="I125" s="64"/>
      <c r="J125" s="63"/>
      <c r="K125" s="63"/>
      <c r="L125" s="149">
        <f>SUM(L111:L115,L121:L122)</f>
        <v>300.98955200000006</v>
      </c>
      <c r="M125" s="61"/>
      <c r="N125" s="261">
        <f>L125-H125</f>
        <v>-18.073775999999953</v>
      </c>
      <c r="O125" s="265">
        <f t="shared" ref="O125:O126" si="48">IF(OR(H125=0,L125=0),"",(N125/H125))</f>
        <v>-5.664635955906519E-2</v>
      </c>
      <c r="Q125" s="223"/>
      <c r="R125" s="223"/>
      <c r="S125" s="214"/>
      <c r="T125" s="61"/>
      <c r="U125" s="201"/>
      <c r="V125" s="202"/>
      <c r="W125" s="197"/>
      <c r="X125" s="223"/>
      <c r="Y125" s="223"/>
      <c r="Z125" s="214"/>
      <c r="AA125" s="61"/>
      <c r="AB125" s="201"/>
      <c r="AC125" s="202"/>
      <c r="AD125" s="197"/>
      <c r="AE125" s="223"/>
      <c r="AF125" s="223"/>
      <c r="AG125" s="214"/>
      <c r="AH125" s="61"/>
      <c r="AI125" s="201"/>
      <c r="AJ125" s="202"/>
    </row>
    <row r="126" spans="1:36" s="179" customFormat="1" x14ac:dyDescent="0.25">
      <c r="A126" s="1"/>
      <c r="B126" s="67" t="s">
        <v>78</v>
      </c>
      <c r="C126" s="54"/>
      <c r="D126" s="54"/>
      <c r="E126" s="54"/>
      <c r="F126" s="57">
        <v>-0.08</v>
      </c>
      <c r="G126" s="65"/>
      <c r="H126" s="56">
        <f>+H125*F126</f>
        <v>-25.525066240000001</v>
      </c>
      <c r="I126" s="64"/>
      <c r="J126" s="57">
        <v>-0.08</v>
      </c>
      <c r="K126" s="65"/>
      <c r="L126" s="55">
        <f>+L125*J126</f>
        <v>-24.079164160000005</v>
      </c>
      <c r="M126" s="61"/>
      <c r="N126" s="55">
        <f>L126-H126</f>
        <v>1.4459020799999962</v>
      </c>
      <c r="O126" s="104">
        <f t="shared" si="48"/>
        <v>-5.664635955906519E-2</v>
      </c>
      <c r="Q126" s="223"/>
      <c r="R126" s="223"/>
      <c r="S126" s="214"/>
      <c r="T126" s="61"/>
      <c r="U126" s="201"/>
      <c r="V126" s="202"/>
      <c r="W126" s="197"/>
      <c r="X126" s="223"/>
      <c r="Y126" s="223"/>
      <c r="Z126" s="214"/>
      <c r="AA126" s="61"/>
      <c r="AB126" s="201"/>
      <c r="AC126" s="202"/>
      <c r="AD126" s="197"/>
      <c r="AE126" s="223"/>
      <c r="AF126" s="223"/>
      <c r="AG126" s="214"/>
      <c r="AH126" s="61"/>
      <c r="AI126" s="201"/>
      <c r="AJ126" s="202"/>
    </row>
    <row r="127" spans="1:36" s="179" customFormat="1" x14ac:dyDescent="0.25">
      <c r="A127" s="1"/>
      <c r="B127" s="59" t="s">
        <v>1</v>
      </c>
      <c r="C127" s="54"/>
      <c r="D127" s="54"/>
      <c r="E127" s="54"/>
      <c r="F127" s="58">
        <v>0.13</v>
      </c>
      <c r="G127" s="53"/>
      <c r="H127" s="56">
        <f>H125*F127</f>
        <v>41.478232640000002</v>
      </c>
      <c r="I127" s="52"/>
      <c r="J127" s="57">
        <v>0.13</v>
      </c>
      <c r="K127" s="52"/>
      <c r="L127" s="55">
        <f>L125*J127</f>
        <v>39.128641760000008</v>
      </c>
      <c r="M127" s="51"/>
      <c r="N127" s="55">
        <f>L127-H127</f>
        <v>-2.3495908799999938</v>
      </c>
      <c r="O127" s="104">
        <f t="shared" ref="O127:O128" si="49">IF(OR(H127=0,L127=0),"",(N127/H127))</f>
        <v>-5.664635955906519E-2</v>
      </c>
      <c r="Q127" s="224"/>
      <c r="R127" s="51"/>
      <c r="S127" s="225"/>
      <c r="T127" s="51"/>
      <c r="U127" s="201"/>
      <c r="V127" s="202"/>
      <c r="W127" s="197"/>
      <c r="X127" s="224"/>
      <c r="Y127" s="51"/>
      <c r="Z127" s="225"/>
      <c r="AA127" s="51"/>
      <c r="AB127" s="201"/>
      <c r="AC127" s="202"/>
      <c r="AD127" s="197"/>
      <c r="AE127" s="224"/>
      <c r="AF127" s="51"/>
      <c r="AG127" s="225"/>
      <c r="AH127" s="51"/>
      <c r="AI127" s="201"/>
      <c r="AJ127" s="202"/>
    </row>
    <row r="128" spans="1:36" s="179" customFormat="1" ht="15.75" thickBot="1" x14ac:dyDescent="0.3">
      <c r="A128" s="1"/>
      <c r="B128" s="341" t="s">
        <v>93</v>
      </c>
      <c r="C128" s="341"/>
      <c r="D128" s="341"/>
      <c r="E128" s="50"/>
      <c r="F128" s="49"/>
      <c r="G128" s="48"/>
      <c r="H128" s="47">
        <f>SUM(H125:H127)</f>
        <v>335.0164944</v>
      </c>
      <c r="I128" s="46"/>
      <c r="J128" s="46"/>
      <c r="K128" s="46"/>
      <c r="L128" s="238">
        <f>SUM(L125:L127)</f>
        <v>316.03902960000005</v>
      </c>
      <c r="M128" s="45"/>
      <c r="N128" s="44">
        <f>L128-H128</f>
        <v>-18.97746479999995</v>
      </c>
      <c r="O128" s="152">
        <f t="shared" si="49"/>
        <v>-5.664635955906519E-2</v>
      </c>
      <c r="Q128" s="61"/>
      <c r="R128" s="61"/>
      <c r="S128" s="214"/>
      <c r="T128" s="61"/>
      <c r="U128" s="214"/>
      <c r="V128" s="226"/>
      <c r="W128" s="197"/>
      <c r="X128" s="61"/>
      <c r="Y128" s="61"/>
      <c r="Z128" s="214"/>
      <c r="AA128" s="61"/>
      <c r="AB128" s="214"/>
      <c r="AC128" s="226"/>
      <c r="AD128" s="197"/>
      <c r="AE128" s="61"/>
      <c r="AF128" s="61"/>
      <c r="AG128" s="214"/>
      <c r="AH128" s="61"/>
      <c r="AI128" s="214"/>
      <c r="AJ128" s="226"/>
    </row>
    <row r="129" spans="1:36" s="179" customFormat="1" ht="15.75" thickBot="1" x14ac:dyDescent="0.3">
      <c r="A129" s="6"/>
      <c r="B129" s="18"/>
      <c r="C129" s="16"/>
      <c r="D129" s="17"/>
      <c r="E129" s="16"/>
      <c r="F129" s="43"/>
      <c r="G129" s="11"/>
      <c r="H129" s="41"/>
      <c r="I129" s="9"/>
      <c r="J129" s="43"/>
      <c r="K129" s="42"/>
      <c r="L129" s="41"/>
      <c r="M129" s="9"/>
      <c r="N129" s="40"/>
      <c r="O129" s="7"/>
      <c r="Q129" s="203"/>
      <c r="R129" s="227"/>
      <c r="S129" s="205"/>
      <c r="T129" s="24"/>
      <c r="U129" s="228"/>
      <c r="V129" s="222"/>
      <c r="W129" s="197"/>
      <c r="X129" s="203"/>
      <c r="Y129" s="227"/>
      <c r="Z129" s="205"/>
      <c r="AA129" s="24"/>
      <c r="AB129" s="228"/>
      <c r="AC129" s="222"/>
      <c r="AD129" s="197"/>
      <c r="AE129" s="203"/>
      <c r="AF129" s="227"/>
      <c r="AG129" s="205"/>
      <c r="AH129" s="24"/>
      <c r="AI129" s="228"/>
      <c r="AJ129" s="222"/>
    </row>
    <row r="130" spans="1:36" s="179" customForma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5"/>
      <c r="M130" s="1"/>
      <c r="N130" s="1"/>
      <c r="O130" s="1"/>
      <c r="Q130" s="206"/>
      <c r="R130" s="206"/>
      <c r="S130" s="234"/>
      <c r="T130" s="206"/>
      <c r="U130" s="206"/>
      <c r="V130" s="206"/>
      <c r="W130" s="197"/>
      <c r="X130" s="206"/>
      <c r="Y130" s="206"/>
      <c r="Z130" s="234"/>
      <c r="AA130" s="206"/>
      <c r="AB130" s="206"/>
      <c r="AC130" s="206"/>
      <c r="AD130" s="197"/>
      <c r="AE130" s="206"/>
      <c r="AF130" s="206"/>
      <c r="AG130" s="234"/>
      <c r="AH130" s="206"/>
      <c r="AI130" s="206"/>
      <c r="AJ130" s="206"/>
    </row>
    <row r="131" spans="1:36" s="179" customFormat="1" x14ac:dyDescent="0.25">
      <c r="A131" s="1"/>
      <c r="B131" s="4" t="s">
        <v>0</v>
      </c>
      <c r="C131" s="1"/>
      <c r="D131" s="1"/>
      <c r="E131" s="1"/>
      <c r="F131" s="3">
        <v>3.7600000000000001E-2</v>
      </c>
      <c r="G131" s="1"/>
      <c r="H131" s="1"/>
      <c r="I131" s="1"/>
      <c r="J131" s="3">
        <v>3.7600000000000001E-2</v>
      </c>
      <c r="K131" s="1"/>
      <c r="L131" s="1"/>
      <c r="M131" s="1"/>
      <c r="N131" s="1"/>
      <c r="O131" s="1"/>
      <c r="Q131" s="235"/>
      <c r="R131" s="206"/>
      <c r="S131" s="206"/>
      <c r="T131" s="206"/>
      <c r="U131" s="206"/>
      <c r="V131" s="206"/>
      <c r="W131" s="197"/>
      <c r="X131" s="235"/>
      <c r="Y131" s="206"/>
      <c r="Z131" s="206"/>
      <c r="AA131" s="206"/>
      <c r="AB131" s="206"/>
      <c r="AC131" s="206"/>
      <c r="AD131" s="197"/>
      <c r="AE131" s="235"/>
      <c r="AF131" s="206"/>
      <c r="AG131" s="206"/>
      <c r="AH131" s="206"/>
      <c r="AI131" s="206"/>
      <c r="AJ131" s="206"/>
    </row>
    <row r="132" spans="1:36" s="179" customFormat="1" x14ac:dyDescent="0.25">
      <c r="A132" s="11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36" s="179" customFormat="1" x14ac:dyDescent="0.25">
      <c r="A133" s="11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36" s="179" customFormat="1" x14ac:dyDescent="0.25">
      <c r="A134" s="11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36" s="179" customFormat="1" x14ac:dyDescent="0.25">
      <c r="A135" s="11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36" s="179" customFormat="1" x14ac:dyDescent="0.25">
      <c r="A136" s="11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36" s="179" customFormat="1" x14ac:dyDescent="0.25">
      <c r="A137" s="11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36" s="179" customFormat="1" x14ac:dyDescent="0.25">
      <c r="A138" s="11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36" s="179" customFormat="1" x14ac:dyDescent="0.25">
      <c r="A139" s="11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36" s="179" customFormat="1" x14ac:dyDescent="0.25">
      <c r="A140" s="11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36" s="179" customFormat="1" x14ac:dyDescent="0.25">
      <c r="A141" s="11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36" s="179" customFormat="1" x14ac:dyDescent="0.25">
      <c r="A142" s="11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36" s="179" customFormat="1" x14ac:dyDescent="0.25">
      <c r="A143" s="11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36" s="179" customFormat="1" x14ac:dyDescent="0.25">
      <c r="A144" s="11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179" customFormat="1" x14ac:dyDescent="0.25">
      <c r="A145" s="11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179" customFormat="1" x14ac:dyDescent="0.25">
      <c r="A146" s="11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179" customFormat="1" x14ac:dyDescent="0.25">
      <c r="A147" s="11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179" customFormat="1" x14ac:dyDescent="0.25">
      <c r="A148" s="11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179" customFormat="1" x14ac:dyDescent="0.25">
      <c r="A149" s="11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179" customFormat="1" x14ac:dyDescent="0.25">
      <c r="A150" s="11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179" customFormat="1" x14ac:dyDescent="0.25">
      <c r="A151" s="11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179" customFormat="1" x14ac:dyDescent="0.25">
      <c r="A152" s="11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179" customFormat="1" x14ac:dyDescent="0.25">
      <c r="A153" s="11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179" customFormat="1" x14ac:dyDescent="0.25">
      <c r="A154" s="11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179" customFormat="1" x14ac:dyDescent="0.25">
      <c r="A155" s="11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179" customFormat="1" x14ac:dyDescent="0.25">
      <c r="A156" s="11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179" customFormat="1" x14ac:dyDescent="0.25">
      <c r="A157" s="11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179" customFormat="1" x14ac:dyDescent="0.25">
      <c r="A158" s="11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179" customFormat="1" x14ac:dyDescent="0.25">
      <c r="A159" s="11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179" customFormat="1" x14ac:dyDescent="0.25">
      <c r="A160" s="11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179" customFormat="1" x14ac:dyDescent="0.25">
      <c r="A161" s="11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179" customFormat="1" x14ac:dyDescent="0.25">
      <c r="A162" s="11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179" customFormat="1" x14ac:dyDescent="0.25">
      <c r="A163" s="11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179" customFormat="1" x14ac:dyDescent="0.25">
      <c r="A164" s="11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179" customFormat="1" x14ac:dyDescent="0.25">
      <c r="A165" s="11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179" customFormat="1" x14ac:dyDescent="0.25">
      <c r="A166" s="11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179" customFormat="1" x14ac:dyDescent="0.25">
      <c r="A167" s="11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179" customFormat="1" x14ac:dyDescent="0.25">
      <c r="A168" s="11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179" customFormat="1" x14ac:dyDescent="0.25">
      <c r="A169" s="11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179" customFormat="1" x14ac:dyDescent="0.25">
      <c r="A170" s="11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179" customFormat="1" x14ac:dyDescent="0.25">
      <c r="A171" s="11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179" customFormat="1" x14ac:dyDescent="0.25">
      <c r="A172" s="11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179" customFormat="1" x14ac:dyDescent="0.25">
      <c r="A173" s="11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179" customFormat="1" x14ac:dyDescent="0.25">
      <c r="A174" s="11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179" customFormat="1" x14ac:dyDescent="0.25">
      <c r="A175" s="11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179" customFormat="1" x14ac:dyDescent="0.25">
      <c r="A176" s="11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179" customFormat="1" x14ac:dyDescent="0.25">
      <c r="A177" s="11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179" customFormat="1" x14ac:dyDescent="0.25">
      <c r="A178" s="11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179" customFormat="1" x14ac:dyDescent="0.25">
      <c r="A179" s="11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179" customFormat="1" x14ac:dyDescent="0.25">
      <c r="A180" s="11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179" customFormat="1" x14ac:dyDescent="0.25">
      <c r="A181" s="11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179" customFormat="1" x14ac:dyDescent="0.25">
      <c r="A182" s="11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179" customFormat="1" x14ac:dyDescent="0.25">
      <c r="A183" s="11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179" customFormat="1" x14ac:dyDescent="0.25">
      <c r="A184" s="11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179" customFormat="1" x14ac:dyDescent="0.25">
      <c r="A185" s="11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179" customFormat="1" x14ac:dyDescent="0.25">
      <c r="A186" s="11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179" customFormat="1" x14ac:dyDescent="0.25">
      <c r="A187" s="11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179" customFormat="1" x14ac:dyDescent="0.25">
      <c r="A188" s="11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179" customFormat="1" x14ac:dyDescent="0.25">
      <c r="A189" s="11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179" customFormat="1" x14ac:dyDescent="0.25">
      <c r="A190" s="11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179" customFormat="1" x14ac:dyDescent="0.25">
      <c r="A191" s="11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179" customFormat="1" x14ac:dyDescent="0.25">
      <c r="A192" s="11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179" customFormat="1" x14ac:dyDescent="0.25">
      <c r="A193" s="11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179" customFormat="1" x14ac:dyDescent="0.25">
      <c r="A194" s="11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179" customFormat="1" x14ac:dyDescent="0.25">
      <c r="A195" s="11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179" customFormat="1" x14ac:dyDescent="0.25">
      <c r="A196" s="11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179" customFormat="1" x14ac:dyDescent="0.25">
      <c r="A197" s="11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179" customFormat="1" x14ac:dyDescent="0.25">
      <c r="A198" s="11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179" customFormat="1" x14ac:dyDescent="0.25">
      <c r="A199" s="11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179" customFormat="1" x14ac:dyDescent="0.25">
      <c r="A200" s="11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179" customFormat="1" x14ac:dyDescent="0.25">
      <c r="A201" s="11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179" customFormat="1" x14ac:dyDescent="0.25">
      <c r="A202" s="11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179" customFormat="1" x14ac:dyDescent="0.25">
      <c r="A203" s="11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179" customFormat="1" x14ac:dyDescent="0.25">
      <c r="A204" s="11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179" customFormat="1" x14ac:dyDescent="0.25">
      <c r="A205" s="11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179" customFormat="1" x14ac:dyDescent="0.25">
      <c r="A206" s="11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179" customFormat="1" x14ac:dyDescent="0.25">
      <c r="A207" s="11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179" customFormat="1" x14ac:dyDescent="0.25">
      <c r="A208" s="11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179" customFormat="1" x14ac:dyDescent="0.25">
      <c r="A209" s="11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179" customFormat="1" x14ac:dyDescent="0.25">
      <c r="A210" s="11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179" customFormat="1" x14ac:dyDescent="0.25">
      <c r="A211" s="11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179" customFormat="1" x14ac:dyDescent="0.25">
      <c r="A212" s="11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179" customFormat="1" x14ac:dyDescent="0.25">
      <c r="A213" s="11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179" customFormat="1" x14ac:dyDescent="0.25">
      <c r="A214" s="11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179" customFormat="1" x14ac:dyDescent="0.25">
      <c r="A215" s="11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179" customFormat="1" x14ac:dyDescent="0.25">
      <c r="A216" s="11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179" customFormat="1" x14ac:dyDescent="0.25">
      <c r="A217" s="11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179" customFormat="1" x14ac:dyDescent="0.25">
      <c r="A218" s="11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x14ac:dyDescent="0.25">
      <c r="A219" s="11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x14ac:dyDescent="0.25">
      <c r="A220" s="192"/>
    </row>
    <row r="221" spans="1:15" x14ac:dyDescent="0.25">
      <c r="A221" s="192"/>
    </row>
    <row r="222" spans="1:15" x14ac:dyDescent="0.25">
      <c r="A222" s="192"/>
    </row>
    <row r="223" spans="1:15" x14ac:dyDescent="0.25">
      <c r="A223" s="192"/>
    </row>
    <row r="224" spans="1:15" x14ac:dyDescent="0.25">
      <c r="A224" s="192"/>
    </row>
    <row r="225" spans="1:1" x14ac:dyDescent="0.25">
      <c r="A225" s="192"/>
    </row>
    <row r="226" spans="1:1" x14ac:dyDescent="0.25">
      <c r="A226" s="192"/>
    </row>
    <row r="227" spans="1:1" x14ac:dyDescent="0.25">
      <c r="A227" s="192"/>
    </row>
    <row r="228" spans="1:1" x14ac:dyDescent="0.25">
      <c r="A228" s="192"/>
    </row>
    <row r="229" spans="1:1" x14ac:dyDescent="0.25">
      <c r="A229" s="192"/>
    </row>
    <row r="230" spans="1:1" x14ac:dyDescent="0.25">
      <c r="A230" s="192"/>
    </row>
    <row r="231" spans="1:1" x14ac:dyDescent="0.25">
      <c r="A231" s="192"/>
    </row>
    <row r="232" spans="1:1" x14ac:dyDescent="0.25">
      <c r="A232" s="192"/>
    </row>
    <row r="233" spans="1:1" x14ac:dyDescent="0.25">
      <c r="A233" s="192"/>
    </row>
    <row r="234" spans="1:1" x14ac:dyDescent="0.25">
      <c r="A234" s="192"/>
    </row>
    <row r="235" spans="1:1" x14ac:dyDescent="0.25">
      <c r="A235" s="192"/>
    </row>
    <row r="236" spans="1:1" x14ac:dyDescent="0.25">
      <c r="A236" s="192"/>
    </row>
    <row r="237" spans="1:1" x14ac:dyDescent="0.25">
      <c r="A237" s="192"/>
    </row>
    <row r="238" spans="1:1" x14ac:dyDescent="0.25">
      <c r="A238" s="192"/>
    </row>
    <row r="239" spans="1:1" x14ac:dyDescent="0.25">
      <c r="A239" s="192"/>
    </row>
    <row r="240" spans="1:1" x14ac:dyDescent="0.25">
      <c r="A240" s="192"/>
    </row>
    <row r="241" spans="1:1" x14ac:dyDescent="0.25">
      <c r="A241" s="192"/>
    </row>
    <row r="242" spans="1:1" x14ac:dyDescent="0.25">
      <c r="A242" s="192"/>
    </row>
    <row r="243" spans="1:1" x14ac:dyDescent="0.25">
      <c r="A243" s="192"/>
    </row>
    <row r="244" spans="1:1" x14ac:dyDescent="0.25">
      <c r="A244" s="192"/>
    </row>
    <row r="245" spans="1:1" x14ac:dyDescent="0.25">
      <c r="A245" s="192"/>
    </row>
    <row r="246" spans="1:1" x14ac:dyDescent="0.25">
      <c r="A246" s="192"/>
    </row>
    <row r="247" spans="1:1" x14ac:dyDescent="0.25">
      <c r="A247" s="192"/>
    </row>
    <row r="248" spans="1:1" x14ac:dyDescent="0.25">
      <c r="A248" s="192"/>
    </row>
    <row r="249" spans="1:1" x14ac:dyDescent="0.25">
      <c r="A249" s="192"/>
    </row>
    <row r="250" spans="1:1" x14ac:dyDescent="0.25">
      <c r="A250" s="192"/>
    </row>
    <row r="251" spans="1:1" x14ac:dyDescent="0.25">
      <c r="A251" s="192"/>
    </row>
  </sheetData>
  <sheetProtection algorithmName="SHA-512" hashValue="eTlU8OwA1CxqG9RmgCCST0XqQd2pytIKnmFoB4R7smg6StkSXikMA2e3EG9XbjvomzTrjM1gpkTgQo1u9z1XdA==" saltValue="hgbVLOs4pAVpUSWdt1CFcA==" spinCount="100000" sheet="1" objects="1" scenarios="1"/>
  <mergeCells count="46">
    <mergeCell ref="B128:D128"/>
    <mergeCell ref="AI83:AJ83"/>
    <mergeCell ref="D84:D85"/>
    <mergeCell ref="N84:N85"/>
    <mergeCell ref="O84:O85"/>
    <mergeCell ref="U84:U85"/>
    <mergeCell ref="V84:V85"/>
    <mergeCell ref="AB84:AB85"/>
    <mergeCell ref="AC84:AC85"/>
    <mergeCell ref="AI84:AI85"/>
    <mergeCell ref="AJ84:AJ85"/>
    <mergeCell ref="Q83:S83"/>
    <mergeCell ref="U83:V83"/>
    <mergeCell ref="X83:Z83"/>
    <mergeCell ref="AB83:AC83"/>
    <mergeCell ref="AE83:AG83"/>
    <mergeCell ref="B73:O73"/>
    <mergeCell ref="B74:O74"/>
    <mergeCell ref="D77:O77"/>
    <mergeCell ref="F83:H83"/>
    <mergeCell ref="J83:L83"/>
    <mergeCell ref="N83:O83"/>
    <mergeCell ref="B68:D68"/>
    <mergeCell ref="B63:D63"/>
    <mergeCell ref="D21:D22"/>
    <mergeCell ref="AI20:AJ20"/>
    <mergeCell ref="AJ21:AJ22"/>
    <mergeCell ref="N21:N22"/>
    <mergeCell ref="O21:O22"/>
    <mergeCell ref="Q20:S20"/>
    <mergeCell ref="U20:V20"/>
    <mergeCell ref="X20:Z20"/>
    <mergeCell ref="AB20:AC20"/>
    <mergeCell ref="AE20:AG20"/>
    <mergeCell ref="U21:U22"/>
    <mergeCell ref="V21:V22"/>
    <mergeCell ref="AB21:AB22"/>
    <mergeCell ref="AC21:AC22"/>
    <mergeCell ref="AI21:AI22"/>
    <mergeCell ref="A3:K3"/>
    <mergeCell ref="B10:O10"/>
    <mergeCell ref="B11:O11"/>
    <mergeCell ref="D14:O14"/>
    <mergeCell ref="F20:H20"/>
    <mergeCell ref="J20:L20"/>
    <mergeCell ref="N20:O20"/>
  </mergeCells>
  <dataValidations disablePrompts="1" count="8">
    <dataValidation type="list" allowBlank="1" showInputMessage="1" showErrorMessage="1" sqref="E64 E69 E55:E56 E129 E119:E120">
      <formula1>#REF!</formula1>
    </dataValidation>
    <dataValidation type="list" allowBlank="1" showInputMessage="1" showErrorMessage="1" prompt="Select Charge Unit - monthly, per kWh, per kW" sqref="D64 D59 D69 D129 D124">
      <formula1>"Monthly, per kWh, per kW"</formula1>
    </dataValidation>
    <dataValidation type="list" allowBlank="1" showInputMessage="1" showErrorMessage="1" sqref="E45:E46 E48:E54 E23:E35 E102:E107 E109:E110 E112:E118 E86:E98 E57:E59 E37:E43 E100 E121 E123:E124">
      <formula1>#REF!</formula1>
    </dataValidation>
    <dataValidation type="list" allowBlank="1" showInputMessage="1" showErrorMessage="1" prompt="Select Charge Unit - per 30 days, per kWh, per kW, per kVA." sqref="D45:D46 D24:D35 D100:D107 D48:D58 D109:D110 D87:D98 D37:D43 D112:D123">
      <formula1>"per 30 days, per kWh, per kW, per kVA"</formula1>
    </dataValidation>
    <dataValidation type="list" allowBlank="1" showInputMessage="1" showErrorMessage="1" sqref="D16 D79">
      <formula1>"TOU, non-TOU"</formula1>
    </dataValidation>
    <dataValidation type="list" allowBlank="1" showInputMessage="1" showErrorMessage="1" sqref="D23 D86">
      <formula1>"per 30 days, per kWh, per kW, per kVA"</formula1>
    </dataValidation>
    <dataValidation type="list" allowBlank="1" showInputMessage="1" showErrorMessage="1" sqref="E101">
      <formula1>#REF!</formula1>
    </dataValidation>
    <dataValidation type="list" allowBlank="1" showInputMessage="1" showErrorMessage="1" sqref="E122">
      <formula1>#REF!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8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9</xdr:col>
                    <xdr:colOff>361950</xdr:colOff>
                    <xdr:row>16</xdr:row>
                    <xdr:rowOff>114300</xdr:rowOff>
                  </from>
                  <to>
                    <xdr:col>16</xdr:col>
                    <xdr:colOff>609600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561975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9</xdr:col>
                    <xdr:colOff>361950</xdr:colOff>
                    <xdr:row>79</xdr:row>
                    <xdr:rowOff>114300</xdr:rowOff>
                  </from>
                  <to>
                    <xdr:col>16</xdr:col>
                    <xdr:colOff>609600</xdr:colOff>
                    <xdr:row>81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6</xdr:col>
                    <xdr:colOff>381000</xdr:colOff>
                    <xdr:row>79</xdr:row>
                    <xdr:rowOff>190500</xdr:rowOff>
                  </from>
                  <to>
                    <xdr:col>9</xdr:col>
                    <xdr:colOff>561975</xdr:colOff>
                    <xdr:row>81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265"/>
  <sheetViews>
    <sheetView showGridLines="0" zoomScale="80" zoomScaleNormal="80" workbookViewId="0">
      <selection activeCell="F16" sqref="F16"/>
    </sheetView>
  </sheetViews>
  <sheetFormatPr defaultColWidth="9.140625" defaultRowHeight="15" x14ac:dyDescent="0.25"/>
  <cols>
    <col min="1" max="1" width="1.85546875" style="153" customWidth="1"/>
    <col min="2" max="2" width="72.85546875" style="153" customWidth="1"/>
    <col min="3" max="3" width="1.5703125" style="153" customWidth="1"/>
    <col min="4" max="4" width="12.42578125" style="153" customWidth="1"/>
    <col min="5" max="5" width="1.7109375" style="153" customWidth="1"/>
    <col min="6" max="6" width="11.140625" style="153" customWidth="1"/>
    <col min="7" max="7" width="9.28515625" style="153" customWidth="1"/>
    <col min="8" max="8" width="12.5703125" style="153" customWidth="1"/>
    <col min="9" max="9" width="1.28515625" style="153" customWidth="1"/>
    <col min="10" max="10" width="10.85546875" style="153" customWidth="1"/>
    <col min="11" max="11" width="10.5703125" style="153" customWidth="1"/>
    <col min="12" max="12" width="12.5703125" style="153" customWidth="1"/>
    <col min="13" max="13" width="0.85546875" style="153" customWidth="1"/>
    <col min="14" max="14" width="11.140625" style="153" customWidth="1"/>
    <col min="15" max="15" width="9.140625" style="153" customWidth="1"/>
    <col min="16" max="16" width="1.42578125" style="153" customWidth="1"/>
    <col min="17" max="17" width="12.7109375" style="153" customWidth="1"/>
    <col min="18" max="18" width="9.42578125" style="153" customWidth="1"/>
    <col min="19" max="19" width="12.5703125" style="153" customWidth="1"/>
    <col min="20" max="20" width="1.28515625" style="153" customWidth="1"/>
    <col min="21" max="21" width="10.85546875" style="153" customWidth="1"/>
    <col min="22" max="22" width="10.140625" style="153" customWidth="1"/>
    <col min="23" max="23" width="1.28515625" style="153" customWidth="1"/>
    <col min="24" max="24" width="11" style="153" customWidth="1"/>
    <col min="25" max="25" width="9.5703125" style="153" customWidth="1"/>
    <col min="26" max="26" width="12.42578125" style="153" customWidth="1"/>
    <col min="27" max="27" width="1.28515625" style="153" customWidth="1"/>
    <col min="28" max="28" width="10" style="153" customWidth="1"/>
    <col min="29" max="29" width="9.140625" style="153"/>
    <col min="30" max="30" width="0.85546875" style="153" customWidth="1"/>
    <col min="31" max="31" width="11.140625" style="153" customWidth="1"/>
    <col min="32" max="32" width="9.5703125" style="153" customWidth="1"/>
    <col min="33" max="33" width="12.42578125" style="153" customWidth="1"/>
    <col min="34" max="34" width="1.140625" style="153" customWidth="1"/>
    <col min="35" max="35" width="10.42578125" style="153" customWidth="1"/>
    <col min="36" max="36" width="9.140625" style="153"/>
    <col min="37" max="37" width="0.85546875" style="153" customWidth="1"/>
    <col min="38" max="16384" width="9.140625" style="153"/>
  </cols>
  <sheetData>
    <row r="1" spans="1:21" ht="21.75" x14ac:dyDescent="0.25">
      <c r="A1" s="131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31"/>
      <c r="M1" s="131"/>
      <c r="N1" s="134" t="s">
        <v>42</v>
      </c>
      <c r="O1" s="135">
        <f>EBNUMBER</f>
        <v>0</v>
      </c>
      <c r="T1" s="153">
        <v>1</v>
      </c>
      <c r="U1" s="153">
        <v>2</v>
      </c>
    </row>
    <row r="2" spans="1:21" ht="18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1"/>
      <c r="M2" s="131"/>
      <c r="N2" s="134" t="s">
        <v>41</v>
      </c>
      <c r="O2" s="137"/>
    </row>
    <row r="3" spans="1:21" ht="18" x14ac:dyDescent="0.25">
      <c r="A3" s="347"/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131"/>
      <c r="M3" s="131"/>
      <c r="N3" s="134" t="s">
        <v>40</v>
      </c>
      <c r="O3" s="137"/>
    </row>
    <row r="4" spans="1:21" ht="18" x14ac:dyDescent="0.25">
      <c r="A4" s="139"/>
      <c r="B4" s="139"/>
      <c r="C4" s="139"/>
      <c r="D4" s="139"/>
      <c r="E4" s="139"/>
      <c r="F4" s="139"/>
      <c r="G4" s="139"/>
      <c r="H4" s="139"/>
      <c r="I4" s="138"/>
      <c r="J4" s="138"/>
      <c r="K4" s="138"/>
      <c r="L4" s="131"/>
      <c r="M4" s="131"/>
      <c r="N4" s="134" t="s">
        <v>39</v>
      </c>
      <c r="O4" s="137"/>
    </row>
    <row r="5" spans="1:21" ht="15.75" x14ac:dyDescent="0.25">
      <c r="A5" s="131"/>
      <c r="B5" s="131"/>
      <c r="C5" s="136"/>
      <c r="D5" s="136"/>
      <c r="E5" s="136"/>
      <c r="F5" s="131"/>
      <c r="G5" s="131"/>
      <c r="H5" s="131"/>
      <c r="I5" s="131"/>
      <c r="J5" s="131"/>
      <c r="K5" s="131"/>
      <c r="L5" s="131"/>
      <c r="M5" s="131"/>
      <c r="N5" s="134" t="s">
        <v>38</v>
      </c>
      <c r="O5" s="133"/>
    </row>
    <row r="6" spans="1:21" x14ac:dyDescent="0.25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4"/>
      <c r="O6" s="135"/>
    </row>
    <row r="7" spans="1:21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4" t="s">
        <v>37</v>
      </c>
      <c r="O7" s="133"/>
    </row>
    <row r="8" spans="1:21" x14ac:dyDescent="0.25">
      <c r="A8" s="132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8" x14ac:dyDescent="0.25">
      <c r="A10" s="1"/>
      <c r="B10" s="344" t="s">
        <v>36</v>
      </c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344"/>
      <c r="N10" s="344"/>
      <c r="O10" s="344"/>
    </row>
    <row r="11" spans="1:21" ht="18" x14ac:dyDescent="0.25">
      <c r="A11" s="1"/>
      <c r="B11" s="344" t="s">
        <v>35</v>
      </c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1" ht="15.75" x14ac:dyDescent="0.25">
      <c r="A14" s="1"/>
      <c r="B14" s="130" t="s">
        <v>34</v>
      </c>
      <c r="C14" s="1"/>
      <c r="D14" s="345" t="s">
        <v>49</v>
      </c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</row>
    <row r="15" spans="1:21" ht="15.75" x14ac:dyDescent="0.25">
      <c r="A15" s="1"/>
      <c r="B15" s="128"/>
      <c r="C15" s="1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</row>
    <row r="16" spans="1:21" ht="15.75" x14ac:dyDescent="0.25">
      <c r="A16" s="1"/>
      <c r="B16" s="130" t="s">
        <v>33</v>
      </c>
      <c r="C16" s="1"/>
      <c r="D16" s="129" t="s">
        <v>44</v>
      </c>
      <c r="E16" s="127"/>
      <c r="F16" s="244" t="s">
        <v>85</v>
      </c>
      <c r="G16" s="127"/>
      <c r="H16" s="127"/>
      <c r="I16" s="127"/>
      <c r="J16" s="127"/>
      <c r="K16" s="127"/>
      <c r="L16" s="127"/>
      <c r="M16" s="127"/>
      <c r="N16" s="127"/>
      <c r="O16" s="127"/>
    </row>
    <row r="17" spans="1:37" ht="15.75" x14ac:dyDescent="0.25">
      <c r="A17" s="1"/>
      <c r="B17" s="128"/>
      <c r="C17" s="1"/>
      <c r="D17" s="127"/>
      <c r="E17" s="127"/>
      <c r="F17" s="156">
        <f>ROUND(+F18*0.9,0)</f>
        <v>349</v>
      </c>
      <c r="G17" s="155" t="s">
        <v>47</v>
      </c>
      <c r="H17" s="162"/>
      <c r="I17" s="127"/>
      <c r="J17" s="127"/>
      <c r="K17" s="127"/>
      <c r="L17" s="127"/>
      <c r="M17" s="127"/>
      <c r="N17" s="127"/>
      <c r="O17" s="127"/>
    </row>
    <row r="18" spans="1:37" x14ac:dyDescent="0.25">
      <c r="A18" s="1"/>
      <c r="B18" s="2"/>
      <c r="C18" s="1"/>
      <c r="D18" s="4"/>
      <c r="E18" s="4"/>
      <c r="F18" s="156">
        <v>388</v>
      </c>
      <c r="G18" s="4" t="s">
        <v>45</v>
      </c>
      <c r="H18" s="1"/>
      <c r="I18" s="1"/>
      <c r="J18" s="1"/>
      <c r="K18" s="1"/>
      <c r="L18" s="1"/>
      <c r="M18" s="1"/>
      <c r="N18" s="1"/>
      <c r="O18" s="1"/>
    </row>
    <row r="19" spans="1:37" x14ac:dyDescent="0.25">
      <c r="A19" s="1"/>
      <c r="B19" s="161"/>
      <c r="C19" s="1"/>
      <c r="D19" s="4" t="s">
        <v>31</v>
      </c>
      <c r="E19" s="1"/>
      <c r="F19" s="157">
        <v>150000</v>
      </c>
      <c r="G19" s="155" t="s">
        <v>30</v>
      </c>
      <c r="H19" s="5"/>
      <c r="I19" s="1"/>
      <c r="J19" s="5"/>
      <c r="K19" s="180"/>
      <c r="L19" s="5"/>
      <c r="M19" s="1"/>
      <c r="N19" s="180"/>
      <c r="O19" s="1"/>
      <c r="S19" s="165"/>
    </row>
    <row r="20" spans="1:37" x14ac:dyDescent="0.25">
      <c r="A20" s="1"/>
      <c r="B20" s="2"/>
      <c r="C20" s="1"/>
      <c r="D20" s="125"/>
      <c r="E20" s="125"/>
      <c r="F20" s="342" t="s">
        <v>29</v>
      </c>
      <c r="G20" s="346"/>
      <c r="H20" s="343"/>
      <c r="I20" s="1"/>
      <c r="J20" s="351" t="s">
        <v>97</v>
      </c>
      <c r="K20" s="352"/>
      <c r="L20" s="353"/>
      <c r="M20" s="1"/>
      <c r="N20" s="342" t="s">
        <v>28</v>
      </c>
      <c r="O20" s="343"/>
      <c r="Q20" s="333"/>
      <c r="R20" s="333"/>
      <c r="S20" s="333"/>
      <c r="T20" s="206"/>
      <c r="U20" s="333"/>
      <c r="V20" s="333"/>
      <c r="W20" s="197"/>
      <c r="X20" s="333"/>
      <c r="Y20" s="333"/>
      <c r="Z20" s="333"/>
      <c r="AA20" s="206"/>
      <c r="AB20" s="333"/>
      <c r="AC20" s="333"/>
      <c r="AD20" s="197"/>
      <c r="AE20" s="333"/>
      <c r="AF20" s="333"/>
      <c r="AG20" s="333"/>
      <c r="AH20" s="206"/>
      <c r="AI20" s="333"/>
      <c r="AJ20" s="333"/>
      <c r="AK20" s="197"/>
    </row>
    <row r="21" spans="1:37" ht="15" customHeight="1" x14ac:dyDescent="0.25">
      <c r="A21" s="1"/>
      <c r="B21" s="2"/>
      <c r="C21" s="1"/>
      <c r="D21" s="334" t="s">
        <v>27</v>
      </c>
      <c r="E21" s="121"/>
      <c r="F21" s="124" t="s">
        <v>26</v>
      </c>
      <c r="G21" s="124" t="s">
        <v>25</v>
      </c>
      <c r="H21" s="122" t="s">
        <v>24</v>
      </c>
      <c r="I21" s="1"/>
      <c r="J21" s="124" t="s">
        <v>26</v>
      </c>
      <c r="K21" s="123" t="s">
        <v>25</v>
      </c>
      <c r="L21" s="122" t="s">
        <v>24</v>
      </c>
      <c r="M21" s="1"/>
      <c r="N21" s="336" t="s">
        <v>23</v>
      </c>
      <c r="O21" s="338" t="s">
        <v>22</v>
      </c>
      <c r="Q21" s="236"/>
      <c r="R21" s="236"/>
      <c r="S21" s="236"/>
      <c r="T21" s="206"/>
      <c r="U21" s="340"/>
      <c r="V21" s="340"/>
      <c r="W21" s="197"/>
      <c r="X21" s="236"/>
      <c r="Y21" s="236"/>
      <c r="Z21" s="236"/>
      <c r="AA21" s="206"/>
      <c r="AB21" s="340"/>
      <c r="AC21" s="340"/>
      <c r="AD21" s="197"/>
      <c r="AE21" s="236"/>
      <c r="AF21" s="236"/>
      <c r="AG21" s="236"/>
      <c r="AH21" s="206"/>
      <c r="AI21" s="340"/>
      <c r="AJ21" s="340"/>
      <c r="AK21" s="197"/>
    </row>
    <row r="22" spans="1:37" x14ac:dyDescent="0.25">
      <c r="A22" s="1"/>
      <c r="B22" s="2"/>
      <c r="C22" s="1"/>
      <c r="D22" s="335"/>
      <c r="E22" s="121"/>
      <c r="F22" s="120" t="s">
        <v>21</v>
      </c>
      <c r="G22" s="120"/>
      <c r="H22" s="119" t="s">
        <v>21</v>
      </c>
      <c r="I22" s="1"/>
      <c r="J22" s="120" t="s">
        <v>21</v>
      </c>
      <c r="K22" s="119"/>
      <c r="L22" s="119" t="s">
        <v>21</v>
      </c>
      <c r="M22" s="1"/>
      <c r="N22" s="337"/>
      <c r="O22" s="339"/>
      <c r="Q22" s="208"/>
      <c r="R22" s="208"/>
      <c r="S22" s="208"/>
      <c r="T22" s="206"/>
      <c r="U22" s="354"/>
      <c r="V22" s="354"/>
      <c r="W22" s="197"/>
      <c r="X22" s="208"/>
      <c r="Y22" s="208"/>
      <c r="Z22" s="208"/>
      <c r="AA22" s="206"/>
      <c r="AB22" s="354"/>
      <c r="AC22" s="354"/>
      <c r="AD22" s="197"/>
      <c r="AE22" s="208"/>
      <c r="AF22" s="208"/>
      <c r="AG22" s="208"/>
      <c r="AH22" s="206"/>
      <c r="AI22" s="354"/>
      <c r="AJ22" s="354"/>
      <c r="AK22" s="197"/>
    </row>
    <row r="23" spans="1:37" x14ac:dyDescent="0.25">
      <c r="A23" s="1"/>
      <c r="B23" s="54" t="s">
        <v>59</v>
      </c>
      <c r="C23" s="54"/>
      <c r="D23" s="86" t="s">
        <v>43</v>
      </c>
      <c r="E23" s="85"/>
      <c r="F23" s="141">
        <v>47</v>
      </c>
      <c r="G23" s="90">
        <v>1</v>
      </c>
      <c r="H23" s="105">
        <f t="shared" ref="H23:H26" si="0">G23*F23</f>
        <v>47</v>
      </c>
      <c r="I23" s="83"/>
      <c r="J23" s="320">
        <v>49.55</v>
      </c>
      <c r="K23" s="90">
        <v>1</v>
      </c>
      <c r="L23" s="105">
        <f t="shared" ref="L23:L35" si="1">K23*J23</f>
        <v>49.55</v>
      </c>
      <c r="M23" s="83"/>
      <c r="N23" s="82">
        <f t="shared" ref="N23:N58" si="2">L23-H23</f>
        <v>2.5499999999999972</v>
      </c>
      <c r="O23" s="104">
        <f>IF(OR(H23=0,L23=0),"",(N23/H23))</f>
        <v>5.425531914893611E-2</v>
      </c>
      <c r="Q23" s="209"/>
      <c r="R23" s="53"/>
      <c r="S23" s="200"/>
      <c r="T23" s="53"/>
      <c r="U23" s="201"/>
      <c r="V23" s="202"/>
      <c r="W23" s="197"/>
      <c r="X23" s="209"/>
      <c r="Y23" s="53"/>
      <c r="Z23" s="200"/>
      <c r="AA23" s="53"/>
      <c r="AB23" s="201"/>
      <c r="AC23" s="202"/>
      <c r="AD23" s="197"/>
      <c r="AE23" s="209"/>
      <c r="AF23" s="53"/>
      <c r="AG23" s="200"/>
      <c r="AH23" s="53"/>
      <c r="AI23" s="201"/>
      <c r="AJ23" s="202"/>
      <c r="AK23" s="197"/>
    </row>
    <row r="24" spans="1:37" s="192" customFormat="1" x14ac:dyDescent="0.25">
      <c r="A24" s="114"/>
      <c r="B24" s="85" t="s">
        <v>67</v>
      </c>
      <c r="C24" s="85"/>
      <c r="D24" s="86" t="s">
        <v>43</v>
      </c>
      <c r="E24" s="85"/>
      <c r="F24" s="141">
        <v>1.01</v>
      </c>
      <c r="G24" s="90">
        <v>1</v>
      </c>
      <c r="H24" s="105">
        <f t="shared" si="0"/>
        <v>1.01</v>
      </c>
      <c r="I24" s="107"/>
      <c r="J24" s="320">
        <v>1.01</v>
      </c>
      <c r="K24" s="90">
        <v>1</v>
      </c>
      <c r="L24" s="105">
        <f t="shared" si="1"/>
        <v>1.01</v>
      </c>
      <c r="M24" s="107"/>
      <c r="N24" s="190">
        <f t="shared" ref="N24:N25" si="3">L24-H24</f>
        <v>0</v>
      </c>
      <c r="O24" s="191">
        <f t="shared" ref="O24:O25" si="4">IF(OR(H24=0,L24=0),"",(N24/H24))</f>
        <v>0</v>
      </c>
      <c r="Q24" s="210"/>
      <c r="R24" s="53"/>
      <c r="S24" s="200"/>
      <c r="T24" s="53"/>
      <c r="U24" s="201"/>
      <c r="V24" s="202"/>
      <c r="W24" s="197"/>
      <c r="X24" s="210"/>
      <c r="Y24" s="53"/>
      <c r="Z24" s="200"/>
      <c r="AA24" s="53"/>
      <c r="AB24" s="201"/>
      <c r="AC24" s="202"/>
      <c r="AD24" s="197"/>
      <c r="AE24" s="210"/>
      <c r="AF24" s="53"/>
      <c r="AG24" s="200"/>
      <c r="AH24" s="53"/>
      <c r="AI24" s="201"/>
      <c r="AJ24" s="202"/>
      <c r="AK24" s="197"/>
    </row>
    <row r="25" spans="1:37" s="192" customFormat="1" x14ac:dyDescent="0.25">
      <c r="A25" s="114"/>
      <c r="B25" s="85" t="s">
        <v>68</v>
      </c>
      <c r="C25" s="85"/>
      <c r="D25" s="86" t="s">
        <v>43</v>
      </c>
      <c r="E25" s="85"/>
      <c r="F25" s="141">
        <v>0.3</v>
      </c>
      <c r="G25" s="90">
        <v>1</v>
      </c>
      <c r="H25" s="105">
        <f t="shared" si="0"/>
        <v>0.3</v>
      </c>
      <c r="I25" s="107"/>
      <c r="J25" s="320">
        <v>0.3</v>
      </c>
      <c r="K25" s="90">
        <v>1</v>
      </c>
      <c r="L25" s="105">
        <f t="shared" si="1"/>
        <v>0.3</v>
      </c>
      <c r="M25" s="107"/>
      <c r="N25" s="190">
        <f t="shared" si="3"/>
        <v>0</v>
      </c>
      <c r="O25" s="191">
        <f t="shared" si="4"/>
        <v>0</v>
      </c>
      <c r="Q25" s="210"/>
      <c r="R25" s="53"/>
      <c r="S25" s="200"/>
      <c r="T25" s="53"/>
      <c r="U25" s="201"/>
      <c r="V25" s="202"/>
      <c r="W25" s="197"/>
      <c r="X25" s="210"/>
      <c r="Y25" s="53"/>
      <c r="Z25" s="200"/>
      <c r="AA25" s="53"/>
      <c r="AB25" s="201"/>
      <c r="AC25" s="202"/>
      <c r="AD25" s="197"/>
      <c r="AE25" s="210"/>
      <c r="AF25" s="53"/>
      <c r="AG25" s="200"/>
      <c r="AH25" s="53"/>
      <c r="AI25" s="201"/>
      <c r="AJ25" s="202"/>
      <c r="AK25" s="197"/>
    </row>
    <row r="26" spans="1:37" x14ac:dyDescent="0.25">
      <c r="A26" s="1"/>
      <c r="B26" s="188" t="s">
        <v>81</v>
      </c>
      <c r="C26" s="54"/>
      <c r="D26" s="86" t="s">
        <v>43</v>
      </c>
      <c r="E26" s="85"/>
      <c r="F26" s="141">
        <v>4.6399999999999997</v>
      </c>
      <c r="G26" s="90">
        <v>1</v>
      </c>
      <c r="H26" s="105">
        <f t="shared" si="0"/>
        <v>4.6399999999999997</v>
      </c>
      <c r="I26" s="83"/>
      <c r="J26" s="320">
        <v>4.6399999999999997</v>
      </c>
      <c r="K26" s="90">
        <v>1</v>
      </c>
      <c r="L26" s="105">
        <f t="shared" si="1"/>
        <v>4.6399999999999997</v>
      </c>
      <c r="M26" s="83"/>
      <c r="N26" s="82">
        <f t="shared" si="2"/>
        <v>0</v>
      </c>
      <c r="O26" s="104">
        <f t="shared" ref="O26" si="5">IF(OR(H26=0,L26=0),"",(N26/H26))</f>
        <v>0</v>
      </c>
      <c r="Q26" s="209"/>
      <c r="R26" s="53"/>
      <c r="S26" s="200"/>
      <c r="T26" s="53"/>
      <c r="U26" s="201"/>
      <c r="V26" s="202"/>
      <c r="W26" s="197"/>
      <c r="X26" s="209"/>
      <c r="Y26" s="53"/>
      <c r="Z26" s="200"/>
      <c r="AA26" s="53"/>
      <c r="AB26" s="201"/>
      <c r="AC26" s="202"/>
      <c r="AD26" s="197"/>
      <c r="AE26" s="209"/>
      <c r="AF26" s="53"/>
      <c r="AG26" s="200"/>
      <c r="AH26" s="53"/>
      <c r="AI26" s="201"/>
      <c r="AJ26" s="202"/>
      <c r="AK26" s="197"/>
    </row>
    <row r="27" spans="1:37" x14ac:dyDescent="0.25">
      <c r="A27" s="1"/>
      <c r="B27" s="54" t="s">
        <v>20</v>
      </c>
      <c r="C27" s="54"/>
      <c r="D27" s="86" t="s">
        <v>46</v>
      </c>
      <c r="E27" s="85"/>
      <c r="F27" s="113">
        <v>7.3977000000000004</v>
      </c>
      <c r="G27" s="90">
        <f>$F$18</f>
        <v>388</v>
      </c>
      <c r="H27" s="105">
        <f t="shared" ref="H27:H35" si="6">G27*F27</f>
        <v>2870.3076000000001</v>
      </c>
      <c r="I27" s="83"/>
      <c r="J27" s="330">
        <v>7.7987000000000002</v>
      </c>
      <c r="K27" s="90">
        <f>$F$18</f>
        <v>388</v>
      </c>
      <c r="L27" s="105">
        <f t="shared" si="1"/>
        <v>3025.8956000000003</v>
      </c>
      <c r="M27" s="83"/>
      <c r="N27" s="82">
        <f t="shared" si="2"/>
        <v>155.58800000000019</v>
      </c>
      <c r="O27" s="104">
        <f>IF(OR(H27=0,L27=0),"",(N27/H27))</f>
        <v>5.4206037011503644E-2</v>
      </c>
      <c r="Q27" s="212"/>
      <c r="R27" s="53"/>
      <c r="S27" s="200"/>
      <c r="T27" s="53"/>
      <c r="U27" s="201"/>
      <c r="V27" s="202"/>
      <c r="W27" s="197"/>
      <c r="X27" s="212"/>
      <c r="Y27" s="53"/>
      <c r="Z27" s="200"/>
      <c r="AA27" s="53"/>
      <c r="AB27" s="201"/>
      <c r="AC27" s="202"/>
      <c r="AD27" s="197"/>
      <c r="AE27" s="212"/>
      <c r="AF27" s="53"/>
      <c r="AG27" s="200"/>
      <c r="AH27" s="53"/>
      <c r="AI27" s="201"/>
      <c r="AJ27" s="202"/>
      <c r="AK27" s="197"/>
    </row>
    <row r="28" spans="1:37" s="179" customFormat="1" x14ac:dyDescent="0.25">
      <c r="A28" s="1"/>
      <c r="B28" s="188" t="s">
        <v>70</v>
      </c>
      <c r="C28" s="54"/>
      <c r="D28" s="86" t="s">
        <v>46</v>
      </c>
      <c r="E28" s="85"/>
      <c r="F28" s="113">
        <v>-8.14E-2</v>
      </c>
      <c r="G28" s="90">
        <f t="shared" ref="G28:G35" si="7">$F$18</f>
        <v>388</v>
      </c>
      <c r="H28" s="105">
        <f t="shared" si="6"/>
        <v>-31.583200000000001</v>
      </c>
      <c r="I28" s="83"/>
      <c r="J28" s="330">
        <v>-8.14E-2</v>
      </c>
      <c r="K28" s="90">
        <f t="shared" ref="K28:K35" si="8">$F$18</f>
        <v>388</v>
      </c>
      <c r="L28" s="105">
        <f t="shared" si="1"/>
        <v>-31.583200000000001</v>
      </c>
      <c r="M28" s="83"/>
      <c r="N28" s="82">
        <f t="shared" ref="N28:N35" si="9">L28-H28</f>
        <v>0</v>
      </c>
      <c r="O28" s="104">
        <f t="shared" ref="O28:O35" si="10">IF(OR(H28=0,L28=0),"",(N28/H28))</f>
        <v>0</v>
      </c>
      <c r="Q28" s="212"/>
      <c r="R28" s="53"/>
      <c r="S28" s="200"/>
      <c r="T28" s="53"/>
      <c r="U28" s="201"/>
      <c r="V28" s="202"/>
      <c r="W28" s="197"/>
      <c r="X28" s="212"/>
      <c r="Y28" s="53"/>
      <c r="Z28" s="200"/>
      <c r="AA28" s="53"/>
      <c r="AB28" s="201"/>
      <c r="AC28" s="202"/>
      <c r="AD28" s="197"/>
      <c r="AE28" s="212"/>
      <c r="AF28" s="53"/>
      <c r="AG28" s="200"/>
      <c r="AH28" s="53"/>
      <c r="AI28" s="201"/>
      <c r="AJ28" s="202"/>
      <c r="AK28" s="197"/>
    </row>
    <row r="29" spans="1:37" s="179" customFormat="1" x14ac:dyDescent="0.25">
      <c r="A29" s="1"/>
      <c r="B29" s="188" t="s">
        <v>82</v>
      </c>
      <c r="C29" s="54"/>
      <c r="D29" s="86" t="s">
        <v>46</v>
      </c>
      <c r="E29" s="85"/>
      <c r="F29" s="113">
        <v>-0.25119999999999998</v>
      </c>
      <c r="G29" s="90">
        <f t="shared" si="7"/>
        <v>388</v>
      </c>
      <c r="H29" s="105">
        <f t="shared" si="6"/>
        <v>-97.465599999999995</v>
      </c>
      <c r="I29" s="83"/>
      <c r="J29" s="330">
        <v>-0.25119999999999998</v>
      </c>
      <c r="K29" s="90">
        <f t="shared" si="8"/>
        <v>388</v>
      </c>
      <c r="L29" s="105">
        <f t="shared" si="1"/>
        <v>-97.465599999999995</v>
      </c>
      <c r="M29" s="83"/>
      <c r="N29" s="82">
        <f t="shared" si="9"/>
        <v>0</v>
      </c>
      <c r="O29" s="104">
        <f t="shared" si="10"/>
        <v>0</v>
      </c>
      <c r="Q29" s="212"/>
      <c r="R29" s="53"/>
      <c r="S29" s="200"/>
      <c r="T29" s="53"/>
      <c r="U29" s="201"/>
      <c r="V29" s="202"/>
      <c r="W29" s="197"/>
      <c r="X29" s="212"/>
      <c r="Y29" s="53"/>
      <c r="Z29" s="200"/>
      <c r="AA29" s="53"/>
      <c r="AB29" s="201"/>
      <c r="AC29" s="202"/>
      <c r="AD29" s="197"/>
      <c r="AE29" s="212"/>
      <c r="AF29" s="53"/>
      <c r="AG29" s="200"/>
      <c r="AH29" s="53"/>
      <c r="AI29" s="201"/>
      <c r="AJ29" s="202"/>
      <c r="AK29" s="197"/>
    </row>
    <row r="30" spans="1:37" s="179" customFormat="1" x14ac:dyDescent="0.25">
      <c r="A30" s="1"/>
      <c r="B30" s="188" t="s">
        <v>83</v>
      </c>
      <c r="C30" s="54"/>
      <c r="D30" s="86" t="s">
        <v>46</v>
      </c>
      <c r="E30" s="85"/>
      <c r="F30" s="113">
        <v>1.14E-2</v>
      </c>
      <c r="G30" s="90">
        <f t="shared" si="7"/>
        <v>388</v>
      </c>
      <c r="H30" s="105">
        <f t="shared" si="6"/>
        <v>4.4232000000000005</v>
      </c>
      <c r="I30" s="83"/>
      <c r="J30" s="330">
        <v>1.14E-2</v>
      </c>
      <c r="K30" s="90">
        <f t="shared" si="8"/>
        <v>388</v>
      </c>
      <c r="L30" s="105">
        <f t="shared" si="1"/>
        <v>4.4232000000000005</v>
      </c>
      <c r="M30" s="83"/>
      <c r="N30" s="82">
        <f t="shared" si="9"/>
        <v>0</v>
      </c>
      <c r="O30" s="104">
        <f t="shared" si="10"/>
        <v>0</v>
      </c>
      <c r="Q30" s="212"/>
      <c r="R30" s="53"/>
      <c r="S30" s="200"/>
      <c r="T30" s="53"/>
      <c r="U30" s="201"/>
      <c r="V30" s="202"/>
      <c r="W30" s="197"/>
      <c r="X30" s="212"/>
      <c r="Y30" s="53"/>
      <c r="Z30" s="200"/>
      <c r="AA30" s="53"/>
      <c r="AB30" s="201"/>
      <c r="AC30" s="202"/>
      <c r="AD30" s="197"/>
      <c r="AE30" s="212"/>
      <c r="AF30" s="53"/>
      <c r="AG30" s="200"/>
      <c r="AH30" s="53"/>
      <c r="AI30" s="201"/>
      <c r="AJ30" s="202"/>
      <c r="AK30" s="197"/>
    </row>
    <row r="31" spans="1:37" s="179" customFormat="1" x14ac:dyDescent="0.25">
      <c r="A31" s="1"/>
      <c r="B31" s="188" t="s">
        <v>71</v>
      </c>
      <c r="C31" s="54"/>
      <c r="D31" s="86" t="s">
        <v>46</v>
      </c>
      <c r="E31" s="85"/>
      <c r="F31" s="113">
        <v>4.7000000000000002E-3</v>
      </c>
      <c r="G31" s="90">
        <f t="shared" si="7"/>
        <v>388</v>
      </c>
      <c r="H31" s="105">
        <f t="shared" si="6"/>
        <v>1.8236000000000001</v>
      </c>
      <c r="I31" s="83"/>
      <c r="J31" s="330">
        <v>4.7000000000000002E-3</v>
      </c>
      <c r="K31" s="90">
        <f t="shared" si="8"/>
        <v>388</v>
      </c>
      <c r="L31" s="105">
        <f t="shared" si="1"/>
        <v>1.8236000000000001</v>
      </c>
      <c r="M31" s="83"/>
      <c r="N31" s="82">
        <f t="shared" si="9"/>
        <v>0</v>
      </c>
      <c r="O31" s="104">
        <f t="shared" si="10"/>
        <v>0</v>
      </c>
      <c r="Q31" s="212"/>
      <c r="R31" s="53"/>
      <c r="S31" s="200"/>
      <c r="T31" s="53"/>
      <c r="U31" s="201"/>
      <c r="V31" s="202"/>
      <c r="W31" s="197"/>
      <c r="X31" s="212"/>
      <c r="Y31" s="53"/>
      <c r="Z31" s="200"/>
      <c r="AA31" s="53"/>
      <c r="AB31" s="201"/>
      <c r="AC31" s="202"/>
      <c r="AD31" s="197"/>
      <c r="AE31" s="212"/>
      <c r="AF31" s="53"/>
      <c r="AG31" s="200"/>
      <c r="AH31" s="53"/>
      <c r="AI31" s="201"/>
      <c r="AJ31" s="202"/>
      <c r="AK31" s="197"/>
    </row>
    <row r="32" spans="1:37" s="179" customFormat="1" x14ac:dyDescent="0.25">
      <c r="A32" s="1"/>
      <c r="B32" s="188" t="s">
        <v>72</v>
      </c>
      <c r="C32" s="54"/>
      <c r="D32" s="86" t="s">
        <v>46</v>
      </c>
      <c r="E32" s="85"/>
      <c r="F32" s="113">
        <v>7.8100000000000003E-2</v>
      </c>
      <c r="G32" s="90">
        <f t="shared" si="7"/>
        <v>388</v>
      </c>
      <c r="H32" s="105">
        <f t="shared" si="6"/>
        <v>30.302800000000001</v>
      </c>
      <c r="I32" s="83"/>
      <c r="J32" s="330">
        <v>7.8100000000000003E-2</v>
      </c>
      <c r="K32" s="90">
        <f t="shared" si="8"/>
        <v>388</v>
      </c>
      <c r="L32" s="105">
        <f t="shared" si="1"/>
        <v>30.302800000000001</v>
      </c>
      <c r="M32" s="83"/>
      <c r="N32" s="82">
        <f t="shared" si="9"/>
        <v>0</v>
      </c>
      <c r="O32" s="104">
        <f t="shared" si="10"/>
        <v>0</v>
      </c>
      <c r="Q32" s="212"/>
      <c r="R32" s="53"/>
      <c r="S32" s="200"/>
      <c r="T32" s="53"/>
      <c r="U32" s="201"/>
      <c r="V32" s="202"/>
      <c r="W32" s="197"/>
      <c r="X32" s="212"/>
      <c r="Y32" s="53"/>
      <c r="Z32" s="200"/>
      <c r="AA32" s="53"/>
      <c r="AB32" s="201"/>
      <c r="AC32" s="202"/>
      <c r="AD32" s="197"/>
      <c r="AE32" s="212"/>
      <c r="AF32" s="53"/>
      <c r="AG32" s="200"/>
      <c r="AH32" s="53"/>
      <c r="AI32" s="201"/>
      <c r="AJ32" s="202"/>
      <c r="AK32" s="197"/>
    </row>
    <row r="33" spans="1:37" s="192" customFormat="1" x14ac:dyDescent="0.25">
      <c r="A33" s="114"/>
      <c r="B33" s="85" t="s">
        <v>67</v>
      </c>
      <c r="C33" s="85"/>
      <c r="D33" s="86" t="s">
        <v>46</v>
      </c>
      <c r="E33" s="85"/>
      <c r="F33" s="113">
        <v>0.16589999999999999</v>
      </c>
      <c r="G33" s="90">
        <f t="shared" si="7"/>
        <v>388</v>
      </c>
      <c r="H33" s="105">
        <f t="shared" si="6"/>
        <v>64.369199999999992</v>
      </c>
      <c r="I33" s="107"/>
      <c r="J33" s="330">
        <v>0.16589999999999999</v>
      </c>
      <c r="K33" s="90">
        <f t="shared" si="8"/>
        <v>388</v>
      </c>
      <c r="L33" s="105">
        <f t="shared" si="1"/>
        <v>64.369199999999992</v>
      </c>
      <c r="M33" s="107"/>
      <c r="N33" s="82">
        <f t="shared" si="9"/>
        <v>0</v>
      </c>
      <c r="O33" s="104">
        <f t="shared" si="10"/>
        <v>0</v>
      </c>
      <c r="Q33" s="212"/>
      <c r="R33" s="53"/>
      <c r="S33" s="200"/>
      <c r="T33" s="53"/>
      <c r="U33" s="201"/>
      <c r="V33" s="202"/>
      <c r="W33" s="197"/>
      <c r="X33" s="212"/>
      <c r="Y33" s="53"/>
      <c r="Z33" s="200"/>
      <c r="AA33" s="53"/>
      <c r="AB33" s="201"/>
      <c r="AC33" s="202"/>
      <c r="AD33" s="197"/>
      <c r="AE33" s="212"/>
      <c r="AF33" s="53"/>
      <c r="AG33" s="200"/>
      <c r="AH33" s="53"/>
      <c r="AI33" s="201"/>
      <c r="AJ33" s="202"/>
      <c r="AK33" s="197"/>
    </row>
    <row r="34" spans="1:37" s="192" customFormat="1" x14ac:dyDescent="0.25">
      <c r="A34" s="114"/>
      <c r="B34" s="85" t="s">
        <v>68</v>
      </c>
      <c r="C34" s="85"/>
      <c r="D34" s="86" t="s">
        <v>46</v>
      </c>
      <c r="E34" s="85"/>
      <c r="F34" s="113">
        <v>4.9799999999999997E-2</v>
      </c>
      <c r="G34" s="90">
        <f t="shared" si="7"/>
        <v>388</v>
      </c>
      <c r="H34" s="105">
        <f t="shared" si="6"/>
        <v>19.322399999999998</v>
      </c>
      <c r="I34" s="107"/>
      <c r="J34" s="330">
        <v>4.9799999999999997E-2</v>
      </c>
      <c r="K34" s="90">
        <f t="shared" si="8"/>
        <v>388</v>
      </c>
      <c r="L34" s="105">
        <f t="shared" si="1"/>
        <v>19.322399999999998</v>
      </c>
      <c r="M34" s="107"/>
      <c r="N34" s="82">
        <f t="shared" si="9"/>
        <v>0</v>
      </c>
      <c r="O34" s="104">
        <f t="shared" si="10"/>
        <v>0</v>
      </c>
      <c r="Q34" s="212"/>
      <c r="R34" s="53"/>
      <c r="S34" s="200"/>
      <c r="T34" s="53"/>
      <c r="U34" s="201"/>
      <c r="V34" s="202"/>
      <c r="W34" s="197"/>
      <c r="X34" s="212"/>
      <c r="Y34" s="53"/>
      <c r="Z34" s="200"/>
      <c r="AA34" s="53"/>
      <c r="AB34" s="201"/>
      <c r="AC34" s="202"/>
      <c r="AD34" s="197"/>
      <c r="AE34" s="212"/>
      <c r="AF34" s="53"/>
      <c r="AG34" s="200"/>
      <c r="AH34" s="53"/>
      <c r="AI34" s="201"/>
      <c r="AJ34" s="202"/>
      <c r="AK34" s="197"/>
    </row>
    <row r="35" spans="1:37" x14ac:dyDescent="0.25">
      <c r="A35" s="1"/>
      <c r="B35" s="193" t="s">
        <v>98</v>
      </c>
      <c r="C35" s="54"/>
      <c r="D35" s="86" t="s">
        <v>46</v>
      </c>
      <c r="E35" s="85"/>
      <c r="F35" s="113">
        <v>8.9300000000000004E-2</v>
      </c>
      <c r="G35" s="90">
        <f t="shared" si="7"/>
        <v>388</v>
      </c>
      <c r="H35" s="105">
        <f t="shared" si="6"/>
        <v>34.648400000000002</v>
      </c>
      <c r="I35" s="83"/>
      <c r="J35" s="330">
        <v>9.1200000000000003E-2</v>
      </c>
      <c r="K35" s="90">
        <f t="shared" si="8"/>
        <v>388</v>
      </c>
      <c r="L35" s="105">
        <f t="shared" si="1"/>
        <v>35.385600000000004</v>
      </c>
      <c r="M35" s="83"/>
      <c r="N35" s="82">
        <f t="shared" si="9"/>
        <v>0.73720000000000141</v>
      </c>
      <c r="O35" s="104">
        <f t="shared" si="10"/>
        <v>2.1276595744680889E-2</v>
      </c>
      <c r="Q35" s="211"/>
      <c r="R35" s="53"/>
      <c r="S35" s="200"/>
      <c r="T35" s="53"/>
      <c r="U35" s="201"/>
      <c r="V35" s="202"/>
      <c r="W35" s="197"/>
      <c r="X35" s="211"/>
      <c r="Y35" s="53"/>
      <c r="Z35" s="200"/>
      <c r="AA35" s="53"/>
      <c r="AB35" s="201"/>
      <c r="AC35" s="202"/>
      <c r="AD35" s="197"/>
      <c r="AE35" s="211"/>
      <c r="AF35" s="53"/>
      <c r="AG35" s="200"/>
      <c r="AH35" s="53"/>
      <c r="AI35" s="201"/>
      <c r="AJ35" s="202"/>
      <c r="AK35" s="197"/>
    </row>
    <row r="36" spans="1:37" x14ac:dyDescent="0.25">
      <c r="A36" s="114"/>
      <c r="B36" s="118" t="s">
        <v>19</v>
      </c>
      <c r="C36" s="102"/>
      <c r="D36" s="117"/>
      <c r="E36" s="102"/>
      <c r="F36" s="116"/>
      <c r="G36" s="115"/>
      <c r="H36" s="196">
        <f>SUM(H23:H35)</f>
        <v>2949.0984000000003</v>
      </c>
      <c r="I36" s="109"/>
      <c r="J36" s="292"/>
      <c r="K36" s="154"/>
      <c r="L36" s="196">
        <f>SUM(L23:L35)</f>
        <v>3107.9736000000007</v>
      </c>
      <c r="M36" s="109"/>
      <c r="N36" s="95">
        <f t="shared" si="2"/>
        <v>158.8752000000004</v>
      </c>
      <c r="O36" s="94">
        <f>IF(OR(H36=0, L36=0),"",(N36/H36))</f>
        <v>5.387246488621756E-2</v>
      </c>
      <c r="Q36" s="212"/>
      <c r="R36" s="213"/>
      <c r="S36" s="200"/>
      <c r="T36" s="53"/>
      <c r="U36" s="214"/>
      <c r="V36" s="215"/>
      <c r="W36" s="197"/>
      <c r="X36" s="212"/>
      <c r="Y36" s="213"/>
      <c r="Z36" s="200"/>
      <c r="AA36" s="53"/>
      <c r="AB36" s="214"/>
      <c r="AC36" s="215"/>
      <c r="AD36" s="197"/>
      <c r="AE36" s="212"/>
      <c r="AF36" s="213"/>
      <c r="AG36" s="200"/>
      <c r="AH36" s="53"/>
      <c r="AI36" s="214"/>
      <c r="AJ36" s="215"/>
      <c r="AK36" s="197"/>
    </row>
    <row r="37" spans="1:37" x14ac:dyDescent="0.25">
      <c r="A37" s="1"/>
      <c r="B37" s="87" t="s">
        <v>18</v>
      </c>
      <c r="C37" s="54"/>
      <c r="D37" s="86" t="s">
        <v>7</v>
      </c>
      <c r="E37" s="85"/>
      <c r="F37" s="145">
        <f>+F58</f>
        <v>0.1101</v>
      </c>
      <c r="G37" s="146">
        <f>$F19*(1+$F71)-$F19</f>
        <v>5640</v>
      </c>
      <c r="H37" s="144">
        <f>G37*F37</f>
        <v>620.96400000000006</v>
      </c>
      <c r="I37" s="83"/>
      <c r="J37" s="293">
        <v>0.1101</v>
      </c>
      <c r="K37" s="146">
        <f>$F19*(1+$J71)-$F19</f>
        <v>5640</v>
      </c>
      <c r="L37" s="144">
        <f>K37*J37</f>
        <v>620.96400000000006</v>
      </c>
      <c r="M37" s="83"/>
      <c r="N37" s="82">
        <f t="shared" si="2"/>
        <v>0</v>
      </c>
      <c r="O37" s="104">
        <f t="shared" ref="O37" si="11">IF(OR(H37=0,L37=0),"",(N37/H37))</f>
        <v>0</v>
      </c>
      <c r="Q37" s="198"/>
      <c r="R37" s="199"/>
      <c r="S37" s="200"/>
      <c r="T37" s="53"/>
      <c r="U37" s="201"/>
      <c r="V37" s="202"/>
      <c r="W37" s="197"/>
      <c r="X37" s="198"/>
      <c r="Y37" s="199"/>
      <c r="Z37" s="200"/>
      <c r="AA37" s="53"/>
      <c r="AB37" s="201"/>
      <c r="AC37" s="202"/>
      <c r="AD37" s="197"/>
      <c r="AE37" s="198"/>
      <c r="AF37" s="199"/>
      <c r="AG37" s="200"/>
      <c r="AH37" s="53"/>
      <c r="AI37" s="201"/>
      <c r="AJ37" s="202"/>
      <c r="AK37" s="197"/>
    </row>
    <row r="38" spans="1:37" s="179" customFormat="1" x14ac:dyDescent="0.25">
      <c r="A38" s="1"/>
      <c r="B38" s="193" t="s">
        <v>73</v>
      </c>
      <c r="C38" s="85"/>
      <c r="D38" s="86" t="s">
        <v>46</v>
      </c>
      <c r="E38" s="85"/>
      <c r="F38" s="248">
        <v>1.6391</v>
      </c>
      <c r="G38" s="159">
        <f>$F$18</f>
        <v>388</v>
      </c>
      <c r="H38" s="144">
        <f t="shared" ref="H38:H43" si="12">G38*F38</f>
        <v>635.97080000000005</v>
      </c>
      <c r="I38" s="107"/>
      <c r="J38" s="331">
        <v>-0.75970000000000004</v>
      </c>
      <c r="K38" s="159">
        <f>$F$18</f>
        <v>388</v>
      </c>
      <c r="L38" s="144">
        <f t="shared" ref="L38:L43" si="13">K38*J38</f>
        <v>-294.7636</v>
      </c>
      <c r="M38" s="107"/>
      <c r="N38" s="82">
        <f t="shared" ref="N38:N39" si="14">L38-H38</f>
        <v>-930.73440000000005</v>
      </c>
      <c r="O38" s="104">
        <f t="shared" ref="O38:O39" si="15">IF(OR(H38=0,L38=0),"",(N38/H38))</f>
        <v>-1.463486059422854</v>
      </c>
      <c r="Q38" s="198"/>
      <c r="R38" s="199"/>
      <c r="S38" s="200"/>
      <c r="T38" s="53"/>
      <c r="U38" s="201"/>
      <c r="V38" s="202"/>
      <c r="W38" s="197"/>
      <c r="X38" s="198"/>
      <c r="Y38" s="199"/>
      <c r="Z38" s="200"/>
      <c r="AA38" s="53"/>
      <c r="AB38" s="201"/>
      <c r="AC38" s="202"/>
      <c r="AD38" s="197"/>
      <c r="AE38" s="198"/>
      <c r="AF38" s="199"/>
      <c r="AG38" s="200"/>
      <c r="AH38" s="53"/>
      <c r="AI38" s="201"/>
      <c r="AJ38" s="202"/>
      <c r="AK38" s="197"/>
    </row>
    <row r="39" spans="1:37" s="179" customFormat="1" x14ac:dyDescent="0.25">
      <c r="A39" s="1"/>
      <c r="B39" s="193" t="s">
        <v>84</v>
      </c>
      <c r="C39" s="85"/>
      <c r="D39" s="86" t="s">
        <v>46</v>
      </c>
      <c r="E39" s="85"/>
      <c r="F39" s="248">
        <v>-2.8664999999999998</v>
      </c>
      <c r="G39" s="159">
        <f t="shared" ref="G39:G40" si="16">$F$18</f>
        <v>388</v>
      </c>
      <c r="H39" s="144">
        <f t="shared" ref="H39" si="17">G39*F39</f>
        <v>-1112.202</v>
      </c>
      <c r="I39" s="107"/>
      <c r="J39" s="331">
        <v>-0.51910000000000001</v>
      </c>
      <c r="K39" s="159">
        <f t="shared" ref="K39:K40" si="18">$F$18</f>
        <v>388</v>
      </c>
      <c r="L39" s="144">
        <f t="shared" ref="L39" si="19">K39*J39</f>
        <v>-201.41079999999999</v>
      </c>
      <c r="M39" s="107"/>
      <c r="N39" s="82">
        <f t="shared" si="14"/>
        <v>910.7912</v>
      </c>
      <c r="O39" s="104">
        <f t="shared" si="15"/>
        <v>-0.81890807605093319</v>
      </c>
      <c r="Q39" s="198"/>
      <c r="R39" s="199"/>
      <c r="S39" s="200"/>
      <c r="T39" s="53"/>
      <c r="U39" s="201"/>
      <c r="V39" s="202"/>
      <c r="W39" s="197"/>
      <c r="X39" s="198"/>
      <c r="Y39" s="199"/>
      <c r="Z39" s="200"/>
      <c r="AA39" s="53"/>
      <c r="AB39" s="201"/>
      <c r="AC39" s="202"/>
      <c r="AD39" s="197"/>
      <c r="AE39" s="198"/>
      <c r="AF39" s="199"/>
      <c r="AG39" s="200"/>
      <c r="AH39" s="53"/>
      <c r="AI39" s="201"/>
      <c r="AJ39" s="202"/>
      <c r="AK39" s="197"/>
    </row>
    <row r="40" spans="1:37" s="179" customFormat="1" x14ac:dyDescent="0.25">
      <c r="A40" s="1"/>
      <c r="B40" s="193" t="s">
        <v>100</v>
      </c>
      <c r="C40" s="85"/>
      <c r="D40" s="86" t="s">
        <v>46</v>
      </c>
      <c r="E40" s="85"/>
      <c r="F40" s="248">
        <v>0.1048</v>
      </c>
      <c r="G40" s="159">
        <f t="shared" si="16"/>
        <v>388</v>
      </c>
      <c r="H40" s="144">
        <f t="shared" si="12"/>
        <v>40.662400000000005</v>
      </c>
      <c r="I40" s="107"/>
      <c r="J40" s="331">
        <v>2.7699999999999999E-2</v>
      </c>
      <c r="K40" s="159">
        <f t="shared" si="18"/>
        <v>388</v>
      </c>
      <c r="L40" s="144">
        <f t="shared" si="13"/>
        <v>10.7476</v>
      </c>
      <c r="M40" s="107"/>
      <c r="N40" s="82">
        <f t="shared" ref="N40:N43" si="20">L40-H40</f>
        <v>-29.914800000000007</v>
      </c>
      <c r="O40" s="104">
        <f t="shared" ref="O40:O43" si="21">IF(OR(H40=0,L40=0),"",(N40/H40))</f>
        <v>-0.73568702290076338</v>
      </c>
      <c r="Q40" s="198"/>
      <c r="R40" s="199"/>
      <c r="S40" s="200"/>
      <c r="T40" s="53"/>
      <c r="U40" s="201"/>
      <c r="V40" s="202"/>
      <c r="W40" s="197"/>
      <c r="X40" s="198"/>
      <c r="Y40" s="199"/>
      <c r="Z40" s="200"/>
      <c r="AA40" s="53"/>
      <c r="AB40" s="201"/>
      <c r="AC40" s="202"/>
      <c r="AD40" s="197"/>
      <c r="AE40" s="198"/>
      <c r="AF40" s="199"/>
      <c r="AG40" s="200"/>
      <c r="AH40" s="53"/>
      <c r="AI40" s="201"/>
      <c r="AJ40" s="202"/>
      <c r="AK40" s="197"/>
    </row>
    <row r="41" spans="1:37" s="179" customFormat="1" x14ac:dyDescent="0.25">
      <c r="A41" s="1"/>
      <c r="B41" s="193" t="s">
        <v>99</v>
      </c>
      <c r="C41" s="85"/>
      <c r="D41" s="86" t="s">
        <v>7</v>
      </c>
      <c r="E41" s="85"/>
      <c r="F41" s="194"/>
      <c r="G41" s="177"/>
      <c r="H41" s="144">
        <f t="shared" si="12"/>
        <v>0</v>
      </c>
      <c r="I41" s="107"/>
      <c r="J41" s="295">
        <v>-1.1199999999999999E-3</v>
      </c>
      <c r="K41" s="159">
        <f>+F19</f>
        <v>150000</v>
      </c>
      <c r="L41" s="144">
        <f t="shared" si="13"/>
        <v>-167.99999999999997</v>
      </c>
      <c r="M41" s="107"/>
      <c r="N41" s="82">
        <f t="shared" si="20"/>
        <v>-167.99999999999997</v>
      </c>
      <c r="O41" s="104" t="str">
        <f t="shared" si="21"/>
        <v/>
      </c>
      <c r="Q41" s="198"/>
      <c r="R41" s="199"/>
      <c r="S41" s="200"/>
      <c r="T41" s="53"/>
      <c r="U41" s="201"/>
      <c r="V41" s="202"/>
      <c r="W41" s="197"/>
      <c r="X41" s="198"/>
      <c r="Y41" s="199"/>
      <c r="Z41" s="200"/>
      <c r="AA41" s="53"/>
      <c r="AB41" s="201"/>
      <c r="AC41" s="202"/>
      <c r="AD41" s="197"/>
      <c r="AE41" s="198"/>
      <c r="AF41" s="199"/>
      <c r="AG41" s="200"/>
      <c r="AH41" s="53"/>
      <c r="AI41" s="201"/>
      <c r="AJ41" s="202"/>
      <c r="AK41" s="197"/>
    </row>
    <row r="42" spans="1:37" s="179" customFormat="1" x14ac:dyDescent="0.25">
      <c r="A42" s="1"/>
      <c r="B42" s="259" t="s">
        <v>74</v>
      </c>
      <c r="C42" s="85"/>
      <c r="D42" s="86" t="s">
        <v>7</v>
      </c>
      <c r="E42" s="85"/>
      <c r="F42" s="194">
        <v>1.5200000000000001E-3</v>
      </c>
      <c r="G42" s="159">
        <f>+$F$19</f>
        <v>150000</v>
      </c>
      <c r="H42" s="144">
        <f t="shared" si="12"/>
        <v>228</v>
      </c>
      <c r="I42" s="107"/>
      <c r="J42" s="295"/>
      <c r="K42" s="159"/>
      <c r="L42" s="144">
        <f t="shared" si="13"/>
        <v>0</v>
      </c>
      <c r="M42" s="107"/>
      <c r="N42" s="82">
        <f t="shared" si="20"/>
        <v>-228</v>
      </c>
      <c r="O42" s="104" t="str">
        <f t="shared" si="21"/>
        <v/>
      </c>
      <c r="Q42" s="198"/>
      <c r="R42" s="199"/>
      <c r="S42" s="200"/>
      <c r="T42" s="53"/>
      <c r="U42" s="201"/>
      <c r="V42" s="202"/>
      <c r="W42" s="197"/>
      <c r="X42" s="198"/>
      <c r="Y42" s="199"/>
      <c r="Z42" s="200"/>
      <c r="AA42" s="53"/>
      <c r="AB42" s="201"/>
      <c r="AC42" s="202"/>
      <c r="AD42" s="197"/>
      <c r="AE42" s="198"/>
      <c r="AF42" s="199"/>
      <c r="AG42" s="200"/>
      <c r="AH42" s="53"/>
      <c r="AI42" s="201"/>
      <c r="AJ42" s="202"/>
      <c r="AK42" s="197"/>
    </row>
    <row r="43" spans="1:37" s="179" customFormat="1" x14ac:dyDescent="0.25">
      <c r="A43" s="1"/>
      <c r="B43" s="259" t="s">
        <v>75</v>
      </c>
      <c r="C43" s="85"/>
      <c r="D43" s="86" t="s">
        <v>7</v>
      </c>
      <c r="E43" s="85"/>
      <c r="F43" s="194">
        <v>6.6299999999999996E-3</v>
      </c>
      <c r="G43" s="159">
        <f>+$F$19</f>
        <v>150000</v>
      </c>
      <c r="H43" s="144">
        <f t="shared" si="12"/>
        <v>994.49999999999989</v>
      </c>
      <c r="I43" s="107"/>
      <c r="J43" s="295"/>
      <c r="K43" s="159"/>
      <c r="L43" s="144">
        <f t="shared" si="13"/>
        <v>0</v>
      </c>
      <c r="M43" s="107"/>
      <c r="N43" s="82">
        <f t="shared" si="20"/>
        <v>-994.49999999999989</v>
      </c>
      <c r="O43" s="104" t="str">
        <f t="shared" si="21"/>
        <v/>
      </c>
      <c r="Q43" s="198"/>
      <c r="R43" s="199"/>
      <c r="S43" s="200"/>
      <c r="T43" s="53"/>
      <c r="U43" s="201"/>
      <c r="V43" s="202"/>
      <c r="W43" s="197"/>
      <c r="X43" s="198"/>
      <c r="Y43" s="199"/>
      <c r="Z43" s="200"/>
      <c r="AA43" s="53"/>
      <c r="AB43" s="201"/>
      <c r="AC43" s="202"/>
      <c r="AD43" s="197"/>
      <c r="AE43" s="198"/>
      <c r="AF43" s="199"/>
      <c r="AG43" s="200"/>
      <c r="AH43" s="53"/>
      <c r="AI43" s="201"/>
      <c r="AJ43" s="202"/>
      <c r="AK43" s="197"/>
    </row>
    <row r="44" spans="1:37" x14ac:dyDescent="0.25">
      <c r="A44" s="1"/>
      <c r="B44" s="103" t="s">
        <v>17</v>
      </c>
      <c r="C44" s="112"/>
      <c r="D44" s="112"/>
      <c r="E44" s="112"/>
      <c r="F44" s="111"/>
      <c r="G44" s="100"/>
      <c r="H44" s="97">
        <f>SUM(H36:H43)</f>
        <v>4356.9935999999998</v>
      </c>
      <c r="I44" s="109"/>
      <c r="J44" s="278"/>
      <c r="K44" s="110"/>
      <c r="L44" s="97">
        <f>SUM(L36:L43)</f>
        <v>3075.5108000000009</v>
      </c>
      <c r="M44" s="109"/>
      <c r="N44" s="95">
        <f t="shared" si="2"/>
        <v>-1281.4827999999989</v>
      </c>
      <c r="O44" s="94">
        <f>IF(OR(H44=0,L44=0),"",(N44/H44))</f>
        <v>-0.29412088188516022</v>
      </c>
      <c r="Q44" s="53"/>
      <c r="R44" s="53"/>
      <c r="S44" s="214"/>
      <c r="T44" s="53"/>
      <c r="U44" s="214"/>
      <c r="V44" s="217"/>
      <c r="W44" s="197"/>
      <c r="X44" s="53"/>
      <c r="Y44" s="53"/>
      <c r="Z44" s="214"/>
      <c r="AA44" s="53"/>
      <c r="AB44" s="214"/>
      <c r="AC44" s="217"/>
      <c r="AD44" s="197"/>
      <c r="AE44" s="53"/>
      <c r="AF44" s="53"/>
      <c r="AG44" s="214"/>
      <c r="AH44" s="53"/>
      <c r="AI44" s="214"/>
      <c r="AJ44" s="217"/>
      <c r="AK44" s="197"/>
    </row>
    <row r="45" spans="1:37" x14ac:dyDescent="0.25">
      <c r="A45" s="1"/>
      <c r="B45" s="83" t="s">
        <v>16</v>
      </c>
      <c r="C45" s="83"/>
      <c r="D45" s="86" t="s">
        <v>48</v>
      </c>
      <c r="E45" s="107"/>
      <c r="F45" s="106">
        <v>2.6065</v>
      </c>
      <c r="G45" s="92">
        <f>+$F17</f>
        <v>349</v>
      </c>
      <c r="H45" s="105">
        <f>G45*F45</f>
        <v>909.66849999999999</v>
      </c>
      <c r="I45" s="83"/>
      <c r="J45" s="332">
        <v>2.569</v>
      </c>
      <c r="K45" s="91">
        <f>+G45</f>
        <v>349</v>
      </c>
      <c r="L45" s="105">
        <f>K45*J45</f>
        <v>896.58100000000002</v>
      </c>
      <c r="M45" s="83"/>
      <c r="N45" s="82">
        <f t="shared" si="2"/>
        <v>-13.087499999999977</v>
      </c>
      <c r="O45" s="104">
        <f>IF(OR(H45=0,L45=0),"",(N45/H45))</f>
        <v>-1.4387109150201395E-2</v>
      </c>
      <c r="Q45" s="212"/>
      <c r="R45" s="218"/>
      <c r="S45" s="200"/>
      <c r="T45" s="53"/>
      <c r="U45" s="201"/>
      <c r="V45" s="202"/>
      <c r="W45" s="197"/>
      <c r="X45" s="212"/>
      <c r="Y45" s="218"/>
      <c r="Z45" s="200"/>
      <c r="AA45" s="53"/>
      <c r="AB45" s="201"/>
      <c r="AC45" s="202"/>
      <c r="AD45" s="197"/>
      <c r="AE45" s="212"/>
      <c r="AF45" s="218"/>
      <c r="AG45" s="200"/>
      <c r="AH45" s="53"/>
      <c r="AI45" s="201"/>
      <c r="AJ45" s="202"/>
      <c r="AK45" s="197"/>
    </row>
    <row r="46" spans="1:37" x14ac:dyDescent="0.25">
      <c r="A46" s="1"/>
      <c r="B46" s="108" t="s">
        <v>15</v>
      </c>
      <c r="C46" s="83"/>
      <c r="D46" s="86" t="s">
        <v>48</v>
      </c>
      <c r="E46" s="107"/>
      <c r="F46" s="106">
        <v>1.9214</v>
      </c>
      <c r="G46" s="92">
        <f>$G45</f>
        <v>349</v>
      </c>
      <c r="H46" s="105">
        <f>G46*F46</f>
        <v>670.56859999999995</v>
      </c>
      <c r="I46" s="83"/>
      <c r="J46" s="332">
        <v>2.0514999999999999</v>
      </c>
      <c r="K46" s="91">
        <f>+G46</f>
        <v>349</v>
      </c>
      <c r="L46" s="105">
        <f>K46*J46</f>
        <v>715.97349999999994</v>
      </c>
      <c r="M46" s="83"/>
      <c r="N46" s="82">
        <f t="shared" si="2"/>
        <v>45.404899999999998</v>
      </c>
      <c r="O46" s="104">
        <f>IF(OR(H46=0,L46=0),"",(N46/H46))</f>
        <v>6.7711044030394504E-2</v>
      </c>
      <c r="Q46" s="212"/>
      <c r="R46" s="218"/>
      <c r="S46" s="200"/>
      <c r="T46" s="53"/>
      <c r="U46" s="201"/>
      <c r="V46" s="202"/>
      <c r="W46" s="197"/>
      <c r="X46" s="212"/>
      <c r="Y46" s="218"/>
      <c r="Z46" s="200"/>
      <c r="AA46" s="53"/>
      <c r="AB46" s="201"/>
      <c r="AC46" s="202"/>
      <c r="AD46" s="197"/>
      <c r="AE46" s="212"/>
      <c r="AF46" s="218"/>
      <c r="AG46" s="200"/>
      <c r="AH46" s="53"/>
      <c r="AI46" s="201"/>
      <c r="AJ46" s="202"/>
      <c r="AK46" s="197"/>
    </row>
    <row r="47" spans="1:37" x14ac:dyDescent="0.25">
      <c r="A47" s="1"/>
      <c r="B47" s="103" t="s">
        <v>14</v>
      </c>
      <c r="C47" s="102"/>
      <c r="D47" s="102"/>
      <c r="E47" s="102"/>
      <c r="F47" s="101"/>
      <c r="G47" s="100"/>
      <c r="H47" s="97">
        <f>SUM(H44:H46)</f>
        <v>5937.2306999999992</v>
      </c>
      <c r="I47" s="96"/>
      <c r="J47" s="99"/>
      <c r="K47" s="98"/>
      <c r="L47" s="97">
        <f>SUM(L44:L46)</f>
        <v>4688.0653000000011</v>
      </c>
      <c r="M47" s="96"/>
      <c r="N47" s="95">
        <f t="shared" si="2"/>
        <v>-1249.165399999998</v>
      </c>
      <c r="O47" s="94">
        <f>IF(OR(H47=0,L47=0),"",(N47/H47))</f>
        <v>-0.21039529422361813</v>
      </c>
      <c r="Q47" s="61"/>
      <c r="R47" s="61"/>
      <c r="S47" s="214"/>
      <c r="T47" s="61"/>
      <c r="U47" s="214"/>
      <c r="V47" s="217"/>
      <c r="W47" s="197"/>
      <c r="X47" s="61"/>
      <c r="Y47" s="61"/>
      <c r="Z47" s="214"/>
      <c r="AA47" s="61"/>
      <c r="AB47" s="214"/>
      <c r="AC47" s="217"/>
      <c r="AD47" s="197"/>
      <c r="AE47" s="61"/>
      <c r="AF47" s="61"/>
      <c r="AG47" s="214"/>
      <c r="AH47" s="61"/>
      <c r="AI47" s="214"/>
      <c r="AJ47" s="217"/>
      <c r="AK47" s="197"/>
    </row>
    <row r="48" spans="1:37" x14ac:dyDescent="0.25">
      <c r="A48" s="1"/>
      <c r="B48" s="93" t="s">
        <v>13</v>
      </c>
      <c r="C48" s="54"/>
      <c r="D48" s="86" t="s">
        <v>7</v>
      </c>
      <c r="E48" s="85"/>
      <c r="F48" s="79">
        <f>+RESIDENTIAL!F46</f>
        <v>3.5999999999999999E-3</v>
      </c>
      <c r="G48" s="158">
        <f>+$F19*(1+$F71)</f>
        <v>155640</v>
      </c>
      <c r="H48" s="77">
        <f t="shared" ref="H48:H58" si="22">G48*F48</f>
        <v>560.30399999999997</v>
      </c>
      <c r="I48" s="83"/>
      <c r="J48" s="79">
        <v>3.5999999999999999E-3</v>
      </c>
      <c r="K48" s="158">
        <f>+$F19*(1+$J71)</f>
        <v>155640</v>
      </c>
      <c r="L48" s="77">
        <f t="shared" ref="L48:L58" si="23">K48*J48</f>
        <v>560.30399999999997</v>
      </c>
      <c r="M48" s="83"/>
      <c r="N48" s="82">
        <f t="shared" si="2"/>
        <v>0</v>
      </c>
      <c r="O48" s="104">
        <f>IF(OR(H48=0,L48=0),"",(N48/H48))</f>
        <v>0</v>
      </c>
      <c r="Q48" s="219"/>
      <c r="R48" s="239"/>
      <c r="S48" s="205"/>
      <c r="T48" s="53"/>
      <c r="U48" s="201"/>
      <c r="V48" s="202"/>
      <c r="W48" s="197"/>
      <c r="X48" s="219"/>
      <c r="Y48" s="239"/>
      <c r="Z48" s="205"/>
      <c r="AA48" s="53"/>
      <c r="AB48" s="201"/>
      <c r="AC48" s="202"/>
      <c r="AD48" s="197"/>
      <c r="AE48" s="219"/>
      <c r="AF48" s="239"/>
      <c r="AG48" s="205"/>
      <c r="AH48" s="53"/>
      <c r="AI48" s="201"/>
      <c r="AJ48" s="202"/>
      <c r="AK48" s="197"/>
    </row>
    <row r="49" spans="1:37" x14ac:dyDescent="0.25">
      <c r="A49" s="1"/>
      <c r="B49" s="93" t="s">
        <v>12</v>
      </c>
      <c r="C49" s="54"/>
      <c r="D49" s="86" t="s">
        <v>7</v>
      </c>
      <c r="E49" s="85"/>
      <c r="F49" s="79">
        <f>+RESIDENTIAL!F47</f>
        <v>2.0999999999999999E-3</v>
      </c>
      <c r="G49" s="158">
        <f>+G48</f>
        <v>155640</v>
      </c>
      <c r="H49" s="77">
        <f t="shared" si="22"/>
        <v>326.84399999999999</v>
      </c>
      <c r="I49" s="83"/>
      <c r="J49" s="79">
        <v>2.9999999999999997E-4</v>
      </c>
      <c r="K49" s="164">
        <f>+K48</f>
        <v>155640</v>
      </c>
      <c r="L49" s="77">
        <f t="shared" si="23"/>
        <v>46.691999999999993</v>
      </c>
      <c r="M49" s="83"/>
      <c r="N49" s="82">
        <f t="shared" si="2"/>
        <v>-280.15199999999999</v>
      </c>
      <c r="O49" s="104">
        <f t="shared" ref="O49:O67" si="24">IF(OR(H49=0,L49=0),"",(N49/H49))</f>
        <v>-0.8571428571428571</v>
      </c>
      <c r="Q49" s="219"/>
      <c r="R49" s="239"/>
      <c r="S49" s="205"/>
      <c r="T49" s="53"/>
      <c r="U49" s="201"/>
      <c r="V49" s="202"/>
      <c r="W49" s="197"/>
      <c r="X49" s="219"/>
      <c r="Y49" s="239"/>
      <c r="Z49" s="205"/>
      <c r="AA49" s="53"/>
      <c r="AB49" s="201"/>
      <c r="AC49" s="202"/>
      <c r="AD49" s="197"/>
      <c r="AE49" s="219"/>
      <c r="AF49" s="239"/>
      <c r="AG49" s="205"/>
      <c r="AH49" s="53"/>
      <c r="AI49" s="201"/>
      <c r="AJ49" s="202"/>
      <c r="AK49" s="197"/>
    </row>
    <row r="50" spans="1:37" x14ac:dyDescent="0.25">
      <c r="A50" s="1"/>
      <c r="B50" s="54" t="s">
        <v>11</v>
      </c>
      <c r="C50" s="54"/>
      <c r="D50" s="86" t="s">
        <v>43</v>
      </c>
      <c r="E50" s="85"/>
      <c r="F50" s="186">
        <v>0.25</v>
      </c>
      <c r="G50" s="90">
        <v>1</v>
      </c>
      <c r="H50" s="77">
        <f t="shared" si="22"/>
        <v>0.25</v>
      </c>
      <c r="I50" s="83"/>
      <c r="J50" s="260">
        <v>0.25</v>
      </c>
      <c r="K50" s="89">
        <v>1</v>
      </c>
      <c r="L50" s="77">
        <f t="shared" si="23"/>
        <v>0.25</v>
      </c>
      <c r="M50" s="83"/>
      <c r="N50" s="82">
        <f t="shared" si="2"/>
        <v>0</v>
      </c>
      <c r="O50" s="104">
        <f t="shared" si="24"/>
        <v>0</v>
      </c>
      <c r="Q50" s="220"/>
      <c r="R50" s="53"/>
      <c r="S50" s="205"/>
      <c r="T50" s="53"/>
      <c r="U50" s="201"/>
      <c r="V50" s="202"/>
      <c r="W50" s="197"/>
      <c r="X50" s="220"/>
      <c r="Y50" s="53"/>
      <c r="Z50" s="205"/>
      <c r="AA50" s="53"/>
      <c r="AB50" s="201"/>
      <c r="AC50" s="202"/>
      <c r="AD50" s="197"/>
      <c r="AE50" s="220"/>
      <c r="AF50" s="53"/>
      <c r="AG50" s="205"/>
      <c r="AH50" s="53"/>
      <c r="AI50" s="201"/>
      <c r="AJ50" s="202"/>
      <c r="AK50" s="197"/>
    </row>
    <row r="51" spans="1:37" x14ac:dyDescent="0.25">
      <c r="A51" s="1"/>
      <c r="B51" s="54" t="s">
        <v>10</v>
      </c>
      <c r="C51" s="54"/>
      <c r="D51" s="86" t="s">
        <v>7</v>
      </c>
      <c r="E51" s="85"/>
      <c r="F51" s="79">
        <v>7.0000000000000001E-3</v>
      </c>
      <c r="G51" s="159">
        <f>+$F19</f>
        <v>150000</v>
      </c>
      <c r="H51" s="77">
        <f t="shared" si="22"/>
        <v>1050</v>
      </c>
      <c r="I51" s="83"/>
      <c r="J51" s="79">
        <v>7.0000000000000001E-3</v>
      </c>
      <c r="K51" s="163">
        <f>+$G51</f>
        <v>150000</v>
      </c>
      <c r="L51" s="77">
        <f t="shared" si="23"/>
        <v>1050</v>
      </c>
      <c r="M51" s="83"/>
      <c r="N51" s="82">
        <f t="shared" si="2"/>
        <v>0</v>
      </c>
      <c r="O51" s="104">
        <f t="shared" si="24"/>
        <v>0</v>
      </c>
      <c r="Q51" s="219"/>
      <c r="R51" s="239"/>
      <c r="S51" s="205"/>
      <c r="T51" s="53"/>
      <c r="U51" s="201"/>
      <c r="V51" s="202"/>
      <c r="W51" s="197"/>
      <c r="X51" s="219"/>
      <c r="Y51" s="239"/>
      <c r="Z51" s="205"/>
      <c r="AA51" s="53"/>
      <c r="AB51" s="201"/>
      <c r="AC51" s="202"/>
      <c r="AD51" s="197"/>
      <c r="AE51" s="219"/>
      <c r="AF51" s="239"/>
      <c r="AG51" s="205"/>
      <c r="AH51" s="53"/>
      <c r="AI51" s="201"/>
      <c r="AJ51" s="202"/>
      <c r="AK51" s="197"/>
    </row>
    <row r="52" spans="1:37" x14ac:dyDescent="0.25">
      <c r="A52" s="1"/>
      <c r="B52" s="87" t="s">
        <v>9</v>
      </c>
      <c r="C52" s="54"/>
      <c r="D52" s="86" t="s">
        <v>7</v>
      </c>
      <c r="E52" s="85"/>
      <c r="F52" s="79">
        <f>+RESIDENTIAL!F49</f>
        <v>6.5000000000000002E-2</v>
      </c>
      <c r="G52" s="160">
        <f>0.64*$F19</f>
        <v>96000</v>
      </c>
      <c r="H52" s="77">
        <f t="shared" si="22"/>
        <v>6240</v>
      </c>
      <c r="I52" s="83"/>
      <c r="J52" s="79">
        <v>6.5000000000000002E-2</v>
      </c>
      <c r="K52" s="160">
        <f>$G52</f>
        <v>96000</v>
      </c>
      <c r="L52" s="77">
        <f t="shared" si="23"/>
        <v>6240</v>
      </c>
      <c r="M52" s="83"/>
      <c r="N52" s="82">
        <f t="shared" si="2"/>
        <v>0</v>
      </c>
      <c r="O52" s="104">
        <f t="shared" si="24"/>
        <v>0</v>
      </c>
      <c r="Q52" s="203"/>
      <c r="R52" s="241"/>
      <c r="S52" s="205"/>
      <c r="T52" s="53"/>
      <c r="U52" s="201"/>
      <c r="V52" s="202"/>
      <c r="W52" s="197"/>
      <c r="X52" s="203"/>
      <c r="Y52" s="241"/>
      <c r="Z52" s="205"/>
      <c r="AA52" s="53"/>
      <c r="AB52" s="201"/>
      <c r="AC52" s="202"/>
      <c r="AD52" s="197"/>
      <c r="AE52" s="203"/>
      <c r="AF52" s="241"/>
      <c r="AG52" s="205"/>
      <c r="AH52" s="53"/>
      <c r="AI52" s="201"/>
      <c r="AJ52" s="202"/>
      <c r="AK52" s="197"/>
    </row>
    <row r="53" spans="1:37" x14ac:dyDescent="0.25">
      <c r="A53" s="1"/>
      <c r="B53" s="87" t="s">
        <v>8</v>
      </c>
      <c r="C53" s="54"/>
      <c r="D53" s="86" t="s">
        <v>7</v>
      </c>
      <c r="E53" s="85"/>
      <c r="F53" s="79">
        <f>+RESIDENTIAL!F50</f>
        <v>9.5000000000000001E-2</v>
      </c>
      <c r="G53" s="160">
        <f>0.18*$F19</f>
        <v>27000</v>
      </c>
      <c r="H53" s="77">
        <f t="shared" si="22"/>
        <v>2565</v>
      </c>
      <c r="I53" s="83"/>
      <c r="J53" s="79">
        <v>9.5000000000000001E-2</v>
      </c>
      <c r="K53" s="160">
        <f>$G53</f>
        <v>27000</v>
      </c>
      <c r="L53" s="77">
        <f t="shared" si="23"/>
        <v>2565</v>
      </c>
      <c r="M53" s="83"/>
      <c r="N53" s="82">
        <f t="shared" si="2"/>
        <v>0</v>
      </c>
      <c r="O53" s="104">
        <f t="shared" si="24"/>
        <v>0</v>
      </c>
      <c r="Q53" s="203"/>
      <c r="R53" s="241"/>
      <c r="S53" s="205"/>
      <c r="T53" s="53"/>
      <c r="U53" s="201"/>
      <c r="V53" s="202"/>
      <c r="W53" s="197"/>
      <c r="X53" s="203"/>
      <c r="Y53" s="241"/>
      <c r="Z53" s="205"/>
      <c r="AA53" s="53"/>
      <c r="AB53" s="201"/>
      <c r="AC53" s="202"/>
      <c r="AD53" s="197"/>
      <c r="AE53" s="203"/>
      <c r="AF53" s="241"/>
      <c r="AG53" s="205"/>
      <c r="AH53" s="53"/>
      <c r="AI53" s="201"/>
      <c r="AJ53" s="202"/>
      <c r="AK53" s="197"/>
    </row>
    <row r="54" spans="1:37" x14ac:dyDescent="0.25">
      <c r="A54" s="1"/>
      <c r="B54" s="2" t="s">
        <v>6</v>
      </c>
      <c r="C54" s="54"/>
      <c r="D54" s="86" t="s">
        <v>7</v>
      </c>
      <c r="E54" s="85"/>
      <c r="F54" s="79">
        <f>+RESIDENTIAL!F51</f>
        <v>0.13200000000000001</v>
      </c>
      <c r="G54" s="160">
        <f>0.18*$F19</f>
        <v>27000</v>
      </c>
      <c r="H54" s="77">
        <f t="shared" si="22"/>
        <v>3564</v>
      </c>
      <c r="I54" s="83"/>
      <c r="J54" s="79">
        <v>0.13200000000000001</v>
      </c>
      <c r="K54" s="160">
        <f>$G54</f>
        <v>27000</v>
      </c>
      <c r="L54" s="77">
        <f t="shared" si="23"/>
        <v>3564</v>
      </c>
      <c r="M54" s="83"/>
      <c r="N54" s="82">
        <f t="shared" si="2"/>
        <v>0</v>
      </c>
      <c r="O54" s="104">
        <f t="shared" si="24"/>
        <v>0</v>
      </c>
      <c r="Q54" s="203"/>
      <c r="R54" s="241"/>
      <c r="S54" s="205"/>
      <c r="T54" s="53"/>
      <c r="U54" s="201"/>
      <c r="V54" s="202"/>
      <c r="W54" s="197"/>
      <c r="X54" s="203"/>
      <c r="Y54" s="241"/>
      <c r="Z54" s="205"/>
      <c r="AA54" s="53"/>
      <c r="AB54" s="201"/>
      <c r="AC54" s="202"/>
      <c r="AD54" s="197"/>
      <c r="AE54" s="203"/>
      <c r="AF54" s="241"/>
      <c r="AG54" s="205"/>
      <c r="AH54" s="53"/>
      <c r="AI54" s="201"/>
      <c r="AJ54" s="202"/>
      <c r="AK54" s="197"/>
    </row>
    <row r="55" spans="1:37" x14ac:dyDescent="0.25">
      <c r="A55" s="6"/>
      <c r="B55" s="81" t="s">
        <v>5</v>
      </c>
      <c r="C55" s="25"/>
      <c r="D55" s="86" t="s">
        <v>7</v>
      </c>
      <c r="E55" s="80"/>
      <c r="F55" s="79">
        <f>+RESIDENTIAL!F52</f>
        <v>7.6999999999999999E-2</v>
      </c>
      <c r="G55" s="160">
        <f>IF(AND($T$1=1, $F19&gt;=750), 750, IF(AND($T$1=1, AND($F19&lt;750, $F19&gt;=0)), $F19, IF(AND($T$1=2, $F19&gt;=750), 750, IF(AND($T$1=2, AND($F19&lt;750, $F19&gt;=0)), $F19))))</f>
        <v>750</v>
      </c>
      <c r="H55" s="77">
        <f t="shared" si="22"/>
        <v>57.75</v>
      </c>
      <c r="I55" s="76"/>
      <c r="J55" s="79">
        <v>7.6999999999999999E-2</v>
      </c>
      <c r="K55" s="160">
        <f>$G55</f>
        <v>750</v>
      </c>
      <c r="L55" s="77">
        <f t="shared" si="23"/>
        <v>57.75</v>
      </c>
      <c r="M55" s="76"/>
      <c r="N55" s="75">
        <f t="shared" si="2"/>
        <v>0</v>
      </c>
      <c r="O55" s="104">
        <f t="shared" si="24"/>
        <v>0</v>
      </c>
      <c r="Q55" s="203"/>
      <c r="R55" s="241"/>
      <c r="S55" s="205"/>
      <c r="T55" s="24"/>
      <c r="U55" s="201"/>
      <c r="V55" s="202"/>
      <c r="W55" s="197"/>
      <c r="X55" s="203"/>
      <c r="Y55" s="241"/>
      <c r="Z55" s="205"/>
      <c r="AA55" s="24"/>
      <c r="AB55" s="201"/>
      <c r="AC55" s="202"/>
      <c r="AD55" s="197"/>
      <c r="AE55" s="203"/>
      <c r="AF55" s="241"/>
      <c r="AG55" s="205"/>
      <c r="AH55" s="24"/>
      <c r="AI55" s="201"/>
      <c r="AJ55" s="202"/>
      <c r="AK55" s="197"/>
    </row>
    <row r="56" spans="1:37" x14ac:dyDescent="0.25">
      <c r="A56" s="6"/>
      <c r="B56" s="81" t="s">
        <v>4</v>
      </c>
      <c r="C56" s="25"/>
      <c r="D56" s="86" t="s">
        <v>7</v>
      </c>
      <c r="E56" s="80"/>
      <c r="F56" s="79">
        <f>+RESIDENTIAL!F53</f>
        <v>0.09</v>
      </c>
      <c r="G56" s="160">
        <f>IF(AND($T$1=1, F19&gt;=750), F19-750, IF(AND($T$1=1, AND(F19&lt;750, F19&gt;=0)), 0, IF(AND($T$1=2, F19&gt;=750), F19-750, IF(AND($T$1=2, AND(F19&lt;750, F19&gt;=0)), 0))))</f>
        <v>149250</v>
      </c>
      <c r="H56" s="77">
        <f t="shared" si="22"/>
        <v>13432.5</v>
      </c>
      <c r="I56" s="76"/>
      <c r="J56" s="79">
        <v>0.09</v>
      </c>
      <c r="K56" s="160">
        <f>$G56</f>
        <v>149250</v>
      </c>
      <c r="L56" s="77">
        <f t="shared" si="23"/>
        <v>13432.5</v>
      </c>
      <c r="M56" s="76"/>
      <c r="N56" s="75">
        <f t="shared" si="2"/>
        <v>0</v>
      </c>
      <c r="O56" s="104">
        <f t="shared" si="24"/>
        <v>0</v>
      </c>
      <c r="Q56" s="203"/>
      <c r="R56" s="241"/>
      <c r="S56" s="205"/>
      <c r="T56" s="24"/>
      <c r="U56" s="201"/>
      <c r="V56" s="202"/>
      <c r="W56" s="197"/>
      <c r="X56" s="203"/>
      <c r="Y56" s="241"/>
      <c r="Z56" s="205"/>
      <c r="AA56" s="24"/>
      <c r="AB56" s="201"/>
      <c r="AC56" s="202"/>
      <c r="AD56" s="197"/>
      <c r="AE56" s="203"/>
      <c r="AF56" s="241"/>
      <c r="AG56" s="205"/>
      <c r="AH56" s="24"/>
      <c r="AI56" s="201"/>
      <c r="AJ56" s="202"/>
      <c r="AK56" s="197"/>
    </row>
    <row r="57" spans="1:37" s="179" customFormat="1" x14ac:dyDescent="0.25">
      <c r="A57" s="6"/>
      <c r="B57" s="195" t="s">
        <v>76</v>
      </c>
      <c r="C57" s="25"/>
      <c r="D57" s="86" t="s">
        <v>7</v>
      </c>
      <c r="E57" s="80"/>
      <c r="F57" s="79">
        <f>+RESIDENTIAL!$F$54</f>
        <v>0.1101</v>
      </c>
      <c r="G57" s="78"/>
      <c r="H57" s="77">
        <f t="shared" si="22"/>
        <v>0</v>
      </c>
      <c r="I57" s="76"/>
      <c r="J57" s="79">
        <v>0.1101</v>
      </c>
      <c r="K57" s="78">
        <f t="shared" ref="K57:K58" si="25">$G57</f>
        <v>0</v>
      </c>
      <c r="L57" s="77">
        <f t="shared" si="23"/>
        <v>0</v>
      </c>
      <c r="M57" s="76"/>
      <c r="N57" s="75">
        <f t="shared" ref="N57" si="26">L57-H57</f>
        <v>0</v>
      </c>
      <c r="O57" s="104" t="str">
        <f t="shared" ref="O57" si="27">IF(OR(H57=0,L57=0),"",(N57/H57))</f>
        <v/>
      </c>
      <c r="Q57" s="203"/>
      <c r="R57" s="241"/>
      <c r="S57" s="205"/>
      <c r="T57" s="24"/>
      <c r="U57" s="201"/>
      <c r="V57" s="202"/>
      <c r="W57" s="197"/>
      <c r="X57" s="203"/>
      <c r="Y57" s="241"/>
      <c r="Z57" s="205"/>
      <c r="AA57" s="24"/>
      <c r="AB57" s="201"/>
      <c r="AC57" s="202"/>
      <c r="AD57" s="197"/>
      <c r="AE57" s="203"/>
      <c r="AF57" s="241"/>
      <c r="AG57" s="205"/>
      <c r="AH57" s="24"/>
      <c r="AI57" s="201"/>
      <c r="AJ57" s="202"/>
      <c r="AK57" s="197"/>
    </row>
    <row r="58" spans="1:37" s="179" customFormat="1" ht="15.75" thickBot="1" x14ac:dyDescent="0.3">
      <c r="A58" s="6"/>
      <c r="B58" s="195" t="s">
        <v>77</v>
      </c>
      <c r="C58" s="25"/>
      <c r="D58" s="86" t="s">
        <v>7</v>
      </c>
      <c r="E58" s="80"/>
      <c r="F58" s="79">
        <f>+RESIDENTIAL!$F$54</f>
        <v>0.1101</v>
      </c>
      <c r="G58" s="160">
        <f>+F19</f>
        <v>150000</v>
      </c>
      <c r="H58" s="77">
        <f t="shared" si="22"/>
        <v>16515</v>
      </c>
      <c r="I58" s="76"/>
      <c r="J58" s="79">
        <v>0.1101</v>
      </c>
      <c r="K58" s="160">
        <f t="shared" si="25"/>
        <v>150000</v>
      </c>
      <c r="L58" s="77">
        <f t="shared" si="23"/>
        <v>16515</v>
      </c>
      <c r="M58" s="76"/>
      <c r="N58" s="75">
        <f t="shared" si="2"/>
        <v>0</v>
      </c>
      <c r="O58" s="104">
        <f t="shared" si="24"/>
        <v>0</v>
      </c>
      <c r="Q58" s="203"/>
      <c r="R58" s="241"/>
      <c r="S58" s="205"/>
      <c r="T58" s="24"/>
      <c r="U58" s="201"/>
      <c r="V58" s="202"/>
      <c r="W58" s="197"/>
      <c r="X58" s="203"/>
      <c r="Y58" s="241"/>
      <c r="Z58" s="205"/>
      <c r="AA58" s="24"/>
      <c r="AB58" s="201"/>
      <c r="AC58" s="202"/>
      <c r="AD58" s="197"/>
      <c r="AE58" s="203"/>
      <c r="AF58" s="241"/>
      <c r="AG58" s="205"/>
      <c r="AH58" s="24"/>
      <c r="AI58" s="201"/>
      <c r="AJ58" s="202"/>
      <c r="AK58" s="197"/>
    </row>
    <row r="59" spans="1:37" ht="15.75" thickBot="1" x14ac:dyDescent="0.3">
      <c r="A59" s="1"/>
      <c r="B59" s="74"/>
      <c r="C59" s="72"/>
      <c r="D59" s="73"/>
      <c r="E59" s="72"/>
      <c r="F59" s="43"/>
      <c r="G59" s="71"/>
      <c r="H59" s="41"/>
      <c r="I59" s="69"/>
      <c r="J59" s="43"/>
      <c r="K59" s="70"/>
      <c r="L59" s="41"/>
      <c r="M59" s="69"/>
      <c r="N59" s="68"/>
      <c r="O59" s="7"/>
      <c r="Q59" s="266"/>
      <c r="R59" s="213"/>
      <c r="S59" s="205"/>
      <c r="T59" s="53"/>
      <c r="U59" s="201"/>
      <c r="V59" s="222"/>
      <c r="W59" s="197"/>
      <c r="X59" s="203"/>
      <c r="Y59" s="213"/>
      <c r="Z59" s="205"/>
      <c r="AA59" s="53"/>
      <c r="AB59" s="201"/>
      <c r="AC59" s="222"/>
      <c r="AD59" s="197"/>
      <c r="AE59" s="203"/>
      <c r="AF59" s="213"/>
      <c r="AG59" s="205"/>
      <c r="AH59" s="53"/>
      <c r="AI59" s="201"/>
      <c r="AJ59" s="222"/>
      <c r="AK59" s="197"/>
    </row>
    <row r="60" spans="1:37" x14ac:dyDescent="0.25">
      <c r="A60" s="1"/>
      <c r="B60" s="67" t="s">
        <v>86</v>
      </c>
      <c r="C60" s="54"/>
      <c r="D60" s="54"/>
      <c r="E60" s="54"/>
      <c r="F60" s="66"/>
      <c r="G60" s="65"/>
      <c r="H60" s="62">
        <f>SUM(H47:H51,H58)</f>
        <v>24389.628700000001</v>
      </c>
      <c r="I60" s="64"/>
      <c r="J60" s="63"/>
      <c r="K60" s="63"/>
      <c r="L60" s="62">
        <f>SUM(L47:L51,L58)</f>
        <v>22860.311300000001</v>
      </c>
      <c r="M60" s="61"/>
      <c r="N60" s="261">
        <f>L60-H60</f>
        <v>-1529.3173999999999</v>
      </c>
      <c r="O60" s="265">
        <f t="shared" si="24"/>
        <v>-6.270359499158755E-2</v>
      </c>
      <c r="Q60" s="223"/>
      <c r="R60" s="223"/>
      <c r="S60" s="214"/>
      <c r="T60" s="61"/>
      <c r="U60" s="201"/>
      <c r="V60" s="202"/>
      <c r="W60" s="197"/>
      <c r="X60" s="223"/>
      <c r="Y60" s="223"/>
      <c r="Z60" s="214"/>
      <c r="AA60" s="61"/>
      <c r="AB60" s="201"/>
      <c r="AC60" s="202"/>
      <c r="AD60" s="197"/>
      <c r="AE60" s="223"/>
      <c r="AF60" s="223"/>
      <c r="AG60" s="214"/>
      <c r="AH60" s="61"/>
      <c r="AI60" s="201"/>
      <c r="AJ60" s="202"/>
      <c r="AK60" s="197"/>
    </row>
    <row r="61" spans="1:37" s="179" customFormat="1" x14ac:dyDescent="0.25">
      <c r="A61" s="1"/>
      <c r="B61" s="249" t="s">
        <v>78</v>
      </c>
      <c r="C61" s="54"/>
      <c r="D61" s="54"/>
      <c r="E61" s="54"/>
      <c r="F61" s="57">
        <v>-0.08</v>
      </c>
      <c r="G61" s="65"/>
      <c r="H61" s="56"/>
      <c r="I61" s="64"/>
      <c r="J61" s="57">
        <v>-0.08</v>
      </c>
      <c r="K61" s="65"/>
      <c r="L61" s="56"/>
      <c r="M61" s="61"/>
      <c r="N61" s="60"/>
      <c r="O61" s="151"/>
      <c r="Q61" s="223"/>
      <c r="R61" s="223"/>
      <c r="S61" s="214"/>
      <c r="T61" s="61"/>
      <c r="U61" s="201"/>
      <c r="V61" s="202"/>
      <c r="W61" s="197"/>
      <c r="X61" s="223"/>
      <c r="Y61" s="223"/>
      <c r="Z61" s="214"/>
      <c r="AA61" s="61"/>
      <c r="AB61" s="201"/>
      <c r="AC61" s="202"/>
      <c r="AD61" s="197"/>
      <c r="AE61" s="223"/>
      <c r="AF61" s="223"/>
      <c r="AG61" s="214"/>
      <c r="AH61" s="61"/>
      <c r="AI61" s="201"/>
      <c r="AJ61" s="202"/>
      <c r="AK61" s="197"/>
    </row>
    <row r="62" spans="1:37" x14ac:dyDescent="0.25">
      <c r="A62" s="1"/>
      <c r="B62" s="249" t="s">
        <v>1</v>
      </c>
      <c r="C62" s="54"/>
      <c r="D62" s="54"/>
      <c r="E62" s="54"/>
      <c r="F62" s="58">
        <v>0.13</v>
      </c>
      <c r="G62" s="53"/>
      <c r="H62" s="56">
        <f>H60*F62</f>
        <v>3170.6517310000004</v>
      </c>
      <c r="I62" s="52"/>
      <c r="J62" s="57">
        <v>0.13</v>
      </c>
      <c r="K62" s="52"/>
      <c r="L62" s="56">
        <f>L60*J62</f>
        <v>2971.8404690000002</v>
      </c>
      <c r="M62" s="51"/>
      <c r="N62" s="55">
        <f>L62-H62</f>
        <v>-198.81126200000017</v>
      </c>
      <c r="O62" s="104">
        <f t="shared" si="24"/>
        <v>-6.2703594991587591E-2</v>
      </c>
      <c r="Q62" s="224"/>
      <c r="R62" s="51"/>
      <c r="S62" s="225"/>
      <c r="T62" s="51"/>
      <c r="U62" s="201"/>
      <c r="V62" s="202"/>
      <c r="W62" s="197"/>
      <c r="X62" s="224"/>
      <c r="Y62" s="51"/>
      <c r="Z62" s="225"/>
      <c r="AA62" s="51"/>
      <c r="AB62" s="201"/>
      <c r="AC62" s="202"/>
      <c r="AD62" s="197"/>
      <c r="AE62" s="224"/>
      <c r="AF62" s="51"/>
      <c r="AG62" s="225"/>
      <c r="AH62" s="51"/>
      <c r="AI62" s="201"/>
      <c r="AJ62" s="202"/>
      <c r="AK62" s="197"/>
    </row>
    <row r="63" spans="1:37" ht="15.75" thickBot="1" x14ac:dyDescent="0.3">
      <c r="A63" s="1"/>
      <c r="B63" s="341" t="s">
        <v>87</v>
      </c>
      <c r="C63" s="341"/>
      <c r="D63" s="341"/>
      <c r="E63" s="50"/>
      <c r="F63" s="49"/>
      <c r="G63" s="48"/>
      <c r="H63" s="47">
        <f>SUM(H60:H62)</f>
        <v>27560.280431000003</v>
      </c>
      <c r="I63" s="46"/>
      <c r="J63" s="46"/>
      <c r="K63" s="46"/>
      <c r="L63" s="47">
        <f>SUM(L60:L62)</f>
        <v>25832.151769</v>
      </c>
      <c r="M63" s="45"/>
      <c r="N63" s="44">
        <f>L63-H63</f>
        <v>-1728.1286620000028</v>
      </c>
      <c r="O63" s="152">
        <f t="shared" si="24"/>
        <v>-6.2703594991587647E-2</v>
      </c>
      <c r="Q63" s="61"/>
      <c r="R63" s="61"/>
      <c r="S63" s="214"/>
      <c r="T63" s="61"/>
      <c r="U63" s="214"/>
      <c r="V63" s="226"/>
      <c r="W63" s="197"/>
      <c r="X63" s="61"/>
      <c r="Y63" s="61"/>
      <c r="Z63" s="214"/>
      <c r="AA63" s="61"/>
      <c r="AB63" s="214"/>
      <c r="AC63" s="226"/>
      <c r="AD63" s="197"/>
      <c r="AE63" s="61"/>
      <c r="AF63" s="61"/>
      <c r="AG63" s="214"/>
      <c r="AH63" s="61"/>
      <c r="AI63" s="214"/>
      <c r="AJ63" s="226"/>
      <c r="AK63" s="197"/>
    </row>
    <row r="64" spans="1:37" ht="15.75" thickBot="1" x14ac:dyDescent="0.3">
      <c r="A64" s="6"/>
      <c r="B64" s="18"/>
      <c r="C64" s="16"/>
      <c r="D64" s="17"/>
      <c r="E64" s="16"/>
      <c r="F64" s="43"/>
      <c r="G64" s="11"/>
      <c r="H64" s="41"/>
      <c r="I64" s="9"/>
      <c r="J64" s="43"/>
      <c r="K64" s="42"/>
      <c r="L64" s="41"/>
      <c r="M64" s="9"/>
      <c r="N64" s="40"/>
      <c r="O64" s="7"/>
      <c r="Q64" s="203"/>
      <c r="R64" s="227"/>
      <c r="S64" s="205"/>
      <c r="T64" s="24"/>
      <c r="U64" s="228"/>
      <c r="V64" s="222"/>
      <c r="W64" s="197"/>
      <c r="X64" s="203"/>
      <c r="Y64" s="227"/>
      <c r="Z64" s="205"/>
      <c r="AA64" s="24"/>
      <c r="AB64" s="228"/>
      <c r="AC64" s="222"/>
      <c r="AD64" s="197"/>
      <c r="AE64" s="203"/>
      <c r="AF64" s="227"/>
      <c r="AG64" s="205"/>
      <c r="AH64" s="24"/>
      <c r="AI64" s="228"/>
      <c r="AJ64" s="222"/>
      <c r="AK64" s="197"/>
    </row>
    <row r="65" spans="1:37" x14ac:dyDescent="0.25">
      <c r="A65" s="6"/>
      <c r="B65" s="39" t="s">
        <v>2</v>
      </c>
      <c r="C65" s="25"/>
      <c r="D65" s="25"/>
      <c r="E65" s="25"/>
      <c r="F65" s="38"/>
      <c r="G65" s="30"/>
      <c r="H65" s="35">
        <f>SUM(H55:H56,H47,H48:H51)</f>
        <v>21364.878700000001</v>
      </c>
      <c r="I65" s="37"/>
      <c r="J65" s="36"/>
      <c r="K65" s="36"/>
      <c r="L65" s="150">
        <f>SUM(L55:L56,L47,L48:L51)</f>
        <v>19835.561300000001</v>
      </c>
      <c r="M65" s="34"/>
      <c r="N65" s="33">
        <f>L65-H65</f>
        <v>-1529.3173999999999</v>
      </c>
      <c r="O65" s="151">
        <f t="shared" si="24"/>
        <v>-7.1580907220409343E-2</v>
      </c>
      <c r="Q65" s="229"/>
      <c r="R65" s="229"/>
      <c r="S65" s="230"/>
      <c r="T65" s="34"/>
      <c r="U65" s="201"/>
      <c r="V65" s="202"/>
      <c r="W65" s="197"/>
      <c r="X65" s="229"/>
      <c r="Y65" s="229"/>
      <c r="Z65" s="230"/>
      <c r="AA65" s="34"/>
      <c r="AB65" s="201"/>
      <c r="AC65" s="202"/>
      <c r="AD65" s="197"/>
      <c r="AE65" s="229"/>
      <c r="AF65" s="229"/>
      <c r="AG65" s="230"/>
      <c r="AH65" s="34"/>
      <c r="AI65" s="201"/>
      <c r="AJ65" s="202"/>
      <c r="AK65" s="197"/>
    </row>
    <row r="66" spans="1:37" s="179" customFormat="1" x14ac:dyDescent="0.25">
      <c r="A66" s="6"/>
      <c r="B66" s="249" t="s">
        <v>78</v>
      </c>
      <c r="C66" s="54"/>
      <c r="D66" s="54"/>
      <c r="E66" s="54"/>
      <c r="F66" s="57">
        <v>-0.08</v>
      </c>
      <c r="G66" s="65"/>
      <c r="H66" s="56"/>
      <c r="I66" s="64"/>
      <c r="J66" s="57">
        <v>-0.08</v>
      </c>
      <c r="K66" s="65"/>
      <c r="L66" s="55"/>
      <c r="M66" s="61"/>
      <c r="N66" s="60"/>
      <c r="O66" s="151"/>
      <c r="Q66" s="229"/>
      <c r="R66" s="229"/>
      <c r="S66" s="230"/>
      <c r="T66" s="34"/>
      <c r="U66" s="201"/>
      <c r="V66" s="202"/>
      <c r="W66" s="197"/>
      <c r="X66" s="229"/>
      <c r="Y66" s="229"/>
      <c r="Z66" s="230"/>
      <c r="AA66" s="34"/>
      <c r="AB66" s="201"/>
      <c r="AC66" s="202"/>
      <c r="AD66" s="197"/>
      <c r="AE66" s="229"/>
      <c r="AF66" s="229"/>
      <c r="AG66" s="230"/>
      <c r="AH66" s="34"/>
      <c r="AI66" s="201"/>
      <c r="AJ66" s="202"/>
      <c r="AK66" s="197"/>
    </row>
    <row r="67" spans="1:37" x14ac:dyDescent="0.25">
      <c r="A67" s="6"/>
      <c r="B67" s="32" t="s">
        <v>1</v>
      </c>
      <c r="C67" s="25"/>
      <c r="D67" s="25"/>
      <c r="E67" s="25"/>
      <c r="F67" s="31">
        <v>0.13</v>
      </c>
      <c r="G67" s="30"/>
      <c r="H67" s="27">
        <f>H65*F67</f>
        <v>2777.4342310000002</v>
      </c>
      <c r="I67" s="23"/>
      <c r="J67" s="29">
        <v>0.13</v>
      </c>
      <c r="K67" s="28"/>
      <c r="L67" s="26">
        <f>L65*J67</f>
        <v>2578.6229690000005</v>
      </c>
      <c r="M67" s="22"/>
      <c r="N67" s="26">
        <f>L67-H67</f>
        <v>-198.81126199999972</v>
      </c>
      <c r="O67" s="104">
        <f t="shared" si="24"/>
        <v>-7.1580907220409246E-2</v>
      </c>
      <c r="Q67" s="231"/>
      <c r="R67" s="232"/>
      <c r="S67" s="233"/>
      <c r="T67" s="22"/>
      <c r="U67" s="201"/>
      <c r="V67" s="202"/>
      <c r="W67" s="197"/>
      <c r="X67" s="231"/>
      <c r="Y67" s="232"/>
      <c r="Z67" s="233"/>
      <c r="AA67" s="22"/>
      <c r="AB67" s="201"/>
      <c r="AC67" s="202"/>
      <c r="AD67" s="197"/>
      <c r="AE67" s="231"/>
      <c r="AF67" s="232"/>
      <c r="AG67" s="233"/>
      <c r="AH67" s="22"/>
      <c r="AI67" s="201"/>
      <c r="AJ67" s="202"/>
      <c r="AK67" s="197"/>
    </row>
    <row r="68" spans="1:37" ht="15.75" thickBot="1" x14ac:dyDescent="0.3">
      <c r="A68" s="6"/>
      <c r="B68" s="341" t="s">
        <v>88</v>
      </c>
      <c r="C68" s="341"/>
      <c r="D68" s="341"/>
      <c r="E68" s="50"/>
      <c r="F68" s="49"/>
      <c r="G68" s="48"/>
      <c r="H68" s="47">
        <f>SUM(H65:H67)</f>
        <v>24142.312931</v>
      </c>
      <c r="I68" s="46"/>
      <c r="J68" s="46"/>
      <c r="K68" s="46"/>
      <c r="L68" s="238">
        <f>SUM(L65:L67)</f>
        <v>22414.184269000001</v>
      </c>
      <c r="M68" s="45"/>
      <c r="N68" s="44">
        <f>L68-H68</f>
        <v>-1728.1286619999992</v>
      </c>
      <c r="O68" s="152">
        <f t="shared" ref="O68" si="28">IF(OR(H68=0,L68=0),"",(N68/H68))</f>
        <v>-7.1580907220409315E-2</v>
      </c>
      <c r="Q68" s="34"/>
      <c r="R68" s="34"/>
      <c r="S68" s="230"/>
      <c r="T68" s="34"/>
      <c r="U68" s="214"/>
      <c r="V68" s="226"/>
      <c r="W68" s="197"/>
      <c r="X68" s="34"/>
      <c r="Y68" s="34"/>
      <c r="Z68" s="230"/>
      <c r="AA68" s="34"/>
      <c r="AB68" s="214"/>
      <c r="AC68" s="226"/>
      <c r="AD68" s="197"/>
      <c r="AE68" s="34"/>
      <c r="AF68" s="34"/>
      <c r="AG68" s="230"/>
      <c r="AH68" s="34"/>
      <c r="AI68" s="214"/>
      <c r="AJ68" s="226"/>
      <c r="AK68" s="197"/>
    </row>
    <row r="69" spans="1:37" ht="15.75" thickBot="1" x14ac:dyDescent="0.3">
      <c r="A69" s="6"/>
      <c r="B69" s="18"/>
      <c r="C69" s="16"/>
      <c r="D69" s="17"/>
      <c r="E69" s="16"/>
      <c r="F69" s="12"/>
      <c r="G69" s="15"/>
      <c r="H69" s="14"/>
      <c r="I69" s="13"/>
      <c r="J69" s="12"/>
      <c r="K69" s="11"/>
      <c r="L69" s="10"/>
      <c r="M69" s="9"/>
      <c r="N69" s="8"/>
      <c r="O69" s="7"/>
      <c r="Q69" s="203"/>
      <c r="R69" s="227"/>
      <c r="S69" s="205"/>
      <c r="T69" s="24"/>
      <c r="U69" s="228"/>
      <c r="V69" s="222"/>
      <c r="W69" s="197"/>
      <c r="X69" s="203"/>
      <c r="Y69" s="227"/>
      <c r="Z69" s="205"/>
      <c r="AA69" s="24"/>
      <c r="AB69" s="228"/>
      <c r="AC69" s="222"/>
      <c r="AD69" s="197"/>
      <c r="AE69" s="203"/>
      <c r="AF69" s="227"/>
      <c r="AG69" s="205"/>
      <c r="AH69" s="24"/>
      <c r="AI69" s="228"/>
      <c r="AJ69" s="222"/>
      <c r="AK69" s="197"/>
    </row>
    <row r="70" spans="1:37" x14ac:dyDescent="0.25">
      <c r="A70" s="1"/>
      <c r="B70" s="1"/>
      <c r="C70" s="1"/>
      <c r="D70" s="1"/>
      <c r="E70" s="1"/>
      <c r="F70" s="1"/>
      <c r="G70" s="1"/>
      <c r="H70" s="5"/>
      <c r="I70" s="1"/>
      <c r="J70" s="1"/>
      <c r="K70" s="1"/>
      <c r="L70" s="5"/>
      <c r="M70" s="1"/>
      <c r="N70" s="1"/>
      <c r="O70" s="1"/>
      <c r="Q70" s="206"/>
      <c r="R70" s="206"/>
      <c r="S70" s="234"/>
      <c r="T70" s="206"/>
      <c r="U70" s="206"/>
      <c r="V70" s="206"/>
      <c r="W70" s="197"/>
      <c r="X70" s="206"/>
      <c r="Y70" s="206"/>
      <c r="Z70" s="234"/>
      <c r="AA70" s="206"/>
      <c r="AB70" s="206"/>
      <c r="AC70" s="206"/>
      <c r="AD70" s="197"/>
      <c r="AE70" s="206"/>
      <c r="AF70" s="206"/>
      <c r="AG70" s="234"/>
      <c r="AH70" s="206"/>
      <c r="AI70" s="206"/>
      <c r="AJ70" s="206"/>
      <c r="AK70" s="197"/>
    </row>
    <row r="71" spans="1:37" x14ac:dyDescent="0.25">
      <c r="A71" s="1"/>
      <c r="B71" s="4" t="s">
        <v>0</v>
      </c>
      <c r="C71" s="1"/>
      <c r="D71" s="1"/>
      <c r="E71" s="1"/>
      <c r="F71" s="3">
        <v>3.7600000000000001E-2</v>
      </c>
      <c r="G71" s="1"/>
      <c r="H71" s="1"/>
      <c r="I71" s="1"/>
      <c r="J71" s="3">
        <v>3.7600000000000001E-2</v>
      </c>
      <c r="K71" s="1"/>
      <c r="L71" s="5"/>
      <c r="M71" s="1"/>
      <c r="N71" s="1"/>
      <c r="O71" s="1"/>
      <c r="Q71" s="235"/>
      <c r="R71" s="206"/>
      <c r="S71" s="206"/>
      <c r="T71" s="206"/>
      <c r="U71" s="206"/>
      <c r="V71" s="206"/>
      <c r="W71" s="197"/>
      <c r="X71" s="235"/>
      <c r="Y71" s="206"/>
      <c r="Z71" s="206"/>
      <c r="AA71" s="206"/>
      <c r="AB71" s="206"/>
      <c r="AC71" s="206"/>
      <c r="AD71" s="197"/>
      <c r="AE71" s="235"/>
      <c r="AF71" s="206"/>
      <c r="AG71" s="206"/>
      <c r="AH71" s="206"/>
      <c r="AI71" s="206"/>
      <c r="AJ71" s="206"/>
      <c r="AK71" s="197"/>
    </row>
    <row r="72" spans="1:3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Q72" s="197"/>
      <c r="R72" s="197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197"/>
      <c r="AG72" s="197"/>
      <c r="AH72" s="197"/>
      <c r="AI72" s="197"/>
      <c r="AJ72" s="197"/>
      <c r="AK72" s="197"/>
    </row>
    <row r="73" spans="1:37" s="179" customFormat="1" x14ac:dyDescent="0.25">
      <c r="A73" s="11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37" s="179" customFormat="1" x14ac:dyDescent="0.25">
      <c r="A74" s="11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37" s="179" customFormat="1" x14ac:dyDescent="0.25">
      <c r="A75" s="11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37" s="179" customFormat="1" x14ac:dyDescent="0.25">
      <c r="A76" s="11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37" s="179" customFormat="1" x14ac:dyDescent="0.25">
      <c r="A77" s="11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37" s="179" customFormat="1" x14ac:dyDescent="0.25">
      <c r="A78" s="11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37" s="179" customFormat="1" x14ac:dyDescent="0.25">
      <c r="A79" s="11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37" s="179" customFormat="1" x14ac:dyDescent="0.25">
      <c r="A80" s="11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179" customFormat="1" x14ac:dyDescent="0.25">
      <c r="A81" s="11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179" customFormat="1" x14ac:dyDescent="0.25">
      <c r="A82" s="11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179" customFormat="1" x14ac:dyDescent="0.25">
      <c r="A83" s="11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179" customFormat="1" x14ac:dyDescent="0.25">
      <c r="A84" s="11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179" customFormat="1" x14ac:dyDescent="0.25">
      <c r="A85" s="11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179" customFormat="1" x14ac:dyDescent="0.25">
      <c r="A86" s="11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179" customFormat="1" x14ac:dyDescent="0.25">
      <c r="A87" s="11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179" customFormat="1" x14ac:dyDescent="0.25">
      <c r="A88" s="11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179" customFormat="1" x14ac:dyDescent="0.25">
      <c r="A89" s="11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179" customFormat="1" x14ac:dyDescent="0.25">
      <c r="A90" s="11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179" customFormat="1" x14ac:dyDescent="0.25">
      <c r="A91" s="11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179" customFormat="1" x14ac:dyDescent="0.25">
      <c r="A92" s="11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179" customFormat="1" x14ac:dyDescent="0.25">
      <c r="A93" s="11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179" customFormat="1" x14ac:dyDescent="0.25">
      <c r="A94" s="11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179" customFormat="1" x14ac:dyDescent="0.25">
      <c r="A95" s="11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179" customFormat="1" x14ac:dyDescent="0.25">
      <c r="A96" s="11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179" customFormat="1" x14ac:dyDescent="0.25">
      <c r="A97" s="11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179" customFormat="1" x14ac:dyDescent="0.25">
      <c r="A98" s="11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179" customFormat="1" x14ac:dyDescent="0.25">
      <c r="A99" s="11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179" customFormat="1" x14ac:dyDescent="0.25">
      <c r="A100" s="11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179" customFormat="1" x14ac:dyDescent="0.25">
      <c r="A101" s="11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179" customFormat="1" x14ac:dyDescent="0.25">
      <c r="A102" s="11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179" customFormat="1" x14ac:dyDescent="0.25">
      <c r="A103" s="11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179" customFormat="1" x14ac:dyDescent="0.25">
      <c r="A104" s="11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179" customFormat="1" x14ac:dyDescent="0.25">
      <c r="A105" s="11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179" customFormat="1" x14ac:dyDescent="0.25">
      <c r="A106" s="11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179" customFormat="1" x14ac:dyDescent="0.25">
      <c r="A107" s="11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179" customFormat="1" x14ac:dyDescent="0.25">
      <c r="A108" s="11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179" customFormat="1" x14ac:dyDescent="0.25">
      <c r="A109" s="11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179" customFormat="1" x14ac:dyDescent="0.25">
      <c r="A110" s="11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179" customFormat="1" x14ac:dyDescent="0.25">
      <c r="A111" s="11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179" customFormat="1" x14ac:dyDescent="0.25">
      <c r="A112" s="11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179" customFormat="1" x14ac:dyDescent="0.25">
      <c r="A113" s="11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179" customFormat="1" x14ac:dyDescent="0.25">
      <c r="A114" s="11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179" customFormat="1" x14ac:dyDescent="0.25">
      <c r="A115" s="11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179" customFormat="1" x14ac:dyDescent="0.25">
      <c r="A116" s="11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179" customFormat="1" x14ac:dyDescent="0.25">
      <c r="A117" s="11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179" customFormat="1" x14ac:dyDescent="0.25">
      <c r="A118" s="11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179" customFormat="1" x14ac:dyDescent="0.25">
      <c r="A119" s="11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179" customFormat="1" x14ac:dyDescent="0.25">
      <c r="A120" s="11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179" customFormat="1" x14ac:dyDescent="0.25">
      <c r="A121" s="11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179" customFormat="1" x14ac:dyDescent="0.25">
      <c r="A122" s="11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179" customFormat="1" x14ac:dyDescent="0.25">
      <c r="A123" s="11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179" customFormat="1" x14ac:dyDescent="0.25">
      <c r="A124" s="11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179" customFormat="1" x14ac:dyDescent="0.25">
      <c r="A125" s="11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179" customFormat="1" x14ac:dyDescent="0.25">
      <c r="A126" s="11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179" customFormat="1" x14ac:dyDescent="0.25">
      <c r="A127" s="11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179" customFormat="1" x14ac:dyDescent="0.25">
      <c r="A128" s="11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179" customFormat="1" x14ac:dyDescent="0.25">
      <c r="A129" s="11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179" customFormat="1" x14ac:dyDescent="0.25">
      <c r="A130" s="11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179" customFormat="1" x14ac:dyDescent="0.25">
      <c r="A131" s="11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179" customFormat="1" x14ac:dyDescent="0.25">
      <c r="A132" s="11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179" customFormat="1" x14ac:dyDescent="0.25">
      <c r="A133" s="11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179" customFormat="1" x14ac:dyDescent="0.25">
      <c r="A134" s="11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179" customFormat="1" x14ac:dyDescent="0.25">
      <c r="A135" s="11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179" customFormat="1" x14ac:dyDescent="0.25">
      <c r="A136" s="11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179" customFormat="1" x14ac:dyDescent="0.25">
      <c r="A137" s="11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179" customFormat="1" x14ac:dyDescent="0.25">
      <c r="A138" s="11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179" customFormat="1" x14ac:dyDescent="0.25">
      <c r="A139" s="11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179" customFormat="1" x14ac:dyDescent="0.25">
      <c r="A140" s="11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179" customFormat="1" x14ac:dyDescent="0.25">
      <c r="A141" s="11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179" customFormat="1" x14ac:dyDescent="0.25">
      <c r="A142" s="11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179" customFormat="1" x14ac:dyDescent="0.25">
      <c r="A143" s="11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179" customFormat="1" x14ac:dyDescent="0.25">
      <c r="A144" s="11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179" customFormat="1" x14ac:dyDescent="0.25">
      <c r="A145" s="11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179" customFormat="1" x14ac:dyDescent="0.25">
      <c r="A146" s="11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179" customFormat="1" x14ac:dyDescent="0.25">
      <c r="A147" s="11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179" customFormat="1" x14ac:dyDescent="0.25">
      <c r="A148" s="11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179" customFormat="1" x14ac:dyDescent="0.25">
      <c r="A149" s="11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179" customFormat="1" x14ac:dyDescent="0.25">
      <c r="A150" s="11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179" customFormat="1" x14ac:dyDescent="0.25">
      <c r="A151" s="11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179" customFormat="1" x14ac:dyDescent="0.25">
      <c r="A152" s="11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179" customFormat="1" x14ac:dyDescent="0.25">
      <c r="A153" s="11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179" customFormat="1" x14ac:dyDescent="0.25">
      <c r="A154" s="11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179" customFormat="1" x14ac:dyDescent="0.25">
      <c r="A155" s="11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179" customFormat="1" x14ac:dyDescent="0.25">
      <c r="A156" s="11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179" customFormat="1" x14ac:dyDescent="0.25">
      <c r="A157" s="11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179" customFormat="1" x14ac:dyDescent="0.25">
      <c r="A158" s="11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179" customFormat="1" x14ac:dyDescent="0.25">
      <c r="A159" s="11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179" customFormat="1" x14ac:dyDescent="0.25">
      <c r="A160" s="11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179" customFormat="1" x14ac:dyDescent="0.25">
      <c r="A161" s="11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179" customFormat="1" x14ac:dyDescent="0.25">
      <c r="A162" s="11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179" customFormat="1" x14ac:dyDescent="0.25">
      <c r="A163" s="11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179" customFormat="1" x14ac:dyDescent="0.25">
      <c r="A164" s="11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179" customFormat="1" x14ac:dyDescent="0.25">
      <c r="A165" s="11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179" customFormat="1" x14ac:dyDescent="0.25">
      <c r="A166" s="11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179" customFormat="1" x14ac:dyDescent="0.25">
      <c r="A167" s="11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179" customFormat="1" x14ac:dyDescent="0.25">
      <c r="A168" s="11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179" customFormat="1" x14ac:dyDescent="0.25">
      <c r="A169" s="11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179" customFormat="1" x14ac:dyDescent="0.25">
      <c r="A170" s="11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179" customFormat="1" x14ac:dyDescent="0.25">
      <c r="A171" s="11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179" customFormat="1" x14ac:dyDescent="0.25">
      <c r="A172" s="11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179" customFormat="1" x14ac:dyDescent="0.25">
      <c r="A173" s="11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179" customFormat="1" x14ac:dyDescent="0.25">
      <c r="A174" s="11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179" customFormat="1" x14ac:dyDescent="0.25">
      <c r="A175" s="11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179" customFormat="1" x14ac:dyDescent="0.25">
      <c r="A176" s="11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179" customFormat="1" x14ac:dyDescent="0.25">
      <c r="A177" s="11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179" customFormat="1" x14ac:dyDescent="0.25">
      <c r="A178" s="11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179" customFormat="1" x14ac:dyDescent="0.25">
      <c r="A179" s="11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179" customFormat="1" x14ac:dyDescent="0.25">
      <c r="A180" s="11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179" customFormat="1" x14ac:dyDescent="0.25">
      <c r="A181" s="11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179" customFormat="1" x14ac:dyDescent="0.25">
      <c r="A182" s="11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179" customFormat="1" x14ac:dyDescent="0.25">
      <c r="A183" s="11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179" customFormat="1" x14ac:dyDescent="0.25">
      <c r="A184" s="11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179" customFormat="1" x14ac:dyDescent="0.25">
      <c r="A185" s="11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179" customFormat="1" x14ac:dyDescent="0.25">
      <c r="A186" s="11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179" customFormat="1" x14ac:dyDescent="0.25">
      <c r="A187" s="11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179" customFormat="1" x14ac:dyDescent="0.25">
      <c r="A188" s="11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179" customFormat="1" x14ac:dyDescent="0.25">
      <c r="A189" s="11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179" customFormat="1" x14ac:dyDescent="0.25">
      <c r="A190" s="11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179" customFormat="1" x14ac:dyDescent="0.25">
      <c r="A191" s="11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179" customFormat="1" x14ac:dyDescent="0.25">
      <c r="A192" s="11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179" customFormat="1" x14ac:dyDescent="0.25">
      <c r="A193" s="11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179" customFormat="1" x14ac:dyDescent="0.25">
      <c r="A194" s="11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179" customFormat="1" x14ac:dyDescent="0.25">
      <c r="A195" s="11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179" customFormat="1" x14ac:dyDescent="0.25">
      <c r="A196" s="11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179" customFormat="1" x14ac:dyDescent="0.25">
      <c r="A197" s="11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179" customFormat="1" x14ac:dyDescent="0.25">
      <c r="A198" s="11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179" customFormat="1" x14ac:dyDescent="0.25">
      <c r="A199" s="11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179" customFormat="1" x14ac:dyDescent="0.25">
      <c r="A200" s="11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179" customFormat="1" x14ac:dyDescent="0.25">
      <c r="A201" s="11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179" customFormat="1" x14ac:dyDescent="0.25">
      <c r="A202" s="11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179" customFormat="1" x14ac:dyDescent="0.25">
      <c r="A203" s="11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179" customFormat="1" x14ac:dyDescent="0.25">
      <c r="A204" s="11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179" customFormat="1" x14ac:dyDescent="0.25">
      <c r="A205" s="11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179" customFormat="1" x14ac:dyDescent="0.25">
      <c r="A206" s="11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179" customFormat="1" x14ac:dyDescent="0.25">
      <c r="A207" s="11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179" customFormat="1" x14ac:dyDescent="0.25">
      <c r="A208" s="11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179" customFormat="1" x14ac:dyDescent="0.25">
      <c r="A209" s="11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179" customFormat="1" x14ac:dyDescent="0.25">
      <c r="A210" s="11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179" customFormat="1" x14ac:dyDescent="0.25">
      <c r="A211" s="11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179" customFormat="1" x14ac:dyDescent="0.25">
      <c r="A212" s="11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179" customFormat="1" x14ac:dyDescent="0.25">
      <c r="A213" s="11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179" customFormat="1" x14ac:dyDescent="0.25">
      <c r="A214" s="11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179" customFormat="1" x14ac:dyDescent="0.25">
      <c r="A215" s="11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179" customFormat="1" x14ac:dyDescent="0.25">
      <c r="A216" s="11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179" customFormat="1" x14ac:dyDescent="0.25">
      <c r="A217" s="11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179" customFormat="1" x14ac:dyDescent="0.25">
      <c r="A218" s="11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179" customFormat="1" x14ac:dyDescent="0.25">
      <c r="A219" s="11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179" customFormat="1" x14ac:dyDescent="0.25">
      <c r="A220" s="11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179" customFormat="1" x14ac:dyDescent="0.25">
      <c r="A221" s="11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179" customFormat="1" x14ac:dyDescent="0.25">
      <c r="A222" s="11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179" customFormat="1" x14ac:dyDescent="0.25">
      <c r="A223" s="11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179" customFormat="1" x14ac:dyDescent="0.25">
      <c r="A224" s="11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179" customFormat="1" x14ac:dyDescent="0.25">
      <c r="A225" s="11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179" customFormat="1" x14ac:dyDescent="0.25">
      <c r="A226" s="11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179" customFormat="1" x14ac:dyDescent="0.25">
      <c r="A227" s="11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179" customFormat="1" x14ac:dyDescent="0.25">
      <c r="A228" s="11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79" customFormat="1" x14ac:dyDescent="0.25">
      <c r="A229" s="11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179" customFormat="1" x14ac:dyDescent="0.25">
      <c r="A230" s="11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179" customFormat="1" x14ac:dyDescent="0.25">
      <c r="A231" s="11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179" customFormat="1" x14ac:dyDescent="0.25">
      <c r="A232" s="11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179" customFormat="1" x14ac:dyDescent="0.25">
      <c r="A233" s="11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179" customFormat="1" x14ac:dyDescent="0.25">
      <c r="A234" s="11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179" customFormat="1" x14ac:dyDescent="0.25">
      <c r="A235" s="11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179" customFormat="1" x14ac:dyDescent="0.25">
      <c r="A236" s="11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179" customFormat="1" x14ac:dyDescent="0.25">
      <c r="A237" s="11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179" customFormat="1" x14ac:dyDescent="0.25">
      <c r="A238" s="11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179" customFormat="1" x14ac:dyDescent="0.25">
      <c r="A239" s="11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179" customFormat="1" x14ac:dyDescent="0.25">
      <c r="A240" s="11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179" customFormat="1" x14ac:dyDescent="0.25">
      <c r="A241" s="11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179" customFormat="1" x14ac:dyDescent="0.25">
      <c r="A242" s="11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179" customFormat="1" x14ac:dyDescent="0.25">
      <c r="A243" s="11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179" customFormat="1" x14ac:dyDescent="0.25">
      <c r="A244" s="11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179" customFormat="1" x14ac:dyDescent="0.25">
      <c r="A245" s="11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179" customFormat="1" x14ac:dyDescent="0.25">
      <c r="A246" s="11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179" customFormat="1" x14ac:dyDescent="0.25">
      <c r="A247" s="11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179" customFormat="1" x14ac:dyDescent="0.25">
      <c r="A248" s="11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179" customFormat="1" x14ac:dyDescent="0.25">
      <c r="A249" s="11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179" customFormat="1" x14ac:dyDescent="0.25">
      <c r="A250" s="11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179" customFormat="1" x14ac:dyDescent="0.25">
      <c r="A251" s="11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179" customFormat="1" x14ac:dyDescent="0.25">
      <c r="A252" s="11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179" customFormat="1" x14ac:dyDescent="0.25">
      <c r="A253" s="11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179" customFormat="1" x14ac:dyDescent="0.25">
      <c r="A254" s="11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179" customFormat="1" x14ac:dyDescent="0.25">
      <c r="A255" s="11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x14ac:dyDescent="0.25">
      <c r="A256" s="11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" x14ac:dyDescent="0.25">
      <c r="A257" s="192"/>
    </row>
    <row r="258" spans="1:1" x14ac:dyDescent="0.25">
      <c r="A258" s="192"/>
    </row>
    <row r="259" spans="1:1" x14ac:dyDescent="0.25">
      <c r="A259" s="192"/>
    </row>
    <row r="260" spans="1:1" x14ac:dyDescent="0.25">
      <c r="A260" s="192"/>
    </row>
    <row r="261" spans="1:1" x14ac:dyDescent="0.25">
      <c r="A261" s="192"/>
    </row>
    <row r="262" spans="1:1" x14ac:dyDescent="0.25">
      <c r="A262" s="192"/>
    </row>
    <row r="263" spans="1:1" x14ac:dyDescent="0.25">
      <c r="A263" s="192"/>
    </row>
    <row r="264" spans="1:1" x14ac:dyDescent="0.25">
      <c r="A264" s="192"/>
    </row>
    <row r="265" spans="1:1" x14ac:dyDescent="0.25">
      <c r="A265" s="192"/>
    </row>
  </sheetData>
  <sheetProtection algorithmName="SHA-512" hashValue="JR/BiHlmC+xodpzG3pPGd8d8M4NXAU6lnPhI9lVEDrPsF0q9CgY2YG8wJUCPv4yhmhhuvM8Iz3GL1pLId2ymtw==" saltValue="D5QdQKlaMmvth/srUuzMbA==" spinCount="100000" sheet="1" objects="1" scenarios="1"/>
  <mergeCells count="24">
    <mergeCell ref="B68:D68"/>
    <mergeCell ref="B63:D63"/>
    <mergeCell ref="D21:D22"/>
    <mergeCell ref="AI20:AJ20"/>
    <mergeCell ref="AJ21:AJ22"/>
    <mergeCell ref="N21:N22"/>
    <mergeCell ref="O21:O22"/>
    <mergeCell ref="Q20:S20"/>
    <mergeCell ref="U20:V20"/>
    <mergeCell ref="X20:Z20"/>
    <mergeCell ref="AB20:AC20"/>
    <mergeCell ref="AE20:AG20"/>
    <mergeCell ref="U21:U22"/>
    <mergeCell ref="V21:V22"/>
    <mergeCell ref="AB21:AB22"/>
    <mergeCell ref="AC21:AC22"/>
    <mergeCell ref="AI21:AI22"/>
    <mergeCell ref="A3:K3"/>
    <mergeCell ref="B10:O10"/>
    <mergeCell ref="B11:O11"/>
    <mergeCell ref="D14:O14"/>
    <mergeCell ref="F20:H20"/>
    <mergeCell ref="J20:L20"/>
    <mergeCell ref="N20:O20"/>
  </mergeCells>
  <dataValidations disablePrompts="1" count="6">
    <dataValidation type="list" allowBlank="1" showInputMessage="1" showErrorMessage="1" prompt="Select Charge Unit - per 30 days, per kWh, per kW, per kVA." sqref="D45:D46 D48:D58 D24:D35 D37:D43">
      <formula1>"per 30 days, per kWh, per kW, per kVA"</formula1>
    </dataValidation>
    <dataValidation type="list" allowBlank="1" showInputMessage="1" showErrorMessage="1" sqref="E45:E46 E69 E64 E48:E59 E23:E35 E37:E40 E42:E43">
      <formula1>#REF!</formula1>
    </dataValidation>
    <dataValidation type="list" allowBlank="1" showInputMessage="1" showErrorMessage="1" prompt="Select Charge Unit - monthly, per kWh, per kW" sqref="D69 D59 D64">
      <formula1>"Monthly, per kWh, per kW"</formula1>
    </dataValidation>
    <dataValidation type="list" allowBlank="1" showInputMessage="1" showErrorMessage="1" sqref="D23">
      <formula1>"per 30 days, per kWh, per kW, per kVA"</formula1>
    </dataValidation>
    <dataValidation type="list" allowBlank="1" showInputMessage="1" showErrorMessage="1" sqref="D16">
      <formula1>"TOU, non-TOU"</formula1>
    </dataValidation>
    <dataValidation type="list" allowBlank="1" showInputMessage="1" showErrorMessage="1" sqref="E41">
      <formula1>#REF!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60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9</xdr:col>
                    <xdr:colOff>361950</xdr:colOff>
                    <xdr:row>16</xdr:row>
                    <xdr:rowOff>114300</xdr:rowOff>
                  </from>
                  <to>
                    <xdr:col>16</xdr:col>
                    <xdr:colOff>523875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514350</xdr:colOff>
                    <xdr:row>18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357"/>
  <sheetViews>
    <sheetView showGridLines="0" zoomScale="80" zoomScaleNormal="80" workbookViewId="0"/>
  </sheetViews>
  <sheetFormatPr defaultColWidth="9.140625" defaultRowHeight="15" x14ac:dyDescent="0.25"/>
  <cols>
    <col min="1" max="1" width="1.85546875" style="153" customWidth="1"/>
    <col min="2" max="2" width="71" style="153" customWidth="1"/>
    <col min="3" max="3" width="1.5703125" style="153" customWidth="1"/>
    <col min="4" max="4" width="12.5703125" style="153" customWidth="1"/>
    <col min="5" max="5" width="1.7109375" style="153" customWidth="1"/>
    <col min="6" max="6" width="11.28515625" style="153" customWidth="1"/>
    <col min="7" max="7" width="10.85546875" style="153" customWidth="1"/>
    <col min="8" max="8" width="13" style="153" customWidth="1"/>
    <col min="9" max="9" width="1.28515625" style="153" customWidth="1"/>
    <col min="10" max="10" width="10.85546875" style="153" customWidth="1"/>
    <col min="11" max="11" width="11" style="153" customWidth="1"/>
    <col min="12" max="12" width="13.140625" style="153" customWidth="1"/>
    <col min="13" max="13" width="0.85546875" style="153" customWidth="1"/>
    <col min="14" max="14" width="11.140625" style="153" customWidth="1"/>
    <col min="15" max="15" width="9.140625" style="153" customWidth="1"/>
    <col min="16" max="16" width="1.42578125" style="153" customWidth="1"/>
    <col min="17" max="17" width="14.140625" style="153" customWidth="1"/>
    <col min="18" max="18" width="10.85546875" style="153" customWidth="1"/>
    <col min="19" max="19" width="13.28515625" style="153" customWidth="1"/>
    <col min="20" max="20" width="1.28515625" style="153" customWidth="1"/>
    <col min="21" max="21" width="10.85546875" style="153" customWidth="1"/>
    <col min="22" max="22" width="10.140625" style="153" customWidth="1"/>
    <col min="23" max="23" width="1.28515625" style="153" customWidth="1"/>
    <col min="24" max="24" width="11" style="153" customWidth="1"/>
    <col min="25" max="25" width="10.85546875" style="153" customWidth="1"/>
    <col min="26" max="26" width="13.42578125" style="153" customWidth="1"/>
    <col min="27" max="27" width="1.28515625" style="153" customWidth="1"/>
    <col min="28" max="28" width="11.140625" style="153" customWidth="1"/>
    <col min="29" max="29" width="9.140625" style="153"/>
    <col min="30" max="30" width="0.85546875" style="153" customWidth="1"/>
    <col min="31" max="32" width="11.140625" style="153" customWidth="1"/>
    <col min="33" max="33" width="13.140625" style="153" customWidth="1"/>
    <col min="34" max="34" width="1.140625" style="153" customWidth="1"/>
    <col min="35" max="35" width="11" style="153" customWidth="1"/>
    <col min="36" max="36" width="9.140625" style="153"/>
    <col min="37" max="37" width="0.85546875" style="153" customWidth="1"/>
    <col min="38" max="16384" width="9.140625" style="153"/>
  </cols>
  <sheetData>
    <row r="1" spans="1:20" ht="21.75" x14ac:dyDescent="0.25">
      <c r="A1" s="131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31"/>
      <c r="M1" s="131"/>
      <c r="N1" s="134" t="s">
        <v>42</v>
      </c>
      <c r="O1" s="135">
        <f>EBNUMBER</f>
        <v>0</v>
      </c>
      <c r="T1" s="153">
        <v>2</v>
      </c>
    </row>
    <row r="2" spans="1:20" ht="18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1"/>
      <c r="M2" s="131"/>
      <c r="N2" s="134" t="s">
        <v>41</v>
      </c>
      <c r="O2" s="137"/>
    </row>
    <row r="3" spans="1:20" ht="18" x14ac:dyDescent="0.25">
      <c r="A3" s="347"/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131"/>
      <c r="M3" s="131"/>
      <c r="N3" s="134" t="s">
        <v>40</v>
      </c>
      <c r="O3" s="137"/>
    </row>
    <row r="4" spans="1:20" ht="18" x14ac:dyDescent="0.25">
      <c r="A4" s="139"/>
      <c r="B4" s="139"/>
      <c r="C4" s="139"/>
      <c r="D4" s="139"/>
      <c r="E4" s="139"/>
      <c r="F4" s="139"/>
      <c r="G4" s="139"/>
      <c r="H4" s="139"/>
      <c r="I4" s="138"/>
      <c r="J4" s="138"/>
      <c r="K4" s="138"/>
      <c r="L4" s="131"/>
      <c r="M4" s="131"/>
      <c r="N4" s="134" t="s">
        <v>39</v>
      </c>
      <c r="O4" s="137"/>
    </row>
    <row r="5" spans="1:20" ht="15.75" x14ac:dyDescent="0.25">
      <c r="A5" s="131"/>
      <c r="B5" s="131"/>
      <c r="C5" s="136"/>
      <c r="D5" s="136"/>
      <c r="E5" s="136"/>
      <c r="F5" s="131"/>
      <c r="G5" s="131"/>
      <c r="H5" s="131"/>
      <c r="I5" s="131"/>
      <c r="J5" s="131"/>
      <c r="K5" s="131"/>
      <c r="L5" s="131"/>
      <c r="M5" s="131"/>
      <c r="N5" s="134" t="s">
        <v>38</v>
      </c>
      <c r="O5" s="133"/>
    </row>
    <row r="6" spans="1:20" x14ac:dyDescent="0.25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4"/>
      <c r="O6" s="135"/>
    </row>
    <row r="7" spans="1:20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4" t="s">
        <v>37</v>
      </c>
      <c r="O7" s="133"/>
    </row>
    <row r="8" spans="1:20" x14ac:dyDescent="0.25">
      <c r="A8" s="132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"/>
    </row>
    <row r="9" spans="1:2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0" ht="18" x14ac:dyDescent="0.25">
      <c r="A10" s="1"/>
      <c r="B10" s="344" t="s">
        <v>36</v>
      </c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344"/>
      <c r="N10" s="344"/>
      <c r="O10" s="344"/>
    </row>
    <row r="11" spans="1:20" ht="18" x14ac:dyDescent="0.25">
      <c r="A11" s="1"/>
      <c r="B11" s="344" t="s">
        <v>35</v>
      </c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</row>
    <row r="12" spans="1:2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0" ht="15.75" x14ac:dyDescent="0.25">
      <c r="A14" s="1"/>
      <c r="B14" s="130" t="s">
        <v>34</v>
      </c>
      <c r="C14" s="1"/>
      <c r="D14" s="345" t="s">
        <v>50</v>
      </c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</row>
    <row r="15" spans="1:20" ht="15.75" x14ac:dyDescent="0.25">
      <c r="A15" s="1"/>
      <c r="B15" s="128"/>
      <c r="C15" s="1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</row>
    <row r="16" spans="1:20" ht="15.75" x14ac:dyDescent="0.25">
      <c r="A16" s="1"/>
      <c r="B16" s="130" t="s">
        <v>33</v>
      </c>
      <c r="C16" s="1"/>
      <c r="D16" s="129" t="s">
        <v>44</v>
      </c>
      <c r="E16" s="127"/>
      <c r="F16" s="244" t="s">
        <v>85</v>
      </c>
      <c r="G16" s="127"/>
      <c r="H16" s="127"/>
      <c r="I16" s="127"/>
      <c r="J16" s="166"/>
      <c r="K16" s="127"/>
      <c r="L16" s="167"/>
      <c r="M16" s="127"/>
      <c r="N16" s="127"/>
      <c r="O16" s="127"/>
    </row>
    <row r="17" spans="1:37" ht="15.75" x14ac:dyDescent="0.25">
      <c r="A17" s="1"/>
      <c r="B17" s="128"/>
      <c r="C17" s="1"/>
      <c r="D17" s="127"/>
      <c r="E17" s="127"/>
      <c r="F17" s="157">
        <f>ROUND(+F18*0.9,0)</f>
        <v>1600</v>
      </c>
      <c r="G17" s="155" t="s">
        <v>47</v>
      </c>
      <c r="H17" s="162"/>
      <c r="I17" s="127"/>
      <c r="J17" s="166"/>
      <c r="K17" s="127"/>
      <c r="L17" s="127"/>
      <c r="M17" s="127"/>
      <c r="N17" s="127"/>
      <c r="O17" s="127"/>
    </row>
    <row r="18" spans="1:37" x14ac:dyDescent="0.25">
      <c r="A18" s="1"/>
      <c r="B18" s="2"/>
      <c r="C18" s="1"/>
      <c r="D18" s="4"/>
      <c r="E18" s="4"/>
      <c r="F18" s="157">
        <v>1778</v>
      </c>
      <c r="G18" s="4" t="s">
        <v>45</v>
      </c>
      <c r="H18" s="1"/>
      <c r="I18" s="1"/>
      <c r="J18" s="1"/>
      <c r="K18" s="1"/>
      <c r="L18" s="1"/>
      <c r="M18" s="1"/>
      <c r="N18" s="1"/>
      <c r="O18" s="1"/>
    </row>
    <row r="19" spans="1:37" x14ac:dyDescent="0.25">
      <c r="A19" s="1"/>
      <c r="B19" s="161"/>
      <c r="C19" s="1"/>
      <c r="D19" s="4" t="s">
        <v>31</v>
      </c>
      <c r="E19" s="1"/>
      <c r="F19" s="157">
        <v>800000</v>
      </c>
      <c r="G19" s="155" t="s">
        <v>30</v>
      </c>
      <c r="H19" s="5"/>
      <c r="I19" s="1"/>
      <c r="J19" s="1"/>
      <c r="K19" s="1"/>
      <c r="L19" s="1"/>
      <c r="M19" s="1"/>
      <c r="N19" s="1"/>
      <c r="O19" s="1"/>
      <c r="S19" s="165"/>
    </row>
    <row r="20" spans="1:37" x14ac:dyDescent="0.25">
      <c r="A20" s="1"/>
      <c r="B20" s="2"/>
      <c r="C20" s="1"/>
      <c r="D20" s="125"/>
      <c r="E20" s="125"/>
      <c r="F20" s="342" t="s">
        <v>29</v>
      </c>
      <c r="G20" s="346"/>
      <c r="H20" s="343"/>
      <c r="I20" s="1"/>
      <c r="J20" s="351" t="s">
        <v>97</v>
      </c>
      <c r="K20" s="352"/>
      <c r="L20" s="353"/>
      <c r="M20" s="1"/>
      <c r="N20" s="342" t="s">
        <v>28</v>
      </c>
      <c r="O20" s="343"/>
      <c r="Q20" s="333"/>
      <c r="R20" s="333"/>
      <c r="S20" s="333"/>
      <c r="T20" s="206"/>
      <c r="U20" s="333"/>
      <c r="V20" s="333"/>
      <c r="W20" s="197"/>
      <c r="X20" s="333"/>
      <c r="Y20" s="333"/>
      <c r="Z20" s="333"/>
      <c r="AA20" s="206"/>
      <c r="AB20" s="333"/>
      <c r="AC20" s="333"/>
      <c r="AD20" s="197"/>
      <c r="AE20" s="333"/>
      <c r="AF20" s="333"/>
      <c r="AG20" s="333"/>
      <c r="AH20" s="206"/>
      <c r="AI20" s="333"/>
      <c r="AJ20" s="333"/>
      <c r="AK20" s="197"/>
    </row>
    <row r="21" spans="1:37" ht="15" customHeight="1" x14ac:dyDescent="0.25">
      <c r="A21" s="1"/>
      <c r="B21" s="2"/>
      <c r="C21" s="1"/>
      <c r="D21" s="334" t="s">
        <v>27</v>
      </c>
      <c r="E21" s="121"/>
      <c r="F21" s="124" t="s">
        <v>26</v>
      </c>
      <c r="G21" s="124" t="s">
        <v>25</v>
      </c>
      <c r="H21" s="122" t="s">
        <v>24</v>
      </c>
      <c r="I21" s="1"/>
      <c r="J21" s="124" t="s">
        <v>26</v>
      </c>
      <c r="K21" s="123" t="s">
        <v>25</v>
      </c>
      <c r="L21" s="122" t="s">
        <v>24</v>
      </c>
      <c r="M21" s="1"/>
      <c r="N21" s="336" t="s">
        <v>23</v>
      </c>
      <c r="O21" s="338" t="s">
        <v>22</v>
      </c>
      <c r="Q21" s="243"/>
      <c r="R21" s="243"/>
      <c r="S21" s="243"/>
      <c r="T21" s="206"/>
      <c r="U21" s="340"/>
      <c r="V21" s="340"/>
      <c r="W21" s="197"/>
      <c r="X21" s="243"/>
      <c r="Y21" s="243"/>
      <c r="Z21" s="243"/>
      <c r="AA21" s="206"/>
      <c r="AB21" s="340"/>
      <c r="AC21" s="340"/>
      <c r="AD21" s="197"/>
      <c r="AE21" s="243"/>
      <c r="AF21" s="243"/>
      <c r="AG21" s="243"/>
      <c r="AH21" s="206"/>
      <c r="AI21" s="340"/>
      <c r="AJ21" s="340"/>
      <c r="AK21" s="197"/>
    </row>
    <row r="22" spans="1:37" x14ac:dyDescent="0.25">
      <c r="A22" s="1"/>
      <c r="B22" s="2"/>
      <c r="C22" s="1"/>
      <c r="D22" s="335"/>
      <c r="E22" s="121"/>
      <c r="F22" s="120" t="s">
        <v>21</v>
      </c>
      <c r="G22" s="120"/>
      <c r="H22" s="119" t="s">
        <v>21</v>
      </c>
      <c r="I22" s="1"/>
      <c r="J22" s="120" t="s">
        <v>21</v>
      </c>
      <c r="K22" s="119"/>
      <c r="L22" s="119" t="s">
        <v>21</v>
      </c>
      <c r="M22" s="1"/>
      <c r="N22" s="337"/>
      <c r="O22" s="339"/>
      <c r="Q22" s="208"/>
      <c r="R22" s="208"/>
      <c r="S22" s="208"/>
      <c r="T22" s="206"/>
      <c r="U22" s="354"/>
      <c r="V22" s="354"/>
      <c r="W22" s="197"/>
      <c r="X22" s="208"/>
      <c r="Y22" s="208"/>
      <c r="Z22" s="208"/>
      <c r="AA22" s="206"/>
      <c r="AB22" s="354"/>
      <c r="AC22" s="354"/>
      <c r="AD22" s="197"/>
      <c r="AE22" s="208"/>
      <c r="AF22" s="208"/>
      <c r="AG22" s="208"/>
      <c r="AH22" s="206"/>
      <c r="AI22" s="354"/>
      <c r="AJ22" s="354"/>
      <c r="AK22" s="197"/>
    </row>
    <row r="23" spans="1:37" x14ac:dyDescent="0.25">
      <c r="A23" s="1"/>
      <c r="B23" s="54" t="s">
        <v>59</v>
      </c>
      <c r="C23" s="54"/>
      <c r="D23" s="86" t="s">
        <v>43</v>
      </c>
      <c r="E23" s="85"/>
      <c r="F23" s="141">
        <v>897.86</v>
      </c>
      <c r="G23" s="90">
        <v>1</v>
      </c>
      <c r="H23" s="105">
        <f t="shared" ref="H23:H25" si="0">G23*F23</f>
        <v>897.86</v>
      </c>
      <c r="I23" s="83"/>
      <c r="J23" s="320">
        <v>946.52</v>
      </c>
      <c r="K23" s="89">
        <v>1</v>
      </c>
      <c r="L23" s="105">
        <f t="shared" ref="L23:L31" si="1">K23*J23</f>
        <v>946.52</v>
      </c>
      <c r="M23" s="83"/>
      <c r="N23" s="82">
        <f t="shared" ref="N23:N57" si="2">L23-H23</f>
        <v>48.659999999999968</v>
      </c>
      <c r="O23" s="104">
        <f>IF(OR(H23=0,L23=0),"",(N23/H23))</f>
        <v>5.4195531597353672E-2</v>
      </c>
      <c r="Q23" s="209"/>
      <c r="R23" s="53"/>
      <c r="S23" s="200"/>
      <c r="T23" s="53"/>
      <c r="U23" s="201"/>
      <c r="V23" s="202"/>
      <c r="W23" s="197"/>
      <c r="X23" s="209"/>
      <c r="Y23" s="53"/>
      <c r="Z23" s="200"/>
      <c r="AA23" s="53"/>
      <c r="AB23" s="201"/>
      <c r="AC23" s="202"/>
      <c r="AD23" s="197"/>
      <c r="AE23" s="209"/>
      <c r="AF23" s="53"/>
      <c r="AG23" s="200"/>
      <c r="AH23" s="53"/>
      <c r="AI23" s="201"/>
      <c r="AJ23" s="202"/>
      <c r="AK23" s="197"/>
    </row>
    <row r="24" spans="1:37" s="192" customFormat="1" x14ac:dyDescent="0.25">
      <c r="A24" s="114"/>
      <c r="B24" s="85" t="s">
        <v>67</v>
      </c>
      <c r="C24" s="85"/>
      <c r="D24" s="86" t="s">
        <v>43</v>
      </c>
      <c r="E24" s="85"/>
      <c r="F24" s="141">
        <v>18.89</v>
      </c>
      <c r="G24" s="90">
        <v>1</v>
      </c>
      <c r="H24" s="105">
        <f t="shared" si="0"/>
        <v>18.89</v>
      </c>
      <c r="I24" s="107"/>
      <c r="J24" s="320">
        <v>18.89</v>
      </c>
      <c r="K24" s="89">
        <v>1</v>
      </c>
      <c r="L24" s="189">
        <f t="shared" ref="L24:L25" si="3">K24*J24</f>
        <v>18.89</v>
      </c>
      <c r="M24" s="107"/>
      <c r="N24" s="190">
        <f t="shared" ref="N24:N25" si="4">L24-H24</f>
        <v>0</v>
      </c>
      <c r="O24" s="191">
        <f t="shared" ref="O24:O25" si="5">IF(OR(H24=0,L24=0),"",(N24/H24))</f>
        <v>0</v>
      </c>
      <c r="Q24" s="210"/>
      <c r="R24" s="53"/>
      <c r="S24" s="200"/>
      <c r="T24" s="53"/>
      <c r="U24" s="201"/>
      <c r="V24" s="202"/>
      <c r="W24" s="197"/>
      <c r="X24" s="210"/>
      <c r="Y24" s="53"/>
      <c r="Z24" s="200"/>
      <c r="AA24" s="53"/>
      <c r="AB24" s="201"/>
      <c r="AC24" s="202"/>
      <c r="AD24" s="197"/>
      <c r="AE24" s="210"/>
      <c r="AF24" s="53"/>
      <c r="AG24" s="200"/>
      <c r="AH24" s="53"/>
      <c r="AI24" s="201"/>
      <c r="AJ24" s="202"/>
      <c r="AK24" s="197"/>
    </row>
    <row r="25" spans="1:37" s="192" customFormat="1" x14ac:dyDescent="0.25">
      <c r="A25" s="114"/>
      <c r="B25" s="85" t="s">
        <v>68</v>
      </c>
      <c r="C25" s="85"/>
      <c r="D25" s="86" t="s">
        <v>43</v>
      </c>
      <c r="E25" s="85"/>
      <c r="F25" s="141">
        <v>5.48</v>
      </c>
      <c r="G25" s="90">
        <v>1</v>
      </c>
      <c r="H25" s="105">
        <f t="shared" si="0"/>
        <v>5.48</v>
      </c>
      <c r="I25" s="107"/>
      <c r="J25" s="320">
        <v>5.48</v>
      </c>
      <c r="K25" s="89">
        <v>1</v>
      </c>
      <c r="L25" s="189">
        <f t="shared" si="3"/>
        <v>5.48</v>
      </c>
      <c r="M25" s="107"/>
      <c r="N25" s="190">
        <f t="shared" si="4"/>
        <v>0</v>
      </c>
      <c r="O25" s="191">
        <f t="shared" si="5"/>
        <v>0</v>
      </c>
      <c r="Q25" s="210"/>
      <c r="R25" s="53"/>
      <c r="S25" s="200"/>
      <c r="T25" s="53"/>
      <c r="U25" s="201"/>
      <c r="V25" s="202"/>
      <c r="W25" s="197"/>
      <c r="X25" s="210"/>
      <c r="Y25" s="53"/>
      <c r="Z25" s="200"/>
      <c r="AA25" s="53"/>
      <c r="AB25" s="201"/>
      <c r="AC25" s="202"/>
      <c r="AD25" s="197"/>
      <c r="AE25" s="210"/>
      <c r="AF25" s="53"/>
      <c r="AG25" s="200"/>
      <c r="AH25" s="53"/>
      <c r="AI25" s="201"/>
      <c r="AJ25" s="202"/>
      <c r="AK25" s="197"/>
    </row>
    <row r="26" spans="1:37" x14ac:dyDescent="0.25">
      <c r="A26" s="1"/>
      <c r="B26" s="54" t="s">
        <v>20</v>
      </c>
      <c r="C26" s="54"/>
      <c r="D26" s="86" t="s">
        <v>46</v>
      </c>
      <c r="E26" s="85"/>
      <c r="F26" s="113">
        <v>5.8201000000000001</v>
      </c>
      <c r="G26" s="159">
        <f>$F$18</f>
        <v>1778</v>
      </c>
      <c r="H26" s="105">
        <f t="shared" ref="H26:H34" si="6">G26*F26</f>
        <v>10348.1378</v>
      </c>
      <c r="I26" s="83"/>
      <c r="J26" s="330">
        <v>6.1355000000000004</v>
      </c>
      <c r="K26" s="159">
        <f>+$G$26</f>
        <v>1778</v>
      </c>
      <c r="L26" s="105">
        <f t="shared" si="1"/>
        <v>10908.919</v>
      </c>
      <c r="M26" s="83"/>
      <c r="N26" s="82">
        <f t="shared" si="2"/>
        <v>560.78119999999944</v>
      </c>
      <c r="O26" s="104">
        <f>IF(OR(H26=0,L26=0),"",(N26/H26))</f>
        <v>5.4191508736963226E-2</v>
      </c>
      <c r="Q26" s="212"/>
      <c r="R26" s="239"/>
      <c r="S26" s="200"/>
      <c r="T26" s="53"/>
      <c r="U26" s="201"/>
      <c r="V26" s="202"/>
      <c r="W26" s="197"/>
      <c r="X26" s="212"/>
      <c r="Y26" s="239"/>
      <c r="Z26" s="200"/>
      <c r="AA26" s="53"/>
      <c r="AB26" s="201"/>
      <c r="AC26" s="202"/>
      <c r="AD26" s="197"/>
      <c r="AE26" s="212"/>
      <c r="AF26" s="239"/>
      <c r="AG26" s="200"/>
      <c r="AH26" s="53"/>
      <c r="AI26" s="201"/>
      <c r="AJ26" s="202"/>
      <c r="AK26" s="197"/>
    </row>
    <row r="27" spans="1:37" s="179" customFormat="1" x14ac:dyDescent="0.25">
      <c r="A27" s="1"/>
      <c r="B27" s="188" t="s">
        <v>70</v>
      </c>
      <c r="C27" s="54"/>
      <c r="D27" s="86" t="s">
        <v>46</v>
      </c>
      <c r="E27" s="85"/>
      <c r="F27" s="113">
        <v>-6.5299999999999997E-2</v>
      </c>
      <c r="G27" s="159">
        <f t="shared" ref="G27:G34" si="7">$F$18</f>
        <v>1778</v>
      </c>
      <c r="H27" s="105">
        <f t="shared" si="6"/>
        <v>-116.10339999999999</v>
      </c>
      <c r="I27" s="83"/>
      <c r="J27" s="330">
        <v>-6.5299999999999997E-2</v>
      </c>
      <c r="K27" s="90">
        <f t="shared" ref="K27:K31" si="8">$F$18</f>
        <v>1778</v>
      </c>
      <c r="L27" s="105">
        <f t="shared" si="1"/>
        <v>-116.10339999999999</v>
      </c>
      <c r="M27" s="83"/>
      <c r="N27" s="82">
        <f t="shared" si="2"/>
        <v>0</v>
      </c>
      <c r="O27" s="104">
        <f t="shared" ref="O27:O31" si="9">IF(OR(H27=0,L27=0),"",(N27/H27))</f>
        <v>0</v>
      </c>
      <c r="Q27" s="212"/>
      <c r="R27" s="239"/>
      <c r="S27" s="200"/>
      <c r="T27" s="53"/>
      <c r="U27" s="201"/>
      <c r="V27" s="202"/>
      <c r="W27" s="197"/>
      <c r="X27" s="212"/>
      <c r="Y27" s="239"/>
      <c r="Z27" s="200"/>
      <c r="AA27" s="53"/>
      <c r="AB27" s="201"/>
      <c r="AC27" s="202"/>
      <c r="AD27" s="197"/>
      <c r="AE27" s="212"/>
      <c r="AF27" s="239"/>
      <c r="AG27" s="200"/>
      <c r="AH27" s="53"/>
      <c r="AI27" s="201"/>
      <c r="AJ27" s="202"/>
      <c r="AK27" s="197"/>
    </row>
    <row r="28" spans="1:37" s="179" customFormat="1" x14ac:dyDescent="0.25">
      <c r="A28" s="1"/>
      <c r="B28" s="188" t="s">
        <v>82</v>
      </c>
      <c r="C28" s="54"/>
      <c r="D28" s="86" t="s">
        <v>46</v>
      </c>
      <c r="E28" s="85"/>
      <c r="F28" s="113">
        <v>-0.20169999999999999</v>
      </c>
      <c r="G28" s="159">
        <f t="shared" si="7"/>
        <v>1778</v>
      </c>
      <c r="H28" s="105">
        <f t="shared" si="6"/>
        <v>-358.62259999999998</v>
      </c>
      <c r="I28" s="83"/>
      <c r="J28" s="330">
        <v>-0.20169999999999999</v>
      </c>
      <c r="K28" s="90">
        <f t="shared" si="8"/>
        <v>1778</v>
      </c>
      <c r="L28" s="105">
        <f t="shared" si="1"/>
        <v>-358.62259999999998</v>
      </c>
      <c r="M28" s="83"/>
      <c r="N28" s="82">
        <f t="shared" si="2"/>
        <v>0</v>
      </c>
      <c r="O28" s="104">
        <f t="shared" si="9"/>
        <v>0</v>
      </c>
      <c r="Q28" s="212"/>
      <c r="R28" s="239"/>
      <c r="S28" s="200"/>
      <c r="T28" s="53"/>
      <c r="U28" s="201"/>
      <c r="V28" s="202"/>
      <c r="W28" s="197"/>
      <c r="X28" s="212"/>
      <c r="Y28" s="239"/>
      <c r="Z28" s="200"/>
      <c r="AA28" s="53"/>
      <c r="AB28" s="201"/>
      <c r="AC28" s="202"/>
      <c r="AD28" s="197"/>
      <c r="AE28" s="212"/>
      <c r="AF28" s="239"/>
      <c r="AG28" s="200"/>
      <c r="AH28" s="53"/>
      <c r="AI28" s="201"/>
      <c r="AJ28" s="202"/>
      <c r="AK28" s="197"/>
    </row>
    <row r="29" spans="1:37" s="179" customFormat="1" x14ac:dyDescent="0.25">
      <c r="A29" s="1"/>
      <c r="B29" s="188" t="s">
        <v>83</v>
      </c>
      <c r="C29" s="54"/>
      <c r="D29" s="86" t="s">
        <v>46</v>
      </c>
      <c r="E29" s="85"/>
      <c r="F29" s="113">
        <v>5.5999999999999999E-3</v>
      </c>
      <c r="G29" s="159">
        <f t="shared" si="7"/>
        <v>1778</v>
      </c>
      <c r="H29" s="105">
        <f t="shared" si="6"/>
        <v>9.9567999999999994</v>
      </c>
      <c r="I29" s="83"/>
      <c r="J29" s="330">
        <v>5.5999999999999999E-3</v>
      </c>
      <c r="K29" s="90">
        <f t="shared" si="8"/>
        <v>1778</v>
      </c>
      <c r="L29" s="105">
        <f t="shared" si="1"/>
        <v>9.9567999999999994</v>
      </c>
      <c r="M29" s="83"/>
      <c r="N29" s="82">
        <f t="shared" si="2"/>
        <v>0</v>
      </c>
      <c r="O29" s="104">
        <f t="shared" si="9"/>
        <v>0</v>
      </c>
      <c r="Q29" s="212"/>
      <c r="R29" s="239"/>
      <c r="S29" s="200"/>
      <c r="T29" s="53"/>
      <c r="U29" s="201"/>
      <c r="V29" s="202"/>
      <c r="W29" s="197"/>
      <c r="X29" s="212"/>
      <c r="Y29" s="239"/>
      <c r="Z29" s="200"/>
      <c r="AA29" s="53"/>
      <c r="AB29" s="201"/>
      <c r="AC29" s="202"/>
      <c r="AD29" s="197"/>
      <c r="AE29" s="212"/>
      <c r="AF29" s="239"/>
      <c r="AG29" s="200"/>
      <c r="AH29" s="53"/>
      <c r="AI29" s="201"/>
      <c r="AJ29" s="202"/>
      <c r="AK29" s="197"/>
    </row>
    <row r="30" spans="1:37" s="179" customFormat="1" x14ac:dyDescent="0.25">
      <c r="A30" s="1"/>
      <c r="B30" s="188" t="s">
        <v>71</v>
      </c>
      <c r="C30" s="54"/>
      <c r="D30" s="86" t="s">
        <v>46</v>
      </c>
      <c r="E30" s="85"/>
      <c r="F30" s="113">
        <v>3.8E-3</v>
      </c>
      <c r="G30" s="159">
        <f t="shared" si="7"/>
        <v>1778</v>
      </c>
      <c r="H30" s="105">
        <f t="shared" si="6"/>
        <v>6.7564000000000002</v>
      </c>
      <c r="I30" s="83"/>
      <c r="J30" s="330">
        <v>3.8E-3</v>
      </c>
      <c r="K30" s="90">
        <f t="shared" si="8"/>
        <v>1778</v>
      </c>
      <c r="L30" s="105">
        <f t="shared" si="1"/>
        <v>6.7564000000000002</v>
      </c>
      <c r="M30" s="83"/>
      <c r="N30" s="82">
        <f t="shared" si="2"/>
        <v>0</v>
      </c>
      <c r="O30" s="104">
        <f t="shared" si="9"/>
        <v>0</v>
      </c>
      <c r="Q30" s="212"/>
      <c r="R30" s="239"/>
      <c r="S30" s="200"/>
      <c r="T30" s="53"/>
      <c r="U30" s="201"/>
      <c r="V30" s="202"/>
      <c r="W30" s="197"/>
      <c r="X30" s="212"/>
      <c r="Y30" s="239"/>
      <c r="Z30" s="200"/>
      <c r="AA30" s="53"/>
      <c r="AB30" s="201"/>
      <c r="AC30" s="202"/>
      <c r="AD30" s="197"/>
      <c r="AE30" s="212"/>
      <c r="AF30" s="239"/>
      <c r="AG30" s="200"/>
      <c r="AH30" s="53"/>
      <c r="AI30" s="201"/>
      <c r="AJ30" s="202"/>
      <c r="AK30" s="197"/>
    </row>
    <row r="31" spans="1:37" s="179" customFormat="1" x14ac:dyDescent="0.25">
      <c r="A31" s="1"/>
      <c r="B31" s="188" t="s">
        <v>72</v>
      </c>
      <c r="C31" s="54"/>
      <c r="D31" s="86" t="s">
        <v>46</v>
      </c>
      <c r="E31" s="85"/>
      <c r="F31" s="113">
        <v>6.2700000000000006E-2</v>
      </c>
      <c r="G31" s="159">
        <f t="shared" si="7"/>
        <v>1778</v>
      </c>
      <c r="H31" s="105">
        <f t="shared" si="6"/>
        <v>111.48060000000001</v>
      </c>
      <c r="I31" s="83"/>
      <c r="J31" s="330">
        <v>6.2700000000000006E-2</v>
      </c>
      <c r="K31" s="90">
        <f t="shared" si="8"/>
        <v>1778</v>
      </c>
      <c r="L31" s="105">
        <f t="shared" si="1"/>
        <v>111.48060000000001</v>
      </c>
      <c r="M31" s="83"/>
      <c r="N31" s="82">
        <f t="shared" si="2"/>
        <v>0</v>
      </c>
      <c r="O31" s="104">
        <f t="shared" si="9"/>
        <v>0</v>
      </c>
      <c r="Q31" s="212"/>
      <c r="R31" s="239"/>
      <c r="S31" s="200"/>
      <c r="T31" s="53"/>
      <c r="U31" s="201"/>
      <c r="V31" s="202"/>
      <c r="W31" s="197"/>
      <c r="X31" s="212"/>
      <c r="Y31" s="239"/>
      <c r="Z31" s="200"/>
      <c r="AA31" s="53"/>
      <c r="AB31" s="201"/>
      <c r="AC31" s="202"/>
      <c r="AD31" s="197"/>
      <c r="AE31" s="212"/>
      <c r="AF31" s="239"/>
      <c r="AG31" s="200"/>
      <c r="AH31" s="53"/>
      <c r="AI31" s="201"/>
      <c r="AJ31" s="202"/>
      <c r="AK31" s="197"/>
    </row>
    <row r="32" spans="1:37" s="192" customFormat="1" x14ac:dyDescent="0.25">
      <c r="A32" s="114"/>
      <c r="B32" s="85" t="s">
        <v>67</v>
      </c>
      <c r="C32" s="85"/>
      <c r="D32" s="86" t="s">
        <v>46</v>
      </c>
      <c r="E32" s="85"/>
      <c r="F32" s="113">
        <v>0.1226</v>
      </c>
      <c r="G32" s="159">
        <f t="shared" si="7"/>
        <v>1778</v>
      </c>
      <c r="H32" s="105">
        <f t="shared" si="6"/>
        <v>217.9828</v>
      </c>
      <c r="I32" s="107"/>
      <c r="J32" s="330">
        <v>0.1226</v>
      </c>
      <c r="K32" s="159">
        <f t="shared" ref="K32:K33" si="10">+$G$26</f>
        <v>1778</v>
      </c>
      <c r="L32" s="189">
        <f t="shared" ref="L32:L34" si="11">K32*J32</f>
        <v>217.9828</v>
      </c>
      <c r="M32" s="107"/>
      <c r="N32" s="190">
        <f t="shared" ref="N32:N34" si="12">L32-H32</f>
        <v>0</v>
      </c>
      <c r="O32" s="191">
        <f t="shared" ref="O32:O34" si="13">IF(OR(H32=0,L32=0),"",(N32/H32))</f>
        <v>0</v>
      </c>
      <c r="Q32" s="212"/>
      <c r="R32" s="239"/>
      <c r="S32" s="200"/>
      <c r="T32" s="53"/>
      <c r="U32" s="201"/>
      <c r="V32" s="202"/>
      <c r="W32" s="197"/>
      <c r="X32" s="212"/>
      <c r="Y32" s="239"/>
      <c r="Z32" s="200"/>
      <c r="AA32" s="53"/>
      <c r="AB32" s="201"/>
      <c r="AC32" s="202"/>
      <c r="AD32" s="197"/>
      <c r="AE32" s="212"/>
      <c r="AF32" s="239"/>
      <c r="AG32" s="200"/>
      <c r="AH32" s="53"/>
      <c r="AI32" s="201"/>
      <c r="AJ32" s="202"/>
      <c r="AK32" s="197"/>
    </row>
    <row r="33" spans="1:37" s="192" customFormat="1" x14ac:dyDescent="0.25">
      <c r="A33" s="114"/>
      <c r="B33" s="85" t="s">
        <v>68</v>
      </c>
      <c r="C33" s="85"/>
      <c r="D33" s="86" t="s">
        <v>46</v>
      </c>
      <c r="E33" s="85"/>
      <c r="F33" s="113">
        <v>3.56E-2</v>
      </c>
      <c r="G33" s="159">
        <f t="shared" si="7"/>
        <v>1778</v>
      </c>
      <c r="H33" s="105">
        <f t="shared" si="6"/>
        <v>63.296799999999998</v>
      </c>
      <c r="I33" s="107"/>
      <c r="J33" s="330">
        <v>3.56E-2</v>
      </c>
      <c r="K33" s="159">
        <f t="shared" si="10"/>
        <v>1778</v>
      </c>
      <c r="L33" s="189">
        <f t="shared" si="11"/>
        <v>63.296799999999998</v>
      </c>
      <c r="M33" s="107"/>
      <c r="N33" s="190">
        <f t="shared" si="12"/>
        <v>0</v>
      </c>
      <c r="O33" s="191">
        <f t="shared" si="13"/>
        <v>0</v>
      </c>
      <c r="Q33" s="212"/>
      <c r="R33" s="239"/>
      <c r="S33" s="200"/>
      <c r="T33" s="53"/>
      <c r="U33" s="201"/>
      <c r="V33" s="202"/>
      <c r="W33" s="197"/>
      <c r="X33" s="212"/>
      <c r="Y33" s="239"/>
      <c r="Z33" s="200"/>
      <c r="AA33" s="53"/>
      <c r="AB33" s="201"/>
      <c r="AC33" s="202"/>
      <c r="AD33" s="197"/>
      <c r="AE33" s="212"/>
      <c r="AF33" s="239"/>
      <c r="AG33" s="200"/>
      <c r="AH33" s="53"/>
      <c r="AI33" s="201"/>
      <c r="AJ33" s="202"/>
      <c r="AK33" s="197"/>
    </row>
    <row r="34" spans="1:37" x14ac:dyDescent="0.25">
      <c r="A34" s="1"/>
      <c r="B34" s="193" t="s">
        <v>98</v>
      </c>
      <c r="C34" s="54"/>
      <c r="D34" s="86" t="s">
        <v>46</v>
      </c>
      <c r="E34" s="85"/>
      <c r="F34" s="113">
        <v>3.32E-2</v>
      </c>
      <c r="G34" s="159">
        <f t="shared" si="7"/>
        <v>1778</v>
      </c>
      <c r="H34" s="105">
        <f t="shared" si="6"/>
        <v>59.029600000000002</v>
      </c>
      <c r="I34" s="83"/>
      <c r="J34" s="330">
        <v>0.1051</v>
      </c>
      <c r="K34" s="159">
        <f t="shared" ref="K34" si="14">$F$18</f>
        <v>1778</v>
      </c>
      <c r="L34" s="105">
        <f t="shared" si="11"/>
        <v>186.86779999999999</v>
      </c>
      <c r="M34" s="83"/>
      <c r="N34" s="82">
        <f t="shared" si="12"/>
        <v>127.83819999999999</v>
      </c>
      <c r="O34" s="104">
        <f t="shared" si="13"/>
        <v>2.1656626506024095</v>
      </c>
      <c r="Q34" s="211"/>
      <c r="R34" s="239"/>
      <c r="S34" s="200"/>
      <c r="T34" s="53"/>
      <c r="U34" s="201"/>
      <c r="V34" s="202"/>
      <c r="W34" s="197"/>
      <c r="X34" s="211"/>
      <c r="Y34" s="239"/>
      <c r="Z34" s="200"/>
      <c r="AA34" s="53"/>
      <c r="AB34" s="201"/>
      <c r="AC34" s="202"/>
      <c r="AD34" s="197"/>
      <c r="AE34" s="211"/>
      <c r="AF34" s="239"/>
      <c r="AG34" s="200"/>
      <c r="AH34" s="53"/>
      <c r="AI34" s="201"/>
      <c r="AJ34" s="202"/>
      <c r="AK34" s="197"/>
    </row>
    <row r="35" spans="1:37" x14ac:dyDescent="0.25">
      <c r="A35" s="114"/>
      <c r="B35" s="118" t="s">
        <v>19</v>
      </c>
      <c r="C35" s="102"/>
      <c r="D35" s="117"/>
      <c r="E35" s="102"/>
      <c r="F35" s="116"/>
      <c r="G35" s="115"/>
      <c r="H35" s="246">
        <f>SUM(H23:H34)</f>
        <v>11264.1448</v>
      </c>
      <c r="I35" s="109"/>
      <c r="J35" s="292"/>
      <c r="K35" s="154"/>
      <c r="L35" s="246">
        <f>SUM(L23:L34)</f>
        <v>12001.424199999999</v>
      </c>
      <c r="M35" s="109"/>
      <c r="N35" s="95">
        <f t="shared" si="2"/>
        <v>737.27939999999944</v>
      </c>
      <c r="O35" s="94">
        <f>IF(OR(H35=0, L35=0),"",(N35/H35))</f>
        <v>6.5453650773381347E-2</v>
      </c>
      <c r="Q35" s="212"/>
      <c r="R35" s="213"/>
      <c r="S35" s="200"/>
      <c r="T35" s="53"/>
      <c r="U35" s="214"/>
      <c r="V35" s="215"/>
      <c r="W35" s="197"/>
      <c r="X35" s="212"/>
      <c r="Y35" s="213"/>
      <c r="Z35" s="200"/>
      <c r="AA35" s="53"/>
      <c r="AB35" s="214"/>
      <c r="AC35" s="215"/>
      <c r="AD35" s="197"/>
      <c r="AE35" s="212"/>
      <c r="AF35" s="213"/>
      <c r="AG35" s="200"/>
      <c r="AH35" s="53"/>
      <c r="AI35" s="214"/>
      <c r="AJ35" s="215"/>
      <c r="AK35" s="197"/>
    </row>
    <row r="36" spans="1:37" x14ac:dyDescent="0.25">
      <c r="A36" s="1"/>
      <c r="B36" s="87" t="s">
        <v>18</v>
      </c>
      <c r="C36" s="54"/>
      <c r="D36" s="86" t="s">
        <v>7</v>
      </c>
      <c r="E36" s="85"/>
      <c r="F36" s="145">
        <f>+F57</f>
        <v>0.1101</v>
      </c>
      <c r="G36" s="146">
        <f>$F19*(1+$F70)-$F19</f>
        <v>30080.000000000116</v>
      </c>
      <c r="H36" s="144">
        <f>G36*F36</f>
        <v>3311.8080000000127</v>
      </c>
      <c r="I36" s="83"/>
      <c r="J36" s="293">
        <v>0.1101</v>
      </c>
      <c r="K36" s="146">
        <f>$F19*(1+$J70)-$F19</f>
        <v>30080.000000000116</v>
      </c>
      <c r="L36" s="144">
        <f>K36*J36</f>
        <v>3311.8080000000127</v>
      </c>
      <c r="M36" s="83"/>
      <c r="N36" s="82">
        <f t="shared" si="2"/>
        <v>0</v>
      </c>
      <c r="O36" s="104">
        <f t="shared" ref="O36" si="15">IF(OR(H36=0,L36=0),"",(N36/H36))</f>
        <v>0</v>
      </c>
      <c r="Q36" s="198"/>
      <c r="R36" s="239"/>
      <c r="S36" s="200"/>
      <c r="T36" s="53"/>
      <c r="U36" s="201"/>
      <c r="V36" s="202"/>
      <c r="W36" s="197"/>
      <c r="X36" s="198"/>
      <c r="Y36" s="239"/>
      <c r="Z36" s="200"/>
      <c r="AA36" s="53"/>
      <c r="AB36" s="201"/>
      <c r="AC36" s="202"/>
      <c r="AD36" s="197"/>
      <c r="AE36" s="198"/>
      <c r="AF36" s="239"/>
      <c r="AG36" s="200"/>
      <c r="AH36" s="53"/>
      <c r="AI36" s="201"/>
      <c r="AJ36" s="202"/>
      <c r="AK36" s="197"/>
    </row>
    <row r="37" spans="1:37" s="179" customFormat="1" x14ac:dyDescent="0.25">
      <c r="A37" s="1"/>
      <c r="B37" s="193" t="s">
        <v>73</v>
      </c>
      <c r="C37" s="85"/>
      <c r="D37" s="86" t="s">
        <v>46</v>
      </c>
      <c r="E37" s="85"/>
      <c r="F37" s="248">
        <v>1.9195</v>
      </c>
      <c r="G37" s="159">
        <f>$F$18</f>
        <v>1778</v>
      </c>
      <c r="H37" s="144">
        <f t="shared" ref="H37:H42" si="16">G37*F37</f>
        <v>3412.8710000000001</v>
      </c>
      <c r="I37" s="107"/>
      <c r="J37" s="331">
        <v>-0.83389999999999997</v>
      </c>
      <c r="K37" s="159">
        <f>$F$18</f>
        <v>1778</v>
      </c>
      <c r="L37" s="144">
        <f t="shared" ref="L37:L42" si="17">K37*J37</f>
        <v>-1482.6741999999999</v>
      </c>
      <c r="M37" s="107"/>
      <c r="N37" s="82">
        <f t="shared" ref="N37:N39" si="18">L37-H37</f>
        <v>-4895.5452000000005</v>
      </c>
      <c r="O37" s="104">
        <f t="shared" ref="O37:O40" si="19">IF(OR(H37=0,L37=0),"",(N37/H37))</f>
        <v>-1.4344360510549623</v>
      </c>
      <c r="Q37" s="198"/>
      <c r="R37" s="239"/>
      <c r="S37" s="200"/>
      <c r="T37" s="53"/>
      <c r="U37" s="201"/>
      <c r="V37" s="202"/>
      <c r="W37" s="197"/>
      <c r="X37" s="198"/>
      <c r="Y37" s="239"/>
      <c r="Z37" s="200"/>
      <c r="AA37" s="53"/>
      <c r="AB37" s="201"/>
      <c r="AC37" s="202"/>
      <c r="AD37" s="197"/>
      <c r="AE37" s="198"/>
      <c r="AF37" s="239"/>
      <c r="AG37" s="200"/>
      <c r="AH37" s="53"/>
      <c r="AI37" s="201"/>
      <c r="AJ37" s="202"/>
      <c r="AK37" s="197"/>
    </row>
    <row r="38" spans="1:37" s="179" customFormat="1" x14ac:dyDescent="0.25">
      <c r="A38" s="1"/>
      <c r="B38" s="193" t="s">
        <v>84</v>
      </c>
      <c r="C38" s="85"/>
      <c r="D38" s="86" t="s">
        <v>46</v>
      </c>
      <c r="E38" s="85"/>
      <c r="F38" s="248">
        <v>-3.3607999999999998</v>
      </c>
      <c r="G38" s="159">
        <f t="shared" ref="G38:G39" si="20">$F$18</f>
        <v>1778</v>
      </c>
      <c r="H38" s="144">
        <f t="shared" si="16"/>
        <v>-5975.5023999999994</v>
      </c>
      <c r="I38" s="107"/>
      <c r="J38" s="331">
        <v>-0.57040000000000002</v>
      </c>
      <c r="K38" s="159">
        <f t="shared" ref="K38:K39" si="21">$F$18</f>
        <v>1778</v>
      </c>
      <c r="L38" s="144">
        <f t="shared" si="17"/>
        <v>-1014.1712</v>
      </c>
      <c r="M38" s="107"/>
      <c r="N38" s="82">
        <f t="shared" si="18"/>
        <v>4961.3311999999996</v>
      </c>
      <c r="O38" s="104">
        <f t="shared" si="19"/>
        <v>-0.83027850511782908</v>
      </c>
      <c r="Q38" s="198"/>
      <c r="R38" s="239"/>
      <c r="S38" s="200"/>
      <c r="T38" s="53"/>
      <c r="U38" s="201"/>
      <c r="V38" s="202"/>
      <c r="W38" s="197"/>
      <c r="X38" s="198"/>
      <c r="Y38" s="239"/>
      <c r="Z38" s="200"/>
      <c r="AA38" s="53"/>
      <c r="AB38" s="201"/>
      <c r="AC38" s="202"/>
      <c r="AD38" s="197"/>
      <c r="AE38" s="198"/>
      <c r="AF38" s="239"/>
      <c r="AG38" s="200"/>
      <c r="AH38" s="53"/>
      <c r="AI38" s="201"/>
      <c r="AJ38" s="202"/>
      <c r="AK38" s="197"/>
    </row>
    <row r="39" spans="1:37" s="179" customFormat="1" x14ac:dyDescent="0.25">
      <c r="A39" s="1"/>
      <c r="B39" s="193" t="s">
        <v>100</v>
      </c>
      <c r="C39" s="85"/>
      <c r="D39" s="86" t="s">
        <v>46</v>
      </c>
      <c r="E39" s="85"/>
      <c r="F39" s="248">
        <v>0.1207</v>
      </c>
      <c r="G39" s="159">
        <f t="shared" si="20"/>
        <v>1778</v>
      </c>
      <c r="H39" s="144">
        <f t="shared" si="16"/>
        <v>214.6046</v>
      </c>
      <c r="I39" s="107"/>
      <c r="J39" s="331">
        <v>2.9499999999999998E-2</v>
      </c>
      <c r="K39" s="159">
        <f t="shared" si="21"/>
        <v>1778</v>
      </c>
      <c r="L39" s="144">
        <f t="shared" si="17"/>
        <v>52.451000000000001</v>
      </c>
      <c r="M39" s="107"/>
      <c r="N39" s="82">
        <f t="shared" si="18"/>
        <v>-162.15360000000001</v>
      </c>
      <c r="O39" s="104">
        <f t="shared" si="19"/>
        <v>-0.75559237779618893</v>
      </c>
      <c r="Q39" s="198"/>
      <c r="R39" s="239"/>
      <c r="S39" s="200"/>
      <c r="T39" s="53"/>
      <c r="U39" s="201"/>
      <c r="V39" s="202"/>
      <c r="W39" s="197"/>
      <c r="X39" s="198"/>
      <c r="Y39" s="239"/>
      <c r="Z39" s="200"/>
      <c r="AA39" s="53"/>
      <c r="AB39" s="201"/>
      <c r="AC39" s="202"/>
      <c r="AD39" s="197"/>
      <c r="AE39" s="198"/>
      <c r="AF39" s="239"/>
      <c r="AG39" s="200"/>
      <c r="AH39" s="53"/>
      <c r="AI39" s="201"/>
      <c r="AJ39" s="202"/>
      <c r="AK39" s="197"/>
    </row>
    <row r="40" spans="1:37" s="179" customFormat="1" x14ac:dyDescent="0.25">
      <c r="A40" s="1"/>
      <c r="B40" s="193" t="s">
        <v>99</v>
      </c>
      <c r="C40" s="85"/>
      <c r="D40" s="86" t="s">
        <v>7</v>
      </c>
      <c r="E40" s="85"/>
      <c r="F40" s="194"/>
      <c r="G40" s="177"/>
      <c r="H40" s="144">
        <f t="shared" si="16"/>
        <v>0</v>
      </c>
      <c r="I40" s="107"/>
      <c r="J40" s="295">
        <v>-1.1199999999999999E-3</v>
      </c>
      <c r="K40" s="159">
        <f>+$F$19</f>
        <v>800000</v>
      </c>
      <c r="L40" s="144">
        <f t="shared" si="17"/>
        <v>-895.99999999999989</v>
      </c>
      <c r="M40" s="107"/>
      <c r="N40" s="82">
        <f t="shared" ref="N40:N42" si="22">L40-H40</f>
        <v>-895.99999999999989</v>
      </c>
      <c r="O40" s="104" t="str">
        <f t="shared" si="19"/>
        <v/>
      </c>
      <c r="Q40" s="198"/>
      <c r="R40" s="239"/>
      <c r="S40" s="200"/>
      <c r="T40" s="53"/>
      <c r="U40" s="201"/>
      <c r="V40" s="202"/>
      <c r="W40" s="197"/>
      <c r="X40" s="198"/>
      <c r="Y40" s="239"/>
      <c r="Z40" s="200"/>
      <c r="AA40" s="53"/>
      <c r="AB40" s="201"/>
      <c r="AC40" s="202"/>
      <c r="AD40" s="197"/>
      <c r="AE40" s="198"/>
      <c r="AF40" s="239"/>
      <c r="AG40" s="200"/>
      <c r="AH40" s="53"/>
      <c r="AI40" s="201"/>
      <c r="AJ40" s="202"/>
      <c r="AK40" s="197"/>
    </row>
    <row r="41" spans="1:37" s="179" customFormat="1" x14ac:dyDescent="0.25">
      <c r="A41" s="1"/>
      <c r="B41" s="259" t="s">
        <v>74</v>
      </c>
      <c r="C41" s="85"/>
      <c r="D41" s="86" t="s">
        <v>7</v>
      </c>
      <c r="E41" s="85"/>
      <c r="F41" s="194">
        <v>1.5E-3</v>
      </c>
      <c r="G41" s="159">
        <f>+$F$19</f>
        <v>800000</v>
      </c>
      <c r="H41" s="144">
        <f t="shared" si="16"/>
        <v>1200</v>
      </c>
      <c r="I41" s="107"/>
      <c r="J41" s="295"/>
      <c r="K41" s="159"/>
      <c r="L41" s="144">
        <f t="shared" si="17"/>
        <v>0</v>
      </c>
      <c r="M41" s="107"/>
      <c r="N41" s="82">
        <f t="shared" si="22"/>
        <v>-1200</v>
      </c>
      <c r="O41" s="104" t="str">
        <f t="shared" ref="O41:O42" si="23">IF(OR(H41=0,L41=0),"",(N41/H41))</f>
        <v/>
      </c>
      <c r="Q41" s="198"/>
      <c r="R41" s="239"/>
      <c r="S41" s="200"/>
      <c r="T41" s="53"/>
      <c r="U41" s="201"/>
      <c r="V41" s="202"/>
      <c r="W41" s="197"/>
      <c r="X41" s="198"/>
      <c r="Y41" s="239"/>
      <c r="Z41" s="200"/>
      <c r="AA41" s="53"/>
      <c r="AB41" s="201"/>
      <c r="AC41" s="202"/>
      <c r="AD41" s="197"/>
      <c r="AE41" s="198"/>
      <c r="AF41" s="239"/>
      <c r="AG41" s="200"/>
      <c r="AH41" s="53"/>
      <c r="AI41" s="201"/>
      <c r="AJ41" s="202"/>
      <c r="AK41" s="197"/>
    </row>
    <row r="42" spans="1:37" s="179" customFormat="1" x14ac:dyDescent="0.25">
      <c r="A42" s="1"/>
      <c r="B42" s="259" t="s">
        <v>75</v>
      </c>
      <c r="C42" s="85"/>
      <c r="D42" s="86" t="s">
        <v>7</v>
      </c>
      <c r="E42" s="85"/>
      <c r="F42" s="194">
        <v>6.6299999999999996E-3</v>
      </c>
      <c r="G42" s="159">
        <f>+$F$19</f>
        <v>800000</v>
      </c>
      <c r="H42" s="144">
        <f t="shared" si="16"/>
        <v>5304</v>
      </c>
      <c r="I42" s="107"/>
      <c r="J42" s="295"/>
      <c r="K42" s="159"/>
      <c r="L42" s="144">
        <f t="shared" si="17"/>
        <v>0</v>
      </c>
      <c r="M42" s="107"/>
      <c r="N42" s="82">
        <f t="shared" si="22"/>
        <v>-5304</v>
      </c>
      <c r="O42" s="104" t="str">
        <f t="shared" si="23"/>
        <v/>
      </c>
      <c r="Q42" s="198"/>
      <c r="R42" s="239"/>
      <c r="S42" s="200"/>
      <c r="T42" s="53"/>
      <c r="U42" s="201"/>
      <c r="V42" s="202"/>
      <c r="W42" s="197"/>
      <c r="X42" s="198"/>
      <c r="Y42" s="239"/>
      <c r="Z42" s="200"/>
      <c r="AA42" s="53"/>
      <c r="AB42" s="201"/>
      <c r="AC42" s="202"/>
      <c r="AD42" s="197"/>
      <c r="AE42" s="198"/>
      <c r="AF42" s="239"/>
      <c r="AG42" s="200"/>
      <c r="AH42" s="53"/>
      <c r="AI42" s="201"/>
      <c r="AJ42" s="202"/>
      <c r="AK42" s="197"/>
    </row>
    <row r="43" spans="1:37" x14ac:dyDescent="0.25">
      <c r="A43" s="1"/>
      <c r="B43" s="103" t="s">
        <v>17</v>
      </c>
      <c r="C43" s="112"/>
      <c r="D43" s="112"/>
      <c r="E43" s="112"/>
      <c r="F43" s="111"/>
      <c r="G43" s="100"/>
      <c r="H43" s="97">
        <f>SUM(H35:H42)</f>
        <v>18731.926000000014</v>
      </c>
      <c r="I43" s="109"/>
      <c r="J43" s="278"/>
      <c r="K43" s="110"/>
      <c r="L43" s="97">
        <f>SUM(L35:L42)</f>
        <v>11972.837800000012</v>
      </c>
      <c r="M43" s="109"/>
      <c r="N43" s="95">
        <f t="shared" si="2"/>
        <v>-6759.088200000002</v>
      </c>
      <c r="O43" s="94">
        <f>IF(OR(H43=0,L43=0),"",(N43/H43))</f>
        <v>-0.36083252731192705</v>
      </c>
      <c r="Q43" s="53"/>
      <c r="R43" s="53"/>
      <c r="S43" s="214"/>
      <c r="T43" s="53"/>
      <c r="U43" s="214"/>
      <c r="V43" s="217"/>
      <c r="W43" s="197"/>
      <c r="X43" s="53"/>
      <c r="Y43" s="53"/>
      <c r="Z43" s="214"/>
      <c r="AA43" s="53"/>
      <c r="AB43" s="214"/>
      <c r="AC43" s="217"/>
      <c r="AD43" s="197"/>
      <c r="AE43" s="53"/>
      <c r="AF43" s="239"/>
      <c r="AG43" s="214"/>
      <c r="AH43" s="53"/>
      <c r="AI43" s="214"/>
      <c r="AJ43" s="217"/>
      <c r="AK43" s="197"/>
    </row>
    <row r="44" spans="1:37" x14ac:dyDescent="0.25">
      <c r="A44" s="1"/>
      <c r="B44" s="83" t="s">
        <v>16</v>
      </c>
      <c r="C44" s="83"/>
      <c r="D44" s="86" t="s">
        <v>48</v>
      </c>
      <c r="E44" s="107"/>
      <c r="F44" s="106">
        <v>2.5183</v>
      </c>
      <c r="G44" s="158">
        <f>+$F17</f>
        <v>1600</v>
      </c>
      <c r="H44" s="105">
        <f>G44*F44</f>
        <v>4029.2799999999997</v>
      </c>
      <c r="I44" s="83"/>
      <c r="J44" s="332">
        <v>2.4821</v>
      </c>
      <c r="K44" s="164">
        <f>+G44</f>
        <v>1600</v>
      </c>
      <c r="L44" s="105">
        <f>K44*J44</f>
        <v>3971.36</v>
      </c>
      <c r="M44" s="83"/>
      <c r="N44" s="82">
        <f t="shared" si="2"/>
        <v>-57.919999999999618</v>
      </c>
      <c r="O44" s="104">
        <f>IF(OR(H44=0,L44=0),"",(N44/H44))</f>
        <v>-1.4374776635031476E-2</v>
      </c>
      <c r="Q44" s="212"/>
      <c r="R44" s="239"/>
      <c r="S44" s="200"/>
      <c r="T44" s="53"/>
      <c r="U44" s="201"/>
      <c r="V44" s="202"/>
      <c r="W44" s="197"/>
      <c r="X44" s="212"/>
      <c r="Y44" s="239"/>
      <c r="Z44" s="200"/>
      <c r="AA44" s="53"/>
      <c r="AB44" s="201"/>
      <c r="AC44" s="202"/>
      <c r="AD44" s="197"/>
      <c r="AE44" s="212"/>
      <c r="AF44" s="239"/>
      <c r="AG44" s="200"/>
      <c r="AH44" s="53"/>
      <c r="AI44" s="201"/>
      <c r="AJ44" s="202"/>
      <c r="AK44" s="197"/>
    </row>
    <row r="45" spans="1:37" x14ac:dyDescent="0.25">
      <c r="A45" s="1"/>
      <c r="B45" s="108" t="s">
        <v>15</v>
      </c>
      <c r="C45" s="83"/>
      <c r="D45" s="86" t="s">
        <v>48</v>
      </c>
      <c r="E45" s="107"/>
      <c r="F45" s="106">
        <v>1.9195</v>
      </c>
      <c r="G45" s="158">
        <f>$G44</f>
        <v>1600</v>
      </c>
      <c r="H45" s="105">
        <f>G45*F45</f>
        <v>3071.2</v>
      </c>
      <c r="I45" s="83"/>
      <c r="J45" s="332">
        <v>2.0493999999999999</v>
      </c>
      <c r="K45" s="164">
        <f>+G45</f>
        <v>1600</v>
      </c>
      <c r="L45" s="105">
        <f>K45*J45</f>
        <v>3279.04</v>
      </c>
      <c r="M45" s="83"/>
      <c r="N45" s="82">
        <f t="shared" si="2"/>
        <v>207.84000000000015</v>
      </c>
      <c r="O45" s="104">
        <f>IF(OR(H45=0,L45=0),"",(N45/H45))</f>
        <v>6.7673873404532486E-2</v>
      </c>
      <c r="Q45" s="212"/>
      <c r="R45" s="239"/>
      <c r="S45" s="200"/>
      <c r="T45" s="53"/>
      <c r="U45" s="201"/>
      <c r="V45" s="202"/>
      <c r="W45" s="197"/>
      <c r="X45" s="212"/>
      <c r="Y45" s="239"/>
      <c r="Z45" s="200"/>
      <c r="AA45" s="53"/>
      <c r="AB45" s="201"/>
      <c r="AC45" s="202"/>
      <c r="AD45" s="197"/>
      <c r="AE45" s="212"/>
      <c r="AF45" s="239"/>
      <c r="AG45" s="200"/>
      <c r="AH45" s="53"/>
      <c r="AI45" s="201"/>
      <c r="AJ45" s="202"/>
      <c r="AK45" s="197"/>
    </row>
    <row r="46" spans="1:37" x14ac:dyDescent="0.25">
      <c r="A46" s="1"/>
      <c r="B46" s="103" t="s">
        <v>14</v>
      </c>
      <c r="C46" s="102"/>
      <c r="D46" s="102"/>
      <c r="E46" s="102"/>
      <c r="F46" s="101"/>
      <c r="G46" s="100"/>
      <c r="H46" s="97">
        <f>SUM(H43:H45)</f>
        <v>25832.406000000014</v>
      </c>
      <c r="I46" s="96"/>
      <c r="J46" s="99"/>
      <c r="K46" s="98"/>
      <c r="L46" s="97">
        <f>SUM(L43:L45)</f>
        <v>19223.237800000014</v>
      </c>
      <c r="M46" s="96"/>
      <c r="N46" s="95">
        <f t="shared" si="2"/>
        <v>-6609.1682000000001</v>
      </c>
      <c r="O46" s="94">
        <f>IF(OR(H46=0,L46=0),"",(N46/H46))</f>
        <v>-0.25584795314845998</v>
      </c>
      <c r="Q46" s="61"/>
      <c r="R46" s="61"/>
      <c r="S46" s="214"/>
      <c r="T46" s="61"/>
      <c r="U46" s="214"/>
      <c r="V46" s="217"/>
      <c r="W46" s="197"/>
      <c r="X46" s="61"/>
      <c r="Y46" s="61"/>
      <c r="Z46" s="214"/>
      <c r="AA46" s="61"/>
      <c r="AB46" s="214"/>
      <c r="AC46" s="217"/>
      <c r="AD46" s="197"/>
      <c r="AE46" s="61"/>
      <c r="AF46" s="61"/>
      <c r="AG46" s="214"/>
      <c r="AH46" s="61"/>
      <c r="AI46" s="214"/>
      <c r="AJ46" s="217"/>
      <c r="AK46" s="197"/>
    </row>
    <row r="47" spans="1:37" x14ac:dyDescent="0.25">
      <c r="A47" s="1"/>
      <c r="B47" s="93" t="s">
        <v>13</v>
      </c>
      <c r="C47" s="54"/>
      <c r="D47" s="86" t="s">
        <v>7</v>
      </c>
      <c r="E47" s="85"/>
      <c r="F47" s="79">
        <f>+RESIDENTIAL!F46</f>
        <v>3.5999999999999999E-3</v>
      </c>
      <c r="G47" s="158">
        <f>+$F19*(1+$F70)</f>
        <v>830080.00000000012</v>
      </c>
      <c r="H47" s="77">
        <f t="shared" ref="H47:H57" si="24">G47*F47</f>
        <v>2988.2880000000005</v>
      </c>
      <c r="I47" s="83"/>
      <c r="J47" s="79">
        <v>3.5999999999999999E-3</v>
      </c>
      <c r="K47" s="158">
        <f>+$F19*(1+$J70)</f>
        <v>830080.00000000012</v>
      </c>
      <c r="L47" s="77">
        <f t="shared" ref="L47:L57" si="25">K47*J47</f>
        <v>2988.2880000000005</v>
      </c>
      <c r="M47" s="83"/>
      <c r="N47" s="82">
        <f t="shared" si="2"/>
        <v>0</v>
      </c>
      <c r="O47" s="104">
        <f>IF(OR(H47=0,L47=0),"",(N47/H47))</f>
        <v>0</v>
      </c>
      <c r="Q47" s="219"/>
      <c r="R47" s="239"/>
      <c r="S47" s="205"/>
      <c r="T47" s="53"/>
      <c r="U47" s="201"/>
      <c r="V47" s="202"/>
      <c r="W47" s="197"/>
      <c r="X47" s="219"/>
      <c r="Y47" s="239"/>
      <c r="Z47" s="205"/>
      <c r="AA47" s="53"/>
      <c r="AB47" s="201"/>
      <c r="AC47" s="202"/>
      <c r="AD47" s="197"/>
      <c r="AE47" s="219"/>
      <c r="AF47" s="239"/>
      <c r="AG47" s="205"/>
      <c r="AH47" s="53"/>
      <c r="AI47" s="201"/>
      <c r="AJ47" s="202"/>
      <c r="AK47" s="197"/>
    </row>
    <row r="48" spans="1:37" x14ac:dyDescent="0.25">
      <c r="A48" s="1"/>
      <c r="B48" s="93" t="s">
        <v>12</v>
      </c>
      <c r="C48" s="54"/>
      <c r="D48" s="86" t="s">
        <v>7</v>
      </c>
      <c r="E48" s="85"/>
      <c r="F48" s="79">
        <f>+RESIDENTIAL!F47</f>
        <v>2.0999999999999999E-3</v>
      </c>
      <c r="G48" s="158">
        <f>+G47</f>
        <v>830080.00000000012</v>
      </c>
      <c r="H48" s="77">
        <f t="shared" si="24"/>
        <v>1743.1680000000001</v>
      </c>
      <c r="I48" s="83"/>
      <c r="J48" s="79">
        <v>2.9999999999999997E-4</v>
      </c>
      <c r="K48" s="164">
        <f>+K47</f>
        <v>830080.00000000012</v>
      </c>
      <c r="L48" s="77">
        <f t="shared" si="25"/>
        <v>249.024</v>
      </c>
      <c r="M48" s="83"/>
      <c r="N48" s="82">
        <f t="shared" si="2"/>
        <v>-1494.1440000000002</v>
      </c>
      <c r="O48" s="104">
        <f t="shared" ref="O48:O57" si="26">IF(OR(H48=0,L48=0),"",(N48/H48))</f>
        <v>-0.85714285714285721</v>
      </c>
      <c r="Q48" s="219"/>
      <c r="R48" s="239"/>
      <c r="S48" s="205"/>
      <c r="T48" s="53"/>
      <c r="U48" s="201"/>
      <c r="V48" s="202"/>
      <c r="W48" s="197"/>
      <c r="X48" s="219"/>
      <c r="Y48" s="239"/>
      <c r="Z48" s="205"/>
      <c r="AA48" s="53"/>
      <c r="AB48" s="201"/>
      <c r="AC48" s="202"/>
      <c r="AD48" s="197"/>
      <c r="AE48" s="219"/>
      <c r="AF48" s="239"/>
      <c r="AG48" s="205"/>
      <c r="AH48" s="53"/>
      <c r="AI48" s="201"/>
      <c r="AJ48" s="202"/>
      <c r="AK48" s="197"/>
    </row>
    <row r="49" spans="1:37" x14ac:dyDescent="0.25">
      <c r="A49" s="1"/>
      <c r="B49" s="54" t="s">
        <v>11</v>
      </c>
      <c r="C49" s="54"/>
      <c r="D49" s="86" t="s">
        <v>43</v>
      </c>
      <c r="E49" s="85"/>
      <c r="F49" s="186">
        <v>0.25</v>
      </c>
      <c r="G49" s="90">
        <v>1</v>
      </c>
      <c r="H49" s="77">
        <f t="shared" si="24"/>
        <v>0.25</v>
      </c>
      <c r="I49" s="83"/>
      <c r="J49" s="187">
        <v>0.25</v>
      </c>
      <c r="K49" s="89">
        <v>1</v>
      </c>
      <c r="L49" s="77">
        <f t="shared" si="25"/>
        <v>0.25</v>
      </c>
      <c r="M49" s="83"/>
      <c r="N49" s="82">
        <f t="shared" si="2"/>
        <v>0</v>
      </c>
      <c r="O49" s="104">
        <f t="shared" si="26"/>
        <v>0</v>
      </c>
      <c r="Q49" s="220"/>
      <c r="R49" s="53"/>
      <c r="S49" s="205"/>
      <c r="T49" s="53"/>
      <c r="U49" s="201"/>
      <c r="V49" s="202"/>
      <c r="W49" s="197"/>
      <c r="X49" s="220"/>
      <c r="Y49" s="53"/>
      <c r="Z49" s="205"/>
      <c r="AA49" s="53"/>
      <c r="AB49" s="201"/>
      <c r="AC49" s="202"/>
      <c r="AD49" s="197"/>
      <c r="AE49" s="220"/>
      <c r="AF49" s="53"/>
      <c r="AG49" s="205"/>
      <c r="AH49" s="53"/>
      <c r="AI49" s="201"/>
      <c r="AJ49" s="202"/>
      <c r="AK49" s="197"/>
    </row>
    <row r="50" spans="1:37" x14ac:dyDescent="0.25">
      <c r="A50" s="1"/>
      <c r="B50" s="54" t="s">
        <v>10</v>
      </c>
      <c r="C50" s="54"/>
      <c r="D50" s="86" t="s">
        <v>7</v>
      </c>
      <c r="E50" s="85"/>
      <c r="F50" s="79">
        <v>7.0000000000000001E-3</v>
      </c>
      <c r="G50" s="159">
        <f>+$F19</f>
        <v>800000</v>
      </c>
      <c r="H50" s="77">
        <f t="shared" si="24"/>
        <v>5600</v>
      </c>
      <c r="I50" s="83"/>
      <c r="J50" s="88">
        <v>7.0000000000000001E-3</v>
      </c>
      <c r="K50" s="163">
        <f>+$G50</f>
        <v>800000</v>
      </c>
      <c r="L50" s="77">
        <f t="shared" si="25"/>
        <v>5600</v>
      </c>
      <c r="M50" s="83"/>
      <c r="N50" s="82">
        <f t="shared" si="2"/>
        <v>0</v>
      </c>
      <c r="O50" s="104">
        <f t="shared" si="26"/>
        <v>0</v>
      </c>
      <c r="Q50" s="219"/>
      <c r="R50" s="239"/>
      <c r="S50" s="205"/>
      <c r="T50" s="53"/>
      <c r="U50" s="201"/>
      <c r="V50" s="202"/>
      <c r="W50" s="197"/>
      <c r="X50" s="219"/>
      <c r="Y50" s="239"/>
      <c r="Z50" s="205"/>
      <c r="AA50" s="53"/>
      <c r="AB50" s="201"/>
      <c r="AC50" s="202"/>
      <c r="AD50" s="197"/>
      <c r="AE50" s="219"/>
      <c r="AF50" s="239"/>
      <c r="AG50" s="205"/>
      <c r="AH50" s="53"/>
      <c r="AI50" s="201"/>
      <c r="AJ50" s="202"/>
      <c r="AK50" s="197"/>
    </row>
    <row r="51" spans="1:37" x14ac:dyDescent="0.25">
      <c r="A51" s="1"/>
      <c r="B51" s="87" t="s">
        <v>9</v>
      </c>
      <c r="C51" s="54"/>
      <c r="D51" s="86" t="s">
        <v>7</v>
      </c>
      <c r="E51" s="85"/>
      <c r="F51" s="79">
        <f>+RESIDENTIAL!F49</f>
        <v>6.5000000000000002E-2</v>
      </c>
      <c r="G51" s="160">
        <f>0.64*$F19</f>
        <v>512000</v>
      </c>
      <c r="H51" s="77">
        <f t="shared" si="24"/>
        <v>33280</v>
      </c>
      <c r="I51" s="83"/>
      <c r="J51" s="79">
        <v>6.5000000000000002E-2</v>
      </c>
      <c r="K51" s="160">
        <f>$G51</f>
        <v>512000</v>
      </c>
      <c r="L51" s="77">
        <f t="shared" si="25"/>
        <v>33280</v>
      </c>
      <c r="M51" s="83"/>
      <c r="N51" s="82">
        <f t="shared" si="2"/>
        <v>0</v>
      </c>
      <c r="O51" s="104">
        <f t="shared" si="26"/>
        <v>0</v>
      </c>
      <c r="Q51" s="203"/>
      <c r="R51" s="241"/>
      <c r="S51" s="205"/>
      <c r="T51" s="53"/>
      <c r="U51" s="201"/>
      <c r="V51" s="202"/>
      <c r="W51" s="197"/>
      <c r="X51" s="203"/>
      <c r="Y51" s="241"/>
      <c r="Z51" s="205"/>
      <c r="AA51" s="53"/>
      <c r="AB51" s="201"/>
      <c r="AC51" s="202"/>
      <c r="AD51" s="197"/>
      <c r="AE51" s="203"/>
      <c r="AF51" s="241"/>
      <c r="AG51" s="205"/>
      <c r="AH51" s="53"/>
      <c r="AI51" s="201"/>
      <c r="AJ51" s="202"/>
      <c r="AK51" s="197"/>
    </row>
    <row r="52" spans="1:37" x14ac:dyDescent="0.25">
      <c r="A52" s="1"/>
      <c r="B52" s="87" t="s">
        <v>8</v>
      </c>
      <c r="C52" s="54"/>
      <c r="D52" s="86" t="s">
        <v>7</v>
      </c>
      <c r="E52" s="85"/>
      <c r="F52" s="79">
        <f>+RESIDENTIAL!F50</f>
        <v>9.5000000000000001E-2</v>
      </c>
      <c r="G52" s="160">
        <f>0.18*$F19</f>
        <v>144000</v>
      </c>
      <c r="H52" s="77">
        <f t="shared" si="24"/>
        <v>13680</v>
      </c>
      <c r="I52" s="83"/>
      <c r="J52" s="79">
        <v>9.5000000000000001E-2</v>
      </c>
      <c r="K52" s="160">
        <f>$G52</f>
        <v>144000</v>
      </c>
      <c r="L52" s="77">
        <f t="shared" si="25"/>
        <v>13680</v>
      </c>
      <c r="M52" s="83"/>
      <c r="N52" s="82">
        <f t="shared" si="2"/>
        <v>0</v>
      </c>
      <c r="O52" s="104">
        <f t="shared" si="26"/>
        <v>0</v>
      </c>
      <c r="Q52" s="203"/>
      <c r="R52" s="241"/>
      <c r="S52" s="205"/>
      <c r="T52" s="53"/>
      <c r="U52" s="201"/>
      <c r="V52" s="202"/>
      <c r="W52" s="197"/>
      <c r="X52" s="203"/>
      <c r="Y52" s="241"/>
      <c r="Z52" s="205"/>
      <c r="AA52" s="53"/>
      <c r="AB52" s="201"/>
      <c r="AC52" s="202"/>
      <c r="AD52" s="197"/>
      <c r="AE52" s="203"/>
      <c r="AF52" s="241"/>
      <c r="AG52" s="205"/>
      <c r="AH52" s="53"/>
      <c r="AI52" s="201"/>
      <c r="AJ52" s="202"/>
      <c r="AK52" s="197"/>
    </row>
    <row r="53" spans="1:37" x14ac:dyDescent="0.25">
      <c r="A53" s="1"/>
      <c r="B53" s="2" t="s">
        <v>6</v>
      </c>
      <c r="C53" s="54"/>
      <c r="D53" s="86" t="s">
        <v>7</v>
      </c>
      <c r="E53" s="85"/>
      <c r="F53" s="79">
        <f>+RESIDENTIAL!F51</f>
        <v>0.13200000000000001</v>
      </c>
      <c r="G53" s="160">
        <f>0.18*$F19</f>
        <v>144000</v>
      </c>
      <c r="H53" s="77">
        <f t="shared" si="24"/>
        <v>19008</v>
      </c>
      <c r="I53" s="83"/>
      <c r="J53" s="79">
        <v>0.13200000000000001</v>
      </c>
      <c r="K53" s="160">
        <f>$G53</f>
        <v>144000</v>
      </c>
      <c r="L53" s="77">
        <f t="shared" si="25"/>
        <v>19008</v>
      </c>
      <c r="M53" s="83"/>
      <c r="N53" s="82">
        <f t="shared" si="2"/>
        <v>0</v>
      </c>
      <c r="O53" s="104">
        <f t="shared" si="26"/>
        <v>0</v>
      </c>
      <c r="Q53" s="203"/>
      <c r="R53" s="241"/>
      <c r="S53" s="205"/>
      <c r="T53" s="53"/>
      <c r="U53" s="201"/>
      <c r="V53" s="202"/>
      <c r="W53" s="197"/>
      <c r="X53" s="203"/>
      <c r="Y53" s="241"/>
      <c r="Z53" s="205"/>
      <c r="AA53" s="53"/>
      <c r="AB53" s="201"/>
      <c r="AC53" s="202"/>
      <c r="AD53" s="197"/>
      <c r="AE53" s="203"/>
      <c r="AF53" s="241"/>
      <c r="AG53" s="205"/>
      <c r="AH53" s="53"/>
      <c r="AI53" s="201"/>
      <c r="AJ53" s="202"/>
      <c r="AK53" s="197"/>
    </row>
    <row r="54" spans="1:37" x14ac:dyDescent="0.25">
      <c r="A54" s="6"/>
      <c r="B54" s="81" t="s">
        <v>5</v>
      </c>
      <c r="C54" s="25"/>
      <c r="D54" s="86" t="s">
        <v>7</v>
      </c>
      <c r="E54" s="80"/>
      <c r="F54" s="79">
        <f>+RESIDENTIAL!F52</f>
        <v>7.6999999999999999E-2</v>
      </c>
      <c r="G54" s="160">
        <f>IF(AND($T$1=1, $F19&gt;=750), 750, IF(AND($T$1=1, AND($F19&lt;750, $F19&gt;=0)), $F19, IF(AND($T$1=2, $F19&gt;=750), 750, IF(AND($T$1=2, AND($F19&lt;750, $F19&gt;=0)), $F19))))</f>
        <v>750</v>
      </c>
      <c r="H54" s="77">
        <f t="shared" si="24"/>
        <v>57.75</v>
      </c>
      <c r="I54" s="76"/>
      <c r="J54" s="79">
        <v>7.6999999999999999E-2</v>
      </c>
      <c r="K54" s="160">
        <f>$G54</f>
        <v>750</v>
      </c>
      <c r="L54" s="77">
        <f t="shared" si="25"/>
        <v>57.75</v>
      </c>
      <c r="M54" s="76"/>
      <c r="N54" s="75">
        <f t="shared" si="2"/>
        <v>0</v>
      </c>
      <c r="O54" s="104">
        <f t="shared" si="26"/>
        <v>0</v>
      </c>
      <c r="Q54" s="203"/>
      <c r="R54" s="241"/>
      <c r="S54" s="205"/>
      <c r="T54" s="24"/>
      <c r="U54" s="201"/>
      <c r="V54" s="202"/>
      <c r="W54" s="197"/>
      <c r="X54" s="203"/>
      <c r="Y54" s="241"/>
      <c r="Z54" s="205"/>
      <c r="AA54" s="24"/>
      <c r="AB54" s="201"/>
      <c r="AC54" s="202"/>
      <c r="AD54" s="197"/>
      <c r="AE54" s="203"/>
      <c r="AF54" s="241"/>
      <c r="AG54" s="205"/>
      <c r="AH54" s="24"/>
      <c r="AI54" s="201"/>
      <c r="AJ54" s="202"/>
      <c r="AK54" s="197"/>
    </row>
    <row r="55" spans="1:37" x14ac:dyDescent="0.25">
      <c r="A55" s="6"/>
      <c r="B55" s="81" t="s">
        <v>4</v>
      </c>
      <c r="C55" s="25"/>
      <c r="D55" s="86" t="s">
        <v>7</v>
      </c>
      <c r="E55" s="80"/>
      <c r="F55" s="79">
        <f>+RESIDENTIAL!F53</f>
        <v>0.09</v>
      </c>
      <c r="G55" s="160">
        <f>IF(AND($T$1=1, F19&gt;=750), F19-750, IF(AND($T$1=1, AND(F19&lt;750, F19&gt;=0)), 0, IF(AND($T$1=2, F19&gt;=750), F19-750, IF(AND($T$1=2, AND(F19&lt;750, F19&gt;=0)), 0))))</f>
        <v>799250</v>
      </c>
      <c r="H55" s="77">
        <f t="shared" si="24"/>
        <v>71932.5</v>
      </c>
      <c r="I55" s="76"/>
      <c r="J55" s="79">
        <v>0.09</v>
      </c>
      <c r="K55" s="160">
        <f>$G55</f>
        <v>799250</v>
      </c>
      <c r="L55" s="77">
        <f t="shared" si="25"/>
        <v>71932.5</v>
      </c>
      <c r="M55" s="76"/>
      <c r="N55" s="75">
        <f t="shared" si="2"/>
        <v>0</v>
      </c>
      <c r="O55" s="104">
        <f t="shared" si="26"/>
        <v>0</v>
      </c>
      <c r="Q55" s="203"/>
      <c r="R55" s="241"/>
      <c r="S55" s="205"/>
      <c r="T55" s="24"/>
      <c r="U55" s="201"/>
      <c r="V55" s="202"/>
      <c r="W55" s="197"/>
      <c r="X55" s="203"/>
      <c r="Y55" s="241"/>
      <c r="Z55" s="205"/>
      <c r="AA55" s="24"/>
      <c r="AB55" s="201"/>
      <c r="AC55" s="202"/>
      <c r="AD55" s="197"/>
      <c r="AE55" s="203"/>
      <c r="AF55" s="241"/>
      <c r="AG55" s="205"/>
      <c r="AH55" s="24"/>
      <c r="AI55" s="201"/>
      <c r="AJ55" s="202"/>
      <c r="AK55" s="197"/>
    </row>
    <row r="56" spans="1:37" s="179" customFormat="1" x14ac:dyDescent="0.25">
      <c r="A56" s="6"/>
      <c r="B56" s="195" t="s">
        <v>76</v>
      </c>
      <c r="C56" s="25"/>
      <c r="D56" s="86" t="s">
        <v>7</v>
      </c>
      <c r="E56" s="80"/>
      <c r="F56" s="79">
        <f>+RESIDENTIAL!F54</f>
        <v>0.1101</v>
      </c>
      <c r="G56" s="78"/>
      <c r="H56" s="77">
        <f t="shared" si="24"/>
        <v>0</v>
      </c>
      <c r="I56" s="76"/>
      <c r="J56" s="79">
        <v>0.1101</v>
      </c>
      <c r="K56" s="78">
        <f t="shared" ref="K56:K57" si="27">$G56</f>
        <v>0</v>
      </c>
      <c r="L56" s="77">
        <f t="shared" si="25"/>
        <v>0</v>
      </c>
      <c r="M56" s="76"/>
      <c r="N56" s="75">
        <f t="shared" si="2"/>
        <v>0</v>
      </c>
      <c r="O56" s="104" t="str">
        <f t="shared" si="26"/>
        <v/>
      </c>
      <c r="Q56" s="203"/>
      <c r="R56" s="241"/>
      <c r="S56" s="205"/>
      <c r="T56" s="24"/>
      <c r="U56" s="201"/>
      <c r="V56" s="202"/>
      <c r="W56" s="197"/>
      <c r="X56" s="203"/>
      <c r="Y56" s="241"/>
      <c r="Z56" s="205"/>
      <c r="AA56" s="24"/>
      <c r="AB56" s="201"/>
      <c r="AC56" s="202"/>
      <c r="AD56" s="197"/>
      <c r="AE56" s="203"/>
      <c r="AF56" s="241"/>
      <c r="AG56" s="205"/>
      <c r="AH56" s="24"/>
      <c r="AI56" s="201"/>
      <c r="AJ56" s="202"/>
      <c r="AK56" s="197"/>
    </row>
    <row r="57" spans="1:37" s="179" customFormat="1" ht="15.75" thickBot="1" x14ac:dyDescent="0.3">
      <c r="A57" s="6"/>
      <c r="B57" s="195" t="s">
        <v>77</v>
      </c>
      <c r="C57" s="25"/>
      <c r="D57" s="86" t="s">
        <v>7</v>
      </c>
      <c r="E57" s="80"/>
      <c r="F57" s="79">
        <f>+RESIDENTIAL!F55</f>
        <v>0.1101</v>
      </c>
      <c r="G57" s="160">
        <f>+F19</f>
        <v>800000</v>
      </c>
      <c r="H57" s="77">
        <f t="shared" si="24"/>
        <v>88080</v>
      </c>
      <c r="I57" s="76"/>
      <c r="J57" s="79">
        <v>0.1101</v>
      </c>
      <c r="K57" s="160">
        <f t="shared" si="27"/>
        <v>800000</v>
      </c>
      <c r="L57" s="77">
        <f t="shared" si="25"/>
        <v>88080</v>
      </c>
      <c r="M57" s="76"/>
      <c r="N57" s="75">
        <f t="shared" si="2"/>
        <v>0</v>
      </c>
      <c r="O57" s="104">
        <f t="shared" si="26"/>
        <v>0</v>
      </c>
      <c r="Q57" s="203"/>
      <c r="R57" s="241"/>
      <c r="S57" s="205"/>
      <c r="T57" s="24"/>
      <c r="U57" s="201"/>
      <c r="V57" s="202"/>
      <c r="W57" s="197"/>
      <c r="X57" s="203"/>
      <c r="Y57" s="241"/>
      <c r="Z57" s="205"/>
      <c r="AA57" s="24"/>
      <c r="AB57" s="201"/>
      <c r="AC57" s="202"/>
      <c r="AD57" s="197"/>
      <c r="AE57" s="203"/>
      <c r="AF57" s="241"/>
      <c r="AG57" s="205"/>
      <c r="AH57" s="24"/>
      <c r="AI57" s="201"/>
      <c r="AJ57" s="202"/>
      <c r="AK57" s="197"/>
    </row>
    <row r="58" spans="1:37" ht="15.75" thickBot="1" x14ac:dyDescent="0.3">
      <c r="A58" s="1"/>
      <c r="B58" s="74"/>
      <c r="C58" s="72"/>
      <c r="D58" s="73"/>
      <c r="E58" s="72"/>
      <c r="F58" s="43"/>
      <c r="G58" s="71"/>
      <c r="H58" s="41"/>
      <c r="I58" s="69"/>
      <c r="J58" s="43"/>
      <c r="K58" s="70"/>
      <c r="L58" s="41"/>
      <c r="M58" s="69"/>
      <c r="N58" s="68"/>
      <c r="O58" s="7"/>
      <c r="Q58" s="203"/>
      <c r="R58" s="213"/>
      <c r="S58" s="205"/>
      <c r="T58" s="53"/>
      <c r="U58" s="201"/>
      <c r="V58" s="222"/>
      <c r="W58" s="197"/>
      <c r="X58" s="203"/>
      <c r="Y58" s="213"/>
      <c r="Z58" s="205"/>
      <c r="AA58" s="53"/>
      <c r="AB58" s="201"/>
      <c r="AC58" s="222"/>
      <c r="AD58" s="197"/>
      <c r="AE58" s="203"/>
      <c r="AF58" s="213"/>
      <c r="AG58" s="205"/>
      <c r="AH58" s="53"/>
      <c r="AI58" s="201"/>
      <c r="AJ58" s="222"/>
      <c r="AK58" s="197"/>
    </row>
    <row r="59" spans="1:37" x14ac:dyDescent="0.25">
      <c r="A59" s="1"/>
      <c r="B59" s="67" t="s">
        <v>86</v>
      </c>
      <c r="C59" s="54"/>
      <c r="D59" s="54"/>
      <c r="E59" s="54"/>
      <c r="F59" s="66"/>
      <c r="G59" s="65"/>
      <c r="H59" s="62">
        <f>SUM(H46:H50,H57)</f>
        <v>124244.11200000002</v>
      </c>
      <c r="I59" s="64"/>
      <c r="J59" s="63"/>
      <c r="K59" s="63"/>
      <c r="L59" s="62">
        <f>SUM(L46:L50,L57)</f>
        <v>116140.79980000001</v>
      </c>
      <c r="M59" s="61"/>
      <c r="N59" s="261">
        <f>L59-H59</f>
        <v>-8103.3122000000149</v>
      </c>
      <c r="O59" s="265">
        <f t="shared" ref="O59:O62" si="28">IF(OR(H59=0,L59=0),"",(N59/H59))</f>
        <v>-6.5220895135859741E-2</v>
      </c>
      <c r="Q59" s="214"/>
      <c r="R59" s="223"/>
      <c r="S59" s="214"/>
      <c r="T59" s="61"/>
      <c r="U59" s="201"/>
      <c r="V59" s="202"/>
      <c r="W59" s="197"/>
      <c r="X59" s="223"/>
      <c r="Y59" s="223"/>
      <c r="Z59" s="214"/>
      <c r="AA59" s="61"/>
      <c r="AB59" s="201"/>
      <c r="AC59" s="202"/>
      <c r="AD59" s="197"/>
      <c r="AE59" s="223"/>
      <c r="AF59" s="223"/>
      <c r="AG59" s="214"/>
      <c r="AH59" s="61"/>
      <c r="AI59" s="201"/>
      <c r="AJ59" s="202"/>
      <c r="AK59" s="197"/>
    </row>
    <row r="60" spans="1:37" s="179" customFormat="1" x14ac:dyDescent="0.25">
      <c r="A60" s="1"/>
      <c r="B60" s="249" t="s">
        <v>78</v>
      </c>
      <c r="C60" s="54"/>
      <c r="D60" s="54"/>
      <c r="E60" s="54"/>
      <c r="F60" s="57">
        <v>-0.08</v>
      </c>
      <c r="G60" s="65"/>
      <c r="H60" s="56"/>
      <c r="I60" s="64"/>
      <c r="J60" s="57">
        <v>-0.08</v>
      </c>
      <c r="K60" s="65"/>
      <c r="L60" s="56"/>
      <c r="M60" s="61"/>
      <c r="N60" s="60"/>
      <c r="O60" s="151"/>
      <c r="Q60" s="223"/>
      <c r="R60" s="223"/>
      <c r="S60" s="214"/>
      <c r="T60" s="61"/>
      <c r="U60" s="201"/>
      <c r="V60" s="202"/>
      <c r="W60" s="197"/>
      <c r="X60" s="223"/>
      <c r="Y60" s="223"/>
      <c r="Z60" s="214"/>
      <c r="AA60" s="61"/>
      <c r="AB60" s="201"/>
      <c r="AC60" s="202"/>
      <c r="AD60" s="197"/>
      <c r="AE60" s="223"/>
      <c r="AF60" s="223"/>
      <c r="AG60" s="214"/>
      <c r="AH60" s="61"/>
      <c r="AI60" s="201"/>
      <c r="AJ60" s="202"/>
      <c r="AK60" s="197"/>
    </row>
    <row r="61" spans="1:37" x14ac:dyDescent="0.25">
      <c r="A61" s="1"/>
      <c r="B61" s="249" t="s">
        <v>1</v>
      </c>
      <c r="C61" s="54"/>
      <c r="D61" s="54"/>
      <c r="E61" s="54"/>
      <c r="F61" s="58">
        <v>0.13</v>
      </c>
      <c r="G61" s="53"/>
      <c r="H61" s="56">
        <f>H59*F61</f>
        <v>16151.734560000004</v>
      </c>
      <c r="I61" s="52"/>
      <c r="J61" s="57">
        <v>0.13</v>
      </c>
      <c r="K61" s="52"/>
      <c r="L61" s="56">
        <f>L59*J61</f>
        <v>15098.303974000002</v>
      </c>
      <c r="M61" s="51"/>
      <c r="N61" s="55">
        <f>L61-H61</f>
        <v>-1053.4305860000022</v>
      </c>
      <c r="O61" s="104">
        <f t="shared" si="28"/>
        <v>-6.5220895135859755E-2</v>
      </c>
      <c r="Q61" s="224"/>
      <c r="R61" s="51"/>
      <c r="S61" s="225"/>
      <c r="T61" s="51"/>
      <c r="U61" s="201"/>
      <c r="V61" s="202"/>
      <c r="W61" s="197"/>
      <c r="X61" s="224"/>
      <c r="Y61" s="51"/>
      <c r="Z61" s="225"/>
      <c r="AA61" s="51"/>
      <c r="AB61" s="201"/>
      <c r="AC61" s="202"/>
      <c r="AD61" s="197"/>
      <c r="AE61" s="224"/>
      <c r="AF61" s="51"/>
      <c r="AG61" s="225"/>
      <c r="AH61" s="51"/>
      <c r="AI61" s="201"/>
      <c r="AJ61" s="202"/>
      <c r="AK61" s="197"/>
    </row>
    <row r="62" spans="1:37" ht="15.75" thickBot="1" x14ac:dyDescent="0.3">
      <c r="A62" s="1"/>
      <c r="B62" s="341" t="s">
        <v>87</v>
      </c>
      <c r="C62" s="341"/>
      <c r="D62" s="341"/>
      <c r="E62" s="50"/>
      <c r="F62" s="49"/>
      <c r="G62" s="48"/>
      <c r="H62" s="47">
        <f>SUM(H59:H61)</f>
        <v>140395.84656000003</v>
      </c>
      <c r="I62" s="46"/>
      <c r="J62" s="46"/>
      <c r="K62" s="46"/>
      <c r="L62" s="47">
        <f>SUM(L59:L61)</f>
        <v>131239.10377400002</v>
      </c>
      <c r="M62" s="45"/>
      <c r="N62" s="44">
        <f>L62-H62</f>
        <v>-9156.7427860000171</v>
      </c>
      <c r="O62" s="152">
        <f t="shared" si="28"/>
        <v>-6.5220895135859741E-2</v>
      </c>
      <c r="Q62" s="61"/>
      <c r="R62" s="61"/>
      <c r="S62" s="214"/>
      <c r="T62" s="61"/>
      <c r="U62" s="214"/>
      <c r="V62" s="226"/>
      <c r="W62" s="197"/>
      <c r="X62" s="61"/>
      <c r="Y62" s="61"/>
      <c r="Z62" s="214"/>
      <c r="AA62" s="61"/>
      <c r="AB62" s="214"/>
      <c r="AC62" s="226"/>
      <c r="AD62" s="197"/>
      <c r="AE62" s="61"/>
      <c r="AF62" s="61"/>
      <c r="AG62" s="214"/>
      <c r="AH62" s="61"/>
      <c r="AI62" s="214"/>
      <c r="AJ62" s="226"/>
      <c r="AK62" s="197"/>
    </row>
    <row r="63" spans="1:37" ht="15.75" thickBot="1" x14ac:dyDescent="0.3">
      <c r="A63" s="6"/>
      <c r="B63" s="18"/>
      <c r="C63" s="16"/>
      <c r="D63" s="17"/>
      <c r="E63" s="16"/>
      <c r="F63" s="43"/>
      <c r="G63" s="11"/>
      <c r="H63" s="41"/>
      <c r="I63" s="9"/>
      <c r="J63" s="43"/>
      <c r="K63" s="42"/>
      <c r="L63" s="41"/>
      <c r="M63" s="9"/>
      <c r="N63" s="40"/>
      <c r="O63" s="7"/>
      <c r="Q63" s="203"/>
      <c r="R63" s="227"/>
      <c r="S63" s="205"/>
      <c r="T63" s="24"/>
      <c r="U63" s="228"/>
      <c r="V63" s="222"/>
      <c r="W63" s="197"/>
      <c r="X63" s="203"/>
      <c r="Y63" s="227"/>
      <c r="Z63" s="205"/>
      <c r="AA63" s="24"/>
      <c r="AB63" s="228"/>
      <c r="AC63" s="222"/>
      <c r="AD63" s="197"/>
      <c r="AE63" s="203"/>
      <c r="AF63" s="227"/>
      <c r="AG63" s="205"/>
      <c r="AH63" s="24"/>
      <c r="AI63" s="228"/>
      <c r="AJ63" s="222"/>
      <c r="AK63" s="197"/>
    </row>
    <row r="64" spans="1:37" x14ac:dyDescent="0.25">
      <c r="A64" s="6"/>
      <c r="B64" s="39" t="s">
        <v>2</v>
      </c>
      <c r="C64" s="25"/>
      <c r="D64" s="25"/>
      <c r="E64" s="25"/>
      <c r="F64" s="38"/>
      <c r="G64" s="30"/>
      <c r="H64" s="35">
        <f>SUM(H54:H55,H46,H47:H50)</f>
        <v>108154.36200000002</v>
      </c>
      <c r="I64" s="37"/>
      <c r="J64" s="36"/>
      <c r="K64" s="36"/>
      <c r="L64" s="35">
        <f>SUM(L54:L55,L46,L47:L50)</f>
        <v>100051.04980000002</v>
      </c>
      <c r="M64" s="34"/>
      <c r="N64" s="33">
        <f>L64-H64</f>
        <v>-8103.3122000000003</v>
      </c>
      <c r="O64" s="151">
        <f t="shared" ref="O64:O67" si="29">IF(OR(H64=0,L64=0),"",(N64/H64))</f>
        <v>-7.4923581907866077E-2</v>
      </c>
      <c r="Q64" s="229"/>
      <c r="R64" s="229"/>
      <c r="S64" s="230"/>
      <c r="T64" s="34"/>
      <c r="U64" s="201"/>
      <c r="V64" s="202"/>
      <c r="W64" s="197"/>
      <c r="X64" s="229"/>
      <c r="Y64" s="229"/>
      <c r="Z64" s="230"/>
      <c r="AA64" s="34"/>
      <c r="AB64" s="201"/>
      <c r="AC64" s="202"/>
      <c r="AD64" s="197"/>
      <c r="AE64" s="229"/>
      <c r="AF64" s="229"/>
      <c r="AG64" s="230"/>
      <c r="AH64" s="34"/>
      <c r="AI64" s="201"/>
      <c r="AJ64" s="202"/>
      <c r="AK64" s="197"/>
    </row>
    <row r="65" spans="1:37" s="179" customFormat="1" x14ac:dyDescent="0.25">
      <c r="A65" s="6"/>
      <c r="B65" s="249" t="s">
        <v>78</v>
      </c>
      <c r="C65" s="54"/>
      <c r="D65" s="54"/>
      <c r="E65" s="54"/>
      <c r="F65" s="57">
        <v>-0.08</v>
      </c>
      <c r="G65" s="65"/>
      <c r="H65" s="56"/>
      <c r="I65" s="64"/>
      <c r="J65" s="57">
        <v>-0.08</v>
      </c>
      <c r="K65" s="65"/>
      <c r="L65" s="56"/>
      <c r="M65" s="61"/>
      <c r="N65" s="60"/>
      <c r="O65" s="151"/>
      <c r="Q65" s="229"/>
      <c r="R65" s="229"/>
      <c r="S65" s="230"/>
      <c r="T65" s="34"/>
      <c r="U65" s="201"/>
      <c r="V65" s="202"/>
      <c r="W65" s="197"/>
      <c r="X65" s="229"/>
      <c r="Y65" s="229"/>
      <c r="Z65" s="230"/>
      <c r="AA65" s="34"/>
      <c r="AB65" s="201"/>
      <c r="AC65" s="202"/>
      <c r="AD65" s="197"/>
      <c r="AE65" s="229"/>
      <c r="AF65" s="229"/>
      <c r="AG65" s="230"/>
      <c r="AH65" s="34"/>
      <c r="AI65" s="201"/>
      <c r="AJ65" s="202"/>
      <c r="AK65" s="197"/>
    </row>
    <row r="66" spans="1:37" x14ac:dyDescent="0.25">
      <c r="A66" s="6"/>
      <c r="B66" s="32" t="s">
        <v>1</v>
      </c>
      <c r="C66" s="25"/>
      <c r="D66" s="25"/>
      <c r="E66" s="25"/>
      <c r="F66" s="31">
        <v>0.13</v>
      </c>
      <c r="G66" s="30"/>
      <c r="H66" s="27">
        <f>H64*F66</f>
        <v>14060.067060000003</v>
      </c>
      <c r="I66" s="23"/>
      <c r="J66" s="29">
        <v>0.13</v>
      </c>
      <c r="K66" s="28"/>
      <c r="L66" s="27">
        <f>L64*J66</f>
        <v>13006.636474000003</v>
      </c>
      <c r="M66" s="22"/>
      <c r="N66" s="26">
        <f>L66-H66</f>
        <v>-1053.4305860000004</v>
      </c>
      <c r="O66" s="104">
        <f t="shared" si="29"/>
        <v>-7.4923581907866105E-2</v>
      </c>
      <c r="Q66" s="231"/>
      <c r="R66" s="232"/>
      <c r="S66" s="233"/>
      <c r="T66" s="22"/>
      <c r="U66" s="201"/>
      <c r="V66" s="202"/>
      <c r="W66" s="197"/>
      <c r="X66" s="231"/>
      <c r="Y66" s="232"/>
      <c r="Z66" s="233"/>
      <c r="AA66" s="22"/>
      <c r="AB66" s="201"/>
      <c r="AC66" s="202"/>
      <c r="AD66" s="197"/>
      <c r="AE66" s="231"/>
      <c r="AF66" s="232"/>
      <c r="AG66" s="233"/>
      <c r="AH66" s="22"/>
      <c r="AI66" s="201"/>
      <c r="AJ66" s="202"/>
      <c r="AK66" s="197"/>
    </row>
    <row r="67" spans="1:37" ht="15.75" thickBot="1" x14ac:dyDescent="0.3">
      <c r="A67" s="6"/>
      <c r="B67" s="341" t="s">
        <v>88</v>
      </c>
      <c r="C67" s="341"/>
      <c r="D67" s="341"/>
      <c r="E67" s="50"/>
      <c r="F67" s="49"/>
      <c r="G67" s="48"/>
      <c r="H67" s="47">
        <f>SUM(H64:H66)</f>
        <v>122214.42906000002</v>
      </c>
      <c r="I67" s="46"/>
      <c r="J67" s="46"/>
      <c r="K67" s="46"/>
      <c r="L67" s="47">
        <f>SUM(L64:L66)</f>
        <v>113057.68627400002</v>
      </c>
      <c r="M67" s="45"/>
      <c r="N67" s="44">
        <f>L67-H67</f>
        <v>-9156.7427860000025</v>
      </c>
      <c r="O67" s="152">
        <f t="shared" si="29"/>
        <v>-7.4923581907866105E-2</v>
      </c>
      <c r="Q67" s="34"/>
      <c r="R67" s="34"/>
      <c r="S67" s="230"/>
      <c r="T67" s="34"/>
      <c r="U67" s="214"/>
      <c r="V67" s="226"/>
      <c r="W67" s="197"/>
      <c r="X67" s="34"/>
      <c r="Y67" s="34"/>
      <c r="Z67" s="230"/>
      <c r="AA67" s="34"/>
      <c r="AB67" s="214"/>
      <c r="AC67" s="226"/>
      <c r="AD67" s="197"/>
      <c r="AE67" s="34"/>
      <c r="AF67" s="34"/>
      <c r="AG67" s="230"/>
      <c r="AH67" s="34"/>
      <c r="AI67" s="214"/>
      <c r="AJ67" s="226"/>
      <c r="AK67" s="197"/>
    </row>
    <row r="68" spans="1:37" ht="15.75" thickBot="1" x14ac:dyDescent="0.3">
      <c r="A68" s="6"/>
      <c r="B68" s="18"/>
      <c r="C68" s="16"/>
      <c r="D68" s="17"/>
      <c r="E68" s="16"/>
      <c r="F68" s="12"/>
      <c r="G68" s="15"/>
      <c r="H68" s="14"/>
      <c r="I68" s="13"/>
      <c r="J68" s="12"/>
      <c r="K68" s="11"/>
      <c r="L68" s="10"/>
      <c r="M68" s="9"/>
      <c r="N68" s="8"/>
      <c r="O68" s="7"/>
      <c r="Q68" s="203"/>
      <c r="R68" s="227"/>
      <c r="S68" s="205"/>
      <c r="T68" s="24"/>
      <c r="U68" s="228"/>
      <c r="V68" s="222"/>
      <c r="W68" s="197"/>
      <c r="X68" s="203"/>
      <c r="Y68" s="227"/>
      <c r="Z68" s="205"/>
      <c r="AA68" s="24"/>
      <c r="AB68" s="228"/>
      <c r="AC68" s="222"/>
      <c r="AD68" s="197"/>
      <c r="AE68" s="203"/>
      <c r="AF68" s="227"/>
      <c r="AG68" s="205"/>
      <c r="AH68" s="24"/>
      <c r="AI68" s="228"/>
      <c r="AJ68" s="222"/>
      <c r="AK68" s="197"/>
    </row>
    <row r="69" spans="1:37" x14ac:dyDescent="0.25">
      <c r="A69" s="1"/>
      <c r="B69" s="1"/>
      <c r="C69" s="1"/>
      <c r="D69" s="1"/>
      <c r="E69" s="1"/>
      <c r="F69" s="1"/>
      <c r="G69" s="1"/>
      <c r="H69" s="5"/>
      <c r="I69" s="1"/>
      <c r="J69" s="1"/>
      <c r="K69" s="1"/>
      <c r="L69" s="5"/>
      <c r="M69" s="1"/>
      <c r="N69" s="1"/>
      <c r="O69" s="1"/>
      <c r="Q69" s="206"/>
      <c r="R69" s="206"/>
      <c r="S69" s="234"/>
      <c r="T69" s="206"/>
      <c r="U69" s="206"/>
      <c r="V69" s="206"/>
      <c r="W69" s="197"/>
      <c r="X69" s="206"/>
      <c r="Y69" s="206"/>
      <c r="Z69" s="234"/>
      <c r="AA69" s="206"/>
      <c r="AB69" s="206"/>
      <c r="AC69" s="206"/>
      <c r="AD69" s="197"/>
      <c r="AE69" s="206"/>
      <c r="AF69" s="206"/>
      <c r="AG69" s="234"/>
      <c r="AH69" s="206"/>
      <c r="AI69" s="206"/>
      <c r="AJ69" s="206"/>
      <c r="AK69" s="197"/>
    </row>
    <row r="70" spans="1:37" x14ac:dyDescent="0.25">
      <c r="A70" s="1"/>
      <c r="B70" s="4" t="s">
        <v>0</v>
      </c>
      <c r="C70" s="1"/>
      <c r="D70" s="1"/>
      <c r="E70" s="1"/>
      <c r="F70" s="3">
        <v>3.7600000000000001E-2</v>
      </c>
      <c r="G70" s="1"/>
      <c r="H70" s="1"/>
      <c r="I70" s="1"/>
      <c r="J70" s="3">
        <v>3.7600000000000001E-2</v>
      </c>
      <c r="K70" s="1"/>
      <c r="L70" s="1"/>
      <c r="M70" s="1"/>
      <c r="N70" s="1"/>
      <c r="O70" s="1"/>
      <c r="Q70" s="235"/>
      <c r="R70" s="206"/>
      <c r="S70" s="206"/>
      <c r="T70" s="206"/>
      <c r="U70" s="206"/>
      <c r="V70" s="206"/>
      <c r="W70" s="197"/>
      <c r="X70" s="235"/>
      <c r="Y70" s="206"/>
      <c r="Z70" s="206"/>
      <c r="AA70" s="206"/>
      <c r="AB70" s="206"/>
      <c r="AC70" s="206"/>
      <c r="AD70" s="197"/>
      <c r="AE70" s="235"/>
      <c r="AF70" s="206"/>
      <c r="AG70" s="206"/>
      <c r="AH70" s="206"/>
      <c r="AI70" s="206"/>
      <c r="AJ70" s="206"/>
      <c r="AK70" s="197"/>
    </row>
    <row r="71" spans="1:3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197"/>
      <c r="AG71" s="197"/>
      <c r="AH71" s="197"/>
      <c r="AI71" s="197"/>
      <c r="AJ71" s="197"/>
      <c r="AK71" s="197"/>
    </row>
    <row r="72" spans="1:37" s="179" customFormat="1" x14ac:dyDescent="0.25">
      <c r="A72" s="11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37" s="179" customFormat="1" x14ac:dyDescent="0.25">
      <c r="A73" s="11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37" s="179" customFormat="1" x14ac:dyDescent="0.25">
      <c r="A74" s="11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37" s="179" customFormat="1" x14ac:dyDescent="0.25">
      <c r="A75" s="11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37" s="179" customFormat="1" x14ac:dyDescent="0.25">
      <c r="A76" s="11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37" s="179" customFormat="1" x14ac:dyDescent="0.25">
      <c r="A77" s="11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37" s="179" customFormat="1" x14ac:dyDescent="0.25">
      <c r="A78" s="11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37" s="179" customFormat="1" x14ac:dyDescent="0.25">
      <c r="A79" s="11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37" s="179" customFormat="1" x14ac:dyDescent="0.25">
      <c r="A80" s="11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179" customFormat="1" x14ac:dyDescent="0.25">
      <c r="A81" s="11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179" customFormat="1" x14ac:dyDescent="0.25">
      <c r="A82" s="11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179" customFormat="1" x14ac:dyDescent="0.25">
      <c r="A83" s="11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179" customFormat="1" x14ac:dyDescent="0.25">
      <c r="A84" s="11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179" customFormat="1" x14ac:dyDescent="0.25">
      <c r="A85" s="11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179" customFormat="1" x14ac:dyDescent="0.25">
      <c r="A86" s="11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179" customFormat="1" x14ac:dyDescent="0.25">
      <c r="A87" s="11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179" customFormat="1" x14ac:dyDescent="0.25">
      <c r="A88" s="11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179" customFormat="1" x14ac:dyDescent="0.25">
      <c r="A89" s="11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179" customFormat="1" x14ac:dyDescent="0.25">
      <c r="A90" s="11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179" customFormat="1" x14ac:dyDescent="0.25">
      <c r="A91" s="11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179" customFormat="1" x14ac:dyDescent="0.25">
      <c r="A92" s="11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179" customFormat="1" x14ac:dyDescent="0.25">
      <c r="A93" s="11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179" customFormat="1" x14ac:dyDescent="0.25">
      <c r="A94" s="11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179" customFormat="1" x14ac:dyDescent="0.25">
      <c r="A95" s="11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179" customFormat="1" x14ac:dyDescent="0.25">
      <c r="A96" s="11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179" customFormat="1" x14ac:dyDescent="0.25">
      <c r="A97" s="11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179" customFormat="1" x14ac:dyDescent="0.25">
      <c r="A98" s="11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179" customFormat="1" x14ac:dyDescent="0.25">
      <c r="A99" s="11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179" customFormat="1" x14ac:dyDescent="0.25">
      <c r="A100" s="11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179" customFormat="1" x14ac:dyDescent="0.25">
      <c r="A101" s="11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179" customFormat="1" x14ac:dyDescent="0.25">
      <c r="A102" s="11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179" customFormat="1" x14ac:dyDescent="0.25">
      <c r="A103" s="11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179" customFormat="1" x14ac:dyDescent="0.25">
      <c r="A104" s="11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179" customFormat="1" x14ac:dyDescent="0.25">
      <c r="A105" s="11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179" customFormat="1" x14ac:dyDescent="0.25">
      <c r="A106" s="11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179" customFormat="1" x14ac:dyDescent="0.25">
      <c r="A107" s="11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179" customFormat="1" x14ac:dyDescent="0.25">
      <c r="A108" s="11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179" customFormat="1" x14ac:dyDescent="0.25">
      <c r="A109" s="11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179" customFormat="1" x14ac:dyDescent="0.25">
      <c r="A110" s="11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179" customFormat="1" x14ac:dyDescent="0.25">
      <c r="A111" s="11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179" customFormat="1" x14ac:dyDescent="0.25">
      <c r="A112" s="11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179" customFormat="1" x14ac:dyDescent="0.25">
      <c r="A113" s="11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179" customFormat="1" x14ac:dyDescent="0.25">
      <c r="A114" s="11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179" customFormat="1" x14ac:dyDescent="0.25">
      <c r="A115" s="11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179" customFormat="1" x14ac:dyDescent="0.25">
      <c r="A116" s="11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179" customFormat="1" x14ac:dyDescent="0.25">
      <c r="A117" s="11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179" customFormat="1" x14ac:dyDescent="0.25">
      <c r="A118" s="11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179" customFormat="1" x14ac:dyDescent="0.25">
      <c r="A119" s="11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179" customFormat="1" x14ac:dyDescent="0.25">
      <c r="A120" s="11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179" customFormat="1" x14ac:dyDescent="0.25">
      <c r="A121" s="11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179" customFormat="1" x14ac:dyDescent="0.25">
      <c r="A122" s="11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179" customFormat="1" x14ac:dyDescent="0.25">
      <c r="A123" s="11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179" customFormat="1" x14ac:dyDescent="0.25">
      <c r="A124" s="11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179" customFormat="1" x14ac:dyDescent="0.25">
      <c r="A125" s="11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179" customFormat="1" x14ac:dyDescent="0.25">
      <c r="A126" s="11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179" customFormat="1" x14ac:dyDescent="0.25">
      <c r="A127" s="11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179" customFormat="1" x14ac:dyDescent="0.25">
      <c r="A128" s="11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179" customFormat="1" x14ac:dyDescent="0.25">
      <c r="A129" s="11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179" customFormat="1" x14ac:dyDescent="0.25">
      <c r="A130" s="11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179" customFormat="1" x14ac:dyDescent="0.25">
      <c r="A131" s="11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179" customFormat="1" x14ac:dyDescent="0.25">
      <c r="A132" s="11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179" customFormat="1" x14ac:dyDescent="0.25">
      <c r="A133" s="11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179" customFormat="1" x14ac:dyDescent="0.25">
      <c r="A134" s="11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179" customFormat="1" x14ac:dyDescent="0.25">
      <c r="A135" s="11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179" customFormat="1" x14ac:dyDescent="0.25">
      <c r="A136" s="11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179" customFormat="1" x14ac:dyDescent="0.25">
      <c r="A137" s="11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179" customFormat="1" x14ac:dyDescent="0.25">
      <c r="A138" s="11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179" customFormat="1" x14ac:dyDescent="0.25">
      <c r="A139" s="11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179" customFormat="1" x14ac:dyDescent="0.25">
      <c r="A140" s="11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179" customFormat="1" x14ac:dyDescent="0.25">
      <c r="A141" s="11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179" customFormat="1" x14ac:dyDescent="0.25">
      <c r="A142" s="11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179" customFormat="1" x14ac:dyDescent="0.25">
      <c r="A143" s="11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179" customFormat="1" x14ac:dyDescent="0.25">
      <c r="A144" s="11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179" customFormat="1" x14ac:dyDescent="0.25">
      <c r="A145" s="11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179" customFormat="1" x14ac:dyDescent="0.25">
      <c r="A146" s="11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179" customFormat="1" x14ac:dyDescent="0.25">
      <c r="A147" s="11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179" customFormat="1" x14ac:dyDescent="0.25">
      <c r="A148" s="11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179" customFormat="1" x14ac:dyDescent="0.25">
      <c r="A149" s="11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179" customFormat="1" x14ac:dyDescent="0.25">
      <c r="A150" s="11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179" customFormat="1" x14ac:dyDescent="0.25">
      <c r="A151" s="11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179" customFormat="1" x14ac:dyDescent="0.25">
      <c r="A152" s="11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179" customFormat="1" x14ac:dyDescent="0.25">
      <c r="A153" s="11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179" customFormat="1" x14ac:dyDescent="0.25">
      <c r="A154" s="11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179" customFormat="1" x14ac:dyDescent="0.25">
      <c r="A155" s="11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179" customFormat="1" x14ac:dyDescent="0.25">
      <c r="A156" s="11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179" customFormat="1" x14ac:dyDescent="0.25">
      <c r="A157" s="11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179" customFormat="1" x14ac:dyDescent="0.25">
      <c r="A158" s="11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179" customFormat="1" x14ac:dyDescent="0.25">
      <c r="A159" s="11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179" customFormat="1" x14ac:dyDescent="0.25">
      <c r="A160" s="11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179" customFormat="1" x14ac:dyDescent="0.25">
      <c r="A161" s="11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179" customFormat="1" x14ac:dyDescent="0.25">
      <c r="A162" s="11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179" customFormat="1" x14ac:dyDescent="0.25">
      <c r="A163" s="11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179" customFormat="1" x14ac:dyDescent="0.25">
      <c r="A164" s="11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179" customFormat="1" x14ac:dyDescent="0.25">
      <c r="A165" s="11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179" customFormat="1" x14ac:dyDescent="0.25">
      <c r="A166" s="11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179" customFormat="1" x14ac:dyDescent="0.25">
      <c r="A167" s="11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179" customFormat="1" x14ac:dyDescent="0.25">
      <c r="A168" s="11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179" customFormat="1" x14ac:dyDescent="0.25">
      <c r="A169" s="11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179" customFormat="1" x14ac:dyDescent="0.25">
      <c r="A170" s="11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179" customFormat="1" x14ac:dyDescent="0.25">
      <c r="A171" s="11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179" customFormat="1" x14ac:dyDescent="0.25">
      <c r="A172" s="11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179" customFormat="1" x14ac:dyDescent="0.25">
      <c r="A173" s="11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179" customFormat="1" x14ac:dyDescent="0.25">
      <c r="A174" s="11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179" customFormat="1" x14ac:dyDescent="0.25">
      <c r="A175" s="11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179" customFormat="1" x14ac:dyDescent="0.25">
      <c r="A176" s="11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179" customFormat="1" x14ac:dyDescent="0.25">
      <c r="A177" s="11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179" customFormat="1" x14ac:dyDescent="0.25">
      <c r="A178" s="11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179" customFormat="1" x14ac:dyDescent="0.25">
      <c r="A179" s="11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179" customFormat="1" x14ac:dyDescent="0.25">
      <c r="A180" s="11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179" customFormat="1" x14ac:dyDescent="0.25">
      <c r="A181" s="11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179" customFormat="1" x14ac:dyDescent="0.25">
      <c r="A182" s="11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179" customFormat="1" x14ac:dyDescent="0.25">
      <c r="A183" s="11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179" customFormat="1" x14ac:dyDescent="0.25">
      <c r="A184" s="11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179" customFormat="1" x14ac:dyDescent="0.25">
      <c r="A185" s="11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179" customFormat="1" x14ac:dyDescent="0.25">
      <c r="A186" s="11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179" customFormat="1" x14ac:dyDescent="0.25">
      <c r="A187" s="11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179" customFormat="1" x14ac:dyDescent="0.25">
      <c r="A188" s="11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179" customFormat="1" x14ac:dyDescent="0.25">
      <c r="A189" s="11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179" customFormat="1" x14ac:dyDescent="0.25">
      <c r="A190" s="11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179" customFormat="1" x14ac:dyDescent="0.25">
      <c r="A191" s="11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179" customFormat="1" x14ac:dyDescent="0.25">
      <c r="A192" s="11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179" customFormat="1" x14ac:dyDescent="0.25">
      <c r="A193" s="11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179" customFormat="1" x14ac:dyDescent="0.25">
      <c r="A194" s="11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179" customFormat="1" x14ac:dyDescent="0.25">
      <c r="A195" s="11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179" customFormat="1" x14ac:dyDescent="0.25">
      <c r="A196" s="11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179" customFormat="1" x14ac:dyDescent="0.25">
      <c r="A197" s="11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179" customFormat="1" x14ac:dyDescent="0.25">
      <c r="A198" s="11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179" customFormat="1" x14ac:dyDescent="0.25">
      <c r="A199" s="11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179" customFormat="1" x14ac:dyDescent="0.25">
      <c r="A200" s="11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179" customFormat="1" x14ac:dyDescent="0.25">
      <c r="A201" s="11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179" customFormat="1" x14ac:dyDescent="0.25">
      <c r="A202" s="11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179" customFormat="1" x14ac:dyDescent="0.25">
      <c r="A203" s="11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179" customFormat="1" x14ac:dyDescent="0.25">
      <c r="A204" s="11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179" customFormat="1" x14ac:dyDescent="0.25">
      <c r="A205" s="11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179" customFormat="1" x14ac:dyDescent="0.25">
      <c r="A206" s="11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179" customFormat="1" x14ac:dyDescent="0.25">
      <c r="A207" s="11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179" customFormat="1" x14ac:dyDescent="0.25">
      <c r="A208" s="11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179" customFormat="1" x14ac:dyDescent="0.25">
      <c r="A209" s="11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179" customFormat="1" x14ac:dyDescent="0.25">
      <c r="A210" s="11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179" customFormat="1" x14ac:dyDescent="0.25">
      <c r="A211" s="11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179" customFormat="1" x14ac:dyDescent="0.25">
      <c r="A212" s="11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179" customFormat="1" x14ac:dyDescent="0.25">
      <c r="A213" s="11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179" customFormat="1" x14ac:dyDescent="0.25">
      <c r="A214" s="11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179" customFormat="1" x14ac:dyDescent="0.25">
      <c r="A215" s="11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179" customFormat="1" x14ac:dyDescent="0.25">
      <c r="A216" s="11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179" customFormat="1" x14ac:dyDescent="0.25">
      <c r="A217" s="11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179" customFormat="1" x14ac:dyDescent="0.25">
      <c r="A218" s="11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179" customFormat="1" x14ac:dyDescent="0.25">
      <c r="A219" s="11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179" customFormat="1" x14ac:dyDescent="0.25">
      <c r="A220" s="11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179" customFormat="1" x14ac:dyDescent="0.25">
      <c r="A221" s="11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179" customFormat="1" x14ac:dyDescent="0.25">
      <c r="A222" s="11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179" customFormat="1" x14ac:dyDescent="0.25">
      <c r="A223" s="11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179" customFormat="1" x14ac:dyDescent="0.25">
      <c r="A224" s="11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179" customFormat="1" x14ac:dyDescent="0.25">
      <c r="A225" s="11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179" customFormat="1" x14ac:dyDescent="0.25">
      <c r="A226" s="11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179" customFormat="1" x14ac:dyDescent="0.25">
      <c r="A227" s="11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179" customFormat="1" x14ac:dyDescent="0.25">
      <c r="A228" s="11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79" customFormat="1" x14ac:dyDescent="0.25">
      <c r="A229" s="11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179" customFormat="1" x14ac:dyDescent="0.25">
      <c r="A230" s="11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179" customFormat="1" x14ac:dyDescent="0.25">
      <c r="A231" s="11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179" customFormat="1" x14ac:dyDescent="0.25">
      <c r="A232" s="11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179" customFormat="1" x14ac:dyDescent="0.25">
      <c r="A233" s="11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179" customFormat="1" x14ac:dyDescent="0.25">
      <c r="A234" s="11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179" customFormat="1" x14ac:dyDescent="0.25">
      <c r="A235" s="11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179" customFormat="1" x14ac:dyDescent="0.25">
      <c r="A236" s="11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179" customFormat="1" x14ac:dyDescent="0.25">
      <c r="A237" s="11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179" customFormat="1" x14ac:dyDescent="0.25">
      <c r="A238" s="11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179" customFormat="1" x14ac:dyDescent="0.25">
      <c r="A239" s="11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179" customFormat="1" x14ac:dyDescent="0.25">
      <c r="A240" s="11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179" customFormat="1" x14ac:dyDescent="0.25">
      <c r="A241" s="11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179" customFormat="1" x14ac:dyDescent="0.25">
      <c r="A242" s="11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179" customFormat="1" x14ac:dyDescent="0.25">
      <c r="A243" s="11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179" customFormat="1" x14ac:dyDescent="0.25">
      <c r="A244" s="11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179" customFormat="1" x14ac:dyDescent="0.25">
      <c r="A245" s="11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179" customFormat="1" x14ac:dyDescent="0.25">
      <c r="A246" s="11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179" customFormat="1" x14ac:dyDescent="0.25">
      <c r="A247" s="11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179" customFormat="1" x14ac:dyDescent="0.25">
      <c r="A248" s="11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179" customFormat="1" x14ac:dyDescent="0.25">
      <c r="A249" s="11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179" customFormat="1" x14ac:dyDescent="0.25">
      <c r="A250" s="11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179" customFormat="1" x14ac:dyDescent="0.25">
      <c r="A251" s="11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179" customFormat="1" x14ac:dyDescent="0.25">
      <c r="A252" s="11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179" customFormat="1" x14ac:dyDescent="0.25">
      <c r="A253" s="11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179" customFormat="1" x14ac:dyDescent="0.25">
      <c r="A254" s="11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179" customFormat="1" x14ac:dyDescent="0.25">
      <c r="A255" s="11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179" customFormat="1" x14ac:dyDescent="0.25">
      <c r="A256" s="11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179" customFormat="1" x14ac:dyDescent="0.25">
      <c r="A257" s="11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179" customFormat="1" x14ac:dyDescent="0.25">
      <c r="A258" s="11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179" customFormat="1" x14ac:dyDescent="0.25">
      <c r="A259" s="11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179" customFormat="1" x14ac:dyDescent="0.25">
      <c r="A260" s="11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179" customFormat="1" x14ac:dyDescent="0.25">
      <c r="A261" s="11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179" customFormat="1" x14ac:dyDescent="0.25">
      <c r="A262" s="11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179" customFormat="1" x14ac:dyDescent="0.25">
      <c r="A263" s="11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179" customFormat="1" x14ac:dyDescent="0.25">
      <c r="A264" s="11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179" customFormat="1" x14ac:dyDescent="0.25">
      <c r="A265" s="11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179" customFormat="1" x14ac:dyDescent="0.25">
      <c r="A266" s="11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179" customFormat="1" x14ac:dyDescent="0.25">
      <c r="A267" s="11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179" customFormat="1" x14ac:dyDescent="0.25">
      <c r="A268" s="11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179" customFormat="1" x14ac:dyDescent="0.25">
      <c r="A269" s="11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179" customFormat="1" x14ac:dyDescent="0.25">
      <c r="A270" s="11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179" customFormat="1" x14ac:dyDescent="0.25">
      <c r="A271" s="11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179" customFormat="1" x14ac:dyDescent="0.25">
      <c r="A272" s="11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179" customFormat="1" x14ac:dyDescent="0.25">
      <c r="A273" s="11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179" customFormat="1" x14ac:dyDescent="0.25">
      <c r="A274" s="11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179" customFormat="1" x14ac:dyDescent="0.25">
      <c r="A275" s="11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179" customFormat="1" x14ac:dyDescent="0.25">
      <c r="A276" s="11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179" customFormat="1" x14ac:dyDescent="0.25">
      <c r="A277" s="11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179" customFormat="1" x14ac:dyDescent="0.25">
      <c r="A278" s="11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179" customFormat="1" x14ac:dyDescent="0.25">
      <c r="A279" s="11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179" customFormat="1" x14ac:dyDescent="0.25">
      <c r="A280" s="11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179" customFormat="1" x14ac:dyDescent="0.25">
      <c r="A281" s="11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179" customFormat="1" x14ac:dyDescent="0.25">
      <c r="A282" s="11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x14ac:dyDescent="0.25">
      <c r="A283" s="11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x14ac:dyDescent="0.25">
      <c r="A284" s="192"/>
    </row>
    <row r="285" spans="1:15" x14ac:dyDescent="0.25">
      <c r="A285" s="192"/>
    </row>
    <row r="286" spans="1:15" x14ac:dyDescent="0.25">
      <c r="A286" s="192"/>
    </row>
    <row r="287" spans="1:15" x14ac:dyDescent="0.25">
      <c r="A287" s="192"/>
    </row>
    <row r="288" spans="1:15" x14ac:dyDescent="0.25">
      <c r="A288" s="192"/>
    </row>
    <row r="289" spans="1:1" x14ac:dyDescent="0.25">
      <c r="A289" s="192"/>
    </row>
    <row r="290" spans="1:1" x14ac:dyDescent="0.25">
      <c r="A290" s="192"/>
    </row>
    <row r="291" spans="1:1" x14ac:dyDescent="0.25">
      <c r="A291" s="192"/>
    </row>
    <row r="292" spans="1:1" x14ac:dyDescent="0.25">
      <c r="A292" s="192"/>
    </row>
    <row r="293" spans="1:1" x14ac:dyDescent="0.25">
      <c r="A293" s="192"/>
    </row>
    <row r="294" spans="1:1" x14ac:dyDescent="0.25">
      <c r="A294" s="192"/>
    </row>
    <row r="295" spans="1:1" x14ac:dyDescent="0.25">
      <c r="A295" s="192"/>
    </row>
    <row r="296" spans="1:1" x14ac:dyDescent="0.25">
      <c r="A296" s="192"/>
    </row>
    <row r="297" spans="1:1" x14ac:dyDescent="0.25">
      <c r="A297" s="192"/>
    </row>
    <row r="298" spans="1:1" x14ac:dyDescent="0.25">
      <c r="A298" s="192"/>
    </row>
    <row r="299" spans="1:1" x14ac:dyDescent="0.25">
      <c r="A299" s="192"/>
    </row>
    <row r="300" spans="1:1" x14ac:dyDescent="0.25">
      <c r="A300" s="192"/>
    </row>
    <row r="301" spans="1:1" x14ac:dyDescent="0.25">
      <c r="A301" s="192"/>
    </row>
    <row r="302" spans="1:1" x14ac:dyDescent="0.25">
      <c r="A302" s="192"/>
    </row>
    <row r="303" spans="1:1" x14ac:dyDescent="0.25">
      <c r="A303" s="192"/>
    </row>
    <row r="304" spans="1:1" x14ac:dyDescent="0.25">
      <c r="A304" s="192"/>
    </row>
    <row r="305" spans="1:1" x14ac:dyDescent="0.25">
      <c r="A305" s="192"/>
    </row>
    <row r="306" spans="1:1" x14ac:dyDescent="0.25">
      <c r="A306" s="192"/>
    </row>
    <row r="307" spans="1:1" x14ac:dyDescent="0.25">
      <c r="A307" s="192"/>
    </row>
    <row r="308" spans="1:1" x14ac:dyDescent="0.25">
      <c r="A308" s="192"/>
    </row>
    <row r="309" spans="1:1" x14ac:dyDescent="0.25">
      <c r="A309" s="192"/>
    </row>
    <row r="310" spans="1:1" x14ac:dyDescent="0.25">
      <c r="A310" s="192"/>
    </row>
    <row r="311" spans="1:1" x14ac:dyDescent="0.25">
      <c r="A311" s="192"/>
    </row>
    <row r="312" spans="1:1" x14ac:dyDescent="0.25">
      <c r="A312" s="192"/>
    </row>
    <row r="313" spans="1:1" x14ac:dyDescent="0.25">
      <c r="A313" s="192"/>
    </row>
    <row r="314" spans="1:1" x14ac:dyDescent="0.25">
      <c r="A314" s="192"/>
    </row>
    <row r="315" spans="1:1" x14ac:dyDescent="0.25">
      <c r="A315" s="192"/>
    </row>
    <row r="316" spans="1:1" x14ac:dyDescent="0.25">
      <c r="A316" s="192"/>
    </row>
    <row r="317" spans="1:1" x14ac:dyDescent="0.25">
      <c r="A317" s="192"/>
    </row>
    <row r="318" spans="1:1" x14ac:dyDescent="0.25">
      <c r="A318" s="192"/>
    </row>
    <row r="319" spans="1:1" x14ac:dyDescent="0.25">
      <c r="A319" s="192"/>
    </row>
    <row r="320" spans="1:1" x14ac:dyDescent="0.25">
      <c r="A320" s="192"/>
    </row>
    <row r="321" spans="1:1" x14ac:dyDescent="0.25">
      <c r="A321" s="192"/>
    </row>
    <row r="322" spans="1:1" x14ac:dyDescent="0.25">
      <c r="A322" s="192"/>
    </row>
    <row r="323" spans="1:1" x14ac:dyDescent="0.25">
      <c r="A323" s="192"/>
    </row>
    <row r="324" spans="1:1" x14ac:dyDescent="0.25">
      <c r="A324" s="192"/>
    </row>
    <row r="325" spans="1:1" x14ac:dyDescent="0.25">
      <c r="A325" s="192"/>
    </row>
    <row r="326" spans="1:1" x14ac:dyDescent="0.25">
      <c r="A326" s="192"/>
    </row>
    <row r="327" spans="1:1" x14ac:dyDescent="0.25">
      <c r="A327" s="192"/>
    </row>
    <row r="328" spans="1:1" x14ac:dyDescent="0.25">
      <c r="A328" s="192"/>
    </row>
    <row r="329" spans="1:1" x14ac:dyDescent="0.25">
      <c r="A329" s="192"/>
    </row>
    <row r="330" spans="1:1" x14ac:dyDescent="0.25">
      <c r="A330" s="192"/>
    </row>
    <row r="331" spans="1:1" x14ac:dyDescent="0.25">
      <c r="A331" s="192"/>
    </row>
    <row r="332" spans="1:1" x14ac:dyDescent="0.25">
      <c r="A332" s="192"/>
    </row>
    <row r="333" spans="1:1" x14ac:dyDescent="0.25">
      <c r="A333" s="192"/>
    </row>
    <row r="334" spans="1:1" x14ac:dyDescent="0.25">
      <c r="A334" s="192"/>
    </row>
    <row r="335" spans="1:1" x14ac:dyDescent="0.25">
      <c r="A335" s="192"/>
    </row>
    <row r="336" spans="1:1" x14ac:dyDescent="0.25">
      <c r="A336" s="192"/>
    </row>
    <row r="337" spans="1:1" x14ac:dyDescent="0.25">
      <c r="A337" s="192"/>
    </row>
    <row r="338" spans="1:1" x14ac:dyDescent="0.25">
      <c r="A338" s="192"/>
    </row>
    <row r="339" spans="1:1" x14ac:dyDescent="0.25">
      <c r="A339" s="192"/>
    </row>
    <row r="340" spans="1:1" x14ac:dyDescent="0.25">
      <c r="A340" s="192"/>
    </row>
    <row r="341" spans="1:1" x14ac:dyDescent="0.25">
      <c r="A341" s="192"/>
    </row>
    <row r="342" spans="1:1" x14ac:dyDescent="0.25">
      <c r="A342" s="192"/>
    </row>
    <row r="343" spans="1:1" x14ac:dyDescent="0.25">
      <c r="A343" s="192"/>
    </row>
    <row r="344" spans="1:1" x14ac:dyDescent="0.25">
      <c r="A344" s="192"/>
    </row>
    <row r="345" spans="1:1" x14ac:dyDescent="0.25">
      <c r="A345" s="192"/>
    </row>
    <row r="346" spans="1:1" x14ac:dyDescent="0.25">
      <c r="A346" s="192"/>
    </row>
    <row r="347" spans="1:1" x14ac:dyDescent="0.25">
      <c r="A347" s="192"/>
    </row>
    <row r="348" spans="1:1" x14ac:dyDescent="0.25">
      <c r="A348" s="192"/>
    </row>
    <row r="349" spans="1:1" x14ac:dyDescent="0.25">
      <c r="A349" s="192"/>
    </row>
    <row r="350" spans="1:1" x14ac:dyDescent="0.25">
      <c r="A350" s="192"/>
    </row>
    <row r="351" spans="1:1" x14ac:dyDescent="0.25">
      <c r="A351" s="192"/>
    </row>
    <row r="352" spans="1:1" x14ac:dyDescent="0.25">
      <c r="A352" s="192"/>
    </row>
    <row r="353" spans="1:1" x14ac:dyDescent="0.25">
      <c r="A353" s="192"/>
    </row>
    <row r="354" spans="1:1" x14ac:dyDescent="0.25">
      <c r="A354" s="192"/>
    </row>
    <row r="355" spans="1:1" x14ac:dyDescent="0.25">
      <c r="A355" s="192"/>
    </row>
    <row r="356" spans="1:1" x14ac:dyDescent="0.25">
      <c r="A356" s="192"/>
    </row>
    <row r="357" spans="1:1" x14ac:dyDescent="0.25">
      <c r="A357" s="192"/>
    </row>
  </sheetData>
  <sheetProtection algorithmName="SHA-512" hashValue="EdUaYaWxO/2mG7D/5HtTnQ3oPs1jSC3l76VdmuRv8BOM5ZE2WzMVsEc6E1NZRKPakL/y7i5uv6L1u75zNz2cOQ==" saltValue="mG3gkRHqTrcKqkRPKQyu+A==" spinCount="100000" sheet="1" objects="1" scenarios="1"/>
  <mergeCells count="24">
    <mergeCell ref="AE20:AG20"/>
    <mergeCell ref="A3:K3"/>
    <mergeCell ref="B10:O10"/>
    <mergeCell ref="B11:O11"/>
    <mergeCell ref="D14:O14"/>
    <mergeCell ref="F20:H20"/>
    <mergeCell ref="J20:L20"/>
    <mergeCell ref="N20:O20"/>
    <mergeCell ref="B62:D62"/>
    <mergeCell ref="AI20:AJ20"/>
    <mergeCell ref="B67:D67"/>
    <mergeCell ref="AJ21:AJ22"/>
    <mergeCell ref="D21:D22"/>
    <mergeCell ref="N21:N22"/>
    <mergeCell ref="O21:O22"/>
    <mergeCell ref="U21:U22"/>
    <mergeCell ref="V21:V22"/>
    <mergeCell ref="AB21:AB22"/>
    <mergeCell ref="AC21:AC22"/>
    <mergeCell ref="AI21:AI22"/>
    <mergeCell ref="Q20:S20"/>
    <mergeCell ref="U20:V20"/>
    <mergeCell ref="X20:Z20"/>
    <mergeCell ref="AB20:AC20"/>
  </mergeCells>
  <dataValidations disablePrompts="1" count="7">
    <dataValidation type="list" allowBlank="1" showInputMessage="1" showErrorMessage="1" sqref="E63 E68 E54:E55">
      <formula1>#REF!</formula1>
    </dataValidation>
    <dataValidation type="list" allowBlank="1" showInputMessage="1" showErrorMessage="1" prompt="Select Charge Unit - monthly, per kWh, per kW" sqref="D63 D58 D68">
      <formula1>"Monthly, per kWh, per kW"</formula1>
    </dataValidation>
    <dataValidation type="list" allowBlank="1" showInputMessage="1" showErrorMessage="1" sqref="E44:E45 E47:E53 E56:E58 E23:E34 E36:E39 E41:E42">
      <formula1>#REF!</formula1>
    </dataValidation>
    <dataValidation type="list" allowBlank="1" showInputMessage="1" showErrorMessage="1" prompt="Select Charge Unit - per 30 days, per kWh, per kW, per kVA." sqref="D44:D45 D47:D57 D24:D34 D36:D42">
      <formula1>"per 30 days, per kWh, per kW, per kVA"</formula1>
    </dataValidation>
    <dataValidation type="list" allowBlank="1" showInputMessage="1" showErrorMessage="1" sqref="D16">
      <formula1>"TOU, non-TOU"</formula1>
    </dataValidation>
    <dataValidation type="list" allowBlank="1" showInputMessage="1" showErrorMessage="1" sqref="D23">
      <formula1>"per 30 days, per kWh, per kW, per kVA"</formula1>
    </dataValidation>
    <dataValidation type="list" allowBlank="1" showInputMessage="1" showErrorMessage="1" sqref="E40">
      <formula1>#REF!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8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361950</xdr:colOff>
                    <xdr:row>16</xdr:row>
                    <xdr:rowOff>114300</xdr:rowOff>
                  </from>
                  <to>
                    <xdr:col>16</xdr:col>
                    <xdr:colOff>457200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381000</xdr:colOff>
                    <xdr:row>18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127"/>
  <sheetViews>
    <sheetView showGridLines="0" zoomScale="80" zoomScaleNormal="80" workbookViewId="0"/>
  </sheetViews>
  <sheetFormatPr defaultColWidth="9.140625" defaultRowHeight="15" x14ac:dyDescent="0.25"/>
  <cols>
    <col min="1" max="1" width="1.85546875" style="153" customWidth="1"/>
    <col min="2" max="2" width="71.140625" style="153" customWidth="1"/>
    <col min="3" max="3" width="1.5703125" style="153" customWidth="1"/>
    <col min="4" max="4" width="12.7109375" style="153" customWidth="1"/>
    <col min="5" max="5" width="1.7109375" style="153" customWidth="1"/>
    <col min="6" max="6" width="12.140625" style="153" customWidth="1"/>
    <col min="7" max="7" width="11.5703125" style="153" customWidth="1"/>
    <col min="8" max="8" width="13" style="153" customWidth="1"/>
    <col min="9" max="9" width="1.28515625" style="153" customWidth="1"/>
    <col min="10" max="11" width="10.85546875" style="153" customWidth="1"/>
    <col min="12" max="12" width="13.140625" style="153" customWidth="1"/>
    <col min="13" max="13" width="0.85546875" style="153" customWidth="1"/>
    <col min="14" max="14" width="12" style="153" customWidth="1"/>
    <col min="15" max="15" width="9.140625" style="153" customWidth="1"/>
    <col min="16" max="16" width="1.42578125" style="153" customWidth="1"/>
    <col min="17" max="17" width="13.7109375" style="153" customWidth="1"/>
    <col min="18" max="18" width="11.28515625" style="153" customWidth="1"/>
    <col min="19" max="19" width="13.28515625" style="153" customWidth="1"/>
    <col min="20" max="20" width="1.28515625" style="153" customWidth="1"/>
    <col min="21" max="21" width="12.5703125" style="153" customWidth="1"/>
    <col min="22" max="22" width="10.140625" style="153" customWidth="1"/>
    <col min="23" max="23" width="1.28515625" style="153" customWidth="1"/>
    <col min="24" max="24" width="11" style="153" customWidth="1"/>
    <col min="25" max="25" width="10.85546875" style="153" customWidth="1"/>
    <col min="26" max="26" width="13.42578125" style="153" customWidth="1"/>
    <col min="27" max="27" width="1.28515625" style="153" customWidth="1"/>
    <col min="28" max="28" width="11.140625" style="153" customWidth="1"/>
    <col min="29" max="29" width="9.140625" style="153"/>
    <col min="30" max="30" width="0.85546875" style="153" customWidth="1"/>
    <col min="31" max="31" width="11.140625" style="153" customWidth="1"/>
    <col min="32" max="32" width="10.85546875" style="153" customWidth="1"/>
    <col min="33" max="33" width="13.140625" style="153" customWidth="1"/>
    <col min="34" max="34" width="1.140625" style="153" customWidth="1"/>
    <col min="35" max="35" width="11" style="153" customWidth="1"/>
    <col min="36" max="36" width="9.140625" style="153"/>
    <col min="37" max="37" width="0.85546875" style="153" customWidth="1"/>
    <col min="38" max="16384" width="9.140625" style="153"/>
  </cols>
  <sheetData>
    <row r="1" spans="1:20" ht="21.75" x14ac:dyDescent="0.25">
      <c r="A1" s="131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31"/>
      <c r="M1" s="131"/>
      <c r="N1" s="134" t="s">
        <v>42</v>
      </c>
      <c r="O1" s="135">
        <f>EBNUMBER</f>
        <v>0</v>
      </c>
      <c r="T1" s="153">
        <v>2</v>
      </c>
    </row>
    <row r="2" spans="1:20" ht="18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1"/>
      <c r="M2" s="131"/>
      <c r="N2" s="134" t="s">
        <v>41</v>
      </c>
      <c r="O2" s="137"/>
    </row>
    <row r="3" spans="1:20" ht="18" x14ac:dyDescent="0.25">
      <c r="A3" s="347"/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131"/>
      <c r="M3" s="131"/>
      <c r="N3" s="134" t="s">
        <v>40</v>
      </c>
      <c r="O3" s="137"/>
    </row>
    <row r="4" spans="1:20" ht="18" x14ac:dyDescent="0.25">
      <c r="A4" s="139"/>
      <c r="B4" s="139"/>
      <c r="C4" s="139"/>
      <c r="D4" s="139"/>
      <c r="E4" s="139"/>
      <c r="F4" s="139"/>
      <c r="G4" s="139"/>
      <c r="H4" s="139"/>
      <c r="I4" s="138"/>
      <c r="J4" s="138"/>
      <c r="K4" s="138"/>
      <c r="L4" s="131"/>
      <c r="M4" s="131"/>
      <c r="N4" s="134" t="s">
        <v>39</v>
      </c>
      <c r="O4" s="137"/>
    </row>
    <row r="5" spans="1:20" ht="15.75" x14ac:dyDescent="0.25">
      <c r="A5" s="131"/>
      <c r="B5" s="131"/>
      <c r="C5" s="136"/>
      <c r="D5" s="136"/>
      <c r="E5" s="136"/>
      <c r="F5" s="131"/>
      <c r="G5" s="131"/>
      <c r="H5" s="131"/>
      <c r="I5" s="131"/>
      <c r="J5" s="131"/>
      <c r="K5" s="131"/>
      <c r="L5" s="131"/>
      <c r="M5" s="131"/>
      <c r="N5" s="134" t="s">
        <v>38</v>
      </c>
      <c r="O5" s="133"/>
    </row>
    <row r="6" spans="1:20" x14ac:dyDescent="0.25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4"/>
      <c r="O6" s="135"/>
    </row>
    <row r="7" spans="1:20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4" t="s">
        <v>37</v>
      </c>
      <c r="O7" s="133"/>
    </row>
    <row r="8" spans="1:20" x14ac:dyDescent="0.25">
      <c r="A8" s="132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"/>
    </row>
    <row r="9" spans="1:2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0" ht="18" x14ac:dyDescent="0.25">
      <c r="A10" s="1"/>
      <c r="B10" s="344" t="s">
        <v>36</v>
      </c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344"/>
      <c r="N10" s="344"/>
      <c r="O10" s="344"/>
    </row>
    <row r="11" spans="1:20" ht="18" x14ac:dyDescent="0.25">
      <c r="A11" s="1"/>
      <c r="B11" s="344" t="s">
        <v>35</v>
      </c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</row>
    <row r="12" spans="1:2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0" ht="15.75" x14ac:dyDescent="0.25">
      <c r="A14" s="1"/>
      <c r="B14" s="130" t="s">
        <v>34</v>
      </c>
      <c r="C14" s="1"/>
      <c r="D14" s="345" t="s">
        <v>51</v>
      </c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</row>
    <row r="15" spans="1:20" ht="15.75" x14ac:dyDescent="0.25">
      <c r="A15" s="1"/>
      <c r="B15" s="128"/>
      <c r="C15" s="1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</row>
    <row r="16" spans="1:20" ht="15.75" x14ac:dyDescent="0.25">
      <c r="A16" s="1"/>
      <c r="B16" s="130" t="s">
        <v>33</v>
      </c>
      <c r="C16" s="1"/>
      <c r="D16" s="129" t="s">
        <v>44</v>
      </c>
      <c r="E16" s="127"/>
      <c r="F16" s="244" t="s">
        <v>89</v>
      </c>
      <c r="G16" s="127"/>
      <c r="H16" s="127"/>
      <c r="I16" s="127"/>
      <c r="J16" s="166"/>
      <c r="K16" s="127"/>
      <c r="L16" s="167"/>
      <c r="M16" s="127"/>
      <c r="N16" s="127"/>
      <c r="O16" s="127"/>
    </row>
    <row r="17" spans="1:37" ht="15.75" x14ac:dyDescent="0.25">
      <c r="A17" s="1"/>
      <c r="B17" s="128"/>
      <c r="C17" s="1"/>
      <c r="D17" s="127"/>
      <c r="E17" s="127"/>
      <c r="F17" s="157">
        <f>ROUND(+F18*0.9,0)</f>
        <v>8491</v>
      </c>
      <c r="G17" s="155" t="s">
        <v>47</v>
      </c>
      <c r="H17" s="168"/>
      <c r="I17" s="127"/>
      <c r="J17" s="166"/>
      <c r="K17" s="127"/>
      <c r="L17" s="127"/>
      <c r="M17" s="127"/>
      <c r="N17" s="127"/>
      <c r="O17" s="127"/>
    </row>
    <row r="18" spans="1:37" x14ac:dyDescent="0.25">
      <c r="A18" s="1"/>
      <c r="B18" s="2"/>
      <c r="C18" s="1"/>
      <c r="D18" s="4"/>
      <c r="E18" s="4"/>
      <c r="F18" s="157">
        <v>9434</v>
      </c>
      <c r="G18" s="4" t="s">
        <v>45</v>
      </c>
      <c r="H18" s="1"/>
      <c r="I18" s="1"/>
      <c r="J18" s="1"/>
      <c r="K18" s="1"/>
      <c r="L18" s="1"/>
      <c r="M18" s="1"/>
      <c r="N18" s="1"/>
      <c r="O18" s="1"/>
    </row>
    <row r="19" spans="1:37" x14ac:dyDescent="0.25">
      <c r="A19" s="1"/>
      <c r="B19" s="161"/>
      <c r="C19" s="1"/>
      <c r="D19" s="4" t="s">
        <v>31</v>
      </c>
      <c r="E19" s="1"/>
      <c r="F19" s="157">
        <v>4500000</v>
      </c>
      <c r="G19" s="155" t="s">
        <v>30</v>
      </c>
      <c r="H19" s="5"/>
      <c r="I19" s="1"/>
      <c r="J19" s="1"/>
      <c r="K19" s="1"/>
      <c r="L19" s="5"/>
      <c r="M19" s="1"/>
      <c r="N19" s="1"/>
      <c r="O19" s="1"/>
      <c r="S19" s="165"/>
    </row>
    <row r="20" spans="1:37" x14ac:dyDescent="0.25">
      <c r="A20" s="1"/>
      <c r="B20" s="2"/>
      <c r="C20" s="1"/>
      <c r="D20" s="125"/>
      <c r="E20" s="125"/>
      <c r="F20" s="342" t="s">
        <v>29</v>
      </c>
      <c r="G20" s="346"/>
      <c r="H20" s="343"/>
      <c r="I20" s="1"/>
      <c r="J20" s="351" t="s">
        <v>97</v>
      </c>
      <c r="K20" s="352"/>
      <c r="L20" s="353"/>
      <c r="M20" s="1"/>
      <c r="N20" s="342" t="s">
        <v>28</v>
      </c>
      <c r="O20" s="343"/>
      <c r="Q20" s="333"/>
      <c r="R20" s="333"/>
      <c r="S20" s="333"/>
      <c r="T20" s="206"/>
      <c r="U20" s="333"/>
      <c r="V20" s="333"/>
      <c r="W20" s="197"/>
      <c r="X20" s="333"/>
      <c r="Y20" s="333"/>
      <c r="Z20" s="333"/>
      <c r="AA20" s="206"/>
      <c r="AB20" s="333"/>
      <c r="AC20" s="333"/>
      <c r="AD20" s="197"/>
      <c r="AE20" s="333"/>
      <c r="AF20" s="333"/>
      <c r="AG20" s="333"/>
      <c r="AH20" s="206"/>
      <c r="AI20" s="333"/>
      <c r="AJ20" s="333"/>
      <c r="AK20" s="197"/>
    </row>
    <row r="21" spans="1:37" ht="15" customHeight="1" x14ac:dyDescent="0.25">
      <c r="A21" s="1"/>
      <c r="B21" s="2"/>
      <c r="C21" s="1"/>
      <c r="D21" s="334" t="s">
        <v>27</v>
      </c>
      <c r="E21" s="121"/>
      <c r="F21" s="124" t="s">
        <v>26</v>
      </c>
      <c r="G21" s="124" t="s">
        <v>25</v>
      </c>
      <c r="H21" s="122" t="s">
        <v>24</v>
      </c>
      <c r="I21" s="1"/>
      <c r="J21" s="124" t="s">
        <v>26</v>
      </c>
      <c r="K21" s="123" t="s">
        <v>25</v>
      </c>
      <c r="L21" s="122" t="s">
        <v>24</v>
      </c>
      <c r="M21" s="1"/>
      <c r="N21" s="336" t="s">
        <v>23</v>
      </c>
      <c r="O21" s="338" t="s">
        <v>22</v>
      </c>
      <c r="Q21" s="243"/>
      <c r="R21" s="243"/>
      <c r="S21" s="243"/>
      <c r="T21" s="206"/>
      <c r="U21" s="340"/>
      <c r="V21" s="340"/>
      <c r="W21" s="197"/>
      <c r="X21" s="243"/>
      <c r="Y21" s="243"/>
      <c r="Z21" s="243"/>
      <c r="AA21" s="206"/>
      <c r="AB21" s="340"/>
      <c r="AC21" s="340"/>
      <c r="AD21" s="197"/>
      <c r="AE21" s="243"/>
      <c r="AF21" s="243"/>
      <c r="AG21" s="243"/>
      <c r="AH21" s="206"/>
      <c r="AI21" s="340"/>
      <c r="AJ21" s="340"/>
      <c r="AK21" s="197"/>
    </row>
    <row r="22" spans="1:37" x14ac:dyDescent="0.25">
      <c r="A22" s="1"/>
      <c r="B22" s="2"/>
      <c r="C22" s="1"/>
      <c r="D22" s="335"/>
      <c r="E22" s="121"/>
      <c r="F22" s="120" t="s">
        <v>21</v>
      </c>
      <c r="G22" s="120"/>
      <c r="H22" s="119" t="s">
        <v>21</v>
      </c>
      <c r="I22" s="1"/>
      <c r="J22" s="120" t="s">
        <v>21</v>
      </c>
      <c r="K22" s="119"/>
      <c r="L22" s="119" t="s">
        <v>21</v>
      </c>
      <c r="M22" s="1"/>
      <c r="N22" s="337"/>
      <c r="O22" s="339"/>
      <c r="Q22" s="208"/>
      <c r="R22" s="208"/>
      <c r="S22" s="208"/>
      <c r="T22" s="206"/>
      <c r="U22" s="354"/>
      <c r="V22" s="354"/>
      <c r="W22" s="197"/>
      <c r="X22" s="208"/>
      <c r="Y22" s="208"/>
      <c r="Z22" s="208"/>
      <c r="AA22" s="206"/>
      <c r="AB22" s="354"/>
      <c r="AC22" s="354"/>
      <c r="AD22" s="197"/>
      <c r="AE22" s="208"/>
      <c r="AF22" s="208"/>
      <c r="AG22" s="208"/>
      <c r="AH22" s="206"/>
      <c r="AI22" s="354"/>
      <c r="AJ22" s="354"/>
      <c r="AK22" s="197"/>
    </row>
    <row r="23" spans="1:37" x14ac:dyDescent="0.25">
      <c r="A23" s="1"/>
      <c r="B23" s="54" t="s">
        <v>59</v>
      </c>
      <c r="C23" s="54"/>
      <c r="D23" s="86" t="s">
        <v>43</v>
      </c>
      <c r="E23" s="85"/>
      <c r="F23" s="141">
        <v>3963.22</v>
      </c>
      <c r="G23" s="90">
        <v>1</v>
      </c>
      <c r="H23" s="105">
        <f t="shared" ref="H23" si="0">G23*F23</f>
        <v>3963.22</v>
      </c>
      <c r="I23" s="83"/>
      <c r="J23" s="320">
        <v>4178.03</v>
      </c>
      <c r="K23" s="89">
        <v>1</v>
      </c>
      <c r="L23" s="105">
        <f t="shared" ref="L23:L34" si="1">K23*J23</f>
        <v>4178.03</v>
      </c>
      <c r="M23" s="83"/>
      <c r="N23" s="82">
        <f t="shared" ref="N23:N57" si="2">L23-H23</f>
        <v>214.80999999999995</v>
      </c>
      <c r="O23" s="104">
        <f>IF(OR(H23=0,L23=0),"",(N23/H23))</f>
        <v>5.420087706460907E-2</v>
      </c>
      <c r="Q23" s="209"/>
      <c r="R23" s="53"/>
      <c r="S23" s="200"/>
      <c r="T23" s="53"/>
      <c r="U23" s="201"/>
      <c r="V23" s="202"/>
      <c r="W23" s="197"/>
      <c r="X23" s="209"/>
      <c r="Y23" s="53"/>
      <c r="Z23" s="200"/>
      <c r="AA23" s="53"/>
      <c r="AB23" s="201"/>
      <c r="AC23" s="202"/>
      <c r="AD23" s="197"/>
      <c r="AE23" s="209"/>
      <c r="AF23" s="53"/>
      <c r="AG23" s="200"/>
      <c r="AH23" s="53"/>
      <c r="AI23" s="201"/>
      <c r="AJ23" s="202"/>
      <c r="AK23" s="197"/>
    </row>
    <row r="24" spans="1:37" s="192" customFormat="1" x14ac:dyDescent="0.25">
      <c r="A24" s="114"/>
      <c r="B24" s="85" t="s">
        <v>67</v>
      </c>
      <c r="C24" s="85"/>
      <c r="D24" s="86" t="s">
        <v>43</v>
      </c>
      <c r="E24" s="85"/>
      <c r="F24" s="141">
        <v>85.84</v>
      </c>
      <c r="G24" s="90">
        <v>1</v>
      </c>
      <c r="H24" s="105">
        <f t="shared" ref="H24:H25" si="3">G24*F24</f>
        <v>85.84</v>
      </c>
      <c r="I24" s="107"/>
      <c r="J24" s="320">
        <v>85.84</v>
      </c>
      <c r="K24" s="89">
        <v>1</v>
      </c>
      <c r="L24" s="189">
        <f t="shared" ref="L24:L25" si="4">K24*J24</f>
        <v>85.84</v>
      </c>
      <c r="M24" s="107"/>
      <c r="N24" s="190">
        <f t="shared" ref="N24:N25" si="5">L24-H24</f>
        <v>0</v>
      </c>
      <c r="O24" s="191">
        <f t="shared" ref="O24:O25" si="6">IF(OR(H24=0,L24=0),"",(N24/H24))</f>
        <v>0</v>
      </c>
      <c r="Q24" s="210"/>
      <c r="R24" s="53"/>
      <c r="S24" s="200"/>
      <c r="T24" s="53"/>
      <c r="U24" s="201"/>
      <c r="V24" s="202"/>
      <c r="W24" s="197"/>
      <c r="X24" s="210"/>
      <c r="Y24" s="53"/>
      <c r="Z24" s="200"/>
      <c r="AA24" s="53"/>
      <c r="AB24" s="201"/>
      <c r="AC24" s="202"/>
      <c r="AD24" s="197"/>
      <c r="AE24" s="210"/>
      <c r="AF24" s="53"/>
      <c r="AG24" s="200"/>
      <c r="AH24" s="53"/>
      <c r="AI24" s="201"/>
      <c r="AJ24" s="202"/>
      <c r="AK24" s="197"/>
    </row>
    <row r="25" spans="1:37" s="192" customFormat="1" x14ac:dyDescent="0.25">
      <c r="A25" s="114"/>
      <c r="B25" s="85" t="s">
        <v>68</v>
      </c>
      <c r="C25" s="85"/>
      <c r="D25" s="86" t="s">
        <v>43</v>
      </c>
      <c r="E25" s="85"/>
      <c r="F25" s="141">
        <v>25.18</v>
      </c>
      <c r="G25" s="90">
        <v>1</v>
      </c>
      <c r="H25" s="105">
        <f t="shared" si="3"/>
        <v>25.18</v>
      </c>
      <c r="I25" s="107"/>
      <c r="J25" s="320">
        <v>25.18</v>
      </c>
      <c r="K25" s="89">
        <v>1</v>
      </c>
      <c r="L25" s="189">
        <f t="shared" si="4"/>
        <v>25.18</v>
      </c>
      <c r="M25" s="107"/>
      <c r="N25" s="190">
        <f t="shared" si="5"/>
        <v>0</v>
      </c>
      <c r="O25" s="191">
        <f t="shared" si="6"/>
        <v>0</v>
      </c>
      <c r="Q25" s="210"/>
      <c r="R25" s="53"/>
      <c r="S25" s="200"/>
      <c r="T25" s="53"/>
      <c r="U25" s="201"/>
      <c r="V25" s="202"/>
      <c r="W25" s="197"/>
      <c r="X25" s="210"/>
      <c r="Y25" s="53"/>
      <c r="Z25" s="200"/>
      <c r="AA25" s="53"/>
      <c r="AB25" s="201"/>
      <c r="AC25" s="202"/>
      <c r="AD25" s="197"/>
      <c r="AE25" s="210"/>
      <c r="AF25" s="53"/>
      <c r="AG25" s="200"/>
      <c r="AH25" s="53"/>
      <c r="AI25" s="201"/>
      <c r="AJ25" s="202"/>
      <c r="AK25" s="197"/>
    </row>
    <row r="26" spans="1:37" x14ac:dyDescent="0.25">
      <c r="A26" s="1"/>
      <c r="B26" s="54" t="s">
        <v>20</v>
      </c>
      <c r="C26" s="54"/>
      <c r="D26" s="86" t="s">
        <v>46</v>
      </c>
      <c r="E26" s="85"/>
      <c r="F26" s="113">
        <v>6.2435999999999998</v>
      </c>
      <c r="G26" s="159">
        <f>$F$18</f>
        <v>9434</v>
      </c>
      <c r="H26" s="105">
        <f t="shared" ref="H26:H34" si="7">G26*F26</f>
        <v>58902.1224</v>
      </c>
      <c r="I26" s="83"/>
      <c r="J26" s="330">
        <v>6.5819999999999999</v>
      </c>
      <c r="K26" s="159">
        <f>+$G$26</f>
        <v>9434</v>
      </c>
      <c r="L26" s="105">
        <f t="shared" si="1"/>
        <v>62094.587999999996</v>
      </c>
      <c r="M26" s="83"/>
      <c r="N26" s="82">
        <f t="shared" si="2"/>
        <v>3192.4655999999959</v>
      </c>
      <c r="O26" s="104">
        <f>IF(OR(H26=0,L26=0),"",(N26/H26))</f>
        <v>5.4199500288295142E-2</v>
      </c>
      <c r="Q26" s="212"/>
      <c r="R26" s="239"/>
      <c r="S26" s="200"/>
      <c r="T26" s="53"/>
      <c r="U26" s="201"/>
      <c r="V26" s="202"/>
      <c r="W26" s="197"/>
      <c r="X26" s="212"/>
      <c r="Y26" s="239"/>
      <c r="Z26" s="200"/>
      <c r="AA26" s="53"/>
      <c r="AB26" s="201"/>
      <c r="AC26" s="202"/>
      <c r="AD26" s="197"/>
      <c r="AE26" s="212"/>
      <c r="AF26" s="239"/>
      <c r="AG26" s="200"/>
      <c r="AH26" s="53"/>
      <c r="AI26" s="201"/>
      <c r="AJ26" s="202"/>
      <c r="AK26" s="197"/>
    </row>
    <row r="27" spans="1:37" s="179" customFormat="1" x14ac:dyDescent="0.25">
      <c r="A27" s="1"/>
      <c r="B27" s="188" t="s">
        <v>70</v>
      </c>
      <c r="C27" s="54"/>
      <c r="D27" s="86" t="s">
        <v>46</v>
      </c>
      <c r="E27" s="85"/>
      <c r="F27" s="113">
        <v>-6.7500000000000004E-2</v>
      </c>
      <c r="G27" s="159">
        <f t="shared" ref="G27:G31" si="8">$F$18</f>
        <v>9434</v>
      </c>
      <c r="H27" s="105">
        <f t="shared" si="7"/>
        <v>-636.79500000000007</v>
      </c>
      <c r="I27" s="83"/>
      <c r="J27" s="330">
        <v>-6.7500000000000004E-2</v>
      </c>
      <c r="K27" s="90">
        <f t="shared" ref="K27:K31" si="9">$F$18</f>
        <v>9434</v>
      </c>
      <c r="L27" s="105">
        <f t="shared" si="1"/>
        <v>-636.79500000000007</v>
      </c>
      <c r="M27" s="83"/>
      <c r="N27" s="82">
        <f t="shared" si="2"/>
        <v>0</v>
      </c>
      <c r="O27" s="104">
        <f t="shared" ref="O27:O31" si="10">IF(OR(H27=0,L27=0),"",(N27/H27))</f>
        <v>0</v>
      </c>
      <c r="Q27" s="212"/>
      <c r="R27" s="239"/>
      <c r="S27" s="200"/>
      <c r="T27" s="53"/>
      <c r="U27" s="201"/>
      <c r="V27" s="202"/>
      <c r="W27" s="197"/>
      <c r="X27" s="212"/>
      <c r="Y27" s="239"/>
      <c r="Z27" s="200"/>
      <c r="AA27" s="53"/>
      <c r="AB27" s="201"/>
      <c r="AC27" s="202"/>
      <c r="AD27" s="197"/>
      <c r="AE27" s="212"/>
      <c r="AF27" s="239"/>
      <c r="AG27" s="200"/>
      <c r="AH27" s="53"/>
      <c r="AI27" s="201"/>
      <c r="AJ27" s="202"/>
      <c r="AK27" s="197"/>
    </row>
    <row r="28" spans="1:37" s="179" customFormat="1" x14ac:dyDescent="0.25">
      <c r="A28" s="1"/>
      <c r="B28" s="188" t="s">
        <v>82</v>
      </c>
      <c r="C28" s="54"/>
      <c r="D28" s="86" t="s">
        <v>46</v>
      </c>
      <c r="E28" s="85"/>
      <c r="F28" s="113">
        <v>-0.2084</v>
      </c>
      <c r="G28" s="159">
        <f t="shared" si="8"/>
        <v>9434</v>
      </c>
      <c r="H28" s="105">
        <f t="shared" si="7"/>
        <v>-1966.0455999999999</v>
      </c>
      <c r="I28" s="83"/>
      <c r="J28" s="330">
        <v>-0.2084</v>
      </c>
      <c r="K28" s="90">
        <f t="shared" si="9"/>
        <v>9434</v>
      </c>
      <c r="L28" s="105">
        <f t="shared" si="1"/>
        <v>-1966.0455999999999</v>
      </c>
      <c r="M28" s="83"/>
      <c r="N28" s="82">
        <f t="shared" si="2"/>
        <v>0</v>
      </c>
      <c r="O28" s="104">
        <f t="shared" si="10"/>
        <v>0</v>
      </c>
      <c r="Q28" s="212"/>
      <c r="R28" s="239"/>
      <c r="S28" s="200"/>
      <c r="T28" s="53"/>
      <c r="U28" s="201"/>
      <c r="V28" s="202"/>
      <c r="W28" s="197"/>
      <c r="X28" s="212"/>
      <c r="Y28" s="239"/>
      <c r="Z28" s="200"/>
      <c r="AA28" s="53"/>
      <c r="AB28" s="201"/>
      <c r="AC28" s="202"/>
      <c r="AD28" s="197"/>
      <c r="AE28" s="212"/>
      <c r="AF28" s="239"/>
      <c r="AG28" s="200"/>
      <c r="AH28" s="53"/>
      <c r="AI28" s="201"/>
      <c r="AJ28" s="202"/>
      <c r="AK28" s="197"/>
    </row>
    <row r="29" spans="1:37" s="179" customFormat="1" x14ac:dyDescent="0.25">
      <c r="A29" s="1"/>
      <c r="B29" s="188" t="s">
        <v>83</v>
      </c>
      <c r="C29" s="54"/>
      <c r="D29" s="86" t="s">
        <v>46</v>
      </c>
      <c r="E29" s="85"/>
      <c r="F29" s="113">
        <v>4.4000000000000003E-3</v>
      </c>
      <c r="G29" s="159">
        <f t="shared" si="8"/>
        <v>9434</v>
      </c>
      <c r="H29" s="105">
        <f t="shared" si="7"/>
        <v>41.509600000000006</v>
      </c>
      <c r="I29" s="83"/>
      <c r="J29" s="330">
        <v>4.4000000000000003E-3</v>
      </c>
      <c r="K29" s="90">
        <f t="shared" si="9"/>
        <v>9434</v>
      </c>
      <c r="L29" s="105">
        <f t="shared" si="1"/>
        <v>41.509600000000006</v>
      </c>
      <c r="M29" s="83"/>
      <c r="N29" s="82">
        <f t="shared" si="2"/>
        <v>0</v>
      </c>
      <c r="O29" s="104">
        <f t="shared" si="10"/>
        <v>0</v>
      </c>
      <c r="Q29" s="212"/>
      <c r="R29" s="239"/>
      <c r="S29" s="200"/>
      <c r="T29" s="53"/>
      <c r="U29" s="201"/>
      <c r="V29" s="202"/>
      <c r="W29" s="197"/>
      <c r="X29" s="212"/>
      <c r="Y29" s="239"/>
      <c r="Z29" s="200"/>
      <c r="AA29" s="53"/>
      <c r="AB29" s="201"/>
      <c r="AC29" s="202"/>
      <c r="AD29" s="197"/>
      <c r="AE29" s="212"/>
      <c r="AF29" s="239"/>
      <c r="AG29" s="200"/>
      <c r="AH29" s="53"/>
      <c r="AI29" s="201"/>
      <c r="AJ29" s="202"/>
      <c r="AK29" s="197"/>
    </row>
    <row r="30" spans="1:37" s="179" customFormat="1" x14ac:dyDescent="0.25">
      <c r="A30" s="1"/>
      <c r="B30" s="188" t="s">
        <v>71</v>
      </c>
      <c r="C30" s="54"/>
      <c r="D30" s="86" t="s">
        <v>46</v>
      </c>
      <c r="E30" s="85"/>
      <c r="F30" s="113">
        <v>3.8999999999999998E-3</v>
      </c>
      <c r="G30" s="159">
        <f t="shared" si="8"/>
        <v>9434</v>
      </c>
      <c r="H30" s="105">
        <f t="shared" si="7"/>
        <v>36.7926</v>
      </c>
      <c r="I30" s="83"/>
      <c r="J30" s="330">
        <v>3.8999999999999998E-3</v>
      </c>
      <c r="K30" s="90">
        <f t="shared" si="9"/>
        <v>9434</v>
      </c>
      <c r="L30" s="105">
        <f t="shared" si="1"/>
        <v>36.7926</v>
      </c>
      <c r="M30" s="83"/>
      <c r="N30" s="82">
        <f t="shared" si="2"/>
        <v>0</v>
      </c>
      <c r="O30" s="104">
        <f t="shared" si="10"/>
        <v>0</v>
      </c>
      <c r="Q30" s="212"/>
      <c r="R30" s="239"/>
      <c r="S30" s="200"/>
      <c r="T30" s="53"/>
      <c r="U30" s="201"/>
      <c r="V30" s="202"/>
      <c r="W30" s="197"/>
      <c r="X30" s="212"/>
      <c r="Y30" s="239"/>
      <c r="Z30" s="200"/>
      <c r="AA30" s="53"/>
      <c r="AB30" s="201"/>
      <c r="AC30" s="202"/>
      <c r="AD30" s="197"/>
      <c r="AE30" s="212"/>
      <c r="AF30" s="239"/>
      <c r="AG30" s="200"/>
      <c r="AH30" s="53"/>
      <c r="AI30" s="201"/>
      <c r="AJ30" s="202"/>
      <c r="AK30" s="197"/>
    </row>
    <row r="31" spans="1:37" s="179" customFormat="1" x14ac:dyDescent="0.25">
      <c r="A31" s="1"/>
      <c r="B31" s="188" t="s">
        <v>72</v>
      </c>
      <c r="C31" s="54"/>
      <c r="D31" s="86" t="s">
        <v>46</v>
      </c>
      <c r="E31" s="85"/>
      <c r="F31" s="113">
        <v>6.4799999999999996E-2</v>
      </c>
      <c r="G31" s="159">
        <f t="shared" si="8"/>
        <v>9434</v>
      </c>
      <c r="H31" s="105">
        <f t="shared" si="7"/>
        <v>611.32319999999993</v>
      </c>
      <c r="I31" s="83"/>
      <c r="J31" s="330">
        <v>6.4799999999999996E-2</v>
      </c>
      <c r="K31" s="90">
        <f t="shared" si="9"/>
        <v>9434</v>
      </c>
      <c r="L31" s="105">
        <f t="shared" si="1"/>
        <v>611.32319999999993</v>
      </c>
      <c r="M31" s="83"/>
      <c r="N31" s="82">
        <f t="shared" si="2"/>
        <v>0</v>
      </c>
      <c r="O31" s="104">
        <f t="shared" si="10"/>
        <v>0</v>
      </c>
      <c r="Q31" s="212"/>
      <c r="R31" s="239"/>
      <c r="S31" s="200"/>
      <c r="T31" s="53"/>
      <c r="U31" s="201"/>
      <c r="V31" s="202"/>
      <c r="W31" s="197"/>
      <c r="X31" s="212"/>
      <c r="Y31" s="239"/>
      <c r="Z31" s="200"/>
      <c r="AA31" s="53"/>
      <c r="AB31" s="201"/>
      <c r="AC31" s="202"/>
      <c r="AD31" s="197"/>
      <c r="AE31" s="212"/>
      <c r="AF31" s="239"/>
      <c r="AG31" s="200"/>
      <c r="AH31" s="53"/>
      <c r="AI31" s="201"/>
      <c r="AJ31" s="202"/>
      <c r="AK31" s="197"/>
    </row>
    <row r="32" spans="1:37" s="192" customFormat="1" x14ac:dyDescent="0.25">
      <c r="A32" s="114"/>
      <c r="B32" s="85" t="s">
        <v>67</v>
      </c>
      <c r="C32" s="85"/>
      <c r="D32" s="86" t="s">
        <v>46</v>
      </c>
      <c r="E32" s="85"/>
      <c r="F32" s="113">
        <v>0.13819999999999999</v>
      </c>
      <c r="G32" s="159">
        <f t="shared" ref="G32:G34" si="11">$F$18</f>
        <v>9434</v>
      </c>
      <c r="H32" s="105">
        <f t="shared" si="7"/>
        <v>1303.7787999999998</v>
      </c>
      <c r="I32" s="107"/>
      <c r="J32" s="330">
        <v>0.13819999999999999</v>
      </c>
      <c r="K32" s="159">
        <f t="shared" ref="K32:K33" si="12">+$G$26</f>
        <v>9434</v>
      </c>
      <c r="L32" s="189">
        <f t="shared" ref="L32:L33" si="13">K32*J32</f>
        <v>1303.7787999999998</v>
      </c>
      <c r="M32" s="107"/>
      <c r="N32" s="190">
        <f t="shared" ref="N32:N33" si="14">L32-H32</f>
        <v>0</v>
      </c>
      <c r="O32" s="191">
        <f t="shared" ref="O32:O33" si="15">IF(OR(H32=0,L32=0),"",(N32/H32))</f>
        <v>0</v>
      </c>
      <c r="Q32" s="212"/>
      <c r="R32" s="239"/>
      <c r="S32" s="200"/>
      <c r="T32" s="53"/>
      <c r="U32" s="201"/>
      <c r="V32" s="202"/>
      <c r="W32" s="197"/>
      <c r="X32" s="212"/>
      <c r="Y32" s="239"/>
      <c r="Z32" s="200"/>
      <c r="AA32" s="53"/>
      <c r="AB32" s="201"/>
      <c r="AC32" s="202"/>
      <c r="AD32" s="197"/>
      <c r="AE32" s="212"/>
      <c r="AF32" s="239"/>
      <c r="AG32" s="200"/>
      <c r="AH32" s="53"/>
      <c r="AI32" s="201"/>
      <c r="AJ32" s="202"/>
      <c r="AK32" s="197"/>
    </row>
    <row r="33" spans="1:37" s="192" customFormat="1" x14ac:dyDescent="0.25">
      <c r="A33" s="114"/>
      <c r="B33" s="85" t="s">
        <v>68</v>
      </c>
      <c r="C33" s="85"/>
      <c r="D33" s="86" t="s">
        <v>46</v>
      </c>
      <c r="E33" s="85"/>
      <c r="F33" s="113">
        <v>4.0599999999999997E-2</v>
      </c>
      <c r="G33" s="159">
        <f t="shared" si="11"/>
        <v>9434</v>
      </c>
      <c r="H33" s="105">
        <f t="shared" si="7"/>
        <v>383.0204</v>
      </c>
      <c r="I33" s="107"/>
      <c r="J33" s="330">
        <v>4.0599999999999997E-2</v>
      </c>
      <c r="K33" s="159">
        <f t="shared" si="12"/>
        <v>9434</v>
      </c>
      <c r="L33" s="189">
        <f t="shared" si="13"/>
        <v>383.0204</v>
      </c>
      <c r="M33" s="107"/>
      <c r="N33" s="190">
        <f t="shared" si="14"/>
        <v>0</v>
      </c>
      <c r="O33" s="191">
        <f t="shared" si="15"/>
        <v>0</v>
      </c>
      <c r="Q33" s="212"/>
      <c r="R33" s="239"/>
      <c r="S33" s="200"/>
      <c r="T33" s="53"/>
      <c r="U33" s="201"/>
      <c r="V33" s="202"/>
      <c r="W33" s="197"/>
      <c r="X33" s="212"/>
      <c r="Y33" s="239"/>
      <c r="Z33" s="200"/>
      <c r="AA33" s="53"/>
      <c r="AB33" s="201"/>
      <c r="AC33" s="202"/>
      <c r="AD33" s="197"/>
      <c r="AE33" s="212"/>
      <c r="AF33" s="239"/>
      <c r="AG33" s="200"/>
      <c r="AH33" s="53"/>
      <c r="AI33" s="201"/>
      <c r="AJ33" s="202"/>
      <c r="AK33" s="197"/>
    </row>
    <row r="34" spans="1:37" x14ac:dyDescent="0.25">
      <c r="A34" s="1"/>
      <c r="B34" s="193" t="s">
        <v>98</v>
      </c>
      <c r="C34" s="54"/>
      <c r="D34" s="86" t="s">
        <v>46</v>
      </c>
      <c r="E34" s="85"/>
      <c r="F34" s="113">
        <v>6.7799999999999999E-2</v>
      </c>
      <c r="G34" s="159">
        <f t="shared" si="11"/>
        <v>9434</v>
      </c>
      <c r="H34" s="105">
        <f t="shared" si="7"/>
        <v>639.62519999999995</v>
      </c>
      <c r="I34" s="83"/>
      <c r="J34" s="330">
        <v>0.27629999999999999</v>
      </c>
      <c r="K34" s="159">
        <f t="shared" ref="K34" si="16">+$G$26</f>
        <v>9434</v>
      </c>
      <c r="L34" s="105">
        <f t="shared" si="1"/>
        <v>2606.6142</v>
      </c>
      <c r="M34" s="83"/>
      <c r="N34" s="82">
        <f t="shared" si="2"/>
        <v>1966.989</v>
      </c>
      <c r="O34" s="104">
        <f t="shared" ref="O34" si="17">IF(OR(H34=0,L34=0),"",(N34/H34))</f>
        <v>3.0752212389380533</v>
      </c>
      <c r="Q34" s="211"/>
      <c r="R34" s="239"/>
      <c r="S34" s="200"/>
      <c r="T34" s="53"/>
      <c r="U34" s="201"/>
      <c r="V34" s="202"/>
      <c r="W34" s="197"/>
      <c r="X34" s="211"/>
      <c r="Y34" s="239"/>
      <c r="Z34" s="200"/>
      <c r="AA34" s="53"/>
      <c r="AB34" s="201"/>
      <c r="AC34" s="202"/>
      <c r="AD34" s="197"/>
      <c r="AE34" s="211"/>
      <c r="AF34" s="239"/>
      <c r="AG34" s="200"/>
      <c r="AH34" s="53"/>
      <c r="AI34" s="201"/>
      <c r="AJ34" s="202"/>
      <c r="AK34" s="197"/>
    </row>
    <row r="35" spans="1:37" x14ac:dyDescent="0.25">
      <c r="A35" s="114"/>
      <c r="B35" s="118" t="s">
        <v>19</v>
      </c>
      <c r="C35" s="102"/>
      <c r="D35" s="117"/>
      <c r="E35" s="102"/>
      <c r="F35" s="116"/>
      <c r="G35" s="115"/>
      <c r="H35" s="196">
        <f>SUM(H23:H34)</f>
        <v>63389.571600000003</v>
      </c>
      <c r="I35" s="109"/>
      <c r="J35" s="292"/>
      <c r="K35" s="154"/>
      <c r="L35" s="196">
        <f>SUM(L23:L34)</f>
        <v>68763.836199999976</v>
      </c>
      <c r="M35" s="109"/>
      <c r="N35" s="95">
        <f t="shared" si="2"/>
        <v>5374.2645999999731</v>
      </c>
      <c r="O35" s="94">
        <f>IF(OR(H35=0, L35=0),"",(N35/H35))</f>
        <v>8.4781525799110663E-2</v>
      </c>
      <c r="Q35" s="212"/>
      <c r="R35" s="250"/>
      <c r="S35" s="200"/>
      <c r="T35" s="53"/>
      <c r="U35" s="214"/>
      <c r="V35" s="215"/>
      <c r="W35" s="197"/>
      <c r="X35" s="212"/>
      <c r="Y35" s="250"/>
      <c r="Z35" s="200"/>
      <c r="AA35" s="53"/>
      <c r="AB35" s="214"/>
      <c r="AC35" s="215"/>
      <c r="AD35" s="197"/>
      <c r="AE35" s="212"/>
      <c r="AF35" s="250"/>
      <c r="AG35" s="200"/>
      <c r="AH35" s="53"/>
      <c r="AI35" s="214"/>
      <c r="AJ35" s="215"/>
      <c r="AK35" s="197"/>
    </row>
    <row r="36" spans="1:37" x14ac:dyDescent="0.25">
      <c r="A36" s="1"/>
      <c r="B36" s="87" t="s">
        <v>18</v>
      </c>
      <c r="C36" s="54"/>
      <c r="D36" s="86" t="s">
        <v>7</v>
      </c>
      <c r="E36" s="85"/>
      <c r="F36" s="145">
        <f>+F57</f>
        <v>0.1101</v>
      </c>
      <c r="G36" s="146">
        <f>$F19*(1+$F70)-$F19</f>
        <v>84150</v>
      </c>
      <c r="H36" s="144">
        <f>G36*F36</f>
        <v>9264.9150000000009</v>
      </c>
      <c r="I36" s="83"/>
      <c r="J36" s="293">
        <v>0.1101</v>
      </c>
      <c r="K36" s="146">
        <f>$F19*(1+$J70)-$F19</f>
        <v>84150</v>
      </c>
      <c r="L36" s="144">
        <f>K36*J36</f>
        <v>9264.9150000000009</v>
      </c>
      <c r="M36" s="83"/>
      <c r="N36" s="82">
        <f t="shared" si="2"/>
        <v>0</v>
      </c>
      <c r="O36" s="104">
        <f t="shared" ref="O36" si="18">IF(OR(H36=0,L36=0),"",(N36/H36))</f>
        <v>0</v>
      </c>
      <c r="Q36" s="198"/>
      <c r="R36" s="239"/>
      <c r="S36" s="200"/>
      <c r="T36" s="53"/>
      <c r="U36" s="201"/>
      <c r="V36" s="202"/>
      <c r="W36" s="197"/>
      <c r="X36" s="198"/>
      <c r="Y36" s="239"/>
      <c r="Z36" s="200"/>
      <c r="AA36" s="53"/>
      <c r="AB36" s="201"/>
      <c r="AC36" s="202"/>
      <c r="AD36" s="197"/>
      <c r="AE36" s="198"/>
      <c r="AF36" s="239"/>
      <c r="AG36" s="200"/>
      <c r="AH36" s="53"/>
      <c r="AI36" s="201"/>
      <c r="AJ36" s="202"/>
      <c r="AK36" s="197"/>
    </row>
    <row r="37" spans="1:37" s="179" customFormat="1" x14ac:dyDescent="0.25">
      <c r="A37" s="1"/>
      <c r="B37" s="193" t="s">
        <v>73</v>
      </c>
      <c r="C37" s="85"/>
      <c r="D37" s="86" t="s">
        <v>46</v>
      </c>
      <c r="E37" s="85"/>
      <c r="F37" s="248">
        <v>2.0648</v>
      </c>
      <c r="G37" s="159">
        <f>$F$18</f>
        <v>9434</v>
      </c>
      <c r="H37" s="144">
        <f t="shared" ref="H37:H42" si="19">G37*F37</f>
        <v>19479.323199999999</v>
      </c>
      <c r="I37" s="107"/>
      <c r="J37" s="331">
        <v>-0.87819999999999998</v>
      </c>
      <c r="K37" s="159">
        <f>+G37</f>
        <v>9434</v>
      </c>
      <c r="L37" s="144">
        <f t="shared" ref="L37:L42" si="20">K37*J37</f>
        <v>-8284.9387999999999</v>
      </c>
      <c r="M37" s="107"/>
      <c r="N37" s="82">
        <f t="shared" ref="N37:N42" si="21">L37-H37</f>
        <v>-27764.261999999999</v>
      </c>
      <c r="O37" s="104">
        <f t="shared" ref="O37:O42" si="22">IF(OR(H37=0,L37=0),"",(N37/H37))</f>
        <v>-1.4253196435490121</v>
      </c>
      <c r="Q37" s="198"/>
      <c r="R37" s="239"/>
      <c r="S37" s="200"/>
      <c r="T37" s="53"/>
      <c r="U37" s="201"/>
      <c r="V37" s="202"/>
      <c r="W37" s="197"/>
      <c r="X37" s="198"/>
      <c r="Y37" s="239"/>
      <c r="Z37" s="200"/>
      <c r="AA37" s="53"/>
      <c r="AB37" s="201"/>
      <c r="AC37" s="202"/>
      <c r="AD37" s="197"/>
      <c r="AE37" s="198"/>
      <c r="AF37" s="239"/>
      <c r="AG37" s="200"/>
      <c r="AH37" s="53"/>
      <c r="AI37" s="201"/>
      <c r="AJ37" s="202"/>
      <c r="AK37" s="197"/>
    </row>
    <row r="38" spans="1:37" s="179" customFormat="1" x14ac:dyDescent="0.25">
      <c r="A38" s="1"/>
      <c r="B38" s="193" t="s">
        <v>84</v>
      </c>
      <c r="C38" s="85"/>
      <c r="D38" s="86" t="s">
        <v>46</v>
      </c>
      <c r="E38" s="85"/>
      <c r="F38" s="248">
        <v>-3.5855000000000001</v>
      </c>
      <c r="G38" s="159">
        <f t="shared" ref="G38" si="23">$F$18</f>
        <v>9434</v>
      </c>
      <c r="H38" s="144">
        <f t="shared" si="19"/>
        <v>-33825.607000000004</v>
      </c>
      <c r="I38" s="107"/>
      <c r="J38" s="331">
        <v>-0.59450000000000003</v>
      </c>
      <c r="K38" s="159">
        <f t="shared" ref="K38" si="24">+G38</f>
        <v>9434</v>
      </c>
      <c r="L38" s="144">
        <f t="shared" si="20"/>
        <v>-5608.5129999999999</v>
      </c>
      <c r="M38" s="107"/>
      <c r="N38" s="82">
        <f t="shared" si="21"/>
        <v>28217.094000000005</v>
      </c>
      <c r="O38" s="104">
        <f t="shared" si="22"/>
        <v>-0.83419327848277791</v>
      </c>
      <c r="Q38" s="198"/>
      <c r="R38" s="239"/>
      <c r="S38" s="200"/>
      <c r="T38" s="53"/>
      <c r="U38" s="201"/>
      <c r="V38" s="202"/>
      <c r="W38" s="197"/>
      <c r="X38" s="198"/>
      <c r="Y38" s="239"/>
      <c r="Z38" s="200"/>
      <c r="AA38" s="53"/>
      <c r="AB38" s="201"/>
      <c r="AC38" s="202"/>
      <c r="AD38" s="197"/>
      <c r="AE38" s="198"/>
      <c r="AF38" s="239"/>
      <c r="AG38" s="200"/>
      <c r="AH38" s="53"/>
      <c r="AI38" s="201"/>
      <c r="AJ38" s="202"/>
      <c r="AK38" s="197"/>
    </row>
    <row r="39" spans="1:37" s="179" customFormat="1" x14ac:dyDescent="0.25">
      <c r="A39" s="1"/>
      <c r="B39" s="193" t="s">
        <v>100</v>
      </c>
      <c r="C39" s="85"/>
      <c r="D39" s="86" t="s">
        <v>46</v>
      </c>
      <c r="E39" s="85"/>
      <c r="F39" s="248">
        <v>6.2300000000000001E-2</v>
      </c>
      <c r="G39" s="159"/>
      <c r="H39" s="144">
        <f t="shared" si="19"/>
        <v>0</v>
      </c>
      <c r="I39" s="107"/>
      <c r="J39" s="331">
        <v>3.2000000000000002E-3</v>
      </c>
      <c r="K39" s="159"/>
      <c r="L39" s="144">
        <f t="shared" si="20"/>
        <v>0</v>
      </c>
      <c r="M39" s="107"/>
      <c r="N39" s="82">
        <f t="shared" si="21"/>
        <v>0</v>
      </c>
      <c r="O39" s="104" t="str">
        <f t="shared" si="22"/>
        <v/>
      </c>
      <c r="Q39" s="198"/>
      <c r="R39" s="239"/>
      <c r="S39" s="200"/>
      <c r="T39" s="53"/>
      <c r="U39" s="201"/>
      <c r="V39" s="202"/>
      <c r="W39" s="197"/>
      <c r="X39" s="198"/>
      <c r="Y39" s="239"/>
      <c r="Z39" s="200"/>
      <c r="AA39" s="53"/>
      <c r="AB39" s="201"/>
      <c r="AC39" s="202"/>
      <c r="AD39" s="197"/>
      <c r="AE39" s="198"/>
      <c r="AF39" s="239"/>
      <c r="AG39" s="200"/>
      <c r="AH39" s="53"/>
      <c r="AI39" s="201"/>
      <c r="AJ39" s="202"/>
      <c r="AK39" s="197"/>
    </row>
    <row r="40" spans="1:37" s="179" customFormat="1" x14ac:dyDescent="0.25">
      <c r="A40" s="1"/>
      <c r="B40" s="193" t="s">
        <v>99</v>
      </c>
      <c r="C40" s="85"/>
      <c r="D40" s="86" t="s">
        <v>46</v>
      </c>
      <c r="E40" s="85"/>
      <c r="F40" s="194"/>
      <c r="G40" s="177"/>
      <c r="H40" s="144">
        <f t="shared" si="19"/>
        <v>0</v>
      </c>
      <c r="I40" s="107"/>
      <c r="J40" s="295">
        <v>-1.1199999999999999E-3</v>
      </c>
      <c r="K40" s="173"/>
      <c r="L40" s="144">
        <f t="shared" si="20"/>
        <v>0</v>
      </c>
      <c r="M40" s="107"/>
      <c r="N40" s="82">
        <f t="shared" si="21"/>
        <v>0</v>
      </c>
      <c r="O40" s="104" t="str">
        <f t="shared" si="22"/>
        <v/>
      </c>
      <c r="Q40" s="198"/>
      <c r="R40" s="239"/>
      <c r="S40" s="200"/>
      <c r="T40" s="53"/>
      <c r="U40" s="201"/>
      <c r="V40" s="202"/>
      <c r="W40" s="197"/>
      <c r="X40" s="198"/>
      <c r="Y40" s="239"/>
      <c r="Z40" s="200"/>
      <c r="AA40" s="53"/>
      <c r="AB40" s="201"/>
      <c r="AC40" s="202"/>
      <c r="AD40" s="197"/>
      <c r="AE40" s="198"/>
      <c r="AF40" s="239"/>
      <c r="AG40" s="200"/>
      <c r="AH40" s="53"/>
      <c r="AI40" s="201"/>
      <c r="AJ40" s="202"/>
      <c r="AK40" s="197"/>
    </row>
    <row r="41" spans="1:37" s="179" customFormat="1" x14ac:dyDescent="0.25">
      <c r="A41" s="1"/>
      <c r="B41" s="259" t="s">
        <v>74</v>
      </c>
      <c r="C41" s="85"/>
      <c r="D41" s="86" t="s">
        <v>7</v>
      </c>
      <c r="E41" s="85"/>
      <c r="F41" s="194">
        <v>1.47E-3</v>
      </c>
      <c r="G41" s="159">
        <f>+$F$19</f>
        <v>4500000</v>
      </c>
      <c r="H41" s="144">
        <f t="shared" si="19"/>
        <v>6615</v>
      </c>
      <c r="I41" s="107"/>
      <c r="J41" s="295"/>
      <c r="K41" s="159"/>
      <c r="L41" s="144">
        <f t="shared" si="20"/>
        <v>0</v>
      </c>
      <c r="M41" s="107"/>
      <c r="N41" s="82">
        <f t="shared" si="21"/>
        <v>-6615</v>
      </c>
      <c r="O41" s="104" t="str">
        <f t="shared" si="22"/>
        <v/>
      </c>
      <c r="Q41" s="198"/>
      <c r="R41" s="239"/>
      <c r="S41" s="200"/>
      <c r="T41" s="53"/>
      <c r="U41" s="201"/>
      <c r="V41" s="202"/>
      <c r="W41" s="197"/>
      <c r="X41" s="198"/>
      <c r="Y41" s="239"/>
      <c r="Z41" s="200"/>
      <c r="AA41" s="53"/>
      <c r="AB41" s="201"/>
      <c r="AC41" s="202"/>
      <c r="AD41" s="197"/>
      <c r="AE41" s="198"/>
      <c r="AF41" s="239"/>
      <c r="AG41" s="200"/>
      <c r="AH41" s="53"/>
      <c r="AI41" s="201"/>
      <c r="AJ41" s="202"/>
      <c r="AK41" s="197"/>
    </row>
    <row r="42" spans="1:37" s="179" customFormat="1" x14ac:dyDescent="0.25">
      <c r="A42" s="1"/>
      <c r="B42" s="259" t="s">
        <v>75</v>
      </c>
      <c r="C42" s="85"/>
      <c r="D42" s="86" t="s">
        <v>7</v>
      </c>
      <c r="E42" s="85"/>
      <c r="F42" s="194">
        <v>6.6299999999999996E-3</v>
      </c>
      <c r="G42" s="159"/>
      <c r="H42" s="144">
        <f t="shared" si="19"/>
        <v>0</v>
      </c>
      <c r="I42" s="107"/>
      <c r="J42" s="295"/>
      <c r="K42" s="159"/>
      <c r="L42" s="144">
        <f t="shared" si="20"/>
        <v>0</v>
      </c>
      <c r="M42" s="107"/>
      <c r="N42" s="82">
        <f t="shared" si="21"/>
        <v>0</v>
      </c>
      <c r="O42" s="104" t="str">
        <f t="shared" si="22"/>
        <v/>
      </c>
      <c r="Q42" s="198"/>
      <c r="R42" s="239"/>
      <c r="S42" s="200"/>
      <c r="T42" s="53"/>
      <c r="U42" s="201"/>
      <c r="V42" s="202"/>
      <c r="W42" s="197"/>
      <c r="X42" s="198"/>
      <c r="Y42" s="239"/>
      <c r="Z42" s="200"/>
      <c r="AA42" s="53"/>
      <c r="AB42" s="201"/>
      <c r="AC42" s="202"/>
      <c r="AD42" s="197"/>
      <c r="AE42" s="198"/>
      <c r="AF42" s="239"/>
      <c r="AG42" s="200"/>
      <c r="AH42" s="53"/>
      <c r="AI42" s="201"/>
      <c r="AJ42" s="202"/>
      <c r="AK42" s="197"/>
    </row>
    <row r="43" spans="1:37" x14ac:dyDescent="0.25">
      <c r="A43" s="1"/>
      <c r="B43" s="103" t="s">
        <v>17</v>
      </c>
      <c r="C43" s="112"/>
      <c r="D43" s="112"/>
      <c r="E43" s="112"/>
      <c r="F43" s="111"/>
      <c r="G43" s="100"/>
      <c r="H43" s="97">
        <f>SUM(H35:H42)</f>
        <v>64923.202799999999</v>
      </c>
      <c r="I43" s="109"/>
      <c r="J43" s="305"/>
      <c r="K43" s="110"/>
      <c r="L43" s="97">
        <f>SUM(L35:L42)</f>
        <v>64135.299399999967</v>
      </c>
      <c r="M43" s="109"/>
      <c r="N43" s="95">
        <f t="shared" si="2"/>
        <v>-787.90340000003198</v>
      </c>
      <c r="O43" s="94">
        <f>IF(OR(H43=0,L43=0),"",(N43/H43))</f>
        <v>-1.2135929313703421E-2</v>
      </c>
      <c r="Q43" s="53"/>
      <c r="R43" s="53"/>
      <c r="S43" s="214"/>
      <c r="T43" s="53"/>
      <c r="U43" s="214"/>
      <c r="V43" s="217"/>
      <c r="W43" s="197"/>
      <c r="X43" s="53"/>
      <c r="Y43" s="53"/>
      <c r="Z43" s="214"/>
      <c r="AA43" s="53"/>
      <c r="AB43" s="214"/>
      <c r="AC43" s="217"/>
      <c r="AD43" s="197"/>
      <c r="AE43" s="53"/>
      <c r="AF43" s="53"/>
      <c r="AG43" s="214"/>
      <c r="AH43" s="53"/>
      <c r="AI43" s="214"/>
      <c r="AJ43" s="217"/>
      <c r="AK43" s="197"/>
    </row>
    <row r="44" spans="1:37" x14ac:dyDescent="0.25">
      <c r="A44" s="1"/>
      <c r="B44" s="83" t="s">
        <v>16</v>
      </c>
      <c r="C44" s="83"/>
      <c r="D44" s="86" t="s">
        <v>48</v>
      </c>
      <c r="E44" s="107"/>
      <c r="F44" s="106">
        <v>2.8706999999999998</v>
      </c>
      <c r="G44" s="158">
        <f>+$F17</f>
        <v>8491</v>
      </c>
      <c r="H44" s="105">
        <f>G44*F44</f>
        <v>24375.113699999998</v>
      </c>
      <c r="I44" s="83"/>
      <c r="J44" s="332">
        <v>2.8294999999999999</v>
      </c>
      <c r="K44" s="164">
        <f>+$G44</f>
        <v>8491</v>
      </c>
      <c r="L44" s="105">
        <f>K44*J44</f>
        <v>24025.284499999998</v>
      </c>
      <c r="M44" s="83"/>
      <c r="N44" s="82">
        <f t="shared" si="2"/>
        <v>-349.82920000000013</v>
      </c>
      <c r="O44" s="104">
        <f>IF(OR(H44=0,L44=0),"",(N44/H44))</f>
        <v>-1.435190023339256E-2</v>
      </c>
      <c r="Q44" s="212"/>
      <c r="R44" s="239"/>
      <c r="S44" s="200"/>
      <c r="T44" s="53"/>
      <c r="U44" s="201"/>
      <c r="V44" s="202"/>
      <c r="W44" s="197"/>
      <c r="X44" s="212"/>
      <c r="Y44" s="239"/>
      <c r="Z44" s="200"/>
      <c r="AA44" s="53"/>
      <c r="AB44" s="201"/>
      <c r="AC44" s="202"/>
      <c r="AD44" s="197"/>
      <c r="AE44" s="212"/>
      <c r="AF44" s="239"/>
      <c r="AG44" s="200"/>
      <c r="AH44" s="53"/>
      <c r="AI44" s="201"/>
      <c r="AJ44" s="202"/>
      <c r="AK44" s="197"/>
    </row>
    <row r="45" spans="1:37" x14ac:dyDescent="0.25">
      <c r="A45" s="1"/>
      <c r="B45" s="108" t="s">
        <v>15</v>
      </c>
      <c r="C45" s="83"/>
      <c r="D45" s="86" t="s">
        <v>48</v>
      </c>
      <c r="E45" s="107"/>
      <c r="F45" s="106">
        <v>2.1324999999999998</v>
      </c>
      <c r="G45" s="158">
        <f>$G44</f>
        <v>8491</v>
      </c>
      <c r="H45" s="105">
        <f>G45*F45</f>
        <v>18107.057499999999</v>
      </c>
      <c r="I45" s="83"/>
      <c r="J45" s="332">
        <v>2.2768999999999999</v>
      </c>
      <c r="K45" s="164">
        <f>+$G45</f>
        <v>8491</v>
      </c>
      <c r="L45" s="105">
        <f>K45*J45</f>
        <v>19333.157899999998</v>
      </c>
      <c r="M45" s="83"/>
      <c r="N45" s="82">
        <f t="shared" si="2"/>
        <v>1226.1003999999994</v>
      </c>
      <c r="O45" s="104">
        <f>IF(OR(H45=0,L45=0),"",(N45/H45))</f>
        <v>6.7713950762016376E-2</v>
      </c>
      <c r="Q45" s="212"/>
      <c r="R45" s="239"/>
      <c r="S45" s="200"/>
      <c r="T45" s="53"/>
      <c r="U45" s="201"/>
      <c r="V45" s="202"/>
      <c r="W45" s="197"/>
      <c r="X45" s="212"/>
      <c r="Y45" s="239"/>
      <c r="Z45" s="200"/>
      <c r="AA45" s="53"/>
      <c r="AB45" s="201"/>
      <c r="AC45" s="202"/>
      <c r="AD45" s="197"/>
      <c r="AE45" s="212"/>
      <c r="AF45" s="239"/>
      <c r="AG45" s="200"/>
      <c r="AH45" s="53"/>
      <c r="AI45" s="201"/>
      <c r="AJ45" s="202"/>
      <c r="AK45" s="197"/>
    </row>
    <row r="46" spans="1:37" x14ac:dyDescent="0.25">
      <c r="A46" s="1"/>
      <c r="B46" s="103" t="s">
        <v>14</v>
      </c>
      <c r="C46" s="102"/>
      <c r="D46" s="102"/>
      <c r="E46" s="102"/>
      <c r="F46" s="101"/>
      <c r="G46" s="100"/>
      <c r="H46" s="97">
        <f>SUM(H43:H45)</f>
        <v>107405.374</v>
      </c>
      <c r="I46" s="96"/>
      <c r="J46" s="318"/>
      <c r="K46" s="98"/>
      <c r="L46" s="97">
        <f>SUM(L43:L45)</f>
        <v>107493.74179999996</v>
      </c>
      <c r="M46" s="96"/>
      <c r="N46" s="95">
        <f t="shared" si="2"/>
        <v>88.367799999963609</v>
      </c>
      <c r="O46" s="94">
        <f>IF(OR(H46=0,L46=0),"",(N46/H46))</f>
        <v>8.2275026573589891E-4</v>
      </c>
      <c r="Q46" s="61"/>
      <c r="R46" s="61"/>
      <c r="S46" s="214"/>
      <c r="T46" s="61"/>
      <c r="U46" s="214"/>
      <c r="V46" s="217"/>
      <c r="W46" s="197"/>
      <c r="X46" s="61"/>
      <c r="Y46" s="61"/>
      <c r="Z46" s="214"/>
      <c r="AA46" s="61"/>
      <c r="AB46" s="214"/>
      <c r="AC46" s="217"/>
      <c r="AD46" s="197"/>
      <c r="AE46" s="61"/>
      <c r="AF46" s="240"/>
      <c r="AG46" s="214"/>
      <c r="AH46" s="61"/>
      <c r="AI46" s="214"/>
      <c r="AJ46" s="217"/>
      <c r="AK46" s="197"/>
    </row>
    <row r="47" spans="1:37" x14ac:dyDescent="0.25">
      <c r="A47" s="1"/>
      <c r="B47" s="93" t="s">
        <v>13</v>
      </c>
      <c r="C47" s="54"/>
      <c r="D47" s="86" t="s">
        <v>7</v>
      </c>
      <c r="E47" s="85"/>
      <c r="F47" s="311">
        <v>3.2000000000000002E-3</v>
      </c>
      <c r="G47" s="158">
        <f>+$F19*(1+$F70)</f>
        <v>4584150</v>
      </c>
      <c r="H47" s="77">
        <f t="shared" ref="H47:H57" si="25">G47*F47</f>
        <v>14669.28</v>
      </c>
      <c r="I47" s="83"/>
      <c r="J47" s="311">
        <v>3.2000000000000002E-3</v>
      </c>
      <c r="K47" s="158">
        <f>+$F19*(1+$J70)</f>
        <v>4584150</v>
      </c>
      <c r="L47" s="77">
        <f t="shared" ref="L47:L57" si="26">K47*J47</f>
        <v>14669.28</v>
      </c>
      <c r="M47" s="83"/>
      <c r="N47" s="82">
        <f t="shared" si="2"/>
        <v>0</v>
      </c>
      <c r="O47" s="104">
        <f>IF(OR(H47=0,L47=0),"",(N47/H47))</f>
        <v>0</v>
      </c>
      <c r="Q47" s="219"/>
      <c r="R47" s="239"/>
      <c r="S47" s="205"/>
      <c r="T47" s="53"/>
      <c r="U47" s="201"/>
      <c r="V47" s="202"/>
      <c r="W47" s="197"/>
      <c r="X47" s="219"/>
      <c r="Y47" s="239"/>
      <c r="Z47" s="205"/>
      <c r="AA47" s="53"/>
      <c r="AB47" s="201"/>
      <c r="AC47" s="202"/>
      <c r="AD47" s="197"/>
      <c r="AE47" s="219"/>
      <c r="AF47" s="239"/>
      <c r="AG47" s="205"/>
      <c r="AH47" s="53"/>
      <c r="AI47" s="201"/>
      <c r="AJ47" s="202"/>
      <c r="AK47" s="197"/>
    </row>
    <row r="48" spans="1:37" x14ac:dyDescent="0.25">
      <c r="A48" s="1"/>
      <c r="B48" s="93" t="s">
        <v>12</v>
      </c>
      <c r="C48" s="54"/>
      <c r="D48" s="86" t="s">
        <v>7</v>
      </c>
      <c r="E48" s="85"/>
      <c r="F48" s="79">
        <f>+RESIDENTIAL!F47</f>
        <v>2.0999999999999999E-3</v>
      </c>
      <c r="G48" s="158">
        <f>+G47</f>
        <v>4584150</v>
      </c>
      <c r="H48" s="77">
        <f t="shared" si="25"/>
        <v>9626.7150000000001</v>
      </c>
      <c r="I48" s="83"/>
      <c r="J48" s="311">
        <v>2.9999999999999997E-4</v>
      </c>
      <c r="K48" s="164">
        <f>+K47</f>
        <v>4584150</v>
      </c>
      <c r="L48" s="77">
        <f t="shared" si="26"/>
        <v>1375.2449999999999</v>
      </c>
      <c r="M48" s="83"/>
      <c r="N48" s="82">
        <f t="shared" si="2"/>
        <v>-8251.4700000000012</v>
      </c>
      <c r="O48" s="104">
        <f t="shared" ref="O48:O57" si="27">IF(OR(H48=0,L48=0),"",(N48/H48))</f>
        <v>-0.85714285714285721</v>
      </c>
      <c r="Q48" s="219"/>
      <c r="R48" s="239"/>
      <c r="S48" s="205"/>
      <c r="T48" s="53"/>
      <c r="U48" s="201"/>
      <c r="V48" s="202"/>
      <c r="W48" s="197"/>
      <c r="X48" s="219"/>
      <c r="Y48" s="239"/>
      <c r="Z48" s="205"/>
      <c r="AA48" s="53"/>
      <c r="AB48" s="201"/>
      <c r="AC48" s="202"/>
      <c r="AD48" s="197"/>
      <c r="AE48" s="219"/>
      <c r="AF48" s="239"/>
      <c r="AG48" s="205"/>
      <c r="AH48" s="53"/>
      <c r="AI48" s="201"/>
      <c r="AJ48" s="202"/>
      <c r="AK48" s="197"/>
    </row>
    <row r="49" spans="1:37" x14ac:dyDescent="0.25">
      <c r="A49" s="1"/>
      <c r="B49" s="54" t="s">
        <v>11</v>
      </c>
      <c r="C49" s="54"/>
      <c r="D49" s="86" t="s">
        <v>43</v>
      </c>
      <c r="E49" s="85"/>
      <c r="F49" s="186">
        <v>0.25</v>
      </c>
      <c r="G49" s="90">
        <v>1</v>
      </c>
      <c r="H49" s="77">
        <f t="shared" si="25"/>
        <v>0.25</v>
      </c>
      <c r="I49" s="83"/>
      <c r="J49" s="79">
        <v>0.25</v>
      </c>
      <c r="K49" s="89">
        <v>1</v>
      </c>
      <c r="L49" s="77">
        <f t="shared" si="26"/>
        <v>0.25</v>
      </c>
      <c r="M49" s="83"/>
      <c r="N49" s="82">
        <f t="shared" si="2"/>
        <v>0</v>
      </c>
      <c r="O49" s="104">
        <f t="shared" si="27"/>
        <v>0</v>
      </c>
      <c r="Q49" s="220"/>
      <c r="R49" s="53"/>
      <c r="S49" s="205"/>
      <c r="T49" s="53"/>
      <c r="U49" s="201"/>
      <c r="V49" s="202"/>
      <c r="W49" s="197"/>
      <c r="X49" s="220"/>
      <c r="Y49" s="53"/>
      <c r="Z49" s="205"/>
      <c r="AA49" s="53"/>
      <c r="AB49" s="201"/>
      <c r="AC49" s="202"/>
      <c r="AD49" s="197"/>
      <c r="AE49" s="220"/>
      <c r="AF49" s="239"/>
      <c r="AG49" s="205"/>
      <c r="AH49" s="53"/>
      <c r="AI49" s="201"/>
      <c r="AJ49" s="202"/>
      <c r="AK49" s="197"/>
    </row>
    <row r="50" spans="1:37" x14ac:dyDescent="0.25">
      <c r="A50" s="1"/>
      <c r="B50" s="54" t="s">
        <v>10</v>
      </c>
      <c r="C50" s="54"/>
      <c r="D50" s="86" t="s">
        <v>7</v>
      </c>
      <c r="E50" s="85"/>
      <c r="F50" s="79">
        <v>7.0000000000000001E-3</v>
      </c>
      <c r="G50" s="159">
        <f>+$F19</f>
        <v>4500000</v>
      </c>
      <c r="H50" s="77">
        <f t="shared" si="25"/>
        <v>31500</v>
      </c>
      <c r="I50" s="83"/>
      <c r="J50" s="79">
        <v>7.0000000000000001E-3</v>
      </c>
      <c r="K50" s="163">
        <f>+$G50</f>
        <v>4500000</v>
      </c>
      <c r="L50" s="77">
        <f t="shared" si="26"/>
        <v>31500</v>
      </c>
      <c r="M50" s="83"/>
      <c r="N50" s="82">
        <f t="shared" si="2"/>
        <v>0</v>
      </c>
      <c r="O50" s="104">
        <f t="shared" si="27"/>
        <v>0</v>
      </c>
      <c r="Q50" s="219"/>
      <c r="R50" s="239"/>
      <c r="S50" s="205"/>
      <c r="T50" s="53"/>
      <c r="U50" s="201"/>
      <c r="V50" s="202"/>
      <c r="W50" s="197"/>
      <c r="X50" s="219"/>
      <c r="Y50" s="239"/>
      <c r="Z50" s="205"/>
      <c r="AA50" s="53"/>
      <c r="AB50" s="201"/>
      <c r="AC50" s="202"/>
      <c r="AD50" s="197"/>
      <c r="AE50" s="219"/>
      <c r="AF50" s="239"/>
      <c r="AG50" s="205"/>
      <c r="AH50" s="53"/>
      <c r="AI50" s="201"/>
      <c r="AJ50" s="202"/>
      <c r="AK50" s="197"/>
    </row>
    <row r="51" spans="1:37" x14ac:dyDescent="0.25">
      <c r="A51" s="1"/>
      <c r="B51" s="87" t="s">
        <v>9</v>
      </c>
      <c r="C51" s="54"/>
      <c r="D51" s="86" t="s">
        <v>7</v>
      </c>
      <c r="E51" s="85"/>
      <c r="F51" s="79">
        <f>+RESIDENTIAL!F49</f>
        <v>6.5000000000000002E-2</v>
      </c>
      <c r="G51" s="160">
        <f>0.64*$F19</f>
        <v>2880000</v>
      </c>
      <c r="H51" s="77">
        <f t="shared" si="25"/>
        <v>187200</v>
      </c>
      <c r="I51" s="83"/>
      <c r="J51" s="79">
        <v>6.5000000000000002E-2</v>
      </c>
      <c r="K51" s="160">
        <f>$G51</f>
        <v>2880000</v>
      </c>
      <c r="L51" s="77">
        <f t="shared" si="26"/>
        <v>187200</v>
      </c>
      <c r="M51" s="83"/>
      <c r="N51" s="82">
        <f t="shared" si="2"/>
        <v>0</v>
      </c>
      <c r="O51" s="104">
        <f t="shared" si="27"/>
        <v>0</v>
      </c>
      <c r="Q51" s="203"/>
      <c r="R51" s="241"/>
      <c r="S51" s="205"/>
      <c r="T51" s="53"/>
      <c r="U51" s="201"/>
      <c r="V51" s="202"/>
      <c r="W51" s="197"/>
      <c r="X51" s="203"/>
      <c r="Y51" s="241"/>
      <c r="Z51" s="205"/>
      <c r="AA51" s="53"/>
      <c r="AB51" s="201"/>
      <c r="AC51" s="202"/>
      <c r="AD51" s="197"/>
      <c r="AE51" s="203"/>
      <c r="AF51" s="241"/>
      <c r="AG51" s="205"/>
      <c r="AH51" s="53"/>
      <c r="AI51" s="201"/>
      <c r="AJ51" s="202"/>
      <c r="AK51" s="197"/>
    </row>
    <row r="52" spans="1:37" x14ac:dyDescent="0.25">
      <c r="A52" s="1"/>
      <c r="B52" s="87" t="s">
        <v>8</v>
      </c>
      <c r="C52" s="54"/>
      <c r="D52" s="86" t="s">
        <v>7</v>
      </c>
      <c r="E52" s="85"/>
      <c r="F52" s="79">
        <f>+RESIDENTIAL!F50</f>
        <v>9.5000000000000001E-2</v>
      </c>
      <c r="G52" s="160">
        <f>0.18*$F19</f>
        <v>810000</v>
      </c>
      <c r="H52" s="77">
        <f t="shared" si="25"/>
        <v>76950</v>
      </c>
      <c r="I52" s="83"/>
      <c r="J52" s="79">
        <v>9.5000000000000001E-2</v>
      </c>
      <c r="K52" s="160">
        <f>$G52</f>
        <v>810000</v>
      </c>
      <c r="L52" s="77">
        <f t="shared" si="26"/>
        <v>76950</v>
      </c>
      <c r="M52" s="83"/>
      <c r="N52" s="82">
        <f t="shared" si="2"/>
        <v>0</v>
      </c>
      <c r="O52" s="104">
        <f t="shared" si="27"/>
        <v>0</v>
      </c>
      <c r="Q52" s="203"/>
      <c r="R52" s="241"/>
      <c r="S52" s="205"/>
      <c r="T52" s="53"/>
      <c r="U52" s="201"/>
      <c r="V52" s="202"/>
      <c r="W52" s="197"/>
      <c r="X52" s="203"/>
      <c r="Y52" s="241"/>
      <c r="Z52" s="205"/>
      <c r="AA52" s="53"/>
      <c r="AB52" s="201"/>
      <c r="AC52" s="202"/>
      <c r="AD52" s="197"/>
      <c r="AE52" s="203"/>
      <c r="AF52" s="241"/>
      <c r="AG52" s="205"/>
      <c r="AH52" s="53"/>
      <c r="AI52" s="201"/>
      <c r="AJ52" s="202"/>
      <c r="AK52" s="197"/>
    </row>
    <row r="53" spans="1:37" x14ac:dyDescent="0.25">
      <c r="A53" s="1"/>
      <c r="B53" s="2" t="s">
        <v>6</v>
      </c>
      <c r="C53" s="54"/>
      <c r="D53" s="86" t="s">
        <v>7</v>
      </c>
      <c r="E53" s="85"/>
      <c r="F53" s="79">
        <f>+RESIDENTIAL!F51</f>
        <v>0.13200000000000001</v>
      </c>
      <c r="G53" s="160">
        <f>0.18*$F19</f>
        <v>810000</v>
      </c>
      <c r="H53" s="77">
        <f t="shared" si="25"/>
        <v>106920</v>
      </c>
      <c r="I53" s="83"/>
      <c r="J53" s="79">
        <v>0.13200000000000001</v>
      </c>
      <c r="K53" s="160">
        <f>$G53</f>
        <v>810000</v>
      </c>
      <c r="L53" s="77">
        <f t="shared" si="26"/>
        <v>106920</v>
      </c>
      <c r="M53" s="83"/>
      <c r="N53" s="82">
        <f t="shared" si="2"/>
        <v>0</v>
      </c>
      <c r="O53" s="104">
        <f t="shared" si="27"/>
        <v>0</v>
      </c>
      <c r="Q53" s="203"/>
      <c r="R53" s="241"/>
      <c r="S53" s="205"/>
      <c r="T53" s="53"/>
      <c r="U53" s="201"/>
      <c r="V53" s="202"/>
      <c r="W53" s="197"/>
      <c r="X53" s="203"/>
      <c r="Y53" s="241"/>
      <c r="Z53" s="205"/>
      <c r="AA53" s="53"/>
      <c r="AB53" s="201"/>
      <c r="AC53" s="202"/>
      <c r="AD53" s="197"/>
      <c r="AE53" s="203"/>
      <c r="AF53" s="241"/>
      <c r="AG53" s="205"/>
      <c r="AH53" s="53"/>
      <c r="AI53" s="201"/>
      <c r="AJ53" s="202"/>
      <c r="AK53" s="197"/>
    </row>
    <row r="54" spans="1:37" x14ac:dyDescent="0.25">
      <c r="A54" s="6"/>
      <c r="B54" s="81" t="s">
        <v>5</v>
      </c>
      <c r="C54" s="25"/>
      <c r="D54" s="86" t="s">
        <v>7</v>
      </c>
      <c r="E54" s="80"/>
      <c r="F54" s="79">
        <f>+RESIDENTIAL!F52</f>
        <v>7.6999999999999999E-2</v>
      </c>
      <c r="G54" s="160">
        <f>IF(AND($T$1=1, $F19&gt;=750), 750, IF(AND($T$1=1, AND($F19&lt;750, $F19&gt;=0)), $F19, IF(AND($T$1=2, $F19&gt;=750), 750, IF(AND($T$1=2, AND($F19&lt;750, $F19&gt;=0)), $F19))))</f>
        <v>750</v>
      </c>
      <c r="H54" s="77">
        <f t="shared" si="25"/>
        <v>57.75</v>
      </c>
      <c r="I54" s="76"/>
      <c r="J54" s="79">
        <v>7.6999999999999999E-2</v>
      </c>
      <c r="K54" s="160">
        <f>$G54</f>
        <v>750</v>
      </c>
      <c r="L54" s="77">
        <f t="shared" si="26"/>
        <v>57.75</v>
      </c>
      <c r="M54" s="76"/>
      <c r="N54" s="75">
        <f t="shared" si="2"/>
        <v>0</v>
      </c>
      <c r="O54" s="104">
        <f t="shared" si="27"/>
        <v>0</v>
      </c>
      <c r="Q54" s="203"/>
      <c r="R54" s="241"/>
      <c r="S54" s="205"/>
      <c r="T54" s="24"/>
      <c r="U54" s="201"/>
      <c r="V54" s="202"/>
      <c r="W54" s="197"/>
      <c r="X54" s="203"/>
      <c r="Y54" s="241"/>
      <c r="Z54" s="205"/>
      <c r="AA54" s="24"/>
      <c r="AB54" s="201"/>
      <c r="AC54" s="202"/>
      <c r="AD54" s="197"/>
      <c r="AE54" s="203"/>
      <c r="AF54" s="241"/>
      <c r="AG54" s="205"/>
      <c r="AH54" s="24"/>
      <c r="AI54" s="201"/>
      <c r="AJ54" s="202"/>
      <c r="AK54" s="197"/>
    </row>
    <row r="55" spans="1:37" x14ac:dyDescent="0.25">
      <c r="A55" s="6"/>
      <c r="B55" s="81" t="s">
        <v>4</v>
      </c>
      <c r="C55" s="25"/>
      <c r="D55" s="86" t="s">
        <v>7</v>
      </c>
      <c r="E55" s="80"/>
      <c r="F55" s="79">
        <f>+RESIDENTIAL!F53</f>
        <v>0.09</v>
      </c>
      <c r="G55" s="160">
        <f>IF(AND($T$1=1, F19&gt;=750), F19-750, IF(AND($T$1=1, AND(F19&lt;750, F19&gt;=0)), 0, IF(AND($T$1=2, F19&gt;=750), F19-750, IF(AND($T$1=2, AND(F19&lt;750, F19&gt;=0)), 0))))</f>
        <v>4499250</v>
      </c>
      <c r="H55" s="77">
        <f t="shared" si="25"/>
        <v>404932.5</v>
      </c>
      <c r="I55" s="76"/>
      <c r="J55" s="79">
        <v>0.09</v>
      </c>
      <c r="K55" s="160">
        <f>$G55</f>
        <v>4499250</v>
      </c>
      <c r="L55" s="77">
        <f t="shared" si="26"/>
        <v>404932.5</v>
      </c>
      <c r="M55" s="76"/>
      <c r="N55" s="75">
        <f t="shared" si="2"/>
        <v>0</v>
      </c>
      <c r="O55" s="104">
        <f t="shared" si="27"/>
        <v>0</v>
      </c>
      <c r="Q55" s="203"/>
      <c r="R55" s="241"/>
      <c r="S55" s="205"/>
      <c r="T55" s="24"/>
      <c r="U55" s="201"/>
      <c r="V55" s="202"/>
      <c r="W55" s="197"/>
      <c r="X55" s="203"/>
      <c r="Y55" s="241"/>
      <c r="Z55" s="205"/>
      <c r="AA55" s="24"/>
      <c r="AB55" s="201"/>
      <c r="AC55" s="202"/>
      <c r="AD55" s="197"/>
      <c r="AE55" s="203"/>
      <c r="AF55" s="241"/>
      <c r="AG55" s="205"/>
      <c r="AH55" s="24"/>
      <c r="AI55" s="201"/>
      <c r="AJ55" s="202"/>
      <c r="AK55" s="197"/>
    </row>
    <row r="56" spans="1:37" s="179" customFormat="1" x14ac:dyDescent="0.25">
      <c r="A56" s="6"/>
      <c r="B56" s="195" t="s">
        <v>76</v>
      </c>
      <c r="C56" s="25"/>
      <c r="D56" s="86" t="s">
        <v>7</v>
      </c>
      <c r="E56" s="80"/>
      <c r="F56" s="79">
        <f>+RESIDENTIAL!F54</f>
        <v>0.1101</v>
      </c>
      <c r="G56" s="78"/>
      <c r="H56" s="77">
        <f t="shared" si="25"/>
        <v>0</v>
      </c>
      <c r="I56" s="76"/>
      <c r="J56" s="79">
        <v>0.1101</v>
      </c>
      <c r="K56" s="78">
        <f t="shared" ref="K56:K57" si="28">$G56</f>
        <v>0</v>
      </c>
      <c r="L56" s="77">
        <f t="shared" si="26"/>
        <v>0</v>
      </c>
      <c r="M56" s="76"/>
      <c r="N56" s="75">
        <f t="shared" si="2"/>
        <v>0</v>
      </c>
      <c r="O56" s="104" t="str">
        <f t="shared" si="27"/>
        <v/>
      </c>
      <c r="Q56" s="203"/>
      <c r="R56" s="241"/>
      <c r="S56" s="205"/>
      <c r="T56" s="24"/>
      <c r="U56" s="201"/>
      <c r="V56" s="202"/>
      <c r="W56" s="197"/>
      <c r="X56" s="203"/>
      <c r="Y56" s="241"/>
      <c r="Z56" s="205"/>
      <c r="AA56" s="24"/>
      <c r="AB56" s="201"/>
      <c r="AC56" s="202"/>
      <c r="AD56" s="197"/>
      <c r="AE56" s="203"/>
      <c r="AF56" s="241"/>
      <c r="AG56" s="205"/>
      <c r="AH56" s="24"/>
      <c r="AI56" s="201"/>
      <c r="AJ56" s="202"/>
      <c r="AK56" s="197"/>
    </row>
    <row r="57" spans="1:37" s="179" customFormat="1" ht="15.75" thickBot="1" x14ac:dyDescent="0.3">
      <c r="A57" s="6"/>
      <c r="B57" s="195" t="s">
        <v>77</v>
      </c>
      <c r="C57" s="25"/>
      <c r="D57" s="86" t="s">
        <v>7</v>
      </c>
      <c r="E57" s="80"/>
      <c r="F57" s="79">
        <f>+RESIDENTIAL!$F$55</f>
        <v>0.1101</v>
      </c>
      <c r="G57" s="160">
        <f>+F19</f>
        <v>4500000</v>
      </c>
      <c r="H57" s="77">
        <f t="shared" si="25"/>
        <v>495450</v>
      </c>
      <c r="I57" s="76"/>
      <c r="J57" s="79">
        <v>0.1101</v>
      </c>
      <c r="K57" s="160">
        <f t="shared" si="28"/>
        <v>4500000</v>
      </c>
      <c r="L57" s="77">
        <f t="shared" si="26"/>
        <v>495450</v>
      </c>
      <c r="M57" s="76"/>
      <c r="N57" s="75">
        <f t="shared" si="2"/>
        <v>0</v>
      </c>
      <c r="O57" s="104">
        <f t="shared" si="27"/>
        <v>0</v>
      </c>
      <c r="Q57" s="203"/>
      <c r="R57" s="241"/>
      <c r="S57" s="205"/>
      <c r="T57" s="24"/>
      <c r="U57" s="201"/>
      <c r="V57" s="202"/>
      <c r="W57" s="197"/>
      <c r="X57" s="203"/>
      <c r="Y57" s="241"/>
      <c r="Z57" s="205"/>
      <c r="AA57" s="24"/>
      <c r="AB57" s="201"/>
      <c r="AC57" s="202"/>
      <c r="AD57" s="197"/>
      <c r="AE57" s="203"/>
      <c r="AF57" s="241"/>
      <c r="AG57" s="205"/>
      <c r="AH57" s="24"/>
      <c r="AI57" s="201"/>
      <c r="AJ57" s="202"/>
      <c r="AK57" s="197"/>
    </row>
    <row r="58" spans="1:37" ht="15.75" thickBot="1" x14ac:dyDescent="0.3">
      <c r="A58" s="1"/>
      <c r="B58" s="74"/>
      <c r="C58" s="72"/>
      <c r="D58" s="73"/>
      <c r="E58" s="72"/>
      <c r="F58" s="43"/>
      <c r="G58" s="71"/>
      <c r="H58" s="41"/>
      <c r="I58" s="69"/>
      <c r="J58" s="43"/>
      <c r="K58" s="70"/>
      <c r="L58" s="41"/>
      <c r="M58" s="69"/>
      <c r="N58" s="68"/>
      <c r="O58" s="7"/>
      <c r="Q58" s="203"/>
      <c r="R58" s="213"/>
      <c r="S58" s="205"/>
      <c r="T58" s="53"/>
      <c r="U58" s="201"/>
      <c r="V58" s="222"/>
      <c r="W58" s="197"/>
      <c r="X58" s="203"/>
      <c r="Y58" s="213"/>
      <c r="Z58" s="205"/>
      <c r="AA58" s="53"/>
      <c r="AB58" s="201"/>
      <c r="AC58" s="222"/>
      <c r="AD58" s="197"/>
      <c r="AE58" s="203"/>
      <c r="AF58" s="213"/>
      <c r="AG58" s="205"/>
      <c r="AH58" s="53"/>
      <c r="AI58" s="201"/>
      <c r="AJ58" s="222"/>
      <c r="AK58" s="197"/>
    </row>
    <row r="59" spans="1:37" x14ac:dyDescent="0.25">
      <c r="A59" s="1"/>
      <c r="B59" s="67" t="s">
        <v>86</v>
      </c>
      <c r="C59" s="54"/>
      <c r="D59" s="54"/>
      <c r="E59" s="54"/>
      <c r="F59" s="66"/>
      <c r="G59" s="65"/>
      <c r="H59" s="62">
        <f>SUM(H46:H50,H57)</f>
        <v>658651.61899999995</v>
      </c>
      <c r="I59" s="64"/>
      <c r="J59" s="63"/>
      <c r="K59" s="63"/>
      <c r="L59" s="149">
        <f>SUM(L46:L50,L57)</f>
        <v>650488.51679999998</v>
      </c>
      <c r="M59" s="61"/>
      <c r="N59" s="261">
        <f>L59-H59</f>
        <v>-8163.1021999999648</v>
      </c>
      <c r="O59" s="265">
        <f t="shared" ref="O59:O62" si="29">IF(OR(H59=0,L59=0),"",(N59/H59))</f>
        <v>-1.2393656926545815E-2</v>
      </c>
      <c r="Q59" s="214"/>
      <c r="R59" s="223"/>
      <c r="S59" s="214"/>
      <c r="T59" s="61"/>
      <c r="U59" s="201"/>
      <c r="V59" s="202"/>
      <c r="W59" s="197"/>
      <c r="X59" s="223"/>
      <c r="Y59" s="223"/>
      <c r="Z59" s="214"/>
      <c r="AA59" s="61"/>
      <c r="AB59" s="201"/>
      <c r="AC59" s="202"/>
      <c r="AD59" s="197"/>
      <c r="AE59" s="223"/>
      <c r="AF59" s="223"/>
      <c r="AG59" s="214"/>
      <c r="AH59" s="61"/>
      <c r="AI59" s="201"/>
      <c r="AJ59" s="202"/>
      <c r="AK59" s="197"/>
    </row>
    <row r="60" spans="1:37" s="179" customFormat="1" x14ac:dyDescent="0.25">
      <c r="A60" s="1"/>
      <c r="B60" s="249" t="s">
        <v>78</v>
      </c>
      <c r="C60" s="54"/>
      <c r="D60" s="54"/>
      <c r="E60" s="54"/>
      <c r="F60" s="57">
        <v>-0.08</v>
      </c>
      <c r="G60" s="65"/>
      <c r="H60" s="56"/>
      <c r="I60" s="64"/>
      <c r="J60" s="57">
        <v>-0.08</v>
      </c>
      <c r="K60" s="65"/>
      <c r="L60" s="55"/>
      <c r="M60" s="61"/>
      <c r="N60" s="60"/>
      <c r="O60" s="151"/>
      <c r="Q60" s="223"/>
      <c r="R60" s="223"/>
      <c r="S60" s="214"/>
      <c r="T60" s="61"/>
      <c r="U60" s="201"/>
      <c r="V60" s="202"/>
      <c r="W60" s="197"/>
      <c r="X60" s="223"/>
      <c r="Y60" s="223"/>
      <c r="Z60" s="214"/>
      <c r="AA60" s="61"/>
      <c r="AB60" s="201"/>
      <c r="AC60" s="202"/>
      <c r="AD60" s="197"/>
      <c r="AE60" s="223"/>
      <c r="AF60" s="223"/>
      <c r="AG60" s="214"/>
      <c r="AH60" s="61"/>
      <c r="AI60" s="201"/>
      <c r="AJ60" s="202"/>
      <c r="AK60" s="197"/>
    </row>
    <row r="61" spans="1:37" x14ac:dyDescent="0.25">
      <c r="A61" s="1"/>
      <c r="B61" s="249" t="s">
        <v>1</v>
      </c>
      <c r="C61" s="54"/>
      <c r="D61" s="54"/>
      <c r="E61" s="54"/>
      <c r="F61" s="58">
        <v>0.13</v>
      </c>
      <c r="G61" s="53"/>
      <c r="H61" s="56">
        <f>H59*F61</f>
        <v>85624.710469999991</v>
      </c>
      <c r="I61" s="52"/>
      <c r="J61" s="57">
        <v>0.13</v>
      </c>
      <c r="K61" s="52"/>
      <c r="L61" s="55">
        <f>L59*J61</f>
        <v>84563.507184000002</v>
      </c>
      <c r="M61" s="51"/>
      <c r="N61" s="55">
        <f>L61-H61</f>
        <v>-1061.203285999989</v>
      </c>
      <c r="O61" s="104">
        <f t="shared" si="29"/>
        <v>-1.2393656926545741E-2</v>
      </c>
      <c r="Q61" s="224"/>
      <c r="R61" s="51"/>
      <c r="S61" s="225"/>
      <c r="T61" s="51"/>
      <c r="U61" s="201"/>
      <c r="V61" s="202"/>
      <c r="W61" s="197"/>
      <c r="X61" s="224"/>
      <c r="Y61" s="51"/>
      <c r="Z61" s="225"/>
      <c r="AA61" s="51"/>
      <c r="AB61" s="201"/>
      <c r="AC61" s="202"/>
      <c r="AD61" s="197"/>
      <c r="AE61" s="224"/>
      <c r="AF61" s="51"/>
      <c r="AG61" s="225"/>
      <c r="AH61" s="51"/>
      <c r="AI61" s="201"/>
      <c r="AJ61" s="202"/>
      <c r="AK61" s="197"/>
    </row>
    <row r="62" spans="1:37" ht="15.75" thickBot="1" x14ac:dyDescent="0.3">
      <c r="A62" s="1"/>
      <c r="B62" s="356" t="s">
        <v>87</v>
      </c>
      <c r="C62" s="356"/>
      <c r="D62" s="356"/>
      <c r="E62" s="50"/>
      <c r="F62" s="49"/>
      <c r="G62" s="48"/>
      <c r="H62" s="47">
        <f>SUM(H59:H61)</f>
        <v>744276.32947</v>
      </c>
      <c r="I62" s="46"/>
      <c r="J62" s="46"/>
      <c r="K62" s="46"/>
      <c r="L62" s="44">
        <f>SUM(L59:L61)</f>
        <v>735052.02398399997</v>
      </c>
      <c r="M62" s="45"/>
      <c r="N62" s="44">
        <f>L62-H62</f>
        <v>-9224.3054860000266</v>
      </c>
      <c r="O62" s="152">
        <f t="shared" si="29"/>
        <v>-1.2393656926545904E-2</v>
      </c>
      <c r="Q62" s="61"/>
      <c r="R62" s="61"/>
      <c r="S62" s="214"/>
      <c r="T62" s="61"/>
      <c r="U62" s="214"/>
      <c r="V62" s="226"/>
      <c r="W62" s="197"/>
      <c r="X62" s="61"/>
      <c r="Y62" s="61"/>
      <c r="Z62" s="214"/>
      <c r="AA62" s="61"/>
      <c r="AB62" s="214"/>
      <c r="AC62" s="226"/>
      <c r="AD62" s="197"/>
      <c r="AE62" s="61"/>
      <c r="AF62" s="61"/>
      <c r="AG62" s="214"/>
      <c r="AH62" s="61"/>
      <c r="AI62" s="214"/>
      <c r="AJ62" s="226"/>
      <c r="AK62" s="197"/>
    </row>
    <row r="63" spans="1:37" ht="15.75" thickBot="1" x14ac:dyDescent="0.3">
      <c r="A63" s="6"/>
      <c r="B63" s="18"/>
      <c r="C63" s="16"/>
      <c r="D63" s="17"/>
      <c r="E63" s="16"/>
      <c r="F63" s="43"/>
      <c r="G63" s="11"/>
      <c r="H63" s="41"/>
      <c r="I63" s="9"/>
      <c r="J63" s="43"/>
      <c r="K63" s="42"/>
      <c r="L63" s="242"/>
      <c r="M63" s="9"/>
      <c r="N63" s="40"/>
      <c r="O63" s="7"/>
      <c r="Q63" s="203"/>
      <c r="R63" s="227"/>
      <c r="S63" s="205"/>
      <c r="T63" s="24"/>
      <c r="U63" s="228"/>
      <c r="V63" s="222"/>
      <c r="W63" s="197"/>
      <c r="X63" s="203"/>
      <c r="Y63" s="227"/>
      <c r="Z63" s="205"/>
      <c r="AA63" s="24"/>
      <c r="AB63" s="228"/>
      <c r="AC63" s="222"/>
      <c r="AD63" s="197"/>
      <c r="AE63" s="203"/>
      <c r="AF63" s="227"/>
      <c r="AG63" s="205"/>
      <c r="AH63" s="24"/>
      <c r="AI63" s="228"/>
      <c r="AJ63" s="222"/>
      <c r="AK63" s="197"/>
    </row>
    <row r="64" spans="1:37" x14ac:dyDescent="0.25">
      <c r="A64" s="6"/>
      <c r="B64" s="39" t="s">
        <v>2</v>
      </c>
      <c r="C64" s="25"/>
      <c r="D64" s="25"/>
      <c r="E64" s="25"/>
      <c r="F64" s="38"/>
      <c r="G64" s="30"/>
      <c r="H64" s="35">
        <f>SUM(H54:H55,H46,H47:H50)</f>
        <v>568191.86899999995</v>
      </c>
      <c r="I64" s="37"/>
      <c r="J64" s="36"/>
      <c r="K64" s="36"/>
      <c r="L64" s="33">
        <f>SUM(L54:L55,L46,L47:L50)</f>
        <v>560028.76679999998</v>
      </c>
      <c r="M64" s="34"/>
      <c r="N64" s="33">
        <f>L64-H64</f>
        <v>-8163.1021999999648</v>
      </c>
      <c r="O64" s="151">
        <f t="shared" ref="O64:O67" si="30">IF(OR(H64=0,L64=0),"",(N64/H64))</f>
        <v>-1.4366805731251965E-2</v>
      </c>
      <c r="Q64" s="229"/>
      <c r="R64" s="229"/>
      <c r="S64" s="230"/>
      <c r="T64" s="34"/>
      <c r="U64" s="201"/>
      <c r="V64" s="202"/>
      <c r="W64" s="197"/>
      <c r="X64" s="229"/>
      <c r="Y64" s="229"/>
      <c r="Z64" s="230"/>
      <c r="AA64" s="34"/>
      <c r="AB64" s="201"/>
      <c r="AC64" s="202"/>
      <c r="AD64" s="197"/>
      <c r="AE64" s="229"/>
      <c r="AF64" s="229"/>
      <c r="AG64" s="230"/>
      <c r="AH64" s="34"/>
      <c r="AI64" s="201"/>
      <c r="AJ64" s="202"/>
      <c r="AK64" s="197"/>
    </row>
    <row r="65" spans="1:37" s="179" customFormat="1" x14ac:dyDescent="0.25">
      <c r="A65" s="6"/>
      <c r="B65" s="249" t="s">
        <v>78</v>
      </c>
      <c r="C65" s="54"/>
      <c r="D65" s="54"/>
      <c r="E65" s="54"/>
      <c r="F65" s="57">
        <v>-0.08</v>
      </c>
      <c r="G65" s="65"/>
      <c r="H65" s="56"/>
      <c r="I65" s="64"/>
      <c r="J65" s="57">
        <v>-0.08</v>
      </c>
      <c r="K65" s="65"/>
      <c r="L65" s="55"/>
      <c r="M65" s="61"/>
      <c r="N65" s="60"/>
      <c r="O65" s="151"/>
      <c r="Q65" s="229"/>
      <c r="R65" s="229"/>
      <c r="S65" s="230"/>
      <c r="T65" s="34"/>
      <c r="U65" s="201"/>
      <c r="V65" s="202"/>
      <c r="W65" s="197"/>
      <c r="X65" s="229"/>
      <c r="Y65" s="229"/>
      <c r="Z65" s="230"/>
      <c r="AA65" s="34"/>
      <c r="AB65" s="201"/>
      <c r="AC65" s="202"/>
      <c r="AD65" s="197"/>
      <c r="AE65" s="229"/>
      <c r="AF65" s="229"/>
      <c r="AG65" s="230"/>
      <c r="AH65" s="34"/>
      <c r="AI65" s="201"/>
      <c r="AJ65" s="202"/>
      <c r="AK65" s="197"/>
    </row>
    <row r="66" spans="1:37" x14ac:dyDescent="0.25">
      <c r="A66" s="6"/>
      <c r="B66" s="32" t="s">
        <v>1</v>
      </c>
      <c r="C66" s="25"/>
      <c r="D66" s="25"/>
      <c r="E66" s="25"/>
      <c r="F66" s="31">
        <v>0.13</v>
      </c>
      <c r="G66" s="30"/>
      <c r="H66" s="27">
        <f>H64*F66</f>
        <v>73864.942969999989</v>
      </c>
      <c r="I66" s="23"/>
      <c r="J66" s="29">
        <v>0.13</v>
      </c>
      <c r="K66" s="28"/>
      <c r="L66" s="26">
        <f>L64*J66</f>
        <v>72803.739684</v>
      </c>
      <c r="M66" s="22"/>
      <c r="N66" s="26">
        <f>L66-H66</f>
        <v>-1061.203285999989</v>
      </c>
      <c r="O66" s="104">
        <f t="shared" si="30"/>
        <v>-1.4366805731251878E-2</v>
      </c>
      <c r="Q66" s="231"/>
      <c r="R66" s="232"/>
      <c r="S66" s="233"/>
      <c r="T66" s="22"/>
      <c r="U66" s="201"/>
      <c r="V66" s="202"/>
      <c r="W66" s="197"/>
      <c r="X66" s="231"/>
      <c r="Y66" s="232"/>
      <c r="Z66" s="233"/>
      <c r="AA66" s="22"/>
      <c r="AB66" s="201"/>
      <c r="AC66" s="202"/>
      <c r="AD66" s="197"/>
      <c r="AE66" s="231"/>
      <c r="AF66" s="232"/>
      <c r="AG66" s="233"/>
      <c r="AH66" s="22"/>
      <c r="AI66" s="201"/>
      <c r="AJ66" s="202"/>
      <c r="AK66" s="197"/>
    </row>
    <row r="67" spans="1:37" ht="15.75" thickBot="1" x14ac:dyDescent="0.3">
      <c r="A67" s="6"/>
      <c r="B67" s="356" t="s">
        <v>88</v>
      </c>
      <c r="C67" s="356"/>
      <c r="D67" s="356"/>
      <c r="E67" s="50"/>
      <c r="F67" s="49"/>
      <c r="G67" s="48"/>
      <c r="H67" s="47">
        <f>SUM(H64:H66)</f>
        <v>642056.81196999992</v>
      </c>
      <c r="I67" s="46"/>
      <c r="J67" s="46"/>
      <c r="K67" s="46"/>
      <c r="L67" s="238">
        <f>SUM(L64:L66)</f>
        <v>632832.50648400001</v>
      </c>
      <c r="M67" s="45"/>
      <c r="N67" s="44">
        <f>L67-H67</f>
        <v>-9224.3054859999102</v>
      </c>
      <c r="O67" s="152">
        <f t="shared" si="30"/>
        <v>-1.4366805731251887E-2</v>
      </c>
      <c r="Q67" s="34"/>
      <c r="R67" s="34"/>
      <c r="S67" s="230"/>
      <c r="T67" s="34"/>
      <c r="U67" s="214"/>
      <c r="V67" s="226"/>
      <c r="W67" s="197"/>
      <c r="X67" s="34"/>
      <c r="Y67" s="34"/>
      <c r="Z67" s="230"/>
      <c r="AA67" s="34"/>
      <c r="AB67" s="214"/>
      <c r="AC67" s="226"/>
      <c r="AD67" s="197"/>
      <c r="AE67" s="34"/>
      <c r="AF67" s="34"/>
      <c r="AG67" s="230"/>
      <c r="AH67" s="34"/>
      <c r="AI67" s="214"/>
      <c r="AJ67" s="226"/>
      <c r="AK67" s="197"/>
    </row>
    <row r="68" spans="1:37" ht="15.75" thickBot="1" x14ac:dyDescent="0.3">
      <c r="A68" s="6"/>
      <c r="B68" s="18"/>
      <c r="C68" s="16"/>
      <c r="D68" s="17"/>
      <c r="E68" s="16"/>
      <c r="F68" s="12"/>
      <c r="G68" s="15"/>
      <c r="H68" s="14"/>
      <c r="I68" s="13"/>
      <c r="J68" s="12"/>
      <c r="K68" s="11"/>
      <c r="L68" s="10"/>
      <c r="M68" s="9"/>
      <c r="N68" s="8"/>
      <c r="O68" s="7"/>
      <c r="Q68" s="203"/>
      <c r="R68" s="227"/>
      <c r="S68" s="205"/>
      <c r="T68" s="24"/>
      <c r="U68" s="228"/>
      <c r="V68" s="222"/>
      <c r="W68" s="197"/>
      <c r="X68" s="203"/>
      <c r="Y68" s="227"/>
      <c r="Z68" s="205"/>
      <c r="AA68" s="24"/>
      <c r="AB68" s="228"/>
      <c r="AC68" s="222"/>
      <c r="AD68" s="197"/>
      <c r="AE68" s="203"/>
      <c r="AF68" s="227"/>
      <c r="AG68" s="205"/>
      <c r="AH68" s="24"/>
      <c r="AI68" s="228"/>
      <c r="AJ68" s="222"/>
      <c r="AK68" s="197"/>
    </row>
    <row r="69" spans="1:37" x14ac:dyDescent="0.25">
      <c r="A69" s="1"/>
      <c r="B69" s="1"/>
      <c r="C69" s="1"/>
      <c r="D69" s="1"/>
      <c r="E69" s="1"/>
      <c r="F69" s="1"/>
      <c r="G69" s="1"/>
      <c r="H69" s="5"/>
      <c r="I69" s="1"/>
      <c r="J69" s="1"/>
      <c r="K69" s="1"/>
      <c r="L69" s="5"/>
      <c r="M69" s="1"/>
      <c r="N69" s="1"/>
      <c r="O69" s="1"/>
      <c r="Q69" s="206"/>
      <c r="R69" s="206"/>
      <c r="S69" s="234"/>
      <c r="T69" s="206"/>
      <c r="U69" s="206"/>
      <c r="V69" s="206"/>
      <c r="W69" s="197"/>
      <c r="X69" s="206"/>
      <c r="Y69" s="206"/>
      <c r="Z69" s="234"/>
      <c r="AA69" s="206"/>
      <c r="AB69" s="206"/>
      <c r="AC69" s="206"/>
      <c r="AD69" s="197"/>
      <c r="AE69" s="206"/>
      <c r="AF69" s="206"/>
      <c r="AG69" s="234"/>
      <c r="AH69" s="206"/>
      <c r="AI69" s="206"/>
      <c r="AJ69" s="206"/>
      <c r="AK69" s="197"/>
    </row>
    <row r="70" spans="1:37" x14ac:dyDescent="0.25">
      <c r="A70" s="1"/>
      <c r="B70" s="4" t="s">
        <v>0</v>
      </c>
      <c r="C70" s="1"/>
      <c r="D70" s="1"/>
      <c r="E70" s="1"/>
      <c r="F70" s="3">
        <v>1.8700000000000001E-2</v>
      </c>
      <c r="G70" s="1"/>
      <c r="H70" s="1"/>
      <c r="I70" s="1"/>
      <c r="J70" s="3">
        <v>1.8700000000000001E-2</v>
      </c>
      <c r="K70" s="1"/>
      <c r="L70" s="1"/>
      <c r="M70" s="1"/>
      <c r="N70" s="1"/>
      <c r="O70" s="1"/>
      <c r="Q70" s="235"/>
      <c r="R70" s="206"/>
      <c r="S70" s="206"/>
      <c r="T70" s="206"/>
      <c r="U70" s="206"/>
      <c r="V70" s="206"/>
      <c r="W70" s="197"/>
      <c r="X70" s="235"/>
      <c r="Y70" s="206"/>
      <c r="Z70" s="206"/>
      <c r="AA70" s="206"/>
      <c r="AB70" s="206"/>
      <c r="AC70" s="206"/>
      <c r="AD70" s="197"/>
      <c r="AE70" s="235"/>
      <c r="AF70" s="206"/>
      <c r="AG70" s="206"/>
      <c r="AH70" s="206"/>
      <c r="AI70" s="206"/>
      <c r="AJ70" s="206"/>
      <c r="AK70" s="197"/>
    </row>
    <row r="71" spans="1:3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197"/>
      <c r="AG71" s="197"/>
      <c r="AH71" s="197"/>
      <c r="AI71" s="197"/>
      <c r="AJ71" s="197"/>
      <c r="AK71" s="197"/>
    </row>
    <row r="72" spans="1:37" s="179" customFormat="1" x14ac:dyDescent="0.25">
      <c r="A72" s="11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37" s="179" customFormat="1" x14ac:dyDescent="0.25">
      <c r="A73" s="11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37" s="179" customFormat="1" x14ac:dyDescent="0.25">
      <c r="A74" s="11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37" s="179" customFormat="1" x14ac:dyDescent="0.25">
      <c r="A75" s="11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37" s="179" customFormat="1" x14ac:dyDescent="0.25">
      <c r="A76" s="11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37" s="179" customFormat="1" x14ac:dyDescent="0.25">
      <c r="A77" s="11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37" s="179" customFormat="1" x14ac:dyDescent="0.25">
      <c r="A78" s="11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37" s="179" customFormat="1" x14ac:dyDescent="0.25">
      <c r="A79" s="11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37" s="179" customFormat="1" x14ac:dyDescent="0.25">
      <c r="A80" s="11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179" customFormat="1" x14ac:dyDescent="0.25">
      <c r="A81" s="11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179" customFormat="1" x14ac:dyDescent="0.25">
      <c r="A82" s="11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179" customFormat="1" x14ac:dyDescent="0.25">
      <c r="A83" s="11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179" customFormat="1" x14ac:dyDescent="0.25">
      <c r="A84" s="11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179" customFormat="1" x14ac:dyDescent="0.25">
      <c r="A85" s="11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179" customFormat="1" x14ac:dyDescent="0.25">
      <c r="A86" s="11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179" customFormat="1" x14ac:dyDescent="0.25">
      <c r="A87" s="11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179" customFormat="1" x14ac:dyDescent="0.25">
      <c r="A88" s="11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179" customFormat="1" x14ac:dyDescent="0.25">
      <c r="A89" s="11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179" customFormat="1" x14ac:dyDescent="0.25">
      <c r="A90" s="11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179" customFormat="1" x14ac:dyDescent="0.25">
      <c r="A91" s="11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179" customFormat="1" x14ac:dyDescent="0.25">
      <c r="A92" s="11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179" customFormat="1" x14ac:dyDescent="0.25">
      <c r="A93" s="11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179" customFormat="1" x14ac:dyDescent="0.25">
      <c r="A94" s="11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179" customFormat="1" x14ac:dyDescent="0.25">
      <c r="A95" s="11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179" customFormat="1" x14ac:dyDescent="0.25">
      <c r="A96" s="11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179" customFormat="1" x14ac:dyDescent="0.25">
      <c r="A97" s="11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179" customFormat="1" x14ac:dyDescent="0.25">
      <c r="A98" s="11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179" customFormat="1" x14ac:dyDescent="0.25">
      <c r="A99" s="11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179" customFormat="1" x14ac:dyDescent="0.25">
      <c r="A100" s="11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179" customFormat="1" x14ac:dyDescent="0.25">
      <c r="A101" s="11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179" customFormat="1" x14ac:dyDescent="0.25">
      <c r="A102" s="11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179" customFormat="1" x14ac:dyDescent="0.25">
      <c r="A103" s="11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179" customFormat="1" x14ac:dyDescent="0.25">
      <c r="A104" s="11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179" customFormat="1" x14ac:dyDescent="0.25">
      <c r="A105" s="11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179" customFormat="1" x14ac:dyDescent="0.25">
      <c r="A106" s="11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179" customFormat="1" x14ac:dyDescent="0.25">
      <c r="A107" s="11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179" customFormat="1" x14ac:dyDescent="0.25">
      <c r="A108" s="11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179" customFormat="1" x14ac:dyDescent="0.25">
      <c r="A109" s="11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179" customFormat="1" x14ac:dyDescent="0.25">
      <c r="A110" s="11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179" customFormat="1" x14ac:dyDescent="0.25">
      <c r="A111" s="11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179" customFormat="1" x14ac:dyDescent="0.25">
      <c r="A112" s="11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179" customFormat="1" x14ac:dyDescent="0.25">
      <c r="A113" s="11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179" customFormat="1" x14ac:dyDescent="0.25">
      <c r="A114" s="11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179" customFormat="1" x14ac:dyDescent="0.25">
      <c r="A115" s="11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179" customFormat="1" x14ac:dyDescent="0.25">
      <c r="A116" s="11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179" customFormat="1" x14ac:dyDescent="0.25">
      <c r="A117" s="11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179" customFormat="1" x14ac:dyDescent="0.25">
      <c r="A118" s="11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179" customFormat="1" x14ac:dyDescent="0.25">
      <c r="A119" s="11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179" customFormat="1" x14ac:dyDescent="0.25">
      <c r="A120" s="11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179" customFormat="1" x14ac:dyDescent="0.25">
      <c r="A121" s="11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179" customFormat="1" x14ac:dyDescent="0.25">
      <c r="A122" s="11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179" customFormat="1" x14ac:dyDescent="0.25">
      <c r="A123" s="11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179" customFormat="1" x14ac:dyDescent="0.25">
      <c r="A124" s="11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179" customFormat="1" x14ac:dyDescent="0.25">
      <c r="A125" s="11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179" customFormat="1" x14ac:dyDescent="0.25">
      <c r="A126" s="11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</sheetData>
  <sheetProtection algorithmName="SHA-512" hashValue="dcKPQ0Tk8xoHi1/BIlenhym5zvEWPYDmRffHGR7bkx+ZDzxlimIIb0R0PwOdy/4UO6hVR4Um6ei9XmxqJt/Tlw==" saltValue="qEAT5m3WF3JiVXKIJa8OsA==" spinCount="100000" sheet="1" objects="1" scenarios="1"/>
  <mergeCells count="24">
    <mergeCell ref="B62:D62"/>
    <mergeCell ref="A3:K3"/>
    <mergeCell ref="B10:O10"/>
    <mergeCell ref="B11:O11"/>
    <mergeCell ref="D14:O14"/>
    <mergeCell ref="F20:H20"/>
    <mergeCell ref="J20:L20"/>
    <mergeCell ref="N20:O20"/>
    <mergeCell ref="AI20:AJ20"/>
    <mergeCell ref="B67:D67"/>
    <mergeCell ref="AJ21:AJ22"/>
    <mergeCell ref="U21:U22"/>
    <mergeCell ref="V21:V22"/>
    <mergeCell ref="AB21:AB22"/>
    <mergeCell ref="AC21:AC22"/>
    <mergeCell ref="AI21:AI22"/>
    <mergeCell ref="Q20:S20"/>
    <mergeCell ref="U20:V20"/>
    <mergeCell ref="X20:Z20"/>
    <mergeCell ref="AB20:AC20"/>
    <mergeCell ref="AE20:AG20"/>
    <mergeCell ref="D21:D22"/>
    <mergeCell ref="N21:N22"/>
    <mergeCell ref="O21:O22"/>
  </mergeCells>
  <dataValidations count="6">
    <dataValidation type="list" allowBlank="1" showInputMessage="1" showErrorMessage="1" prompt="Select Charge Unit - per 30 days, per kWh, per kW, per kVA." sqref="D44:D45 D47:D57 D24:D34 D36:D42">
      <formula1>"per 30 days, per kWh, per kW, per kVA"</formula1>
    </dataValidation>
    <dataValidation type="list" allowBlank="1" showInputMessage="1" showErrorMessage="1" sqref="E44:E45 E63 E68 E47:E58 E23:E34 E36:E39 E41:E42">
      <formula1>#REF!</formula1>
    </dataValidation>
    <dataValidation type="list" allowBlank="1" showInputMessage="1" showErrorMessage="1" prompt="Select Charge Unit - monthly, per kWh, per kW" sqref="D63 D58 D68">
      <formula1>"Monthly, per kWh, per kW"</formula1>
    </dataValidation>
    <dataValidation type="list" allowBlank="1" showInputMessage="1" showErrorMessage="1" sqref="D23">
      <formula1>"per 30 days, per kWh, per kW, per kVA"</formula1>
    </dataValidation>
    <dataValidation type="list" allowBlank="1" showInputMessage="1" showErrorMessage="1" sqref="D16">
      <formula1>"TOU, non-TOU"</formula1>
    </dataValidation>
    <dataValidation type="list" allowBlank="1" showInputMessage="1" showErrorMessage="1" sqref="E40">
      <formula1>#REF!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7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9</xdr:col>
                    <xdr:colOff>361950</xdr:colOff>
                    <xdr:row>16</xdr:row>
                    <xdr:rowOff>114300</xdr:rowOff>
                  </from>
                  <to>
                    <xdr:col>16</xdr:col>
                    <xdr:colOff>409575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333375</xdr:colOff>
                    <xdr:row>18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71"/>
  <sheetViews>
    <sheetView showGridLines="0" zoomScale="80" zoomScaleNormal="80" workbookViewId="0"/>
  </sheetViews>
  <sheetFormatPr defaultColWidth="9.140625" defaultRowHeight="15" x14ac:dyDescent="0.25"/>
  <cols>
    <col min="1" max="1" width="1.85546875" style="153" customWidth="1"/>
    <col min="2" max="2" width="70.85546875" style="153" customWidth="1"/>
    <col min="3" max="3" width="1.5703125" style="153" customWidth="1"/>
    <col min="4" max="4" width="22.42578125" style="153" customWidth="1"/>
    <col min="5" max="5" width="1.7109375" style="153" customWidth="1"/>
    <col min="6" max="6" width="11.5703125" style="153" customWidth="1"/>
    <col min="7" max="7" width="13.42578125" style="153" customWidth="1"/>
    <col min="8" max="8" width="14.85546875" style="153" customWidth="1"/>
    <col min="9" max="9" width="1.28515625" style="153" customWidth="1"/>
    <col min="10" max="11" width="10.85546875" style="153" customWidth="1"/>
    <col min="12" max="12" width="14.85546875" style="153" customWidth="1"/>
    <col min="13" max="13" width="0.85546875" style="153" customWidth="1"/>
    <col min="14" max="14" width="13.7109375" style="153" customWidth="1"/>
    <col min="15" max="15" width="8.28515625" style="153" customWidth="1"/>
    <col min="16" max="16" width="1.42578125" style="153" customWidth="1"/>
    <col min="17" max="17" width="10.85546875" style="153" customWidth="1"/>
    <col min="18" max="18" width="11.28515625" style="153" customWidth="1"/>
    <col min="19" max="19" width="14.85546875" style="153" customWidth="1"/>
    <col min="20" max="20" width="1.28515625" style="153" customWidth="1"/>
    <col min="21" max="21" width="14.140625" style="153" customWidth="1"/>
    <col min="22" max="22" width="9.28515625" style="153" customWidth="1"/>
    <col min="23" max="23" width="1.28515625" style="153" customWidth="1"/>
    <col min="24" max="24" width="11" style="153" customWidth="1"/>
    <col min="25" max="25" width="10.85546875" style="153" customWidth="1"/>
    <col min="26" max="26" width="14.7109375" style="153" customWidth="1"/>
    <col min="27" max="27" width="1.28515625" style="153" customWidth="1"/>
    <col min="28" max="28" width="12.85546875" style="153" customWidth="1"/>
    <col min="29" max="29" width="8.85546875" style="153" customWidth="1"/>
    <col min="30" max="30" width="0.85546875" style="153" customWidth="1"/>
    <col min="31" max="31" width="11.140625" style="153" customWidth="1"/>
    <col min="32" max="32" width="10.85546875" style="153" customWidth="1"/>
    <col min="33" max="33" width="15.42578125" style="153" customWidth="1"/>
    <col min="34" max="34" width="1.140625" style="153" customWidth="1"/>
    <col min="35" max="35" width="13.42578125" style="153" customWidth="1"/>
    <col min="36" max="36" width="8.42578125" style="153" customWidth="1"/>
    <col min="37" max="37" width="0.85546875" style="153" customWidth="1"/>
    <col min="38" max="16384" width="9.140625" style="153"/>
  </cols>
  <sheetData>
    <row r="1" spans="1:21" ht="21.75" x14ac:dyDescent="0.25">
      <c r="A1" s="131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31"/>
      <c r="M1" s="131"/>
      <c r="N1" s="134" t="s">
        <v>42</v>
      </c>
      <c r="O1" s="135">
        <f>EBNUMBER</f>
        <v>0</v>
      </c>
      <c r="T1" s="153">
        <v>1</v>
      </c>
      <c r="U1" s="153">
        <v>2</v>
      </c>
    </row>
    <row r="2" spans="1:21" ht="18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1"/>
      <c r="M2" s="131"/>
      <c r="N2" s="134" t="s">
        <v>41</v>
      </c>
      <c r="O2" s="137"/>
    </row>
    <row r="3" spans="1:21" ht="18" x14ac:dyDescent="0.25">
      <c r="A3" s="347"/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131"/>
      <c r="M3" s="131"/>
      <c r="N3" s="134" t="s">
        <v>40</v>
      </c>
      <c r="O3" s="137"/>
    </row>
    <row r="4" spans="1:21" ht="18" x14ac:dyDescent="0.25">
      <c r="A4" s="139"/>
      <c r="B4" s="139"/>
      <c r="C4" s="139"/>
      <c r="D4" s="139"/>
      <c r="E4" s="139"/>
      <c r="F4" s="139"/>
      <c r="G4" s="139"/>
      <c r="H4" s="139"/>
      <c r="I4" s="138"/>
      <c r="J4" s="138"/>
      <c r="K4" s="138"/>
      <c r="L4" s="131"/>
      <c r="M4" s="131"/>
      <c r="N4" s="134" t="s">
        <v>39</v>
      </c>
      <c r="O4" s="137"/>
    </row>
    <row r="5" spans="1:21" ht="15.75" x14ac:dyDescent="0.25">
      <c r="A5" s="131"/>
      <c r="B5" s="131"/>
      <c r="C5" s="136"/>
      <c r="D5" s="136"/>
      <c r="E5" s="136"/>
      <c r="F5" s="131"/>
      <c r="G5" s="131"/>
      <c r="H5" s="131"/>
      <c r="I5" s="131"/>
      <c r="J5" s="131"/>
      <c r="K5" s="131"/>
      <c r="L5" s="131"/>
      <c r="M5" s="131"/>
      <c r="N5" s="134" t="s">
        <v>38</v>
      </c>
      <c r="O5" s="133"/>
    </row>
    <row r="6" spans="1:21" x14ac:dyDescent="0.25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4"/>
      <c r="O6" s="135"/>
    </row>
    <row r="7" spans="1:21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4" t="s">
        <v>37</v>
      </c>
      <c r="O7" s="133"/>
    </row>
    <row r="8" spans="1:21" x14ac:dyDescent="0.25">
      <c r="A8" s="132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8" x14ac:dyDescent="0.25">
      <c r="A10" s="1"/>
      <c r="B10" s="344" t="s">
        <v>36</v>
      </c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344"/>
      <c r="N10" s="344"/>
      <c r="O10" s="344"/>
    </row>
    <row r="11" spans="1:21" ht="18" x14ac:dyDescent="0.25">
      <c r="A11" s="1"/>
      <c r="B11" s="344" t="s">
        <v>35</v>
      </c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1" ht="15.75" x14ac:dyDescent="0.25">
      <c r="A14" s="1"/>
      <c r="B14" s="130" t="s">
        <v>34</v>
      </c>
      <c r="C14" s="1"/>
      <c r="D14" s="345" t="s">
        <v>52</v>
      </c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</row>
    <row r="15" spans="1:21" ht="15.75" x14ac:dyDescent="0.25">
      <c r="A15" s="1"/>
      <c r="B15" s="128"/>
      <c r="C15" s="1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</row>
    <row r="16" spans="1:21" ht="15.75" x14ac:dyDescent="0.25">
      <c r="A16" s="1"/>
      <c r="B16" s="130" t="s">
        <v>33</v>
      </c>
      <c r="C16" s="1"/>
      <c r="D16" s="129" t="s">
        <v>44</v>
      </c>
      <c r="E16" s="127"/>
      <c r="F16" s="169">
        <v>16420</v>
      </c>
      <c r="G16" s="155" t="s">
        <v>53</v>
      </c>
      <c r="H16" s="127"/>
      <c r="I16" s="127"/>
      <c r="J16" s="166"/>
      <c r="K16" s="127"/>
      <c r="L16" s="167"/>
      <c r="M16" s="127"/>
      <c r="N16" s="127"/>
      <c r="O16" s="127"/>
    </row>
    <row r="17" spans="1:37" ht="15.75" x14ac:dyDescent="0.25">
      <c r="A17" s="1"/>
      <c r="B17" s="128"/>
      <c r="C17" s="1"/>
      <c r="D17" s="254" t="s">
        <v>85</v>
      </c>
      <c r="E17" s="127"/>
      <c r="F17" s="182">
        <v>2704.0439999999999</v>
      </c>
      <c r="G17" s="155" t="s">
        <v>47</v>
      </c>
      <c r="H17" s="168"/>
      <c r="I17" s="127"/>
      <c r="J17" s="166"/>
      <c r="K17" s="127"/>
      <c r="L17" s="127"/>
      <c r="M17" s="127"/>
      <c r="N17" s="127"/>
      <c r="O17" s="127"/>
    </row>
    <row r="18" spans="1:37" x14ac:dyDescent="0.25">
      <c r="A18" s="1"/>
      <c r="B18" s="2"/>
      <c r="C18" s="1"/>
      <c r="D18" s="4"/>
      <c r="E18" s="4"/>
      <c r="F18" s="182">
        <f>+F17</f>
        <v>2704.0439999999999</v>
      </c>
      <c r="G18" s="4" t="s">
        <v>45</v>
      </c>
      <c r="H18" s="1"/>
      <c r="I18" s="1"/>
      <c r="J18" s="1"/>
      <c r="K18" s="1"/>
      <c r="L18" s="1"/>
      <c r="M18" s="1"/>
      <c r="N18" s="1"/>
      <c r="O18" s="1"/>
    </row>
    <row r="19" spans="1:37" x14ac:dyDescent="0.25">
      <c r="A19" s="1"/>
      <c r="B19" s="172"/>
      <c r="C19" s="1"/>
      <c r="D19" s="4" t="s">
        <v>31</v>
      </c>
      <c r="E19" s="1"/>
      <c r="F19" s="157">
        <v>1190642.4439999999</v>
      </c>
      <c r="G19" s="155" t="s">
        <v>30</v>
      </c>
      <c r="H19" s="5"/>
      <c r="I19" s="1"/>
      <c r="J19" s="1"/>
      <c r="K19" s="1"/>
      <c r="L19" s="1"/>
      <c r="M19" s="1"/>
      <c r="N19" s="1"/>
      <c r="O19" s="1"/>
      <c r="S19" s="165"/>
    </row>
    <row r="20" spans="1:37" x14ac:dyDescent="0.25">
      <c r="A20" s="1"/>
      <c r="B20" s="2"/>
      <c r="C20" s="1"/>
      <c r="D20" s="125"/>
      <c r="E20" s="125"/>
      <c r="F20" s="342" t="s">
        <v>29</v>
      </c>
      <c r="G20" s="346"/>
      <c r="H20" s="343"/>
      <c r="I20" s="1"/>
      <c r="J20" s="351" t="s">
        <v>97</v>
      </c>
      <c r="K20" s="352"/>
      <c r="L20" s="353"/>
      <c r="M20" s="1"/>
      <c r="N20" s="342" t="s">
        <v>28</v>
      </c>
      <c r="O20" s="343"/>
      <c r="Q20" s="333"/>
      <c r="R20" s="333"/>
      <c r="S20" s="333"/>
      <c r="T20" s="206"/>
      <c r="U20" s="333"/>
      <c r="V20" s="333"/>
      <c r="W20" s="197"/>
      <c r="X20" s="333"/>
      <c r="Y20" s="333"/>
      <c r="Z20" s="333"/>
      <c r="AA20" s="206"/>
      <c r="AB20" s="333"/>
      <c r="AC20" s="333"/>
      <c r="AD20" s="197"/>
      <c r="AE20" s="333"/>
      <c r="AF20" s="333"/>
      <c r="AG20" s="333"/>
      <c r="AH20" s="206"/>
      <c r="AI20" s="333"/>
      <c r="AJ20" s="333"/>
      <c r="AK20" s="197"/>
    </row>
    <row r="21" spans="1:37" ht="15" customHeight="1" x14ac:dyDescent="0.25">
      <c r="A21" s="1"/>
      <c r="B21" s="2"/>
      <c r="C21" s="1"/>
      <c r="D21" s="334" t="s">
        <v>27</v>
      </c>
      <c r="E21" s="121"/>
      <c r="F21" s="124" t="s">
        <v>26</v>
      </c>
      <c r="G21" s="124" t="s">
        <v>25</v>
      </c>
      <c r="H21" s="122" t="s">
        <v>24</v>
      </c>
      <c r="I21" s="1"/>
      <c r="J21" s="124" t="s">
        <v>26</v>
      </c>
      <c r="K21" s="123" t="s">
        <v>25</v>
      </c>
      <c r="L21" s="122" t="s">
        <v>24</v>
      </c>
      <c r="M21" s="1"/>
      <c r="N21" s="336" t="s">
        <v>23</v>
      </c>
      <c r="O21" s="338" t="s">
        <v>22</v>
      </c>
      <c r="Q21" s="243"/>
      <c r="R21" s="243"/>
      <c r="S21" s="243"/>
      <c r="T21" s="206"/>
      <c r="U21" s="340"/>
      <c r="V21" s="340"/>
      <c r="W21" s="197"/>
      <c r="X21" s="243"/>
      <c r="Y21" s="243"/>
      <c r="Z21" s="243"/>
      <c r="AA21" s="206"/>
      <c r="AB21" s="340"/>
      <c r="AC21" s="340"/>
      <c r="AD21" s="197"/>
      <c r="AE21" s="243"/>
      <c r="AF21" s="243"/>
      <c r="AG21" s="243"/>
      <c r="AH21" s="206"/>
      <c r="AI21" s="340"/>
      <c r="AJ21" s="340"/>
      <c r="AK21" s="197"/>
    </row>
    <row r="22" spans="1:37" x14ac:dyDescent="0.25">
      <c r="A22" s="1"/>
      <c r="B22" s="2"/>
      <c r="C22" s="1"/>
      <c r="D22" s="335"/>
      <c r="E22" s="121"/>
      <c r="F22" s="120" t="s">
        <v>21</v>
      </c>
      <c r="G22" s="120"/>
      <c r="H22" s="119" t="s">
        <v>21</v>
      </c>
      <c r="I22" s="1"/>
      <c r="J22" s="120" t="s">
        <v>21</v>
      </c>
      <c r="K22" s="119"/>
      <c r="L22" s="119" t="s">
        <v>21</v>
      </c>
      <c r="M22" s="1"/>
      <c r="N22" s="337"/>
      <c r="O22" s="339"/>
      <c r="Q22" s="208"/>
      <c r="R22" s="208"/>
      <c r="S22" s="208"/>
      <c r="T22" s="206"/>
      <c r="U22" s="354"/>
      <c r="V22" s="354"/>
      <c r="W22" s="197"/>
      <c r="X22" s="208"/>
      <c r="Y22" s="208"/>
      <c r="Z22" s="208"/>
      <c r="AA22" s="206"/>
      <c r="AB22" s="354"/>
      <c r="AC22" s="354"/>
      <c r="AD22" s="197"/>
      <c r="AE22" s="208"/>
      <c r="AF22" s="208"/>
      <c r="AG22" s="208"/>
      <c r="AH22" s="206"/>
      <c r="AI22" s="354"/>
      <c r="AJ22" s="354"/>
      <c r="AK22" s="197"/>
    </row>
    <row r="23" spans="1:37" x14ac:dyDescent="0.25">
      <c r="A23" s="1"/>
      <c r="B23" s="54" t="s">
        <v>58</v>
      </c>
      <c r="C23" s="54"/>
      <c r="D23" s="86" t="s">
        <v>62</v>
      </c>
      <c r="E23" s="85"/>
      <c r="F23" s="141">
        <v>1.47</v>
      </c>
      <c r="G23" s="147">
        <f>+$F16</f>
        <v>16420</v>
      </c>
      <c r="H23" s="105">
        <f t="shared" ref="H23" si="0">G23*F23</f>
        <v>24137.399999999998</v>
      </c>
      <c r="I23" s="83"/>
      <c r="J23" s="320">
        <v>1.55</v>
      </c>
      <c r="K23" s="173">
        <f>+$G23</f>
        <v>16420</v>
      </c>
      <c r="L23" s="105">
        <f t="shared" ref="L23:L29" si="1">K23*J23</f>
        <v>25451</v>
      </c>
      <c r="M23" s="83"/>
      <c r="N23" s="82">
        <f t="shared" ref="N23:N55" si="2">L23-H23</f>
        <v>1313.6000000000022</v>
      </c>
      <c r="O23" s="104">
        <f>IF(OR(H23=0,L23=0),"",(N23/H23))</f>
        <v>5.4421768707483088E-2</v>
      </c>
      <c r="Q23" s="209"/>
      <c r="R23" s="199"/>
      <c r="S23" s="200"/>
      <c r="T23" s="53"/>
      <c r="U23" s="201"/>
      <c r="V23" s="202"/>
      <c r="W23" s="197"/>
      <c r="X23" s="209"/>
      <c r="Y23" s="199"/>
      <c r="Z23" s="200"/>
      <c r="AA23" s="53"/>
      <c r="AB23" s="201"/>
      <c r="AC23" s="202"/>
      <c r="AD23" s="197"/>
      <c r="AE23" s="209"/>
      <c r="AF23" s="199"/>
      <c r="AG23" s="200"/>
      <c r="AH23" s="53"/>
      <c r="AI23" s="201"/>
      <c r="AJ23" s="202"/>
      <c r="AK23" s="197"/>
    </row>
    <row r="24" spans="1:37" x14ac:dyDescent="0.25">
      <c r="A24" s="1"/>
      <c r="B24" s="54" t="s">
        <v>20</v>
      </c>
      <c r="C24" s="54"/>
      <c r="D24" s="86" t="s">
        <v>46</v>
      </c>
      <c r="E24" s="85"/>
      <c r="F24" s="113">
        <v>32.653300000000002</v>
      </c>
      <c r="G24" s="183">
        <f>$F$18</f>
        <v>2704.0439999999999</v>
      </c>
      <c r="H24" s="105">
        <f t="shared" ref="H24:H31" si="3">G24*F24</f>
        <v>88295.959945199997</v>
      </c>
      <c r="I24" s="83"/>
      <c r="J24" s="330">
        <v>34.423099999999998</v>
      </c>
      <c r="K24" s="183">
        <f>+G24</f>
        <v>2704.0439999999999</v>
      </c>
      <c r="L24" s="105">
        <f t="shared" si="1"/>
        <v>93081.577016399984</v>
      </c>
      <c r="M24" s="83"/>
      <c r="N24" s="82">
        <f t="shared" si="2"/>
        <v>4785.6170711999875</v>
      </c>
      <c r="O24" s="104">
        <f>IF(OR(H24=0,L24=0),"",(N24/H24))</f>
        <v>5.4199728664484005E-2</v>
      </c>
      <c r="Q24" s="212"/>
      <c r="R24" s="251"/>
      <c r="S24" s="200"/>
      <c r="T24" s="53"/>
      <c r="U24" s="201"/>
      <c r="V24" s="202"/>
      <c r="W24" s="197"/>
      <c r="X24" s="212"/>
      <c r="Y24" s="251"/>
      <c r="Z24" s="200"/>
      <c r="AA24" s="53"/>
      <c r="AB24" s="201"/>
      <c r="AC24" s="202"/>
      <c r="AD24" s="197"/>
      <c r="AE24" s="212"/>
      <c r="AF24" s="251"/>
      <c r="AG24" s="200"/>
      <c r="AH24" s="53"/>
      <c r="AI24" s="201"/>
      <c r="AJ24" s="202"/>
      <c r="AK24" s="197"/>
    </row>
    <row r="25" spans="1:37" s="179" customFormat="1" x14ac:dyDescent="0.25">
      <c r="A25" s="1"/>
      <c r="B25" s="188" t="s">
        <v>70</v>
      </c>
      <c r="C25" s="54"/>
      <c r="D25" s="86" t="s">
        <v>46</v>
      </c>
      <c r="E25" s="85"/>
      <c r="F25" s="113">
        <v>-0.53469999999999995</v>
      </c>
      <c r="G25" s="183">
        <f t="shared" ref="G25:G32" si="4">$F$18</f>
        <v>2704.0439999999999</v>
      </c>
      <c r="H25" s="105">
        <f t="shared" si="3"/>
        <v>-1445.8523267999999</v>
      </c>
      <c r="I25" s="83"/>
      <c r="J25" s="330">
        <v>-0.53469999999999995</v>
      </c>
      <c r="K25" s="183">
        <f t="shared" ref="K25:K32" si="5">+G25</f>
        <v>2704.0439999999999</v>
      </c>
      <c r="L25" s="105">
        <f t="shared" si="1"/>
        <v>-1445.8523267999999</v>
      </c>
      <c r="M25" s="83"/>
      <c r="N25" s="82">
        <f t="shared" si="2"/>
        <v>0</v>
      </c>
      <c r="O25" s="104">
        <f t="shared" ref="O25:O29" si="6">IF(OR(H25=0,L25=0),"",(N25/H25))</f>
        <v>0</v>
      </c>
      <c r="Q25" s="212"/>
      <c r="R25" s="251"/>
      <c r="S25" s="200"/>
      <c r="T25" s="53"/>
      <c r="U25" s="201"/>
      <c r="V25" s="202"/>
      <c r="W25" s="197"/>
      <c r="X25" s="212"/>
      <c r="Y25" s="251"/>
      <c r="Z25" s="200"/>
      <c r="AA25" s="53"/>
      <c r="AB25" s="201"/>
      <c r="AC25" s="202"/>
      <c r="AD25" s="197"/>
      <c r="AE25" s="212"/>
      <c r="AF25" s="251"/>
      <c r="AG25" s="200"/>
      <c r="AH25" s="53"/>
      <c r="AI25" s="201"/>
      <c r="AJ25" s="202"/>
      <c r="AK25" s="197"/>
    </row>
    <row r="26" spans="1:37" s="179" customFormat="1" x14ac:dyDescent="0.25">
      <c r="A26" s="1"/>
      <c r="B26" s="188" t="s">
        <v>82</v>
      </c>
      <c r="C26" s="54"/>
      <c r="D26" s="86" t="s">
        <v>46</v>
      </c>
      <c r="E26" s="85"/>
      <c r="F26" s="113">
        <v>-1.6506000000000001</v>
      </c>
      <c r="G26" s="183">
        <f t="shared" si="4"/>
        <v>2704.0439999999999</v>
      </c>
      <c r="H26" s="105">
        <f t="shared" si="3"/>
        <v>-4463.2950264000001</v>
      </c>
      <c r="I26" s="83"/>
      <c r="J26" s="330">
        <v>-1.6506000000000001</v>
      </c>
      <c r="K26" s="183">
        <f t="shared" si="5"/>
        <v>2704.0439999999999</v>
      </c>
      <c r="L26" s="105">
        <f t="shared" si="1"/>
        <v>-4463.2950264000001</v>
      </c>
      <c r="M26" s="83"/>
      <c r="N26" s="82">
        <f t="shared" si="2"/>
        <v>0</v>
      </c>
      <c r="O26" s="104">
        <f t="shared" si="6"/>
        <v>0</v>
      </c>
      <c r="Q26" s="212"/>
      <c r="R26" s="251"/>
      <c r="S26" s="200"/>
      <c r="T26" s="53"/>
      <c r="U26" s="201"/>
      <c r="V26" s="202"/>
      <c r="W26" s="197"/>
      <c r="X26" s="212"/>
      <c r="Y26" s="251"/>
      <c r="Z26" s="200"/>
      <c r="AA26" s="53"/>
      <c r="AB26" s="201"/>
      <c r="AC26" s="202"/>
      <c r="AD26" s="197"/>
      <c r="AE26" s="212"/>
      <c r="AF26" s="251"/>
      <c r="AG26" s="200"/>
      <c r="AH26" s="53"/>
      <c r="AI26" s="201"/>
      <c r="AJ26" s="202"/>
      <c r="AK26" s="197"/>
    </row>
    <row r="27" spans="1:37" s="179" customFormat="1" x14ac:dyDescent="0.25">
      <c r="A27" s="1"/>
      <c r="B27" s="188" t="s">
        <v>83</v>
      </c>
      <c r="C27" s="54"/>
      <c r="D27" s="86" t="s">
        <v>46</v>
      </c>
      <c r="E27" s="85"/>
      <c r="F27" s="113">
        <v>7.4099999999999999E-2</v>
      </c>
      <c r="G27" s="183">
        <f t="shared" si="4"/>
        <v>2704.0439999999999</v>
      </c>
      <c r="H27" s="105">
        <f t="shared" si="3"/>
        <v>200.36966039999999</v>
      </c>
      <c r="I27" s="83"/>
      <c r="J27" s="330">
        <v>7.4099999999999999E-2</v>
      </c>
      <c r="K27" s="183">
        <f t="shared" si="5"/>
        <v>2704.0439999999999</v>
      </c>
      <c r="L27" s="105">
        <f t="shared" si="1"/>
        <v>200.36966039999999</v>
      </c>
      <c r="M27" s="83"/>
      <c r="N27" s="82">
        <f t="shared" si="2"/>
        <v>0</v>
      </c>
      <c r="O27" s="104">
        <f t="shared" si="6"/>
        <v>0</v>
      </c>
      <c r="Q27" s="212"/>
      <c r="R27" s="251"/>
      <c r="S27" s="200"/>
      <c r="T27" s="53"/>
      <c r="U27" s="201"/>
      <c r="V27" s="202"/>
      <c r="W27" s="197"/>
      <c r="X27" s="212"/>
      <c r="Y27" s="251"/>
      <c r="Z27" s="200"/>
      <c r="AA27" s="53"/>
      <c r="AB27" s="201"/>
      <c r="AC27" s="202"/>
      <c r="AD27" s="197"/>
      <c r="AE27" s="212"/>
      <c r="AF27" s="251"/>
      <c r="AG27" s="200"/>
      <c r="AH27" s="53"/>
      <c r="AI27" s="201"/>
      <c r="AJ27" s="202"/>
      <c r="AK27" s="197"/>
    </row>
    <row r="28" spans="1:37" s="179" customFormat="1" x14ac:dyDescent="0.25">
      <c r="A28" s="1"/>
      <c r="B28" s="188" t="s">
        <v>71</v>
      </c>
      <c r="C28" s="54"/>
      <c r="D28" s="86" t="s">
        <v>46</v>
      </c>
      <c r="E28" s="85"/>
      <c r="F28" s="113">
        <v>3.1199999999999999E-2</v>
      </c>
      <c r="G28" s="183">
        <f t="shared" si="4"/>
        <v>2704.0439999999999</v>
      </c>
      <c r="H28" s="105">
        <f t="shared" si="3"/>
        <v>84.366172799999987</v>
      </c>
      <c r="I28" s="83"/>
      <c r="J28" s="330">
        <v>3.1199999999999999E-2</v>
      </c>
      <c r="K28" s="183">
        <f t="shared" si="5"/>
        <v>2704.0439999999999</v>
      </c>
      <c r="L28" s="105">
        <f t="shared" si="1"/>
        <v>84.366172799999987</v>
      </c>
      <c r="M28" s="83"/>
      <c r="N28" s="82">
        <f t="shared" si="2"/>
        <v>0</v>
      </c>
      <c r="O28" s="104">
        <f t="shared" si="6"/>
        <v>0</v>
      </c>
      <c r="Q28" s="212"/>
      <c r="R28" s="251"/>
      <c r="S28" s="200"/>
      <c r="T28" s="53"/>
      <c r="U28" s="201"/>
      <c r="V28" s="202"/>
      <c r="W28" s="197"/>
      <c r="X28" s="212"/>
      <c r="Y28" s="251"/>
      <c r="Z28" s="200"/>
      <c r="AA28" s="53"/>
      <c r="AB28" s="201"/>
      <c r="AC28" s="202"/>
      <c r="AD28" s="197"/>
      <c r="AE28" s="212"/>
      <c r="AF28" s="251"/>
      <c r="AG28" s="200"/>
      <c r="AH28" s="53"/>
      <c r="AI28" s="201"/>
      <c r="AJ28" s="202"/>
      <c r="AK28" s="197"/>
    </row>
    <row r="29" spans="1:37" s="179" customFormat="1" x14ac:dyDescent="0.25">
      <c r="A29" s="1"/>
      <c r="B29" s="188" t="s">
        <v>72</v>
      </c>
      <c r="C29" s="54"/>
      <c r="D29" s="86" t="s">
        <v>46</v>
      </c>
      <c r="E29" s="85"/>
      <c r="F29" s="113">
        <v>0.51329999999999998</v>
      </c>
      <c r="G29" s="183">
        <f t="shared" si="4"/>
        <v>2704.0439999999999</v>
      </c>
      <c r="H29" s="105">
        <f t="shared" si="3"/>
        <v>1387.9857851999998</v>
      </c>
      <c r="I29" s="83"/>
      <c r="J29" s="330">
        <v>0.51329999999999998</v>
      </c>
      <c r="K29" s="183">
        <f t="shared" si="5"/>
        <v>2704.0439999999999</v>
      </c>
      <c r="L29" s="105">
        <f t="shared" si="1"/>
        <v>1387.9857851999998</v>
      </c>
      <c r="M29" s="83"/>
      <c r="N29" s="82">
        <f t="shared" si="2"/>
        <v>0</v>
      </c>
      <c r="O29" s="104">
        <f t="shared" si="6"/>
        <v>0</v>
      </c>
      <c r="Q29" s="212"/>
      <c r="R29" s="251"/>
      <c r="S29" s="200"/>
      <c r="T29" s="53"/>
      <c r="U29" s="201"/>
      <c r="V29" s="202"/>
      <c r="W29" s="197"/>
      <c r="X29" s="212"/>
      <c r="Y29" s="251"/>
      <c r="Z29" s="200"/>
      <c r="AA29" s="53"/>
      <c r="AB29" s="201"/>
      <c r="AC29" s="202"/>
      <c r="AD29" s="197"/>
      <c r="AE29" s="212"/>
      <c r="AF29" s="251"/>
      <c r="AG29" s="200"/>
      <c r="AH29" s="53"/>
      <c r="AI29" s="201"/>
      <c r="AJ29" s="202"/>
      <c r="AK29" s="197"/>
    </row>
    <row r="30" spans="1:37" s="192" customFormat="1" x14ac:dyDescent="0.25">
      <c r="A30" s="114"/>
      <c r="B30" s="85" t="s">
        <v>67</v>
      </c>
      <c r="C30" s="85"/>
      <c r="D30" s="86" t="s">
        <v>46</v>
      </c>
      <c r="E30" s="85"/>
      <c r="F30" s="113"/>
      <c r="G30" s="183">
        <f t="shared" si="4"/>
        <v>2704.0439999999999</v>
      </c>
      <c r="H30" s="105">
        <f t="shared" si="3"/>
        <v>0</v>
      </c>
      <c r="I30" s="107"/>
      <c r="J30" s="330"/>
      <c r="K30" s="183">
        <f t="shared" si="5"/>
        <v>2704.0439999999999</v>
      </c>
      <c r="L30" s="189">
        <f t="shared" ref="L30:L31" si="7">K30*J30</f>
        <v>0</v>
      </c>
      <c r="M30" s="107"/>
      <c r="N30" s="190">
        <f t="shared" ref="N30:N31" si="8">L30-H30</f>
        <v>0</v>
      </c>
      <c r="O30" s="191" t="str">
        <f t="shared" ref="O30:O31" si="9">IF(OR(H30=0,L30=0),"",(N30/H30))</f>
        <v/>
      </c>
      <c r="Q30" s="212"/>
      <c r="R30" s="251"/>
      <c r="S30" s="200"/>
      <c r="T30" s="53"/>
      <c r="U30" s="201"/>
      <c r="V30" s="202"/>
      <c r="W30" s="197"/>
      <c r="X30" s="212"/>
      <c r="Y30" s="251"/>
      <c r="Z30" s="200"/>
      <c r="AA30" s="53"/>
      <c r="AB30" s="201"/>
      <c r="AC30" s="202"/>
      <c r="AD30" s="197"/>
      <c r="AE30" s="212"/>
      <c r="AF30" s="251"/>
      <c r="AG30" s="200"/>
      <c r="AH30" s="53"/>
      <c r="AI30" s="201"/>
      <c r="AJ30" s="202"/>
      <c r="AK30" s="197"/>
    </row>
    <row r="31" spans="1:37" s="192" customFormat="1" x14ac:dyDescent="0.25">
      <c r="A31" s="114"/>
      <c r="B31" s="85" t="s">
        <v>68</v>
      </c>
      <c r="C31" s="85"/>
      <c r="D31" s="86" t="s">
        <v>46</v>
      </c>
      <c r="E31" s="85"/>
      <c r="F31" s="113">
        <v>4.7800000000000002E-2</v>
      </c>
      <c r="G31" s="183">
        <f t="shared" si="4"/>
        <v>2704.0439999999999</v>
      </c>
      <c r="H31" s="105">
        <f t="shared" si="3"/>
        <v>129.2533032</v>
      </c>
      <c r="I31" s="107"/>
      <c r="J31" s="330">
        <v>4.7800000000000002E-2</v>
      </c>
      <c r="K31" s="183">
        <f t="shared" si="5"/>
        <v>2704.0439999999999</v>
      </c>
      <c r="L31" s="189">
        <f t="shared" si="7"/>
        <v>129.2533032</v>
      </c>
      <c r="M31" s="107"/>
      <c r="N31" s="190">
        <f t="shared" si="8"/>
        <v>0</v>
      </c>
      <c r="O31" s="191">
        <f t="shared" si="9"/>
        <v>0</v>
      </c>
      <c r="Q31" s="212"/>
      <c r="R31" s="251"/>
      <c r="S31" s="200"/>
      <c r="T31" s="53"/>
      <c r="U31" s="201"/>
      <c r="V31" s="202"/>
      <c r="W31" s="197"/>
      <c r="X31" s="212"/>
      <c r="Y31" s="251"/>
      <c r="Z31" s="200"/>
      <c r="AA31" s="53"/>
      <c r="AB31" s="201"/>
      <c r="AC31" s="202"/>
      <c r="AD31" s="197"/>
      <c r="AE31" s="212"/>
      <c r="AF31" s="251"/>
      <c r="AG31" s="200"/>
      <c r="AH31" s="53"/>
      <c r="AI31" s="201"/>
      <c r="AJ31" s="202"/>
      <c r="AK31" s="197"/>
    </row>
    <row r="32" spans="1:37" s="192" customFormat="1" x14ac:dyDescent="0.25">
      <c r="A32" s="114"/>
      <c r="B32" s="193" t="s">
        <v>98</v>
      </c>
      <c r="C32" s="54"/>
      <c r="D32" s="86" t="s">
        <v>46</v>
      </c>
      <c r="E32" s="85"/>
      <c r="F32" s="113"/>
      <c r="G32" s="183">
        <f t="shared" si="4"/>
        <v>2704.0439999999999</v>
      </c>
      <c r="H32" s="105">
        <f t="shared" ref="H32" si="10">G32*F32</f>
        <v>0</v>
      </c>
      <c r="I32" s="107"/>
      <c r="J32" s="330"/>
      <c r="K32" s="183">
        <f t="shared" si="5"/>
        <v>2704.0439999999999</v>
      </c>
      <c r="L32" s="189">
        <f t="shared" ref="L32" si="11">K32*J32</f>
        <v>0</v>
      </c>
      <c r="M32" s="107"/>
      <c r="N32" s="190">
        <f t="shared" ref="N32" si="12">L32-H32</f>
        <v>0</v>
      </c>
      <c r="O32" s="191" t="str">
        <f t="shared" ref="O32" si="13">IF(OR(H32=0,L32=0),"",(N32/H32))</f>
        <v/>
      </c>
      <c r="Q32" s="212"/>
      <c r="R32" s="251"/>
      <c r="S32" s="200"/>
      <c r="T32" s="53"/>
      <c r="U32" s="201"/>
      <c r="V32" s="202"/>
      <c r="W32" s="197"/>
      <c r="X32" s="212"/>
      <c r="Y32" s="251"/>
      <c r="Z32" s="200"/>
      <c r="AA32" s="53"/>
      <c r="AB32" s="201"/>
      <c r="AC32" s="202"/>
      <c r="AD32" s="197"/>
      <c r="AE32" s="212"/>
      <c r="AF32" s="251"/>
      <c r="AG32" s="200"/>
      <c r="AH32" s="53"/>
      <c r="AI32" s="201"/>
      <c r="AJ32" s="202"/>
      <c r="AK32" s="197"/>
    </row>
    <row r="33" spans="1:37" x14ac:dyDescent="0.25">
      <c r="A33" s="114"/>
      <c r="B33" s="118" t="s">
        <v>19</v>
      </c>
      <c r="C33" s="102"/>
      <c r="D33" s="117"/>
      <c r="E33" s="102"/>
      <c r="F33" s="116"/>
      <c r="G33" s="115"/>
      <c r="H33" s="196">
        <f>SUM(H23:H32)</f>
        <v>108326.1875136</v>
      </c>
      <c r="I33" s="109"/>
      <c r="J33" s="322"/>
      <c r="K33" s="185"/>
      <c r="L33" s="196">
        <f>SUM(L23:L32)</f>
        <v>114425.4045848</v>
      </c>
      <c r="M33" s="109"/>
      <c r="N33" s="95">
        <f t="shared" si="2"/>
        <v>6099.2170711999934</v>
      </c>
      <c r="O33" s="94">
        <f>IF(OR(H33=0, L33=0),"",(N33/H33))</f>
        <v>5.6304179175827238E-2</v>
      </c>
      <c r="Q33" s="212"/>
      <c r="R33" s="252"/>
      <c r="S33" s="200"/>
      <c r="T33" s="53"/>
      <c r="U33" s="214"/>
      <c r="V33" s="215"/>
      <c r="W33" s="197"/>
      <c r="X33" s="212"/>
      <c r="Y33" s="253"/>
      <c r="Z33" s="200"/>
      <c r="AA33" s="53"/>
      <c r="AB33" s="214"/>
      <c r="AC33" s="215"/>
      <c r="AD33" s="197"/>
      <c r="AE33" s="212"/>
      <c r="AF33" s="253"/>
      <c r="AG33" s="200"/>
      <c r="AH33" s="53"/>
      <c r="AI33" s="214"/>
      <c r="AJ33" s="215"/>
      <c r="AK33" s="197"/>
    </row>
    <row r="34" spans="1:37" x14ac:dyDescent="0.25">
      <c r="A34" s="1"/>
      <c r="B34" s="87" t="s">
        <v>18</v>
      </c>
      <c r="C34" s="54"/>
      <c r="D34" s="86" t="s">
        <v>7</v>
      </c>
      <c r="E34" s="85"/>
      <c r="F34" s="145">
        <f>+F55</f>
        <v>0.1101</v>
      </c>
      <c r="G34" s="146">
        <f>$F19*(1+$F68)-$F19</f>
        <v>44768.155894400086</v>
      </c>
      <c r="H34" s="144">
        <f>G34*F34</f>
        <v>4928.9739639734498</v>
      </c>
      <c r="I34" s="83"/>
      <c r="J34" s="293">
        <v>0.1101</v>
      </c>
      <c r="K34" s="146">
        <f>$F19*(1+$J68)-$F19</f>
        <v>44768.155894400086</v>
      </c>
      <c r="L34" s="144">
        <f>K34*J34</f>
        <v>4928.9739639734498</v>
      </c>
      <c r="M34" s="83"/>
      <c r="N34" s="82">
        <f t="shared" si="2"/>
        <v>0</v>
      </c>
      <c r="O34" s="104">
        <f t="shared" ref="O34" si="14">IF(OR(H34=0,L34=0),"",(N34/H34))</f>
        <v>0</v>
      </c>
      <c r="Q34" s="198"/>
      <c r="R34" s="199"/>
      <c r="S34" s="200"/>
      <c r="T34" s="53"/>
      <c r="U34" s="201"/>
      <c r="V34" s="202"/>
      <c r="W34" s="197"/>
      <c r="X34" s="198"/>
      <c r="Y34" s="239"/>
      <c r="Z34" s="200"/>
      <c r="AA34" s="53"/>
      <c r="AB34" s="201"/>
      <c r="AC34" s="202"/>
      <c r="AD34" s="197"/>
      <c r="AE34" s="198"/>
      <c r="AF34" s="239"/>
      <c r="AG34" s="200"/>
      <c r="AH34" s="53"/>
      <c r="AI34" s="201"/>
      <c r="AJ34" s="202"/>
      <c r="AK34" s="197"/>
    </row>
    <row r="35" spans="1:37" s="179" customFormat="1" x14ac:dyDescent="0.25">
      <c r="A35" s="1"/>
      <c r="B35" s="193" t="s">
        <v>73</v>
      </c>
      <c r="C35" s="85"/>
      <c r="D35" s="86" t="s">
        <v>46</v>
      </c>
      <c r="E35" s="85"/>
      <c r="F35" s="145">
        <v>-1.1636</v>
      </c>
      <c r="G35" s="183">
        <f>$F$18</f>
        <v>2704.0439999999999</v>
      </c>
      <c r="H35" s="144">
        <f t="shared" ref="H35:H40" si="15">G35*F35</f>
        <v>-3146.4255983999997</v>
      </c>
      <c r="I35" s="107"/>
      <c r="J35" s="293">
        <v>-1.0860000000000001</v>
      </c>
      <c r="K35" s="183">
        <f>+G35</f>
        <v>2704.0439999999999</v>
      </c>
      <c r="L35" s="144">
        <f t="shared" ref="L35:L38" si="16">K35*J35</f>
        <v>-2936.5917840000002</v>
      </c>
      <c r="M35" s="107"/>
      <c r="N35" s="82">
        <f t="shared" ref="N35:N40" si="17">L35-H35</f>
        <v>209.83381439999948</v>
      </c>
      <c r="O35" s="104">
        <f t="shared" ref="O35:O40" si="18">IF(OR(H35=0,L35=0),"",(N35/H35))</f>
        <v>-6.6689584049501385E-2</v>
      </c>
      <c r="Q35" s="198"/>
      <c r="R35" s="199"/>
      <c r="S35" s="200"/>
      <c r="T35" s="53"/>
      <c r="U35" s="201"/>
      <c r="V35" s="202"/>
      <c r="W35" s="197"/>
      <c r="X35" s="198"/>
      <c r="Y35" s="239"/>
      <c r="Z35" s="200"/>
      <c r="AA35" s="53"/>
      <c r="AB35" s="201"/>
      <c r="AC35" s="202"/>
      <c r="AD35" s="197"/>
      <c r="AE35" s="198"/>
      <c r="AF35" s="239"/>
      <c r="AG35" s="200"/>
      <c r="AH35" s="53"/>
      <c r="AI35" s="201"/>
      <c r="AJ35" s="202"/>
      <c r="AK35" s="197"/>
    </row>
    <row r="36" spans="1:37" s="179" customFormat="1" x14ac:dyDescent="0.25">
      <c r="A36" s="1"/>
      <c r="B36" s="193" t="s">
        <v>84</v>
      </c>
      <c r="C36" s="85"/>
      <c r="D36" s="86" t="s">
        <v>46</v>
      </c>
      <c r="E36" s="85"/>
      <c r="F36" s="248"/>
      <c r="G36" s="183">
        <f t="shared" ref="G36:G37" si="19">$F$18</f>
        <v>2704.0439999999999</v>
      </c>
      <c r="H36" s="144">
        <f t="shared" si="15"/>
        <v>0</v>
      </c>
      <c r="I36" s="107"/>
      <c r="J36" s="331"/>
      <c r="K36" s="183">
        <f t="shared" ref="K36:K38" si="20">+G36</f>
        <v>2704.0439999999999</v>
      </c>
      <c r="L36" s="144">
        <f t="shared" si="16"/>
        <v>0</v>
      </c>
      <c r="M36" s="107"/>
      <c r="N36" s="82">
        <f t="shared" si="17"/>
        <v>0</v>
      </c>
      <c r="O36" s="104" t="str">
        <f t="shared" si="18"/>
        <v/>
      </c>
      <c r="Q36" s="198"/>
      <c r="R36" s="199"/>
      <c r="S36" s="200"/>
      <c r="T36" s="53"/>
      <c r="U36" s="201"/>
      <c r="V36" s="202"/>
      <c r="W36" s="197"/>
      <c r="X36" s="198"/>
      <c r="Y36" s="239"/>
      <c r="Z36" s="200"/>
      <c r="AA36" s="53"/>
      <c r="AB36" s="201"/>
      <c r="AC36" s="202"/>
      <c r="AD36" s="197"/>
      <c r="AE36" s="198"/>
      <c r="AF36" s="239"/>
      <c r="AG36" s="200"/>
      <c r="AH36" s="53"/>
      <c r="AI36" s="201"/>
      <c r="AJ36" s="202"/>
      <c r="AK36" s="197"/>
    </row>
    <row r="37" spans="1:37" s="179" customFormat="1" x14ac:dyDescent="0.25">
      <c r="A37" s="1"/>
      <c r="B37" s="193" t="s">
        <v>100</v>
      </c>
      <c r="C37" s="85"/>
      <c r="D37" s="86" t="s">
        <v>46</v>
      </c>
      <c r="E37" s="85"/>
      <c r="F37" s="248">
        <v>9.9199999999999997E-2</v>
      </c>
      <c r="G37" s="183">
        <f t="shared" si="19"/>
        <v>2704.0439999999999</v>
      </c>
      <c r="H37" s="144">
        <f t="shared" si="15"/>
        <v>268.24116479999998</v>
      </c>
      <c r="I37" s="107"/>
      <c r="J37" s="331">
        <v>2.3599999999999999E-2</v>
      </c>
      <c r="K37" s="183">
        <f t="shared" si="20"/>
        <v>2704.0439999999999</v>
      </c>
      <c r="L37" s="144">
        <f t="shared" si="16"/>
        <v>63.815438399999998</v>
      </c>
      <c r="M37" s="107"/>
      <c r="N37" s="82">
        <f t="shared" si="17"/>
        <v>-204.42572639999997</v>
      </c>
      <c r="O37" s="104">
        <f t="shared" si="18"/>
        <v>-0.76209677419354838</v>
      </c>
      <c r="Q37" s="198"/>
      <c r="R37" s="199"/>
      <c r="S37" s="200"/>
      <c r="T37" s="53"/>
      <c r="U37" s="201"/>
      <c r="V37" s="202"/>
      <c r="W37" s="197"/>
      <c r="X37" s="198"/>
      <c r="Y37" s="239"/>
      <c r="Z37" s="200"/>
      <c r="AA37" s="53"/>
      <c r="AB37" s="201"/>
      <c r="AC37" s="202"/>
      <c r="AD37" s="197"/>
      <c r="AE37" s="198"/>
      <c r="AF37" s="239"/>
      <c r="AG37" s="200"/>
      <c r="AH37" s="53"/>
      <c r="AI37" s="201"/>
      <c r="AJ37" s="202"/>
      <c r="AK37" s="197"/>
    </row>
    <row r="38" spans="1:37" s="179" customFormat="1" x14ac:dyDescent="0.25">
      <c r="A38" s="1"/>
      <c r="B38" s="193" t="s">
        <v>99</v>
      </c>
      <c r="C38" s="85"/>
      <c r="D38" s="86" t="s">
        <v>7</v>
      </c>
      <c r="E38" s="85"/>
      <c r="F38" s="194"/>
      <c r="G38" s="264">
        <f>+F19</f>
        <v>1190642.4439999999</v>
      </c>
      <c r="H38" s="144">
        <f t="shared" si="15"/>
        <v>0</v>
      </c>
      <c r="I38" s="107"/>
      <c r="J38" s="295">
        <v>-1.1199999999999999E-3</v>
      </c>
      <c r="K38" s="159">
        <f t="shared" si="20"/>
        <v>1190642.4439999999</v>
      </c>
      <c r="L38" s="144">
        <f t="shared" si="16"/>
        <v>-1333.5195372799997</v>
      </c>
      <c r="M38" s="107"/>
      <c r="N38" s="82">
        <f t="shared" si="17"/>
        <v>-1333.5195372799997</v>
      </c>
      <c r="O38" s="104" t="str">
        <f t="shared" si="18"/>
        <v/>
      </c>
      <c r="Q38" s="198"/>
      <c r="R38" s="199"/>
      <c r="S38" s="200"/>
      <c r="T38" s="53"/>
      <c r="U38" s="201"/>
      <c r="V38" s="202"/>
      <c r="W38" s="197"/>
      <c r="X38" s="198"/>
      <c r="Y38" s="239"/>
      <c r="Z38" s="200"/>
      <c r="AA38" s="53"/>
      <c r="AB38" s="201"/>
      <c r="AC38" s="202"/>
      <c r="AD38" s="197"/>
      <c r="AE38" s="198"/>
      <c r="AF38" s="239"/>
      <c r="AG38" s="200"/>
      <c r="AH38" s="53"/>
      <c r="AI38" s="201"/>
      <c r="AJ38" s="202"/>
      <c r="AK38" s="197"/>
    </row>
    <row r="39" spans="1:37" s="179" customFormat="1" x14ac:dyDescent="0.25">
      <c r="A39" s="1"/>
      <c r="B39" s="259" t="s">
        <v>74</v>
      </c>
      <c r="C39" s="85"/>
      <c r="D39" s="86" t="s">
        <v>7</v>
      </c>
      <c r="E39" s="85"/>
      <c r="F39" s="194">
        <v>1.42E-3</v>
      </c>
      <c r="G39" s="159">
        <f>+F19</f>
        <v>1190642.4439999999</v>
      </c>
      <c r="H39" s="144">
        <f t="shared" si="15"/>
        <v>1690.7122704799999</v>
      </c>
      <c r="I39" s="107"/>
      <c r="J39" s="295"/>
      <c r="K39" s="159"/>
      <c r="L39" s="144">
        <f t="shared" ref="L39:L40" si="21">K39*J39</f>
        <v>0</v>
      </c>
      <c r="M39" s="107"/>
      <c r="N39" s="82">
        <f t="shared" si="17"/>
        <v>-1690.7122704799999</v>
      </c>
      <c r="O39" s="104" t="str">
        <f t="shared" si="18"/>
        <v/>
      </c>
      <c r="Q39" s="198"/>
      <c r="R39" s="199"/>
      <c r="S39" s="200"/>
      <c r="T39" s="53"/>
      <c r="U39" s="201"/>
      <c r="V39" s="202"/>
      <c r="W39" s="197"/>
      <c r="X39" s="198"/>
      <c r="Y39" s="239"/>
      <c r="Z39" s="200"/>
      <c r="AA39" s="53"/>
      <c r="AB39" s="201"/>
      <c r="AC39" s="202"/>
      <c r="AD39" s="197"/>
      <c r="AE39" s="198"/>
      <c r="AF39" s="239"/>
      <c r="AG39" s="200"/>
      <c r="AH39" s="53"/>
      <c r="AI39" s="201"/>
      <c r="AJ39" s="202"/>
      <c r="AK39" s="197"/>
    </row>
    <row r="40" spans="1:37" s="179" customFormat="1" x14ac:dyDescent="0.25">
      <c r="A40" s="1"/>
      <c r="B40" s="259" t="s">
        <v>75</v>
      </c>
      <c r="C40" s="85"/>
      <c r="D40" s="86" t="s">
        <v>7</v>
      </c>
      <c r="E40" s="85"/>
      <c r="F40" s="194">
        <v>6.6299999999999996E-3</v>
      </c>
      <c r="G40" s="159">
        <f>+F19</f>
        <v>1190642.4439999999</v>
      </c>
      <c r="H40" s="144">
        <f t="shared" si="15"/>
        <v>7893.9594037199986</v>
      </c>
      <c r="I40" s="107"/>
      <c r="J40" s="295"/>
      <c r="K40" s="159"/>
      <c r="L40" s="144">
        <f t="shared" si="21"/>
        <v>0</v>
      </c>
      <c r="M40" s="107"/>
      <c r="N40" s="82">
        <f t="shared" si="17"/>
        <v>-7893.9594037199986</v>
      </c>
      <c r="O40" s="104" t="str">
        <f t="shared" si="18"/>
        <v/>
      </c>
      <c r="Q40" s="198"/>
      <c r="R40" s="199"/>
      <c r="S40" s="200"/>
      <c r="T40" s="53"/>
      <c r="U40" s="201"/>
      <c r="V40" s="202"/>
      <c r="W40" s="197"/>
      <c r="X40" s="198"/>
      <c r="Y40" s="239"/>
      <c r="Z40" s="200"/>
      <c r="AA40" s="53"/>
      <c r="AB40" s="201"/>
      <c r="AC40" s="202"/>
      <c r="AD40" s="197"/>
      <c r="AE40" s="198"/>
      <c r="AF40" s="239"/>
      <c r="AG40" s="200"/>
      <c r="AH40" s="53"/>
      <c r="AI40" s="201"/>
      <c r="AJ40" s="202"/>
      <c r="AK40" s="197"/>
    </row>
    <row r="41" spans="1:37" x14ac:dyDescent="0.25">
      <c r="A41" s="1"/>
      <c r="B41" s="103" t="s">
        <v>17</v>
      </c>
      <c r="C41" s="112"/>
      <c r="D41" s="112"/>
      <c r="E41" s="112"/>
      <c r="F41" s="111"/>
      <c r="G41" s="100"/>
      <c r="H41" s="97">
        <f>SUM(H33:H40)</f>
        <v>119961.64871817344</v>
      </c>
      <c r="I41" s="109"/>
      <c r="J41" s="305"/>
      <c r="K41" s="110"/>
      <c r="L41" s="97">
        <f>SUM(L33:L40)</f>
        <v>115148.08266589344</v>
      </c>
      <c r="M41" s="109"/>
      <c r="N41" s="95">
        <f t="shared" si="2"/>
        <v>-4813.5660522800026</v>
      </c>
      <c r="O41" s="94">
        <f>IF(OR(H41=0,L41=0),"",(N41/H41))</f>
        <v>-4.0125874424988439E-2</v>
      </c>
      <c r="Q41" s="53"/>
      <c r="R41" s="53"/>
      <c r="S41" s="214"/>
      <c r="T41" s="53"/>
      <c r="U41" s="214"/>
      <c r="V41" s="217"/>
      <c r="W41" s="197"/>
      <c r="X41" s="53"/>
      <c r="Y41" s="239"/>
      <c r="Z41" s="214"/>
      <c r="AA41" s="53"/>
      <c r="AB41" s="214"/>
      <c r="AC41" s="217"/>
      <c r="AD41" s="197"/>
      <c r="AE41" s="53"/>
      <c r="AF41" s="239"/>
      <c r="AG41" s="214"/>
      <c r="AH41" s="53"/>
      <c r="AI41" s="214"/>
      <c r="AJ41" s="217"/>
      <c r="AK41" s="197"/>
    </row>
    <row r="42" spans="1:37" x14ac:dyDescent="0.25">
      <c r="A42" s="1"/>
      <c r="B42" s="83" t="s">
        <v>16</v>
      </c>
      <c r="C42" s="83"/>
      <c r="D42" s="86" t="s">
        <v>48</v>
      </c>
      <c r="E42" s="107"/>
      <c r="F42" s="106">
        <v>2.3182</v>
      </c>
      <c r="G42" s="184">
        <f>+$F17</f>
        <v>2704.0439999999999</v>
      </c>
      <c r="H42" s="105">
        <f>G42*F42</f>
        <v>6268.5148007999996</v>
      </c>
      <c r="I42" s="83"/>
      <c r="J42" s="332">
        <v>2.2848999999999999</v>
      </c>
      <c r="K42" s="164">
        <f>+$G42</f>
        <v>2704.0439999999999</v>
      </c>
      <c r="L42" s="105">
        <f>K42*J42</f>
        <v>6178.4701355999996</v>
      </c>
      <c r="M42" s="83"/>
      <c r="N42" s="82">
        <f t="shared" si="2"/>
        <v>-90.044665200000054</v>
      </c>
      <c r="O42" s="104">
        <f>IF(OR(H42=0,L42=0),"",(N42/H42))</f>
        <v>-1.4364593218876724E-2</v>
      </c>
      <c r="Q42" s="212"/>
      <c r="R42" s="239"/>
      <c r="S42" s="200"/>
      <c r="T42" s="53"/>
      <c r="U42" s="201"/>
      <c r="V42" s="202"/>
      <c r="W42" s="197"/>
      <c r="X42" s="212"/>
      <c r="Y42" s="239"/>
      <c r="Z42" s="200"/>
      <c r="AA42" s="53"/>
      <c r="AB42" s="201"/>
      <c r="AC42" s="202"/>
      <c r="AD42" s="197"/>
      <c r="AE42" s="212"/>
      <c r="AF42" s="239"/>
      <c r="AG42" s="200"/>
      <c r="AH42" s="53"/>
      <c r="AI42" s="201"/>
      <c r="AJ42" s="202"/>
      <c r="AK42" s="197"/>
    </row>
    <row r="43" spans="1:37" x14ac:dyDescent="0.25">
      <c r="A43" s="1"/>
      <c r="B43" s="108" t="s">
        <v>15</v>
      </c>
      <c r="C43" s="83"/>
      <c r="D43" s="86" t="s">
        <v>48</v>
      </c>
      <c r="E43" s="107"/>
      <c r="F43" s="106">
        <v>2.2909999999999999</v>
      </c>
      <c r="G43" s="184">
        <f>$G42</f>
        <v>2704.0439999999999</v>
      </c>
      <c r="H43" s="105">
        <f>G43*F43</f>
        <v>6194.9648039999993</v>
      </c>
      <c r="I43" s="83"/>
      <c r="J43" s="332">
        <v>2.4460999999999999</v>
      </c>
      <c r="K43" s="164">
        <f>+$G43</f>
        <v>2704.0439999999999</v>
      </c>
      <c r="L43" s="105">
        <f>K43*J43</f>
        <v>6614.3620283999999</v>
      </c>
      <c r="M43" s="83"/>
      <c r="N43" s="82">
        <f t="shared" si="2"/>
        <v>419.3972244000006</v>
      </c>
      <c r="O43" s="104">
        <f>IF(OR(H43=0,L43=0),"",(N43/H43))</f>
        <v>6.7699694456569287E-2</v>
      </c>
      <c r="Q43" s="212"/>
      <c r="R43" s="239"/>
      <c r="S43" s="200"/>
      <c r="T43" s="53"/>
      <c r="U43" s="201"/>
      <c r="V43" s="202"/>
      <c r="W43" s="197"/>
      <c r="X43" s="212"/>
      <c r="Y43" s="239"/>
      <c r="Z43" s="200"/>
      <c r="AA43" s="53"/>
      <c r="AB43" s="201"/>
      <c r="AC43" s="202"/>
      <c r="AD43" s="197"/>
      <c r="AE43" s="212"/>
      <c r="AF43" s="239"/>
      <c r="AG43" s="200"/>
      <c r="AH43" s="53"/>
      <c r="AI43" s="201"/>
      <c r="AJ43" s="202"/>
      <c r="AK43" s="197"/>
    </row>
    <row r="44" spans="1:37" x14ac:dyDescent="0.25">
      <c r="A44" s="1"/>
      <c r="B44" s="103" t="s">
        <v>14</v>
      </c>
      <c r="C44" s="102"/>
      <c r="D44" s="102"/>
      <c r="E44" s="102"/>
      <c r="F44" s="101"/>
      <c r="G44" s="100"/>
      <c r="H44" s="97">
        <f>SUM(H41:H43)</f>
        <v>132425.12832297344</v>
      </c>
      <c r="I44" s="96"/>
      <c r="J44" s="318"/>
      <c r="K44" s="98"/>
      <c r="L44" s="97">
        <f>SUM(L41:L43)</f>
        <v>127940.91482989345</v>
      </c>
      <c r="M44" s="96"/>
      <c r="N44" s="95">
        <f t="shared" si="2"/>
        <v>-4484.2134930799948</v>
      </c>
      <c r="O44" s="94">
        <f>IF(OR(H44=0,L44=0),"",(N44/H44))</f>
        <v>-3.3862255222010328E-2</v>
      </c>
      <c r="Q44" s="61"/>
      <c r="R44" s="61"/>
      <c r="S44" s="214"/>
      <c r="T44" s="61"/>
      <c r="U44" s="214"/>
      <c r="V44" s="217"/>
      <c r="W44" s="197"/>
      <c r="X44" s="61"/>
      <c r="Y44" s="61"/>
      <c r="Z44" s="214"/>
      <c r="AA44" s="61"/>
      <c r="AB44" s="214"/>
      <c r="AC44" s="217"/>
      <c r="AD44" s="197"/>
      <c r="AE44" s="61"/>
      <c r="AF44" s="61"/>
      <c r="AG44" s="214"/>
      <c r="AH44" s="61"/>
      <c r="AI44" s="214"/>
      <c r="AJ44" s="217"/>
      <c r="AK44" s="197"/>
    </row>
    <row r="45" spans="1:37" x14ac:dyDescent="0.25">
      <c r="A45" s="1"/>
      <c r="B45" s="93" t="s">
        <v>13</v>
      </c>
      <c r="C45" s="54"/>
      <c r="D45" s="86" t="s">
        <v>7</v>
      </c>
      <c r="E45" s="85"/>
      <c r="F45" s="79">
        <f>+RESIDENTIAL!F46</f>
        <v>3.5999999999999999E-3</v>
      </c>
      <c r="G45" s="158">
        <f>+$F19*(1+$F68)</f>
        <v>1235410.5998944</v>
      </c>
      <c r="H45" s="77">
        <f t="shared" ref="H45:H55" si="22">G45*F45</f>
        <v>4447.47815961984</v>
      </c>
      <c r="I45" s="83"/>
      <c r="J45" s="79">
        <v>3.5999999999999999E-3</v>
      </c>
      <c r="K45" s="158">
        <f>+$F19*(1+$J68)</f>
        <v>1235410.5998944</v>
      </c>
      <c r="L45" s="77">
        <f t="shared" ref="L45:L55" si="23">K45*J45</f>
        <v>4447.47815961984</v>
      </c>
      <c r="M45" s="83"/>
      <c r="N45" s="82">
        <f t="shared" si="2"/>
        <v>0</v>
      </c>
      <c r="O45" s="104">
        <f>IF(OR(H45=0,L45=0),"",(N45/H45))</f>
        <v>0</v>
      </c>
      <c r="Q45" s="219"/>
      <c r="R45" s="239"/>
      <c r="S45" s="205"/>
      <c r="T45" s="53"/>
      <c r="U45" s="201"/>
      <c r="V45" s="202"/>
      <c r="W45" s="197"/>
      <c r="X45" s="219"/>
      <c r="Y45" s="239"/>
      <c r="Z45" s="205"/>
      <c r="AA45" s="53"/>
      <c r="AB45" s="201"/>
      <c r="AC45" s="202"/>
      <c r="AD45" s="197"/>
      <c r="AE45" s="219"/>
      <c r="AF45" s="239"/>
      <c r="AG45" s="205"/>
      <c r="AH45" s="53"/>
      <c r="AI45" s="201"/>
      <c r="AJ45" s="202"/>
      <c r="AK45" s="197"/>
    </row>
    <row r="46" spans="1:37" x14ac:dyDescent="0.25">
      <c r="A46" s="1"/>
      <c r="B46" s="93" t="s">
        <v>12</v>
      </c>
      <c r="C46" s="54"/>
      <c r="D46" s="86" t="s">
        <v>7</v>
      </c>
      <c r="E46" s="85"/>
      <c r="F46" s="79">
        <f>+RESIDENTIAL!F47</f>
        <v>2.0999999999999999E-3</v>
      </c>
      <c r="G46" s="158">
        <f>+G45</f>
        <v>1235410.5998944</v>
      </c>
      <c r="H46" s="77">
        <f t="shared" si="22"/>
        <v>2594.3622597782396</v>
      </c>
      <c r="I46" s="83"/>
      <c r="J46" s="79">
        <v>2.9999999999999997E-4</v>
      </c>
      <c r="K46" s="164">
        <f>+K45</f>
        <v>1235410.5998944</v>
      </c>
      <c r="L46" s="77">
        <f t="shared" si="23"/>
        <v>370.62317996831996</v>
      </c>
      <c r="M46" s="83"/>
      <c r="N46" s="82">
        <f t="shared" si="2"/>
        <v>-2223.7390798099195</v>
      </c>
      <c r="O46" s="104">
        <f t="shared" ref="O46:O55" si="24">IF(OR(H46=0,L46=0),"",(N46/H46))</f>
        <v>-0.8571428571428571</v>
      </c>
      <c r="Q46" s="219"/>
      <c r="R46" s="239"/>
      <c r="S46" s="205"/>
      <c r="T46" s="53"/>
      <c r="U46" s="201"/>
      <c r="V46" s="202"/>
      <c r="W46" s="197"/>
      <c r="X46" s="219"/>
      <c r="Y46" s="239"/>
      <c r="Z46" s="205"/>
      <c r="AA46" s="53"/>
      <c r="AB46" s="201"/>
      <c r="AC46" s="202"/>
      <c r="AD46" s="197"/>
      <c r="AE46" s="219"/>
      <c r="AF46" s="239"/>
      <c r="AG46" s="205"/>
      <c r="AH46" s="53"/>
      <c r="AI46" s="201"/>
      <c r="AJ46" s="202"/>
      <c r="AK46" s="197"/>
    </row>
    <row r="47" spans="1:37" x14ac:dyDescent="0.25">
      <c r="A47" s="1"/>
      <c r="B47" s="54" t="s">
        <v>11</v>
      </c>
      <c r="C47" s="54"/>
      <c r="D47" s="86" t="s">
        <v>43</v>
      </c>
      <c r="E47" s="85"/>
      <c r="F47" s="186">
        <v>0.25</v>
      </c>
      <c r="G47" s="90">
        <v>1</v>
      </c>
      <c r="H47" s="77">
        <f t="shared" si="22"/>
        <v>0.25</v>
      </c>
      <c r="I47" s="83"/>
      <c r="J47" s="79">
        <v>0.25</v>
      </c>
      <c r="K47" s="89">
        <v>1</v>
      </c>
      <c r="L47" s="77">
        <f t="shared" si="23"/>
        <v>0.25</v>
      </c>
      <c r="M47" s="83"/>
      <c r="N47" s="82">
        <f t="shared" si="2"/>
        <v>0</v>
      </c>
      <c r="O47" s="104">
        <f t="shared" si="24"/>
        <v>0</v>
      </c>
      <c r="Q47" s="220"/>
      <c r="R47" s="53"/>
      <c r="S47" s="205"/>
      <c r="T47" s="53"/>
      <c r="U47" s="201"/>
      <c r="V47" s="202"/>
      <c r="W47" s="197"/>
      <c r="X47" s="220"/>
      <c r="Y47" s="53"/>
      <c r="Z47" s="205"/>
      <c r="AA47" s="53"/>
      <c r="AB47" s="201"/>
      <c r="AC47" s="202"/>
      <c r="AD47" s="197"/>
      <c r="AE47" s="220"/>
      <c r="AF47" s="53"/>
      <c r="AG47" s="205"/>
      <c r="AH47" s="53"/>
      <c r="AI47" s="201"/>
      <c r="AJ47" s="202"/>
      <c r="AK47" s="197"/>
    </row>
    <row r="48" spans="1:37" x14ac:dyDescent="0.25">
      <c r="A48" s="1"/>
      <c r="B48" s="54" t="s">
        <v>10</v>
      </c>
      <c r="C48" s="54"/>
      <c r="D48" s="86" t="s">
        <v>7</v>
      </c>
      <c r="E48" s="85"/>
      <c r="F48" s="79">
        <v>7.0000000000000001E-3</v>
      </c>
      <c r="G48" s="159">
        <f>+$F19</f>
        <v>1190642.4439999999</v>
      </c>
      <c r="H48" s="77">
        <f t="shared" si="22"/>
        <v>8334.4971079999996</v>
      </c>
      <c r="I48" s="83"/>
      <c r="J48" s="79">
        <v>7.0000000000000001E-3</v>
      </c>
      <c r="K48" s="163">
        <f>+$G48</f>
        <v>1190642.4439999999</v>
      </c>
      <c r="L48" s="77">
        <f t="shared" si="23"/>
        <v>8334.4971079999996</v>
      </c>
      <c r="M48" s="83"/>
      <c r="N48" s="82">
        <f t="shared" si="2"/>
        <v>0</v>
      </c>
      <c r="O48" s="104">
        <f t="shared" si="24"/>
        <v>0</v>
      </c>
      <c r="Q48" s="219"/>
      <c r="R48" s="239"/>
      <c r="S48" s="205"/>
      <c r="T48" s="53"/>
      <c r="U48" s="201"/>
      <c r="V48" s="202"/>
      <c r="W48" s="197"/>
      <c r="X48" s="219"/>
      <c r="Y48" s="239"/>
      <c r="Z48" s="205"/>
      <c r="AA48" s="53"/>
      <c r="AB48" s="201"/>
      <c r="AC48" s="202"/>
      <c r="AD48" s="197"/>
      <c r="AE48" s="219"/>
      <c r="AF48" s="239"/>
      <c r="AG48" s="205"/>
      <c r="AH48" s="53"/>
      <c r="AI48" s="201"/>
      <c r="AJ48" s="202"/>
      <c r="AK48" s="197"/>
    </row>
    <row r="49" spans="1:37" x14ac:dyDescent="0.25">
      <c r="A49" s="1"/>
      <c r="B49" s="87" t="s">
        <v>9</v>
      </c>
      <c r="C49" s="54"/>
      <c r="D49" s="86" t="s">
        <v>7</v>
      </c>
      <c r="E49" s="85"/>
      <c r="F49" s="79">
        <f>+RESIDENTIAL!F49</f>
        <v>6.5000000000000002E-2</v>
      </c>
      <c r="G49" s="160">
        <f>0.64*$F19</f>
        <v>762011.16415999993</v>
      </c>
      <c r="H49" s="77">
        <f t="shared" si="22"/>
        <v>49530.725670399996</v>
      </c>
      <c r="I49" s="83"/>
      <c r="J49" s="79">
        <v>6.5000000000000002E-2</v>
      </c>
      <c r="K49" s="160">
        <f>$G49</f>
        <v>762011.16415999993</v>
      </c>
      <c r="L49" s="77">
        <f t="shared" si="23"/>
        <v>49530.725670399996</v>
      </c>
      <c r="M49" s="83"/>
      <c r="N49" s="82">
        <f t="shared" si="2"/>
        <v>0</v>
      </c>
      <c r="O49" s="104">
        <f t="shared" si="24"/>
        <v>0</v>
      </c>
      <c r="Q49" s="203"/>
      <c r="R49" s="241"/>
      <c r="S49" s="205"/>
      <c r="T49" s="53"/>
      <c r="U49" s="201"/>
      <c r="V49" s="202"/>
      <c r="W49" s="197"/>
      <c r="X49" s="203"/>
      <c r="Y49" s="241"/>
      <c r="Z49" s="205"/>
      <c r="AA49" s="53"/>
      <c r="AB49" s="201"/>
      <c r="AC49" s="202"/>
      <c r="AD49" s="197"/>
      <c r="AE49" s="203"/>
      <c r="AF49" s="241"/>
      <c r="AG49" s="205"/>
      <c r="AH49" s="53"/>
      <c r="AI49" s="201"/>
      <c r="AJ49" s="202"/>
      <c r="AK49" s="197"/>
    </row>
    <row r="50" spans="1:37" x14ac:dyDescent="0.25">
      <c r="A50" s="1"/>
      <c r="B50" s="87" t="s">
        <v>8</v>
      </c>
      <c r="C50" s="54"/>
      <c r="D50" s="86" t="s">
        <v>7</v>
      </c>
      <c r="E50" s="85"/>
      <c r="F50" s="79">
        <f>+RESIDENTIAL!F50</f>
        <v>9.5000000000000001E-2</v>
      </c>
      <c r="G50" s="160">
        <f>0.18*$F19</f>
        <v>214315.63991999999</v>
      </c>
      <c r="H50" s="77">
        <f t="shared" si="22"/>
        <v>20359.985792399999</v>
      </c>
      <c r="I50" s="83"/>
      <c r="J50" s="79">
        <v>9.5000000000000001E-2</v>
      </c>
      <c r="K50" s="160">
        <f>$G50</f>
        <v>214315.63991999999</v>
      </c>
      <c r="L50" s="77">
        <f t="shared" si="23"/>
        <v>20359.985792399999</v>
      </c>
      <c r="M50" s="83"/>
      <c r="N50" s="82">
        <f t="shared" si="2"/>
        <v>0</v>
      </c>
      <c r="O50" s="104">
        <f t="shared" si="24"/>
        <v>0</v>
      </c>
      <c r="Q50" s="203"/>
      <c r="R50" s="241"/>
      <c r="S50" s="205"/>
      <c r="T50" s="53"/>
      <c r="U50" s="201"/>
      <c r="V50" s="202"/>
      <c r="W50" s="197"/>
      <c r="X50" s="203"/>
      <c r="Y50" s="241"/>
      <c r="Z50" s="205"/>
      <c r="AA50" s="53"/>
      <c r="AB50" s="201"/>
      <c r="AC50" s="202"/>
      <c r="AD50" s="197"/>
      <c r="AE50" s="203"/>
      <c r="AF50" s="241"/>
      <c r="AG50" s="205"/>
      <c r="AH50" s="53"/>
      <c r="AI50" s="201"/>
      <c r="AJ50" s="202"/>
      <c r="AK50" s="197"/>
    </row>
    <row r="51" spans="1:37" x14ac:dyDescent="0.25">
      <c r="A51" s="1"/>
      <c r="B51" s="2" t="s">
        <v>6</v>
      </c>
      <c r="C51" s="54"/>
      <c r="D51" s="86" t="s">
        <v>7</v>
      </c>
      <c r="E51" s="85"/>
      <c r="F51" s="79">
        <f>+RESIDENTIAL!F51</f>
        <v>0.13200000000000001</v>
      </c>
      <c r="G51" s="160">
        <f>0.18*$F19</f>
        <v>214315.63991999999</v>
      </c>
      <c r="H51" s="77">
        <f t="shared" si="22"/>
        <v>28289.664469439998</v>
      </c>
      <c r="I51" s="83"/>
      <c r="J51" s="79">
        <v>0.13200000000000001</v>
      </c>
      <c r="K51" s="160">
        <f>$G51</f>
        <v>214315.63991999999</v>
      </c>
      <c r="L51" s="77">
        <f t="shared" si="23"/>
        <v>28289.664469439998</v>
      </c>
      <c r="M51" s="83"/>
      <c r="N51" s="82">
        <f t="shared" si="2"/>
        <v>0</v>
      </c>
      <c r="O51" s="104">
        <f t="shared" si="24"/>
        <v>0</v>
      </c>
      <c r="Q51" s="203"/>
      <c r="R51" s="241"/>
      <c r="S51" s="205"/>
      <c r="T51" s="53"/>
      <c r="U51" s="201"/>
      <c r="V51" s="202"/>
      <c r="W51" s="197"/>
      <c r="X51" s="203"/>
      <c r="Y51" s="241"/>
      <c r="Z51" s="205"/>
      <c r="AA51" s="53"/>
      <c r="AB51" s="201"/>
      <c r="AC51" s="202"/>
      <c r="AD51" s="197"/>
      <c r="AE51" s="203"/>
      <c r="AF51" s="241"/>
      <c r="AG51" s="205"/>
      <c r="AH51" s="53"/>
      <c r="AI51" s="201"/>
      <c r="AJ51" s="202"/>
      <c r="AK51" s="197"/>
    </row>
    <row r="52" spans="1:37" x14ac:dyDescent="0.25">
      <c r="A52" s="6"/>
      <c r="B52" s="81" t="s">
        <v>5</v>
      </c>
      <c r="C52" s="25"/>
      <c r="D52" s="86" t="s">
        <v>7</v>
      </c>
      <c r="E52" s="80"/>
      <c r="F52" s="79">
        <f>+RESIDENTIAL!F52</f>
        <v>7.6999999999999999E-2</v>
      </c>
      <c r="G52" s="160">
        <f>IF(AND($T$1=1, $F19&gt;=750), 750, IF(AND($T$1=1, AND($F19&lt;750, $F19&gt;=0)), $F19, IF(AND($T$1=2, $F19&gt;=750), 750, IF(AND($T$1=2, AND($F19&lt;750, $F19&gt;=0)), $F19))))</f>
        <v>750</v>
      </c>
      <c r="H52" s="77">
        <f t="shared" si="22"/>
        <v>57.75</v>
      </c>
      <c r="I52" s="76"/>
      <c r="J52" s="79">
        <v>7.6999999999999999E-2</v>
      </c>
      <c r="K52" s="160">
        <f>$G52</f>
        <v>750</v>
      </c>
      <c r="L52" s="77">
        <f t="shared" si="23"/>
        <v>57.75</v>
      </c>
      <c r="M52" s="76"/>
      <c r="N52" s="75">
        <f t="shared" si="2"/>
        <v>0</v>
      </c>
      <c r="O52" s="104">
        <f t="shared" si="24"/>
        <v>0</v>
      </c>
      <c r="Q52" s="203"/>
      <c r="R52" s="241"/>
      <c r="S52" s="205"/>
      <c r="T52" s="24"/>
      <c r="U52" s="201"/>
      <c r="V52" s="202"/>
      <c r="W52" s="197"/>
      <c r="X52" s="203"/>
      <c r="Y52" s="241"/>
      <c r="Z52" s="205"/>
      <c r="AA52" s="24"/>
      <c r="AB52" s="201"/>
      <c r="AC52" s="202"/>
      <c r="AD52" s="197"/>
      <c r="AE52" s="203"/>
      <c r="AF52" s="241"/>
      <c r="AG52" s="205"/>
      <c r="AH52" s="24"/>
      <c r="AI52" s="201"/>
      <c r="AJ52" s="202"/>
      <c r="AK52" s="197"/>
    </row>
    <row r="53" spans="1:37" x14ac:dyDescent="0.25">
      <c r="A53" s="6"/>
      <c r="B53" s="81" t="s">
        <v>4</v>
      </c>
      <c r="C53" s="25"/>
      <c r="D53" s="86" t="s">
        <v>7</v>
      </c>
      <c r="E53" s="80"/>
      <c r="F53" s="79">
        <f>+RESIDENTIAL!F53</f>
        <v>0.09</v>
      </c>
      <c r="G53" s="160">
        <f>IF(AND($T$1=1, F19&gt;=750), F19-750, IF(AND($T$1=1, AND(F19&lt;750, F19&gt;=0)), 0, IF(AND($T$1=2, F19&gt;=750), F19-750, IF(AND($T$1=2, AND(F19&lt;750, F19&gt;=0)), 0))))</f>
        <v>1189892.4439999999</v>
      </c>
      <c r="H53" s="77">
        <f t="shared" si="22"/>
        <v>107090.31995999999</v>
      </c>
      <c r="I53" s="76"/>
      <c r="J53" s="79">
        <v>0.09</v>
      </c>
      <c r="K53" s="160">
        <f>$G53</f>
        <v>1189892.4439999999</v>
      </c>
      <c r="L53" s="77">
        <f t="shared" si="23"/>
        <v>107090.31995999999</v>
      </c>
      <c r="M53" s="76"/>
      <c r="N53" s="75">
        <f t="shared" si="2"/>
        <v>0</v>
      </c>
      <c r="O53" s="104">
        <f t="shared" si="24"/>
        <v>0</v>
      </c>
      <c r="Q53" s="203"/>
      <c r="R53" s="241"/>
      <c r="S53" s="205"/>
      <c r="T53" s="24"/>
      <c r="U53" s="201"/>
      <c r="V53" s="202"/>
      <c r="W53" s="197"/>
      <c r="X53" s="203"/>
      <c r="Y53" s="241"/>
      <c r="Z53" s="205"/>
      <c r="AA53" s="24"/>
      <c r="AB53" s="201"/>
      <c r="AC53" s="202"/>
      <c r="AD53" s="197"/>
      <c r="AE53" s="203"/>
      <c r="AF53" s="241"/>
      <c r="AG53" s="205"/>
      <c r="AH53" s="24"/>
      <c r="AI53" s="201"/>
      <c r="AJ53" s="202"/>
      <c r="AK53" s="197"/>
    </row>
    <row r="54" spans="1:37" s="179" customFormat="1" x14ac:dyDescent="0.25">
      <c r="A54" s="6"/>
      <c r="B54" s="195" t="s">
        <v>76</v>
      </c>
      <c r="C54" s="25"/>
      <c r="D54" s="86" t="s">
        <v>7</v>
      </c>
      <c r="E54" s="80"/>
      <c r="F54" s="79">
        <f>+RESIDENTIAL!F54</f>
        <v>0.1101</v>
      </c>
      <c r="G54" s="78"/>
      <c r="H54" s="77">
        <f t="shared" si="22"/>
        <v>0</v>
      </c>
      <c r="I54" s="76"/>
      <c r="J54" s="79">
        <v>0.1101</v>
      </c>
      <c r="K54" s="78">
        <f t="shared" ref="K54:K55" si="25">$G54</f>
        <v>0</v>
      </c>
      <c r="L54" s="77">
        <f t="shared" si="23"/>
        <v>0</v>
      </c>
      <c r="M54" s="76"/>
      <c r="N54" s="75">
        <f t="shared" si="2"/>
        <v>0</v>
      </c>
      <c r="O54" s="104" t="str">
        <f t="shared" si="24"/>
        <v/>
      </c>
      <c r="Q54" s="203"/>
      <c r="R54" s="241"/>
      <c r="S54" s="205"/>
      <c r="T54" s="24"/>
      <c r="U54" s="201"/>
      <c r="V54" s="202"/>
      <c r="W54" s="197"/>
      <c r="X54" s="203"/>
      <c r="Y54" s="241"/>
      <c r="Z54" s="205"/>
      <c r="AA54" s="24"/>
      <c r="AB54" s="201"/>
      <c r="AC54" s="202"/>
      <c r="AD54" s="197"/>
      <c r="AE54" s="203"/>
      <c r="AF54" s="241"/>
      <c r="AG54" s="205"/>
      <c r="AH54" s="24"/>
      <c r="AI54" s="201"/>
      <c r="AJ54" s="202"/>
      <c r="AK54" s="197"/>
    </row>
    <row r="55" spans="1:37" s="179" customFormat="1" ht="15.75" thickBot="1" x14ac:dyDescent="0.3">
      <c r="A55" s="6"/>
      <c r="B55" s="195" t="s">
        <v>77</v>
      </c>
      <c r="C55" s="25"/>
      <c r="D55" s="86" t="s">
        <v>7</v>
      </c>
      <c r="E55" s="80"/>
      <c r="F55" s="79">
        <f>+RESIDENTIAL!F55</f>
        <v>0.1101</v>
      </c>
      <c r="G55" s="160">
        <f>+F19</f>
        <v>1190642.4439999999</v>
      </c>
      <c r="H55" s="77">
        <f t="shared" si="22"/>
        <v>131089.73308439998</v>
      </c>
      <c r="I55" s="76"/>
      <c r="J55" s="79">
        <v>0.1101</v>
      </c>
      <c r="K55" s="160">
        <f t="shared" si="25"/>
        <v>1190642.4439999999</v>
      </c>
      <c r="L55" s="77">
        <f t="shared" si="23"/>
        <v>131089.73308439998</v>
      </c>
      <c r="M55" s="76"/>
      <c r="N55" s="75">
        <f t="shared" si="2"/>
        <v>0</v>
      </c>
      <c r="O55" s="104">
        <f t="shared" si="24"/>
        <v>0</v>
      </c>
      <c r="Q55" s="203"/>
      <c r="R55" s="241"/>
      <c r="S55" s="205"/>
      <c r="T55" s="24"/>
      <c r="U55" s="201"/>
      <c r="V55" s="202"/>
      <c r="W55" s="197"/>
      <c r="X55" s="203"/>
      <c r="Y55" s="241"/>
      <c r="Z55" s="205"/>
      <c r="AA55" s="24"/>
      <c r="AB55" s="201"/>
      <c r="AC55" s="202"/>
      <c r="AD55" s="197"/>
      <c r="AE55" s="203"/>
      <c r="AF55" s="241"/>
      <c r="AG55" s="205"/>
      <c r="AH55" s="24"/>
      <c r="AI55" s="201"/>
      <c r="AJ55" s="202"/>
      <c r="AK55" s="197"/>
    </row>
    <row r="56" spans="1:37" ht="15.75" thickBot="1" x14ac:dyDescent="0.3">
      <c r="A56" s="1"/>
      <c r="B56" s="74"/>
      <c r="C56" s="72"/>
      <c r="D56" s="73"/>
      <c r="E56" s="72"/>
      <c r="F56" s="43"/>
      <c r="G56" s="71"/>
      <c r="H56" s="41"/>
      <c r="I56" s="69"/>
      <c r="J56" s="43"/>
      <c r="K56" s="70"/>
      <c r="L56" s="41"/>
      <c r="M56" s="69"/>
      <c r="N56" s="68"/>
      <c r="O56" s="7"/>
      <c r="Q56" s="203"/>
      <c r="R56" s="213"/>
      <c r="S56" s="205"/>
      <c r="T56" s="53"/>
      <c r="U56" s="201"/>
      <c r="V56" s="222"/>
      <c r="W56" s="197"/>
      <c r="X56" s="203"/>
      <c r="Y56" s="213"/>
      <c r="Z56" s="205"/>
      <c r="AA56" s="53"/>
      <c r="AB56" s="201"/>
      <c r="AC56" s="222"/>
      <c r="AD56" s="197"/>
      <c r="AE56" s="203"/>
      <c r="AF56" s="213"/>
      <c r="AG56" s="205"/>
      <c r="AH56" s="53"/>
      <c r="AI56" s="201"/>
      <c r="AJ56" s="222"/>
      <c r="AK56" s="197"/>
    </row>
    <row r="57" spans="1:37" x14ac:dyDescent="0.25">
      <c r="A57" s="1"/>
      <c r="B57" s="67" t="s">
        <v>86</v>
      </c>
      <c r="C57" s="54"/>
      <c r="D57" s="54"/>
      <c r="E57" s="54"/>
      <c r="F57" s="66"/>
      <c r="G57" s="65"/>
      <c r="H57" s="62">
        <f>SUM(H44:H47,H48,H55)</f>
        <v>278891.44893477153</v>
      </c>
      <c r="I57" s="64"/>
      <c r="J57" s="63"/>
      <c r="K57" s="63"/>
      <c r="L57" s="62">
        <f>SUM(L44:L47,L48,L55)</f>
        <v>272183.49636188161</v>
      </c>
      <c r="M57" s="61"/>
      <c r="N57" s="261">
        <f>L57-H57</f>
        <v>-6707.9525728899171</v>
      </c>
      <c r="O57" s="265">
        <f t="shared" ref="O57:O60" si="26">IF(OR(H57=0,L57=0),"",(N57/H57))</f>
        <v>-2.4052198798173999E-2</v>
      </c>
      <c r="Q57" s="223"/>
      <c r="R57" s="223"/>
      <c r="S57" s="214"/>
      <c r="T57" s="61"/>
      <c r="U57" s="201"/>
      <c r="V57" s="202"/>
      <c r="W57" s="197"/>
      <c r="X57" s="223"/>
      <c r="Y57" s="223"/>
      <c r="Z57" s="214"/>
      <c r="AA57" s="61"/>
      <c r="AB57" s="201"/>
      <c r="AC57" s="202"/>
      <c r="AD57" s="197"/>
      <c r="AE57" s="223"/>
      <c r="AF57" s="223"/>
      <c r="AG57" s="214"/>
      <c r="AH57" s="61"/>
      <c r="AI57" s="201"/>
      <c r="AJ57" s="202"/>
      <c r="AK57" s="197"/>
    </row>
    <row r="58" spans="1:37" x14ac:dyDescent="0.25">
      <c r="A58" s="1"/>
      <c r="B58" s="249" t="s">
        <v>78</v>
      </c>
      <c r="C58" s="54"/>
      <c r="D58" s="54"/>
      <c r="E58" s="54"/>
      <c r="F58" s="57">
        <v>-0.08</v>
      </c>
      <c r="G58" s="65"/>
      <c r="H58" s="56"/>
      <c r="I58" s="64"/>
      <c r="J58" s="57">
        <v>-0.08</v>
      </c>
      <c r="K58" s="65"/>
      <c r="L58" s="56"/>
      <c r="M58" s="61"/>
      <c r="N58" s="60"/>
      <c r="O58" s="151"/>
      <c r="Q58" s="224"/>
      <c r="R58" s="51"/>
      <c r="S58" s="225"/>
      <c r="T58" s="51"/>
      <c r="U58" s="201"/>
      <c r="V58" s="202"/>
      <c r="W58" s="197"/>
      <c r="X58" s="224"/>
      <c r="Y58" s="51"/>
      <c r="Z58" s="225"/>
      <c r="AA58" s="51"/>
      <c r="AB58" s="201"/>
      <c r="AC58" s="202"/>
      <c r="AD58" s="197"/>
      <c r="AE58" s="224"/>
      <c r="AF58" s="51"/>
      <c r="AG58" s="225"/>
      <c r="AH58" s="51"/>
      <c r="AI58" s="201"/>
      <c r="AJ58" s="202"/>
      <c r="AK58" s="197"/>
    </row>
    <row r="59" spans="1:37" x14ac:dyDescent="0.25">
      <c r="A59" s="1"/>
      <c r="B59" s="249" t="s">
        <v>1</v>
      </c>
      <c r="C59" s="54"/>
      <c r="D59" s="54"/>
      <c r="E59" s="54"/>
      <c r="F59" s="58">
        <v>0.13</v>
      </c>
      <c r="G59" s="53"/>
      <c r="H59" s="56">
        <f>H57*F59</f>
        <v>36255.888361520301</v>
      </c>
      <c r="I59" s="52"/>
      <c r="J59" s="57">
        <v>0.13</v>
      </c>
      <c r="K59" s="52"/>
      <c r="L59" s="56">
        <f>L57*J59</f>
        <v>35383.854527044612</v>
      </c>
      <c r="M59" s="51"/>
      <c r="N59" s="55">
        <f>L59-H59</f>
        <v>-872.03383447568922</v>
      </c>
      <c r="O59" s="104">
        <f t="shared" si="26"/>
        <v>-2.4052198798173996E-2</v>
      </c>
      <c r="Q59" s="51"/>
      <c r="R59" s="51"/>
      <c r="S59" s="225"/>
      <c r="T59" s="51"/>
      <c r="U59" s="201"/>
      <c r="V59" s="202"/>
      <c r="W59" s="197"/>
      <c r="X59" s="51"/>
      <c r="Y59" s="51"/>
      <c r="Z59" s="225"/>
      <c r="AA59" s="51"/>
      <c r="AB59" s="201"/>
      <c r="AC59" s="202"/>
      <c r="AD59" s="197"/>
      <c r="AE59" s="51"/>
      <c r="AF59" s="51"/>
      <c r="AG59" s="225"/>
      <c r="AH59" s="51"/>
      <c r="AI59" s="201"/>
      <c r="AJ59" s="202"/>
      <c r="AK59" s="197"/>
    </row>
    <row r="60" spans="1:37" ht="15.75" thickBot="1" x14ac:dyDescent="0.3">
      <c r="A60" s="1"/>
      <c r="B60" s="356" t="s">
        <v>87</v>
      </c>
      <c r="C60" s="356"/>
      <c r="D60" s="356"/>
      <c r="E60" s="50"/>
      <c r="F60" s="49"/>
      <c r="G60" s="48"/>
      <c r="H60" s="47">
        <f>SUM(H57:H59)</f>
        <v>315147.33729629184</v>
      </c>
      <c r="I60" s="46"/>
      <c r="J60" s="46"/>
      <c r="K60" s="46"/>
      <c r="L60" s="47">
        <f>SUM(L57:L59)</f>
        <v>307567.35088892624</v>
      </c>
      <c r="M60" s="45"/>
      <c r="N60" s="44">
        <f>L60-H60</f>
        <v>-7579.9864073655917</v>
      </c>
      <c r="O60" s="152">
        <f t="shared" si="26"/>
        <v>-2.4052198798173951E-2</v>
      </c>
      <c r="Q60" s="61"/>
      <c r="R60" s="61"/>
      <c r="S60" s="214"/>
      <c r="T60" s="61"/>
      <c r="U60" s="214"/>
      <c r="V60" s="226"/>
      <c r="W60" s="197"/>
      <c r="X60" s="61"/>
      <c r="Y60" s="61"/>
      <c r="Z60" s="214"/>
      <c r="AA60" s="61"/>
      <c r="AB60" s="214"/>
      <c r="AC60" s="226"/>
      <c r="AD60" s="197"/>
      <c r="AE60" s="61"/>
      <c r="AF60" s="61"/>
      <c r="AG60" s="214"/>
      <c r="AH60" s="61"/>
      <c r="AI60" s="214"/>
      <c r="AJ60" s="226"/>
      <c r="AK60" s="197"/>
    </row>
    <row r="61" spans="1:37" ht="15.75" thickBot="1" x14ac:dyDescent="0.3">
      <c r="A61" s="6"/>
      <c r="B61" s="18"/>
      <c r="C61" s="16"/>
      <c r="D61" s="17"/>
      <c r="E61" s="16"/>
      <c r="F61" s="43"/>
      <c r="G61" s="11"/>
      <c r="H61" s="41"/>
      <c r="I61" s="9"/>
      <c r="J61" s="43"/>
      <c r="K61" s="42"/>
      <c r="L61" s="41"/>
      <c r="M61" s="9"/>
      <c r="N61" s="40"/>
      <c r="O61" s="7"/>
      <c r="Q61" s="203"/>
      <c r="R61" s="227"/>
      <c r="S61" s="205"/>
      <c r="T61" s="24"/>
      <c r="U61" s="228"/>
      <c r="V61" s="222"/>
      <c r="W61" s="197"/>
      <c r="X61" s="203"/>
      <c r="Y61" s="227"/>
      <c r="Z61" s="205"/>
      <c r="AA61" s="24"/>
      <c r="AB61" s="228"/>
      <c r="AC61" s="222"/>
      <c r="AD61" s="197"/>
      <c r="AE61" s="203"/>
      <c r="AF61" s="227"/>
      <c r="AG61" s="205"/>
      <c r="AH61" s="24"/>
      <c r="AI61" s="228"/>
      <c r="AJ61" s="222"/>
      <c r="AK61" s="197"/>
    </row>
    <row r="62" spans="1:37" x14ac:dyDescent="0.25">
      <c r="A62" s="6"/>
      <c r="B62" s="39" t="s">
        <v>2</v>
      </c>
      <c r="C62" s="25"/>
      <c r="D62" s="25"/>
      <c r="E62" s="25"/>
      <c r="F62" s="38"/>
      <c r="G62" s="30"/>
      <c r="H62" s="35">
        <f>SUM(H44:H47,H48,H52:H53)</f>
        <v>254949.78581037154</v>
      </c>
      <c r="I62" s="37"/>
      <c r="J62" s="36"/>
      <c r="K62" s="36"/>
      <c r="L62" s="35">
        <f>SUM(L44:L47,L48,L52:L53)</f>
        <v>248241.83323748162</v>
      </c>
      <c r="M62" s="34"/>
      <c r="N62" s="33">
        <f>L62-H62</f>
        <v>-6707.9525728899171</v>
      </c>
      <c r="O62" s="151">
        <f t="shared" ref="O62:O65" si="27">IF(OR(H62=0,L62=0),"",(N62/H62))</f>
        <v>-2.6310877459921493E-2</v>
      </c>
      <c r="Q62" s="229"/>
      <c r="R62" s="229"/>
      <c r="S62" s="230"/>
      <c r="T62" s="34"/>
      <c r="U62" s="201"/>
      <c r="V62" s="202"/>
      <c r="W62" s="197"/>
      <c r="X62" s="229"/>
      <c r="Y62" s="229"/>
      <c r="Z62" s="230"/>
      <c r="AA62" s="34"/>
      <c r="AB62" s="201"/>
      <c r="AC62" s="202"/>
      <c r="AD62" s="197"/>
      <c r="AE62" s="229"/>
      <c r="AF62" s="229"/>
      <c r="AG62" s="230"/>
      <c r="AH62" s="34"/>
      <c r="AI62" s="201"/>
      <c r="AJ62" s="202"/>
      <c r="AK62" s="197"/>
    </row>
    <row r="63" spans="1:37" x14ac:dyDescent="0.25">
      <c r="A63" s="6"/>
      <c r="B63" s="249" t="s">
        <v>78</v>
      </c>
      <c r="C63" s="54"/>
      <c r="D63" s="54"/>
      <c r="E63" s="54"/>
      <c r="F63" s="57">
        <v>-0.08</v>
      </c>
      <c r="G63" s="65"/>
      <c r="H63" s="56"/>
      <c r="I63" s="64"/>
      <c r="J63" s="57">
        <v>-0.08</v>
      </c>
      <c r="K63" s="65"/>
      <c r="L63" s="56"/>
      <c r="M63" s="61"/>
      <c r="N63" s="60"/>
      <c r="O63" s="151"/>
      <c r="Q63" s="231"/>
      <c r="R63" s="232"/>
      <c r="S63" s="233"/>
      <c r="T63" s="22"/>
      <c r="U63" s="201"/>
      <c r="V63" s="202"/>
      <c r="W63" s="197"/>
      <c r="X63" s="231"/>
      <c r="Y63" s="232"/>
      <c r="Z63" s="233"/>
      <c r="AA63" s="22"/>
      <c r="AB63" s="201"/>
      <c r="AC63" s="202"/>
      <c r="AD63" s="197"/>
      <c r="AE63" s="231"/>
      <c r="AF63" s="232"/>
      <c r="AG63" s="233"/>
      <c r="AH63" s="22"/>
      <c r="AI63" s="201"/>
      <c r="AJ63" s="202"/>
      <c r="AK63" s="197"/>
    </row>
    <row r="64" spans="1:37" x14ac:dyDescent="0.25">
      <c r="A64" s="6"/>
      <c r="B64" s="32" t="s">
        <v>1</v>
      </c>
      <c r="C64" s="25"/>
      <c r="D64" s="25"/>
      <c r="E64" s="25"/>
      <c r="F64" s="31">
        <v>0.13</v>
      </c>
      <c r="G64" s="30"/>
      <c r="H64" s="27">
        <f>H62*F64</f>
        <v>33143.472155348303</v>
      </c>
      <c r="I64" s="23"/>
      <c r="J64" s="29">
        <v>0.13</v>
      </c>
      <c r="K64" s="28"/>
      <c r="L64" s="27">
        <f>L62*J64</f>
        <v>32271.438320872614</v>
      </c>
      <c r="M64" s="22"/>
      <c r="N64" s="26">
        <f>L64-H64</f>
        <v>-872.03383447568922</v>
      </c>
      <c r="O64" s="104">
        <f t="shared" si="27"/>
        <v>-2.631087745992149E-2</v>
      </c>
      <c r="Q64" s="22"/>
      <c r="R64" s="22"/>
      <c r="S64" s="233"/>
      <c r="T64" s="22"/>
      <c r="U64" s="201"/>
      <c r="V64" s="202"/>
      <c r="W64" s="197"/>
      <c r="X64" s="22"/>
      <c r="Y64" s="22"/>
      <c r="Z64" s="233"/>
      <c r="AA64" s="22"/>
      <c r="AB64" s="201"/>
      <c r="AC64" s="202"/>
      <c r="AD64" s="197"/>
      <c r="AE64" s="22"/>
      <c r="AF64" s="22"/>
      <c r="AG64" s="233"/>
      <c r="AH64" s="22"/>
      <c r="AI64" s="201"/>
      <c r="AJ64" s="202"/>
      <c r="AK64" s="197"/>
    </row>
    <row r="65" spans="1:37" ht="15.75" thickBot="1" x14ac:dyDescent="0.3">
      <c r="A65" s="6"/>
      <c r="B65" s="356" t="s">
        <v>88</v>
      </c>
      <c r="C65" s="356"/>
      <c r="D65" s="356"/>
      <c r="E65" s="50"/>
      <c r="F65" s="49"/>
      <c r="G65" s="48"/>
      <c r="H65" s="47">
        <f>SUM(H62:H64)</f>
        <v>288093.25796571985</v>
      </c>
      <c r="I65" s="46"/>
      <c r="J65" s="46"/>
      <c r="K65" s="46"/>
      <c r="L65" s="47">
        <f>SUM(L62:L64)</f>
        <v>280513.27155835426</v>
      </c>
      <c r="M65" s="45"/>
      <c r="N65" s="44">
        <f>L65-H65</f>
        <v>-7579.9864073655917</v>
      </c>
      <c r="O65" s="152">
        <f t="shared" si="27"/>
        <v>-2.6310877459921441E-2</v>
      </c>
      <c r="Q65" s="34"/>
      <c r="R65" s="34"/>
      <c r="S65" s="230"/>
      <c r="T65" s="34"/>
      <c r="U65" s="214"/>
      <c r="V65" s="226"/>
      <c r="W65" s="197"/>
      <c r="X65" s="34"/>
      <c r="Y65" s="34"/>
      <c r="Z65" s="230"/>
      <c r="AA65" s="34"/>
      <c r="AB65" s="214"/>
      <c r="AC65" s="226"/>
      <c r="AD65" s="197"/>
      <c r="AE65" s="34"/>
      <c r="AF65" s="34"/>
      <c r="AG65" s="230"/>
      <c r="AH65" s="34"/>
      <c r="AI65" s="214"/>
      <c r="AJ65" s="226"/>
      <c r="AK65" s="197"/>
    </row>
    <row r="66" spans="1:37" ht="15.75" thickBot="1" x14ac:dyDescent="0.3">
      <c r="A66" s="6"/>
      <c r="B66" s="18"/>
      <c r="C66" s="16"/>
      <c r="D66" s="17"/>
      <c r="E66" s="16"/>
      <c r="F66" s="12"/>
      <c r="G66" s="15"/>
      <c r="H66" s="14"/>
      <c r="I66" s="13"/>
      <c r="J66" s="12"/>
      <c r="K66" s="11"/>
      <c r="L66" s="10"/>
      <c r="M66" s="9"/>
      <c r="N66" s="8"/>
      <c r="O66" s="7"/>
      <c r="Q66" s="203"/>
      <c r="R66" s="227"/>
      <c r="S66" s="205"/>
      <c r="T66" s="24"/>
      <c r="U66" s="228"/>
      <c r="V66" s="222"/>
      <c r="W66" s="197"/>
      <c r="X66" s="203"/>
      <c r="Y66" s="227"/>
      <c r="Z66" s="205"/>
      <c r="AA66" s="24"/>
      <c r="AB66" s="228"/>
      <c r="AC66" s="222"/>
      <c r="AD66" s="197"/>
      <c r="AE66" s="203"/>
      <c r="AF66" s="227"/>
      <c r="AG66" s="205"/>
      <c r="AH66" s="24"/>
      <c r="AI66" s="228"/>
      <c r="AJ66" s="222"/>
      <c r="AK66" s="197"/>
    </row>
    <row r="67" spans="1:37" x14ac:dyDescent="0.25">
      <c r="A67" s="1"/>
      <c r="B67" s="1"/>
      <c r="C67" s="1"/>
      <c r="D67" s="1"/>
      <c r="E67" s="1"/>
      <c r="F67" s="170"/>
      <c r="G67" s="170"/>
      <c r="H67" s="5"/>
      <c r="I67" s="1"/>
      <c r="J67" s="1"/>
      <c r="K67" s="1"/>
      <c r="L67" s="5"/>
      <c r="M67" s="1"/>
      <c r="N67" s="1"/>
      <c r="O67" s="1"/>
      <c r="Q67" s="206"/>
      <c r="R67" s="206"/>
      <c r="S67" s="234"/>
      <c r="T67" s="206"/>
      <c r="U67" s="206"/>
      <c r="V67" s="206"/>
      <c r="W67" s="197"/>
      <c r="X67" s="206"/>
      <c r="Y67" s="206"/>
      <c r="Z67" s="234"/>
      <c r="AA67" s="206"/>
      <c r="AB67" s="206"/>
      <c r="AC67" s="206"/>
      <c r="AD67" s="197"/>
      <c r="AE67" s="206"/>
      <c r="AF67" s="206"/>
      <c r="AG67" s="234"/>
      <c r="AH67" s="206"/>
      <c r="AI67" s="206"/>
      <c r="AJ67" s="206"/>
      <c r="AK67" s="197"/>
    </row>
    <row r="68" spans="1:37" x14ac:dyDescent="0.25">
      <c r="A68" s="1"/>
      <c r="B68" s="4" t="s">
        <v>0</v>
      </c>
      <c r="C68" s="1"/>
      <c r="D68" s="1"/>
      <c r="E68" s="1"/>
      <c r="F68" s="3">
        <v>3.7600000000000001E-2</v>
      </c>
      <c r="G68" s="171"/>
      <c r="H68" s="1"/>
      <c r="I68" s="1"/>
      <c r="J68" s="3">
        <v>3.7600000000000001E-2</v>
      </c>
      <c r="K68" s="1"/>
      <c r="L68" s="1"/>
      <c r="M68" s="1"/>
      <c r="N68" s="1"/>
      <c r="O68" s="1"/>
      <c r="Q68" s="235"/>
      <c r="R68" s="206"/>
      <c r="S68" s="206"/>
      <c r="T68" s="206"/>
      <c r="U68" s="206"/>
      <c r="V68" s="206"/>
      <c r="W68" s="197"/>
      <c r="X68" s="235"/>
      <c r="Y68" s="206"/>
      <c r="Z68" s="206"/>
      <c r="AA68" s="206"/>
      <c r="AB68" s="206"/>
      <c r="AC68" s="206"/>
      <c r="AD68" s="197"/>
      <c r="AE68" s="235"/>
      <c r="AF68" s="206"/>
      <c r="AG68" s="206"/>
      <c r="AH68" s="206"/>
      <c r="AI68" s="206"/>
      <c r="AJ68" s="206"/>
      <c r="AK68" s="197"/>
    </row>
    <row r="69" spans="1:3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197"/>
      <c r="AH69" s="197"/>
      <c r="AI69" s="197"/>
      <c r="AJ69" s="197"/>
      <c r="AK69" s="197"/>
    </row>
    <row r="70" spans="1:3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3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</sheetData>
  <sheetProtection algorithmName="SHA-512" hashValue="yluvga1EVEbGmPZxg+R63oVegwaJMsfssdur4HGzNAexmNMpqyG2yuYqE2b+3Q3dxeYhDec+C7rdFiJuJuxwgg==" saltValue="VRBeOgAR8cPf7XI8aaBZaw==" spinCount="100000" sheet="1" objects="1" scenarios="1"/>
  <mergeCells count="24">
    <mergeCell ref="A3:K3"/>
    <mergeCell ref="B10:O10"/>
    <mergeCell ref="B11:O11"/>
    <mergeCell ref="D14:O14"/>
    <mergeCell ref="F20:H20"/>
    <mergeCell ref="J20:L20"/>
    <mergeCell ref="N20:O20"/>
    <mergeCell ref="AI20:AJ20"/>
    <mergeCell ref="D21:D22"/>
    <mergeCell ref="N21:N22"/>
    <mergeCell ref="O21:O22"/>
    <mergeCell ref="U21:U22"/>
    <mergeCell ref="V21:V22"/>
    <mergeCell ref="Q20:S20"/>
    <mergeCell ref="U20:V20"/>
    <mergeCell ref="X20:Z20"/>
    <mergeCell ref="AB20:AC20"/>
    <mergeCell ref="AE20:AG20"/>
    <mergeCell ref="B65:D65"/>
    <mergeCell ref="AJ21:AJ22"/>
    <mergeCell ref="B60:D60"/>
    <mergeCell ref="AB21:AB22"/>
    <mergeCell ref="AC21:AC22"/>
    <mergeCell ref="AI21:AI22"/>
  </mergeCells>
  <dataValidations disablePrompts="1" count="7">
    <dataValidation type="list" allowBlank="1" showInputMessage="1" showErrorMessage="1" sqref="E66 E61 E52:E53">
      <formula1>#REF!</formula1>
    </dataValidation>
    <dataValidation type="list" allowBlank="1" showInputMessage="1" showErrorMessage="1" prompt="Select Charge Unit - monthly, per kWh, per kW" sqref="D66 D61 D56">
      <formula1>"Monthly, per kWh, per kW"</formula1>
    </dataValidation>
    <dataValidation type="list" allowBlank="1" showInputMessage="1" showErrorMessage="1" sqref="E42:E43 E45:E51 E54:E56 E23:E32 E34:E37 E39:E40">
      <formula1>#REF!</formula1>
    </dataValidation>
    <dataValidation type="list" allowBlank="1" showInputMessage="1" showErrorMessage="1" prompt="Select Charge Unit - per 30 days, per kWh, per kW, per kVA." sqref="D42:D43 D24:D32 D45:D55 D34:D40">
      <formula1>"per 30 days, per kWh, per kW, per kVA"</formula1>
    </dataValidation>
    <dataValidation type="list" allowBlank="1" showInputMessage="1" showErrorMessage="1" sqref="D16">
      <formula1>"TOU, non-TOU"</formula1>
    </dataValidation>
    <dataValidation type="list" allowBlank="1" showInputMessage="1" showErrorMessage="1" sqref="D23">
      <formula1>"per device per 30 days, per kWh, per kW, per kVA"</formula1>
    </dataValidation>
    <dataValidation type="list" allowBlank="1" showInputMessage="1" showErrorMessage="1" sqref="E38">
      <formula1>#REF!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4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9</xdr:col>
                    <xdr:colOff>361950</xdr:colOff>
                    <xdr:row>16</xdr:row>
                    <xdr:rowOff>114300</xdr:rowOff>
                  </from>
                  <to>
                    <xdr:col>16</xdr:col>
                    <xdr:colOff>247650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85725</xdr:colOff>
                    <xdr:row>18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70"/>
  <sheetViews>
    <sheetView showGridLines="0" zoomScale="80" zoomScaleNormal="80" workbookViewId="0"/>
  </sheetViews>
  <sheetFormatPr defaultColWidth="9.140625" defaultRowHeight="15" x14ac:dyDescent="0.25"/>
  <cols>
    <col min="1" max="1" width="1.85546875" style="153" customWidth="1"/>
    <col min="2" max="2" width="76.85546875" style="153" customWidth="1"/>
    <col min="3" max="3" width="1.5703125" style="153" customWidth="1"/>
    <col min="4" max="4" width="27" style="153" customWidth="1"/>
    <col min="5" max="5" width="1.140625" style="153" customWidth="1"/>
    <col min="6" max="6" width="10.7109375" style="153" customWidth="1"/>
    <col min="7" max="7" width="9" style="153" customWidth="1"/>
    <col min="8" max="8" width="14.85546875" style="153" customWidth="1"/>
    <col min="9" max="9" width="1.28515625" style="153" customWidth="1"/>
    <col min="10" max="11" width="10.85546875" style="153" customWidth="1"/>
    <col min="12" max="12" width="14.85546875" style="153" customWidth="1"/>
    <col min="13" max="13" width="0.85546875" style="153" customWidth="1"/>
    <col min="14" max="14" width="13.7109375" style="153" customWidth="1"/>
    <col min="15" max="15" width="8.42578125" style="153" customWidth="1"/>
    <col min="16" max="16" width="1.42578125" style="153" customWidth="1"/>
    <col min="17" max="17" width="10.85546875" style="153" customWidth="1"/>
    <col min="18" max="18" width="11.28515625" style="153" customWidth="1"/>
    <col min="19" max="19" width="14.85546875" style="153" customWidth="1"/>
    <col min="20" max="20" width="1.28515625" style="153" customWidth="1"/>
    <col min="21" max="21" width="14.140625" style="153" customWidth="1"/>
    <col min="22" max="22" width="9.28515625" style="153" customWidth="1"/>
    <col min="23" max="23" width="1.28515625" style="153" customWidth="1"/>
    <col min="24" max="24" width="11" style="153" customWidth="1"/>
    <col min="25" max="25" width="10.85546875" style="153" customWidth="1"/>
    <col min="26" max="26" width="14.7109375" style="153" customWidth="1"/>
    <col min="27" max="27" width="1.28515625" style="153" customWidth="1"/>
    <col min="28" max="28" width="12.85546875" style="153" customWidth="1"/>
    <col min="29" max="29" width="8.7109375" style="153" customWidth="1"/>
    <col min="30" max="30" width="0.85546875" style="153" customWidth="1"/>
    <col min="31" max="31" width="11.140625" style="153" customWidth="1"/>
    <col min="32" max="32" width="10.85546875" style="153" customWidth="1"/>
    <col min="33" max="33" width="15.42578125" style="153" customWidth="1"/>
    <col min="34" max="34" width="1.140625" style="153" customWidth="1"/>
    <col min="35" max="35" width="13.42578125" style="153" customWidth="1"/>
    <col min="36" max="36" width="8.5703125" style="153" customWidth="1"/>
    <col min="37" max="37" width="0.85546875" style="153" customWidth="1"/>
    <col min="38" max="16384" width="9.140625" style="153"/>
  </cols>
  <sheetData>
    <row r="1" spans="1:21" ht="21.75" x14ac:dyDescent="0.25">
      <c r="A1" s="131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31"/>
      <c r="M1" s="131"/>
      <c r="N1" s="134" t="s">
        <v>42</v>
      </c>
      <c r="O1" s="135">
        <f>EBNUMBER</f>
        <v>0</v>
      </c>
      <c r="T1" s="153">
        <v>1</v>
      </c>
      <c r="U1" s="153">
        <v>2</v>
      </c>
    </row>
    <row r="2" spans="1:21" ht="18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1"/>
      <c r="M2" s="131"/>
      <c r="N2" s="134" t="s">
        <v>41</v>
      </c>
      <c r="O2" s="137"/>
    </row>
    <row r="3" spans="1:21" ht="18" x14ac:dyDescent="0.25">
      <c r="A3" s="347"/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131"/>
      <c r="M3" s="131"/>
      <c r="N3" s="134" t="s">
        <v>40</v>
      </c>
      <c r="O3" s="137"/>
    </row>
    <row r="4" spans="1:21" ht="18" x14ac:dyDescent="0.25">
      <c r="A4" s="139"/>
      <c r="B4" s="139"/>
      <c r="C4" s="139"/>
      <c r="D4" s="139"/>
      <c r="E4" s="139"/>
      <c r="F4" s="139"/>
      <c r="G4" s="139"/>
      <c r="H4" s="139"/>
      <c r="I4" s="138"/>
      <c r="J4" s="138"/>
      <c r="K4" s="138"/>
      <c r="L4" s="131"/>
      <c r="M4" s="131"/>
      <c r="N4" s="134" t="s">
        <v>39</v>
      </c>
      <c r="O4" s="137"/>
    </row>
    <row r="5" spans="1:21" ht="15.75" x14ac:dyDescent="0.25">
      <c r="A5" s="131"/>
      <c r="B5" s="131"/>
      <c r="C5" s="136"/>
      <c r="D5" s="136"/>
      <c r="E5" s="136"/>
      <c r="F5" s="131"/>
      <c r="G5" s="131"/>
      <c r="H5" s="131"/>
      <c r="I5" s="131"/>
      <c r="J5" s="131"/>
      <c r="K5" s="131"/>
      <c r="L5" s="131"/>
      <c r="M5" s="131"/>
      <c r="N5" s="134" t="s">
        <v>38</v>
      </c>
      <c r="O5" s="133"/>
    </row>
    <row r="6" spans="1:21" x14ac:dyDescent="0.25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4"/>
      <c r="O6" s="135"/>
    </row>
    <row r="7" spans="1:21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4" t="s">
        <v>37</v>
      </c>
      <c r="O7" s="133"/>
    </row>
    <row r="8" spans="1:21" x14ac:dyDescent="0.25">
      <c r="A8" s="132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8" x14ac:dyDescent="0.25">
      <c r="A10" s="1"/>
      <c r="B10" s="344" t="s">
        <v>36</v>
      </c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344"/>
      <c r="N10" s="344"/>
      <c r="O10" s="344"/>
    </row>
    <row r="11" spans="1:21" ht="18" x14ac:dyDescent="0.25">
      <c r="A11" s="1"/>
      <c r="B11" s="344" t="s">
        <v>35</v>
      </c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1" ht="15.75" x14ac:dyDescent="0.25">
      <c r="A14" s="1"/>
      <c r="B14" s="130" t="s">
        <v>34</v>
      </c>
      <c r="C14" s="1"/>
      <c r="D14" s="345" t="s">
        <v>54</v>
      </c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</row>
    <row r="15" spans="1:21" ht="15.75" x14ac:dyDescent="0.25">
      <c r="A15" s="1"/>
      <c r="B15" s="128"/>
      <c r="C15" s="1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</row>
    <row r="16" spans="1:21" ht="15.75" x14ac:dyDescent="0.25">
      <c r="A16" s="1"/>
      <c r="B16" s="130" t="s">
        <v>33</v>
      </c>
      <c r="C16" s="1"/>
      <c r="D16" s="129" t="s">
        <v>44</v>
      </c>
      <c r="E16" s="127"/>
      <c r="F16" s="175" t="s">
        <v>91</v>
      </c>
      <c r="G16" s="155"/>
      <c r="H16" s="127"/>
      <c r="I16" s="127"/>
      <c r="J16" s="166"/>
      <c r="K16" s="127"/>
      <c r="L16" s="167"/>
      <c r="M16" s="127"/>
      <c r="N16" s="127"/>
      <c r="O16" s="127"/>
    </row>
    <row r="17" spans="1:37" ht="15.75" x14ac:dyDescent="0.25">
      <c r="A17" s="1"/>
      <c r="B17" s="128"/>
      <c r="C17" s="1"/>
      <c r="D17" s="127"/>
      <c r="E17" s="127"/>
      <c r="F17" s="157">
        <v>1</v>
      </c>
      <c r="G17" s="155" t="s">
        <v>55</v>
      </c>
      <c r="H17" s="168"/>
      <c r="I17" s="127"/>
      <c r="J17" s="166"/>
      <c r="K17" s="127"/>
      <c r="L17" s="127"/>
      <c r="M17" s="127"/>
      <c r="N17" s="127"/>
      <c r="O17" s="127"/>
    </row>
    <row r="18" spans="1:37" x14ac:dyDescent="0.25">
      <c r="A18" s="1"/>
      <c r="B18" s="2"/>
      <c r="C18" s="1"/>
      <c r="D18" s="4" t="s">
        <v>31</v>
      </c>
      <c r="E18" s="4"/>
      <c r="F18" s="157">
        <v>365</v>
      </c>
      <c r="G18" s="4" t="s">
        <v>30</v>
      </c>
      <c r="H18" s="1"/>
      <c r="I18" s="1"/>
      <c r="J18" s="1"/>
      <c r="K18" s="1"/>
      <c r="L18" s="1"/>
      <c r="M18" s="1"/>
      <c r="N18" s="1"/>
      <c r="O18" s="1"/>
    </row>
    <row r="19" spans="1:37" x14ac:dyDescent="0.25">
      <c r="A19" s="1"/>
      <c r="B19" s="172">
        <f>+F19*(1+F67)</f>
        <v>0</v>
      </c>
      <c r="C19" s="1"/>
      <c r="E19" s="1"/>
      <c r="F19" s="174"/>
      <c r="G19" s="155"/>
      <c r="H19" s="5"/>
      <c r="I19" s="1"/>
      <c r="J19" s="1"/>
      <c r="K19" s="1"/>
      <c r="L19" s="1"/>
      <c r="M19" s="1"/>
      <c r="N19" s="1"/>
      <c r="O19" s="1"/>
      <c r="S19" s="165"/>
    </row>
    <row r="20" spans="1:37" x14ac:dyDescent="0.25">
      <c r="A20" s="1"/>
      <c r="B20" s="2"/>
      <c r="C20" s="1"/>
      <c r="D20" s="125"/>
      <c r="E20" s="125"/>
      <c r="F20" s="342" t="s">
        <v>29</v>
      </c>
      <c r="G20" s="346"/>
      <c r="H20" s="343"/>
      <c r="I20" s="1"/>
      <c r="J20" s="351" t="s">
        <v>97</v>
      </c>
      <c r="K20" s="352"/>
      <c r="L20" s="353"/>
      <c r="M20" s="1"/>
      <c r="N20" s="342" t="s">
        <v>28</v>
      </c>
      <c r="O20" s="343"/>
      <c r="Q20" s="333"/>
      <c r="R20" s="333"/>
      <c r="S20" s="333"/>
      <c r="T20" s="206"/>
      <c r="U20" s="333"/>
      <c r="V20" s="333"/>
      <c r="W20" s="197"/>
      <c r="X20" s="333"/>
      <c r="Y20" s="333"/>
      <c r="Z20" s="333"/>
      <c r="AA20" s="206"/>
      <c r="AB20" s="333"/>
      <c r="AC20" s="333"/>
      <c r="AD20" s="197"/>
      <c r="AE20" s="333"/>
      <c r="AF20" s="333"/>
      <c r="AG20" s="333"/>
      <c r="AH20" s="206"/>
      <c r="AI20" s="333"/>
      <c r="AJ20" s="333"/>
      <c r="AK20" s="197"/>
    </row>
    <row r="21" spans="1:37" ht="15" customHeight="1" x14ac:dyDescent="0.25">
      <c r="A21" s="1"/>
      <c r="B21" s="2"/>
      <c r="C21" s="1"/>
      <c r="D21" s="334" t="s">
        <v>27</v>
      </c>
      <c r="E21" s="121"/>
      <c r="F21" s="124" t="s">
        <v>26</v>
      </c>
      <c r="G21" s="124" t="s">
        <v>25</v>
      </c>
      <c r="H21" s="122" t="s">
        <v>24</v>
      </c>
      <c r="I21" s="1"/>
      <c r="J21" s="124" t="s">
        <v>26</v>
      </c>
      <c r="K21" s="123" t="s">
        <v>25</v>
      </c>
      <c r="L21" s="122" t="s">
        <v>24</v>
      </c>
      <c r="M21" s="1"/>
      <c r="N21" s="336" t="s">
        <v>23</v>
      </c>
      <c r="O21" s="338" t="s">
        <v>22</v>
      </c>
      <c r="Q21" s="243"/>
      <c r="R21" s="243"/>
      <c r="S21" s="243"/>
      <c r="T21" s="206"/>
      <c r="U21" s="340"/>
      <c r="V21" s="340"/>
      <c r="W21" s="197"/>
      <c r="X21" s="243"/>
      <c r="Y21" s="243"/>
      <c r="Z21" s="243"/>
      <c r="AA21" s="206"/>
      <c r="AB21" s="340"/>
      <c r="AC21" s="340"/>
      <c r="AD21" s="197"/>
      <c r="AE21" s="243"/>
      <c r="AF21" s="243"/>
      <c r="AG21" s="243"/>
      <c r="AH21" s="206"/>
      <c r="AI21" s="340"/>
      <c r="AJ21" s="340"/>
      <c r="AK21" s="197"/>
    </row>
    <row r="22" spans="1:37" x14ac:dyDescent="0.25">
      <c r="A22" s="1"/>
      <c r="B22" s="2"/>
      <c r="C22" s="1"/>
      <c r="D22" s="335"/>
      <c r="E22" s="121"/>
      <c r="F22" s="120" t="s">
        <v>21</v>
      </c>
      <c r="G22" s="120"/>
      <c r="H22" s="119" t="s">
        <v>21</v>
      </c>
      <c r="I22" s="1"/>
      <c r="J22" s="120" t="s">
        <v>21</v>
      </c>
      <c r="K22" s="119"/>
      <c r="L22" s="119" t="s">
        <v>21</v>
      </c>
      <c r="M22" s="1"/>
      <c r="N22" s="337"/>
      <c r="O22" s="339"/>
      <c r="Q22" s="208"/>
      <c r="R22" s="208"/>
      <c r="S22" s="208"/>
      <c r="T22" s="206"/>
      <c r="U22" s="354"/>
      <c r="V22" s="354"/>
      <c r="W22" s="197"/>
      <c r="X22" s="208"/>
      <c r="Y22" s="208"/>
      <c r="Z22" s="208"/>
      <c r="AA22" s="206"/>
      <c r="AB22" s="354"/>
      <c r="AC22" s="354"/>
      <c r="AD22" s="197"/>
      <c r="AE22" s="208"/>
      <c r="AF22" s="208"/>
      <c r="AG22" s="208"/>
      <c r="AH22" s="206"/>
      <c r="AI22" s="354"/>
      <c r="AJ22" s="354"/>
      <c r="AK22" s="197"/>
    </row>
    <row r="23" spans="1:37" x14ac:dyDescent="0.25">
      <c r="A23" s="1"/>
      <c r="B23" s="54" t="s">
        <v>59</v>
      </c>
      <c r="C23" s="54"/>
      <c r="D23" s="86" t="s">
        <v>43</v>
      </c>
      <c r="E23" s="85"/>
      <c r="F23" s="141">
        <v>6.52</v>
      </c>
      <c r="G23" s="256">
        <v>1</v>
      </c>
      <c r="H23" s="105">
        <f t="shared" ref="H23:H36" si="0">G23*F23</f>
        <v>6.52</v>
      </c>
      <c r="I23" s="83"/>
      <c r="J23" s="320">
        <v>6.87</v>
      </c>
      <c r="K23" s="256">
        <v>1</v>
      </c>
      <c r="L23" s="105">
        <f t="shared" ref="L23:L37" si="1">K23*J23</f>
        <v>6.87</v>
      </c>
      <c r="M23" s="83"/>
      <c r="N23" s="82">
        <f t="shared" ref="N23:N59" si="2">L23-H23</f>
        <v>0.35000000000000053</v>
      </c>
      <c r="O23" s="104">
        <f>IF(OR(H23=0,L23=0),"",(N23/H23))</f>
        <v>5.368098159509211E-2</v>
      </c>
      <c r="Q23" s="209"/>
      <c r="R23" s="199"/>
      <c r="S23" s="200"/>
      <c r="T23" s="53"/>
      <c r="U23" s="201"/>
      <c r="V23" s="202"/>
      <c r="W23" s="197"/>
      <c r="X23" s="209"/>
      <c r="Y23" s="199"/>
      <c r="Z23" s="200"/>
      <c r="AA23" s="53"/>
      <c r="AB23" s="201"/>
      <c r="AC23" s="202"/>
      <c r="AD23" s="197"/>
      <c r="AE23" s="209"/>
      <c r="AF23" s="199"/>
      <c r="AG23" s="200"/>
      <c r="AH23" s="53"/>
      <c r="AI23" s="201"/>
      <c r="AJ23" s="202"/>
      <c r="AK23" s="197"/>
    </row>
    <row r="24" spans="1:37" x14ac:dyDescent="0.25">
      <c r="A24" s="1"/>
      <c r="B24" s="54" t="s">
        <v>60</v>
      </c>
      <c r="C24" s="54"/>
      <c r="D24" s="86" t="s">
        <v>61</v>
      </c>
      <c r="E24" s="85"/>
      <c r="F24" s="141">
        <v>0.67</v>
      </c>
      <c r="G24" s="256">
        <v>1</v>
      </c>
      <c r="H24" s="105">
        <f t="shared" si="0"/>
        <v>0.67</v>
      </c>
      <c r="I24" s="83"/>
      <c r="J24" s="320">
        <v>0.71</v>
      </c>
      <c r="K24" s="256">
        <v>1</v>
      </c>
      <c r="L24" s="105">
        <f t="shared" si="1"/>
        <v>0.71</v>
      </c>
      <c r="M24" s="83"/>
      <c r="N24" s="82">
        <f t="shared" si="2"/>
        <v>3.9999999999999925E-2</v>
      </c>
      <c r="O24" s="104">
        <f t="shared" ref="O24" si="3">IF(OR(H24=0,L24=0),"",(N24/H24))</f>
        <v>5.9701492537313314E-2</v>
      </c>
      <c r="Q24" s="209"/>
      <c r="R24" s="53"/>
      <c r="S24" s="200"/>
      <c r="T24" s="53"/>
      <c r="U24" s="201"/>
      <c r="V24" s="202"/>
      <c r="W24" s="197"/>
      <c r="X24" s="209"/>
      <c r="Y24" s="53"/>
      <c r="Z24" s="200"/>
      <c r="AA24" s="53"/>
      <c r="AB24" s="201"/>
      <c r="AC24" s="202"/>
      <c r="AD24" s="197"/>
      <c r="AE24" s="209"/>
      <c r="AF24" s="53"/>
      <c r="AG24" s="200"/>
      <c r="AH24" s="53"/>
      <c r="AI24" s="201"/>
      <c r="AJ24" s="202"/>
      <c r="AK24" s="197"/>
    </row>
    <row r="25" spans="1:37" s="192" customFormat="1" x14ac:dyDescent="0.25">
      <c r="A25" s="114"/>
      <c r="B25" s="85" t="s">
        <v>65</v>
      </c>
      <c r="C25" s="85"/>
      <c r="D25" s="86" t="s">
        <v>61</v>
      </c>
      <c r="E25" s="85"/>
      <c r="F25" s="141">
        <v>0.02</v>
      </c>
      <c r="G25" s="256">
        <v>1</v>
      </c>
      <c r="H25" s="105">
        <f t="shared" si="0"/>
        <v>0.02</v>
      </c>
      <c r="I25" s="107"/>
      <c r="J25" s="320">
        <v>0.02</v>
      </c>
      <c r="K25" s="256">
        <v>1</v>
      </c>
      <c r="L25" s="105">
        <f t="shared" si="1"/>
        <v>0.02</v>
      </c>
      <c r="M25" s="107"/>
      <c r="N25" s="190">
        <f t="shared" ref="N25:N28" si="4">L25-H25</f>
        <v>0</v>
      </c>
      <c r="O25" s="191">
        <f t="shared" ref="O25:O28" si="5">IF(OR(H25=0,L25=0),"",(N25/H25))</f>
        <v>0</v>
      </c>
      <c r="Q25" s="210"/>
      <c r="R25" s="53"/>
      <c r="S25" s="200"/>
      <c r="T25" s="53"/>
      <c r="U25" s="201"/>
      <c r="V25" s="202"/>
      <c r="W25" s="197"/>
      <c r="X25" s="210"/>
      <c r="Y25" s="53"/>
      <c r="Z25" s="200"/>
      <c r="AA25" s="53"/>
      <c r="AB25" s="201"/>
      <c r="AC25" s="202"/>
      <c r="AD25" s="197"/>
      <c r="AE25" s="210"/>
      <c r="AF25" s="53"/>
      <c r="AG25" s="200"/>
      <c r="AH25" s="53"/>
      <c r="AI25" s="201"/>
      <c r="AJ25" s="202"/>
      <c r="AK25" s="197"/>
    </row>
    <row r="26" spans="1:37" s="192" customFormat="1" x14ac:dyDescent="0.25">
      <c r="A26" s="114"/>
      <c r="B26" s="85" t="s">
        <v>66</v>
      </c>
      <c r="C26" s="85"/>
      <c r="D26" s="86" t="s">
        <v>61</v>
      </c>
      <c r="E26" s="85"/>
      <c r="F26" s="141">
        <v>0.01</v>
      </c>
      <c r="G26" s="256">
        <v>1</v>
      </c>
      <c r="H26" s="105">
        <f t="shared" si="0"/>
        <v>0.01</v>
      </c>
      <c r="I26" s="107"/>
      <c r="J26" s="320">
        <v>0.01</v>
      </c>
      <c r="K26" s="256">
        <v>1</v>
      </c>
      <c r="L26" s="105">
        <f t="shared" si="1"/>
        <v>0.01</v>
      </c>
      <c r="M26" s="107"/>
      <c r="N26" s="190">
        <f t="shared" si="4"/>
        <v>0</v>
      </c>
      <c r="O26" s="191">
        <f t="shared" si="5"/>
        <v>0</v>
      </c>
      <c r="Q26" s="210"/>
      <c r="R26" s="53"/>
      <c r="S26" s="200"/>
      <c r="T26" s="53"/>
      <c r="U26" s="201"/>
      <c r="V26" s="202"/>
      <c r="W26" s="197"/>
      <c r="X26" s="210"/>
      <c r="Y26" s="53"/>
      <c r="Z26" s="200"/>
      <c r="AA26" s="53"/>
      <c r="AB26" s="201"/>
      <c r="AC26" s="202"/>
      <c r="AD26" s="197"/>
      <c r="AE26" s="210"/>
      <c r="AF26" s="53"/>
      <c r="AG26" s="200"/>
      <c r="AH26" s="53"/>
      <c r="AI26" s="201"/>
      <c r="AJ26" s="202"/>
      <c r="AK26" s="197"/>
    </row>
    <row r="27" spans="1:37" s="192" customFormat="1" x14ac:dyDescent="0.25">
      <c r="A27" s="114"/>
      <c r="B27" s="85" t="s">
        <v>67</v>
      </c>
      <c r="C27" s="85"/>
      <c r="D27" s="86" t="s">
        <v>43</v>
      </c>
      <c r="E27" s="85"/>
      <c r="F27" s="141">
        <v>0.16</v>
      </c>
      <c r="G27" s="256">
        <v>1</v>
      </c>
      <c r="H27" s="105">
        <f t="shared" si="0"/>
        <v>0.16</v>
      </c>
      <c r="I27" s="107"/>
      <c r="J27" s="320">
        <v>0.16</v>
      </c>
      <c r="K27" s="256">
        <v>1</v>
      </c>
      <c r="L27" s="105">
        <f t="shared" si="1"/>
        <v>0.16</v>
      </c>
      <c r="M27" s="107"/>
      <c r="N27" s="190">
        <f t="shared" si="4"/>
        <v>0</v>
      </c>
      <c r="O27" s="191">
        <f t="shared" si="5"/>
        <v>0</v>
      </c>
      <c r="Q27" s="210"/>
      <c r="R27" s="53"/>
      <c r="S27" s="200"/>
      <c r="T27" s="53"/>
      <c r="U27" s="201"/>
      <c r="V27" s="202"/>
      <c r="W27" s="197"/>
      <c r="X27" s="210"/>
      <c r="Y27" s="53"/>
      <c r="Z27" s="200"/>
      <c r="AA27" s="53"/>
      <c r="AB27" s="201"/>
      <c r="AC27" s="202"/>
      <c r="AD27" s="197"/>
      <c r="AE27" s="210"/>
      <c r="AF27" s="53"/>
      <c r="AG27" s="200"/>
      <c r="AH27" s="53"/>
      <c r="AI27" s="201"/>
      <c r="AJ27" s="202"/>
      <c r="AK27" s="197"/>
    </row>
    <row r="28" spans="1:37" s="192" customFormat="1" x14ac:dyDescent="0.25">
      <c r="A28" s="114"/>
      <c r="B28" s="85" t="s">
        <v>68</v>
      </c>
      <c r="C28" s="85"/>
      <c r="D28" s="86" t="s">
        <v>43</v>
      </c>
      <c r="E28" s="85"/>
      <c r="F28" s="141">
        <v>0.05</v>
      </c>
      <c r="G28" s="256">
        <v>1</v>
      </c>
      <c r="H28" s="105">
        <f t="shared" si="0"/>
        <v>0.05</v>
      </c>
      <c r="I28" s="107"/>
      <c r="J28" s="320">
        <v>0.05</v>
      </c>
      <c r="K28" s="256">
        <v>1</v>
      </c>
      <c r="L28" s="105">
        <f t="shared" si="1"/>
        <v>0.05</v>
      </c>
      <c r="M28" s="107"/>
      <c r="N28" s="190">
        <f t="shared" si="4"/>
        <v>0</v>
      </c>
      <c r="O28" s="191">
        <f t="shared" si="5"/>
        <v>0</v>
      </c>
      <c r="Q28" s="210"/>
      <c r="R28" s="53"/>
      <c r="S28" s="200"/>
      <c r="T28" s="53"/>
      <c r="U28" s="201"/>
      <c r="V28" s="202"/>
      <c r="W28" s="197"/>
      <c r="X28" s="210"/>
      <c r="Y28" s="53"/>
      <c r="Z28" s="200"/>
      <c r="AA28" s="53"/>
      <c r="AB28" s="201"/>
      <c r="AC28" s="202"/>
      <c r="AD28" s="197"/>
      <c r="AE28" s="210"/>
      <c r="AF28" s="53"/>
      <c r="AG28" s="200"/>
      <c r="AH28" s="53"/>
      <c r="AI28" s="201"/>
      <c r="AJ28" s="202"/>
      <c r="AK28" s="197"/>
    </row>
    <row r="29" spans="1:37" x14ac:dyDescent="0.25">
      <c r="A29" s="1"/>
      <c r="B29" s="54" t="s">
        <v>20</v>
      </c>
      <c r="C29" s="54"/>
      <c r="D29" s="86" t="s">
        <v>7</v>
      </c>
      <c r="E29" s="85"/>
      <c r="F29" s="142">
        <v>8.1879999999999994E-2</v>
      </c>
      <c r="G29" s="159">
        <f>+$F$18</f>
        <v>365</v>
      </c>
      <c r="H29" s="105">
        <f t="shared" si="0"/>
        <v>29.886199999999999</v>
      </c>
      <c r="I29" s="83"/>
      <c r="J29" s="321">
        <v>8.6319999999999994E-2</v>
      </c>
      <c r="K29" s="159">
        <f>+G29</f>
        <v>365</v>
      </c>
      <c r="L29" s="105">
        <f t="shared" si="1"/>
        <v>31.506799999999998</v>
      </c>
      <c r="M29" s="83"/>
      <c r="N29" s="82">
        <f t="shared" si="2"/>
        <v>1.6205999999999996</v>
      </c>
      <c r="O29" s="104">
        <f>IF(OR(H29=0,L29=0),"",(N29/H29))</f>
        <v>5.422569614069369E-2</v>
      </c>
      <c r="Q29" s="211"/>
      <c r="R29" s="239"/>
      <c r="S29" s="200"/>
      <c r="T29" s="53"/>
      <c r="U29" s="201"/>
      <c r="V29" s="202"/>
      <c r="W29" s="197"/>
      <c r="X29" s="211"/>
      <c r="Y29" s="53"/>
      <c r="Z29" s="200"/>
      <c r="AA29" s="53"/>
      <c r="AB29" s="201"/>
      <c r="AC29" s="202"/>
      <c r="AD29" s="197"/>
      <c r="AE29" s="211"/>
      <c r="AF29" s="53"/>
      <c r="AG29" s="200"/>
      <c r="AH29" s="53"/>
      <c r="AI29" s="201"/>
      <c r="AJ29" s="202"/>
      <c r="AK29" s="197"/>
    </row>
    <row r="30" spans="1:37" s="192" customFormat="1" x14ac:dyDescent="0.25">
      <c r="A30" s="114"/>
      <c r="B30" s="85" t="s">
        <v>67</v>
      </c>
      <c r="C30" s="85"/>
      <c r="D30" s="86" t="s">
        <v>7</v>
      </c>
      <c r="E30" s="85"/>
      <c r="F30" s="142">
        <v>2.0300000000000001E-3</v>
      </c>
      <c r="G30" s="159">
        <f t="shared" ref="G30:G37" si="6">+$F$18</f>
        <v>365</v>
      </c>
      <c r="H30" s="105">
        <f t="shared" si="0"/>
        <v>0.74095</v>
      </c>
      <c r="I30" s="107"/>
      <c r="J30" s="321">
        <v>2.0300000000000001E-3</v>
      </c>
      <c r="K30" s="159">
        <f t="shared" ref="K30:K37" si="7">+G30</f>
        <v>365</v>
      </c>
      <c r="L30" s="105">
        <f t="shared" si="1"/>
        <v>0.74095</v>
      </c>
      <c r="M30" s="107"/>
      <c r="N30" s="190">
        <f t="shared" ref="N30:N31" si="8">L30-H30</f>
        <v>0</v>
      </c>
      <c r="O30" s="191">
        <f t="shared" ref="O30:O31" si="9">IF(OR(H30=0,L30=0),"",(N30/H30))</f>
        <v>0</v>
      </c>
      <c r="Q30" s="211"/>
      <c r="R30" s="239"/>
      <c r="S30" s="200"/>
      <c r="T30" s="53"/>
      <c r="U30" s="201"/>
      <c r="V30" s="202"/>
      <c r="W30" s="197"/>
      <c r="X30" s="211"/>
      <c r="Y30" s="239"/>
      <c r="Z30" s="200"/>
      <c r="AA30" s="53"/>
      <c r="AB30" s="201"/>
      <c r="AC30" s="202"/>
      <c r="AD30" s="197"/>
      <c r="AE30" s="211"/>
      <c r="AF30" s="239"/>
      <c r="AG30" s="200"/>
      <c r="AH30" s="53"/>
      <c r="AI30" s="201"/>
      <c r="AJ30" s="202"/>
      <c r="AK30" s="197"/>
    </row>
    <row r="31" spans="1:37" s="192" customFormat="1" x14ac:dyDescent="0.25">
      <c r="A31" s="114"/>
      <c r="B31" s="85" t="s">
        <v>68</v>
      </c>
      <c r="C31" s="85"/>
      <c r="D31" s="86" t="s">
        <v>7</v>
      </c>
      <c r="E31" s="85"/>
      <c r="F31" s="142">
        <v>6.2E-4</v>
      </c>
      <c r="G31" s="159">
        <f t="shared" si="6"/>
        <v>365</v>
      </c>
      <c r="H31" s="105">
        <f t="shared" si="0"/>
        <v>0.2263</v>
      </c>
      <c r="I31" s="107"/>
      <c r="J31" s="321">
        <v>6.2E-4</v>
      </c>
      <c r="K31" s="159">
        <f t="shared" si="7"/>
        <v>365</v>
      </c>
      <c r="L31" s="105">
        <f t="shared" si="1"/>
        <v>0.2263</v>
      </c>
      <c r="M31" s="107"/>
      <c r="N31" s="190">
        <f t="shared" si="8"/>
        <v>0</v>
      </c>
      <c r="O31" s="191">
        <f t="shared" si="9"/>
        <v>0</v>
      </c>
      <c r="Q31" s="211"/>
      <c r="R31" s="239"/>
      <c r="S31" s="200"/>
      <c r="T31" s="53"/>
      <c r="U31" s="201"/>
      <c r="V31" s="202"/>
      <c r="W31" s="197"/>
      <c r="X31" s="211"/>
      <c r="Y31" s="239"/>
      <c r="Z31" s="200"/>
      <c r="AA31" s="53"/>
      <c r="AB31" s="201"/>
      <c r="AC31" s="202"/>
      <c r="AD31" s="197"/>
      <c r="AE31" s="211"/>
      <c r="AF31" s="239"/>
      <c r="AG31" s="200"/>
      <c r="AH31" s="53"/>
      <c r="AI31" s="201"/>
      <c r="AJ31" s="202"/>
      <c r="AK31" s="197"/>
    </row>
    <row r="32" spans="1:37" s="192" customFormat="1" x14ac:dyDescent="0.25">
      <c r="A32" s="114"/>
      <c r="B32" s="188" t="s">
        <v>70</v>
      </c>
      <c r="C32" s="85"/>
      <c r="D32" s="86" t="s">
        <v>7</v>
      </c>
      <c r="E32" s="85"/>
      <c r="F32" s="142">
        <v>-9.6000000000000002E-4</v>
      </c>
      <c r="G32" s="159">
        <f t="shared" si="6"/>
        <v>365</v>
      </c>
      <c r="H32" s="105">
        <f t="shared" si="0"/>
        <v>-0.35039999999999999</v>
      </c>
      <c r="I32" s="107"/>
      <c r="J32" s="321">
        <v>-9.6000000000000002E-4</v>
      </c>
      <c r="K32" s="159">
        <f t="shared" si="7"/>
        <v>365</v>
      </c>
      <c r="L32" s="105">
        <f t="shared" si="1"/>
        <v>-0.35039999999999999</v>
      </c>
      <c r="M32" s="107"/>
      <c r="N32" s="190">
        <f t="shared" ref="N32:N37" si="10">L32-H32</f>
        <v>0</v>
      </c>
      <c r="O32" s="191">
        <f t="shared" ref="O32:O37" si="11">IF(OR(H32=0,L32=0),"",(N32/H32))</f>
        <v>0</v>
      </c>
      <c r="Q32" s="211"/>
      <c r="R32" s="239"/>
      <c r="S32" s="200"/>
      <c r="T32" s="53"/>
      <c r="U32" s="201"/>
      <c r="V32" s="202"/>
      <c r="W32" s="197"/>
      <c r="X32" s="211"/>
      <c r="Y32" s="239"/>
      <c r="Z32" s="200"/>
      <c r="AA32" s="53"/>
      <c r="AB32" s="201"/>
      <c r="AC32" s="202"/>
      <c r="AD32" s="197"/>
      <c r="AE32" s="211"/>
      <c r="AF32" s="239"/>
      <c r="AG32" s="200"/>
      <c r="AH32" s="53"/>
      <c r="AI32" s="201"/>
      <c r="AJ32" s="202"/>
      <c r="AK32" s="197"/>
    </row>
    <row r="33" spans="1:37" s="192" customFormat="1" x14ac:dyDescent="0.25">
      <c r="A33" s="114"/>
      <c r="B33" s="188" t="s">
        <v>82</v>
      </c>
      <c r="C33" s="85"/>
      <c r="D33" s="86" t="s">
        <v>7</v>
      </c>
      <c r="E33" s="85"/>
      <c r="F33" s="142">
        <v>-2.96E-3</v>
      </c>
      <c r="G33" s="159">
        <f t="shared" si="6"/>
        <v>365</v>
      </c>
      <c r="H33" s="105">
        <f t="shared" si="0"/>
        <v>-1.0804</v>
      </c>
      <c r="I33" s="107"/>
      <c r="J33" s="321">
        <v>-2.96E-3</v>
      </c>
      <c r="K33" s="159">
        <f t="shared" si="7"/>
        <v>365</v>
      </c>
      <c r="L33" s="105">
        <f t="shared" si="1"/>
        <v>-1.0804</v>
      </c>
      <c r="M33" s="107"/>
      <c r="N33" s="190">
        <f t="shared" si="10"/>
        <v>0</v>
      </c>
      <c r="O33" s="191">
        <f t="shared" si="11"/>
        <v>0</v>
      </c>
      <c r="Q33" s="211"/>
      <c r="R33" s="239"/>
      <c r="S33" s="200"/>
      <c r="T33" s="53"/>
      <c r="U33" s="201"/>
      <c r="V33" s="202"/>
      <c r="W33" s="197"/>
      <c r="X33" s="211"/>
      <c r="Y33" s="239"/>
      <c r="Z33" s="200"/>
      <c r="AA33" s="53"/>
      <c r="AB33" s="201"/>
      <c r="AC33" s="202"/>
      <c r="AD33" s="197"/>
      <c r="AE33" s="211"/>
      <c r="AF33" s="239"/>
      <c r="AG33" s="200"/>
      <c r="AH33" s="53"/>
      <c r="AI33" s="201"/>
      <c r="AJ33" s="202"/>
      <c r="AK33" s="197"/>
    </row>
    <row r="34" spans="1:37" x14ac:dyDescent="0.25">
      <c r="A34" s="1"/>
      <c r="B34" s="188" t="s">
        <v>83</v>
      </c>
      <c r="C34" s="54"/>
      <c r="D34" s="86" t="s">
        <v>7</v>
      </c>
      <c r="E34" s="85"/>
      <c r="F34" s="142">
        <v>2.9E-4</v>
      </c>
      <c r="G34" s="159">
        <f t="shared" si="6"/>
        <v>365</v>
      </c>
      <c r="H34" s="105">
        <f t="shared" si="0"/>
        <v>0.10585</v>
      </c>
      <c r="I34" s="83"/>
      <c r="J34" s="321">
        <v>2.9E-4</v>
      </c>
      <c r="K34" s="159">
        <f t="shared" si="7"/>
        <v>365</v>
      </c>
      <c r="L34" s="105">
        <f t="shared" si="1"/>
        <v>0.10585</v>
      </c>
      <c r="M34" s="83"/>
      <c r="N34" s="190">
        <f t="shared" si="10"/>
        <v>0</v>
      </c>
      <c r="O34" s="191">
        <f t="shared" si="11"/>
        <v>0</v>
      </c>
      <c r="Q34" s="211"/>
      <c r="R34" s="239"/>
      <c r="S34" s="200"/>
      <c r="T34" s="53"/>
      <c r="U34" s="201"/>
      <c r="V34" s="202"/>
      <c r="W34" s="197"/>
      <c r="X34" s="211"/>
      <c r="Y34" s="239"/>
      <c r="Z34" s="200"/>
      <c r="AA34" s="53"/>
      <c r="AB34" s="201"/>
      <c r="AC34" s="202"/>
      <c r="AD34" s="197"/>
      <c r="AE34" s="211"/>
      <c r="AF34" s="239"/>
      <c r="AG34" s="200"/>
      <c r="AH34" s="53"/>
      <c r="AI34" s="201"/>
      <c r="AJ34" s="202"/>
      <c r="AK34" s="197"/>
    </row>
    <row r="35" spans="1:37" x14ac:dyDescent="0.25">
      <c r="A35" s="1"/>
      <c r="B35" s="188" t="s">
        <v>71</v>
      </c>
      <c r="C35" s="54"/>
      <c r="D35" s="86" t="s">
        <v>7</v>
      </c>
      <c r="E35" s="85"/>
      <c r="F35" s="142">
        <v>6.0000000000000002E-5</v>
      </c>
      <c r="G35" s="159">
        <f t="shared" si="6"/>
        <v>365</v>
      </c>
      <c r="H35" s="105">
        <f t="shared" si="0"/>
        <v>2.1899999999999999E-2</v>
      </c>
      <c r="I35" s="83"/>
      <c r="J35" s="321">
        <v>6.0000000000000002E-5</v>
      </c>
      <c r="K35" s="159">
        <f t="shared" si="7"/>
        <v>365</v>
      </c>
      <c r="L35" s="105">
        <f t="shared" si="1"/>
        <v>2.1899999999999999E-2</v>
      </c>
      <c r="M35" s="83"/>
      <c r="N35" s="190">
        <f t="shared" si="10"/>
        <v>0</v>
      </c>
      <c r="O35" s="191">
        <f t="shared" si="11"/>
        <v>0</v>
      </c>
      <c r="Q35" s="211"/>
      <c r="R35" s="239"/>
      <c r="S35" s="200"/>
      <c r="T35" s="53"/>
      <c r="U35" s="201"/>
      <c r="V35" s="202"/>
      <c r="W35" s="197"/>
      <c r="X35" s="211"/>
      <c r="Y35" s="239"/>
      <c r="Z35" s="200"/>
      <c r="AA35" s="53"/>
      <c r="AB35" s="201"/>
      <c r="AC35" s="202"/>
      <c r="AD35" s="197"/>
      <c r="AE35" s="211"/>
      <c r="AF35" s="239"/>
      <c r="AG35" s="200"/>
      <c r="AH35" s="53"/>
      <c r="AI35" s="201"/>
      <c r="AJ35" s="202"/>
      <c r="AK35" s="197"/>
    </row>
    <row r="36" spans="1:37" x14ac:dyDescent="0.25">
      <c r="A36" s="1"/>
      <c r="B36" s="188" t="s">
        <v>72</v>
      </c>
      <c r="C36" s="54"/>
      <c r="D36" s="86" t="s">
        <v>7</v>
      </c>
      <c r="E36" s="85"/>
      <c r="F36" s="142">
        <v>9.2000000000000003E-4</v>
      </c>
      <c r="G36" s="159">
        <f t="shared" si="6"/>
        <v>365</v>
      </c>
      <c r="H36" s="105">
        <f t="shared" si="0"/>
        <v>0.33579999999999999</v>
      </c>
      <c r="I36" s="83"/>
      <c r="J36" s="321">
        <v>9.2000000000000003E-4</v>
      </c>
      <c r="K36" s="159">
        <f t="shared" si="7"/>
        <v>365</v>
      </c>
      <c r="L36" s="105">
        <f t="shared" si="1"/>
        <v>0.33579999999999999</v>
      </c>
      <c r="M36" s="83"/>
      <c r="N36" s="190">
        <f t="shared" si="10"/>
        <v>0</v>
      </c>
      <c r="O36" s="191">
        <f t="shared" si="11"/>
        <v>0</v>
      </c>
      <c r="Q36" s="211"/>
      <c r="R36" s="239"/>
      <c r="S36" s="200"/>
      <c r="T36" s="53"/>
      <c r="U36" s="201"/>
      <c r="V36" s="202"/>
      <c r="W36" s="197"/>
      <c r="X36" s="212"/>
      <c r="Y36" s="53"/>
      <c r="Z36" s="200"/>
      <c r="AA36" s="53"/>
      <c r="AB36" s="201"/>
      <c r="AC36" s="202"/>
      <c r="AD36" s="197"/>
      <c r="AE36" s="212"/>
      <c r="AF36" s="53"/>
      <c r="AG36" s="200"/>
      <c r="AH36" s="53"/>
      <c r="AI36" s="201"/>
      <c r="AJ36" s="202"/>
      <c r="AK36" s="197"/>
    </row>
    <row r="37" spans="1:37" s="179" customFormat="1" x14ac:dyDescent="0.25">
      <c r="A37" s="1"/>
      <c r="B37" s="193" t="s">
        <v>98</v>
      </c>
      <c r="C37" s="54"/>
      <c r="D37" s="86" t="s">
        <v>7</v>
      </c>
      <c r="E37" s="85"/>
      <c r="F37" s="142"/>
      <c r="G37" s="159">
        <f t="shared" si="6"/>
        <v>365</v>
      </c>
      <c r="H37" s="105">
        <f t="shared" ref="H37" si="12">G37*F37</f>
        <v>0</v>
      </c>
      <c r="I37" s="83"/>
      <c r="J37" s="321"/>
      <c r="K37" s="159">
        <f t="shared" si="7"/>
        <v>365</v>
      </c>
      <c r="L37" s="105">
        <f t="shared" si="1"/>
        <v>0</v>
      </c>
      <c r="M37" s="83"/>
      <c r="N37" s="190">
        <f t="shared" si="10"/>
        <v>0</v>
      </c>
      <c r="O37" s="191" t="str">
        <f t="shared" si="11"/>
        <v/>
      </c>
      <c r="Q37" s="211"/>
      <c r="R37" s="239"/>
      <c r="S37" s="200"/>
      <c r="T37" s="53"/>
      <c r="U37" s="201"/>
      <c r="V37" s="202"/>
      <c r="W37" s="197"/>
      <c r="X37" s="212"/>
      <c r="Y37" s="53"/>
      <c r="Z37" s="200"/>
      <c r="AA37" s="53"/>
      <c r="AB37" s="201"/>
      <c r="AC37" s="202"/>
      <c r="AD37" s="197"/>
      <c r="AE37" s="212"/>
      <c r="AF37" s="53"/>
      <c r="AG37" s="200"/>
      <c r="AH37" s="53"/>
      <c r="AI37" s="201"/>
      <c r="AJ37" s="202"/>
      <c r="AK37" s="197"/>
    </row>
    <row r="38" spans="1:37" x14ac:dyDescent="0.25">
      <c r="A38" s="114"/>
      <c r="B38" s="118" t="s">
        <v>19</v>
      </c>
      <c r="C38" s="102"/>
      <c r="D38" s="117"/>
      <c r="E38" s="102"/>
      <c r="F38" s="116"/>
      <c r="G38" s="115"/>
      <c r="H38" s="196">
        <f>SUM(H23:H37)</f>
        <v>37.316199999999995</v>
      </c>
      <c r="I38" s="109"/>
      <c r="J38" s="292"/>
      <c r="K38" s="154"/>
      <c r="L38" s="196">
        <f>SUM(L23:L37)</f>
        <v>39.326799999999999</v>
      </c>
      <c r="M38" s="109"/>
      <c r="N38" s="95">
        <f t="shared" si="2"/>
        <v>2.0106000000000037</v>
      </c>
      <c r="O38" s="94">
        <f>IF(OR(H38=0, L38=0),"",(N38/H38))</f>
        <v>5.3880084252951911E-2</v>
      </c>
      <c r="Q38" s="212"/>
      <c r="R38" s="213"/>
      <c r="S38" s="200"/>
      <c r="T38" s="53"/>
      <c r="U38" s="214"/>
      <c r="V38" s="215"/>
      <c r="W38" s="197"/>
      <c r="X38" s="212"/>
      <c r="Y38" s="213"/>
      <c r="Z38" s="200"/>
      <c r="AA38" s="53"/>
      <c r="AB38" s="214"/>
      <c r="AC38" s="215"/>
      <c r="AD38" s="197"/>
      <c r="AE38" s="212"/>
      <c r="AF38" s="213"/>
      <c r="AG38" s="200"/>
      <c r="AH38" s="53"/>
      <c r="AI38" s="214"/>
      <c r="AJ38" s="215"/>
      <c r="AK38" s="197"/>
    </row>
    <row r="39" spans="1:37" x14ac:dyDescent="0.25">
      <c r="A39" s="1"/>
      <c r="B39" s="87" t="s">
        <v>18</v>
      </c>
      <c r="C39" s="54"/>
      <c r="D39" s="86" t="s">
        <v>7</v>
      </c>
      <c r="E39" s="85"/>
      <c r="F39" s="145">
        <f>+F56</f>
        <v>7.6999999999999999E-2</v>
      </c>
      <c r="G39" s="146">
        <f>$F18*(1+$F67)-$F18</f>
        <v>13.724000000000046</v>
      </c>
      <c r="H39" s="144">
        <f>G39*F39</f>
        <v>1.0567480000000036</v>
      </c>
      <c r="I39" s="83"/>
      <c r="J39" s="293">
        <v>7.6999999999999999E-2</v>
      </c>
      <c r="K39" s="146">
        <f>$F18*(1+$F67)-$F18</f>
        <v>13.724000000000046</v>
      </c>
      <c r="L39" s="144">
        <f>K39*J39</f>
        <v>1.0567480000000036</v>
      </c>
      <c r="M39" s="83"/>
      <c r="N39" s="82">
        <f t="shared" si="2"/>
        <v>0</v>
      </c>
      <c r="O39" s="104">
        <f t="shared" ref="O39" si="13">IF(OR(H39=0,L39=0),"",(N39/H39))</f>
        <v>0</v>
      </c>
      <c r="Q39" s="198"/>
      <c r="R39" s="199"/>
      <c r="S39" s="200"/>
      <c r="T39" s="53"/>
      <c r="U39" s="201"/>
      <c r="V39" s="202"/>
      <c r="W39" s="197"/>
      <c r="X39" s="198"/>
      <c r="Y39" s="199"/>
      <c r="Z39" s="200"/>
      <c r="AA39" s="53"/>
      <c r="AB39" s="201"/>
      <c r="AC39" s="202"/>
      <c r="AD39" s="197"/>
      <c r="AE39" s="198"/>
      <c r="AF39" s="199"/>
      <c r="AG39" s="200"/>
      <c r="AH39" s="53"/>
      <c r="AI39" s="201"/>
      <c r="AJ39" s="202"/>
      <c r="AK39" s="197"/>
    </row>
    <row r="40" spans="1:37" s="179" customFormat="1" x14ac:dyDescent="0.25">
      <c r="A40" s="1"/>
      <c r="B40" s="193" t="s">
        <v>73</v>
      </c>
      <c r="C40" s="54"/>
      <c r="D40" s="86" t="s">
        <v>7</v>
      </c>
      <c r="E40" s="85"/>
      <c r="F40" s="255">
        <v>-3.3500000000000001E-3</v>
      </c>
      <c r="G40" s="146">
        <f>+$F$18</f>
        <v>365</v>
      </c>
      <c r="H40" s="144">
        <f t="shared" ref="H40:H42" si="14">G40*F40</f>
        <v>-1.22275</v>
      </c>
      <c r="I40" s="83"/>
      <c r="J40" s="316">
        <v>-3.16E-3</v>
      </c>
      <c r="K40" s="146">
        <f>+G40</f>
        <v>365</v>
      </c>
      <c r="L40" s="144">
        <f t="shared" ref="L40:L44" si="15">K40*J40</f>
        <v>-1.1534</v>
      </c>
      <c r="M40" s="83"/>
      <c r="N40" s="82">
        <f t="shared" ref="N40:N41" si="16">L40-H40</f>
        <v>6.9350000000000023E-2</v>
      </c>
      <c r="O40" s="104">
        <f t="shared" ref="O40:O41" si="17">IF(OR(H40=0,L40=0),"",(N40/H40))</f>
        <v>-5.6716417910447778E-2</v>
      </c>
      <c r="Q40" s="198"/>
      <c r="R40" s="199"/>
      <c r="S40" s="200"/>
      <c r="T40" s="53"/>
      <c r="U40" s="201"/>
      <c r="V40" s="202"/>
      <c r="W40" s="197"/>
      <c r="X40" s="198"/>
      <c r="Y40" s="199"/>
      <c r="Z40" s="200"/>
      <c r="AA40" s="53"/>
      <c r="AB40" s="201"/>
      <c r="AC40" s="202"/>
      <c r="AD40" s="197"/>
      <c r="AE40" s="198"/>
      <c r="AF40" s="199"/>
      <c r="AG40" s="200"/>
      <c r="AH40" s="53"/>
      <c r="AI40" s="201"/>
      <c r="AJ40" s="202"/>
      <c r="AK40" s="197"/>
    </row>
    <row r="41" spans="1:37" s="179" customFormat="1" x14ac:dyDescent="0.25">
      <c r="A41" s="1"/>
      <c r="B41" s="193" t="s">
        <v>100</v>
      </c>
      <c r="C41" s="54"/>
      <c r="D41" s="86" t="s">
        <v>7</v>
      </c>
      <c r="E41" s="85"/>
      <c r="F41" s="255">
        <v>2.9E-4</v>
      </c>
      <c r="G41" s="146">
        <f>+$F$18</f>
        <v>365</v>
      </c>
      <c r="H41" s="144">
        <f t="shared" si="14"/>
        <v>0.10585</v>
      </c>
      <c r="I41" s="83"/>
      <c r="J41" s="316">
        <v>6.9999999999999994E-5</v>
      </c>
      <c r="K41" s="146">
        <f>+G41</f>
        <v>365</v>
      </c>
      <c r="L41" s="144">
        <f t="shared" si="15"/>
        <v>2.5549999999999996E-2</v>
      </c>
      <c r="M41" s="83"/>
      <c r="N41" s="82">
        <f t="shared" si="16"/>
        <v>-8.030000000000001E-2</v>
      </c>
      <c r="O41" s="104">
        <f t="shared" si="17"/>
        <v>-0.75862068965517249</v>
      </c>
      <c r="Q41" s="198"/>
      <c r="R41" s="199"/>
      <c r="S41" s="200"/>
      <c r="T41" s="53"/>
      <c r="U41" s="201"/>
      <c r="V41" s="202"/>
      <c r="W41" s="197"/>
      <c r="X41" s="198"/>
      <c r="Y41" s="199"/>
      <c r="Z41" s="200"/>
      <c r="AA41" s="53"/>
      <c r="AB41" s="201"/>
      <c r="AC41" s="202"/>
      <c r="AD41" s="197"/>
      <c r="AE41" s="198"/>
      <c r="AF41" s="199"/>
      <c r="AG41" s="200"/>
      <c r="AH41" s="53"/>
      <c r="AI41" s="201"/>
      <c r="AJ41" s="202"/>
      <c r="AK41" s="197"/>
    </row>
    <row r="42" spans="1:37" s="179" customFormat="1" x14ac:dyDescent="0.25">
      <c r="A42" s="1"/>
      <c r="B42" s="193" t="s">
        <v>99</v>
      </c>
      <c r="C42" s="85"/>
      <c r="D42" s="86" t="s">
        <v>7</v>
      </c>
      <c r="E42" s="85"/>
      <c r="F42" s="194"/>
      <c r="G42" s="146"/>
      <c r="H42" s="144">
        <f t="shared" si="14"/>
        <v>0</v>
      </c>
      <c r="I42" s="107"/>
      <c r="J42" s="295">
        <v>-1.1199999999999999E-3</v>
      </c>
      <c r="K42" s="247"/>
      <c r="L42" s="144">
        <f t="shared" si="15"/>
        <v>0</v>
      </c>
      <c r="M42" s="107"/>
      <c r="N42" s="82">
        <f t="shared" ref="N42:N44" si="18">L42-H42</f>
        <v>0</v>
      </c>
      <c r="O42" s="104" t="str">
        <f t="shared" ref="O42:O44" si="19">IF(OR(H42=0,L42=0),"",(N42/H42))</f>
        <v/>
      </c>
      <c r="Q42" s="198"/>
      <c r="R42" s="199"/>
      <c r="S42" s="200"/>
      <c r="T42" s="53"/>
      <c r="U42" s="201"/>
      <c r="V42" s="202"/>
      <c r="W42" s="197"/>
      <c r="X42" s="198"/>
      <c r="Y42" s="199"/>
      <c r="Z42" s="200"/>
      <c r="AA42" s="53"/>
      <c r="AB42" s="201"/>
      <c r="AC42" s="202"/>
      <c r="AD42" s="197"/>
      <c r="AE42" s="198"/>
      <c r="AF42" s="199"/>
      <c r="AG42" s="200"/>
      <c r="AH42" s="53"/>
      <c r="AI42" s="201"/>
      <c r="AJ42" s="202"/>
      <c r="AK42" s="197"/>
    </row>
    <row r="43" spans="1:37" s="179" customFormat="1" x14ac:dyDescent="0.25">
      <c r="A43" s="1"/>
      <c r="B43" s="259" t="s">
        <v>74</v>
      </c>
      <c r="C43" s="54"/>
      <c r="D43" s="86" t="s">
        <v>7</v>
      </c>
      <c r="E43" s="85"/>
      <c r="F43" s="255">
        <v>1.2899999999999999E-3</v>
      </c>
      <c r="G43" s="146"/>
      <c r="H43" s="144"/>
      <c r="I43" s="83"/>
      <c r="J43" s="316"/>
      <c r="K43" s="247"/>
      <c r="L43" s="144">
        <f t="shared" si="15"/>
        <v>0</v>
      </c>
      <c r="M43" s="83"/>
      <c r="N43" s="82">
        <f t="shared" si="18"/>
        <v>0</v>
      </c>
      <c r="O43" s="104" t="str">
        <f t="shared" si="19"/>
        <v/>
      </c>
      <c r="Q43" s="198"/>
      <c r="R43" s="199"/>
      <c r="S43" s="200"/>
      <c r="T43" s="53"/>
      <c r="U43" s="201"/>
      <c r="V43" s="202"/>
      <c r="W43" s="197"/>
      <c r="X43" s="198"/>
      <c r="Y43" s="199"/>
      <c r="Z43" s="200"/>
      <c r="AA43" s="53"/>
      <c r="AB43" s="201"/>
      <c r="AC43" s="202"/>
      <c r="AD43" s="197"/>
      <c r="AE43" s="198"/>
      <c r="AF43" s="199"/>
      <c r="AG43" s="200"/>
      <c r="AH43" s="53"/>
      <c r="AI43" s="201"/>
      <c r="AJ43" s="202"/>
      <c r="AK43" s="197"/>
    </row>
    <row r="44" spans="1:37" s="179" customFormat="1" x14ac:dyDescent="0.25">
      <c r="A44" s="1"/>
      <c r="B44" s="259" t="s">
        <v>75</v>
      </c>
      <c r="C44" s="54"/>
      <c r="D44" s="86" t="s">
        <v>7</v>
      </c>
      <c r="E44" s="85"/>
      <c r="F44" s="255">
        <v>6.6299999999999996E-3</v>
      </c>
      <c r="G44" s="146"/>
      <c r="H44" s="144"/>
      <c r="I44" s="83"/>
      <c r="J44" s="316"/>
      <c r="K44" s="247"/>
      <c r="L44" s="144">
        <f t="shared" si="15"/>
        <v>0</v>
      </c>
      <c r="M44" s="83"/>
      <c r="N44" s="82">
        <f t="shared" si="18"/>
        <v>0</v>
      </c>
      <c r="O44" s="104" t="str">
        <f t="shared" si="19"/>
        <v/>
      </c>
      <c r="Q44" s="198"/>
      <c r="R44" s="199"/>
      <c r="S44" s="200"/>
      <c r="T44" s="53"/>
      <c r="U44" s="201"/>
      <c r="V44" s="202"/>
      <c r="W44" s="197"/>
      <c r="X44" s="198"/>
      <c r="Y44" s="199"/>
      <c r="Z44" s="200"/>
      <c r="AA44" s="53"/>
      <c r="AB44" s="201"/>
      <c r="AC44" s="202"/>
      <c r="AD44" s="197"/>
      <c r="AE44" s="198"/>
      <c r="AF44" s="199"/>
      <c r="AG44" s="200"/>
      <c r="AH44" s="53"/>
      <c r="AI44" s="201"/>
      <c r="AJ44" s="202"/>
      <c r="AK44" s="197"/>
    </row>
    <row r="45" spans="1:37" x14ac:dyDescent="0.25">
      <c r="A45" s="1"/>
      <c r="B45" s="103" t="s">
        <v>17</v>
      </c>
      <c r="C45" s="112"/>
      <c r="D45" s="112"/>
      <c r="E45" s="112"/>
      <c r="F45" s="111"/>
      <c r="G45" s="100"/>
      <c r="H45" s="97">
        <f>SUM(H38:H44)</f>
        <v>37.256048</v>
      </c>
      <c r="I45" s="109"/>
      <c r="J45" s="278"/>
      <c r="K45" s="110"/>
      <c r="L45" s="97">
        <f>SUM(L38:L44)</f>
        <v>39.25569800000001</v>
      </c>
      <c r="M45" s="109"/>
      <c r="N45" s="95">
        <f t="shared" si="2"/>
        <v>1.9996500000000097</v>
      </c>
      <c r="O45" s="94">
        <f>IF(OR(H45=0,L45=0),"",(N45/H45))</f>
        <v>5.3673164689931947E-2</v>
      </c>
      <c r="Q45" s="53"/>
      <c r="R45" s="53"/>
      <c r="S45" s="214"/>
      <c r="T45" s="53"/>
      <c r="U45" s="214"/>
      <c r="V45" s="217"/>
      <c r="W45" s="197"/>
      <c r="X45" s="53"/>
      <c r="Y45" s="53"/>
      <c r="Z45" s="214"/>
      <c r="AA45" s="53"/>
      <c r="AB45" s="214"/>
      <c r="AC45" s="217"/>
      <c r="AD45" s="197"/>
      <c r="AE45" s="53"/>
      <c r="AF45" s="53"/>
      <c r="AG45" s="214"/>
      <c r="AH45" s="53"/>
      <c r="AI45" s="214"/>
      <c r="AJ45" s="217"/>
      <c r="AK45" s="197"/>
    </row>
    <row r="46" spans="1:37" x14ac:dyDescent="0.25">
      <c r="A46" s="1"/>
      <c r="B46" s="83" t="s">
        <v>16</v>
      </c>
      <c r="C46" s="83"/>
      <c r="D46" s="86" t="s">
        <v>7</v>
      </c>
      <c r="E46" s="107"/>
      <c r="F46" s="143">
        <v>4.6299999999999996E-3</v>
      </c>
      <c r="G46" s="92">
        <f>$F18*(1+$F67)</f>
        <v>378.72400000000005</v>
      </c>
      <c r="H46" s="105">
        <f>G46*F46</f>
        <v>1.75349212</v>
      </c>
      <c r="I46" s="83"/>
      <c r="J46" s="291">
        <v>4.5999999999999999E-3</v>
      </c>
      <c r="K46" s="164">
        <f>+$G46</f>
        <v>378.72400000000005</v>
      </c>
      <c r="L46" s="105">
        <f>K46*J46</f>
        <v>1.7421304000000002</v>
      </c>
      <c r="M46" s="83"/>
      <c r="N46" s="82">
        <f t="shared" si="2"/>
        <v>-1.1361719999999798E-2</v>
      </c>
      <c r="O46" s="104">
        <f>IF(OR(H46=0,L46=0),"",(N46/H46))</f>
        <v>-6.4794816414685671E-3</v>
      </c>
      <c r="Q46" s="212"/>
      <c r="R46" s="239"/>
      <c r="S46" s="200"/>
      <c r="T46" s="53"/>
      <c r="U46" s="201"/>
      <c r="V46" s="202"/>
      <c r="W46" s="197"/>
      <c r="X46" s="212"/>
      <c r="Y46" s="218"/>
      <c r="Z46" s="200"/>
      <c r="AA46" s="53"/>
      <c r="AB46" s="201"/>
      <c r="AC46" s="202"/>
      <c r="AD46" s="197"/>
      <c r="AE46" s="212"/>
      <c r="AF46" s="218"/>
      <c r="AG46" s="200"/>
      <c r="AH46" s="53"/>
      <c r="AI46" s="201"/>
      <c r="AJ46" s="202"/>
      <c r="AK46" s="197"/>
    </row>
    <row r="47" spans="1:37" x14ac:dyDescent="0.25">
      <c r="A47" s="1"/>
      <c r="B47" s="108" t="s">
        <v>15</v>
      </c>
      <c r="C47" s="83"/>
      <c r="D47" s="86" t="s">
        <v>7</v>
      </c>
      <c r="E47" s="107"/>
      <c r="F47" s="143">
        <v>3.5799999999999998E-3</v>
      </c>
      <c r="G47" s="158">
        <f>+G46</f>
        <v>378.72400000000005</v>
      </c>
      <c r="H47" s="105">
        <f>G47*F47</f>
        <v>1.3558319200000002</v>
      </c>
      <c r="I47" s="83"/>
      <c r="J47" s="291">
        <v>3.8999999999999998E-3</v>
      </c>
      <c r="K47" s="164">
        <f>+$G47</f>
        <v>378.72400000000005</v>
      </c>
      <c r="L47" s="105">
        <f>K47*J47</f>
        <v>1.4770236000000001</v>
      </c>
      <c r="M47" s="83"/>
      <c r="N47" s="82">
        <f t="shared" si="2"/>
        <v>0.12119167999999991</v>
      </c>
      <c r="O47" s="104">
        <f>IF(OR(H47=0,L47=0),"",(N47/H47))</f>
        <v>8.9385474860335115E-2</v>
      </c>
      <c r="Q47" s="212"/>
      <c r="R47" s="239"/>
      <c r="S47" s="200"/>
      <c r="T47" s="53"/>
      <c r="U47" s="201"/>
      <c r="V47" s="202"/>
      <c r="W47" s="197"/>
      <c r="X47" s="212"/>
      <c r="Y47" s="218"/>
      <c r="Z47" s="200"/>
      <c r="AA47" s="53"/>
      <c r="AB47" s="201"/>
      <c r="AC47" s="202"/>
      <c r="AD47" s="197"/>
      <c r="AE47" s="212"/>
      <c r="AF47" s="218"/>
      <c r="AG47" s="200"/>
      <c r="AH47" s="53"/>
      <c r="AI47" s="201"/>
      <c r="AJ47" s="202"/>
      <c r="AK47" s="197"/>
    </row>
    <row r="48" spans="1:37" x14ac:dyDescent="0.25">
      <c r="A48" s="1"/>
      <c r="B48" s="103" t="s">
        <v>14</v>
      </c>
      <c r="C48" s="102"/>
      <c r="D48" s="102"/>
      <c r="E48" s="102"/>
      <c r="F48" s="101"/>
      <c r="G48" s="100"/>
      <c r="H48" s="97">
        <f>SUM(H45:H47)</f>
        <v>40.365372039999997</v>
      </c>
      <c r="I48" s="96"/>
      <c r="J48" s="99"/>
      <c r="K48" s="98"/>
      <c r="L48" s="97">
        <f>SUM(L45:L47)</f>
        <v>42.474852000000013</v>
      </c>
      <c r="M48" s="96"/>
      <c r="N48" s="95">
        <f t="shared" si="2"/>
        <v>2.1094799600000158</v>
      </c>
      <c r="O48" s="94">
        <f>IF(OR(H48=0,L48=0),"",(N48/H48))</f>
        <v>5.2259643684434032E-2</v>
      </c>
      <c r="Q48" s="61"/>
      <c r="R48" s="61"/>
      <c r="S48" s="214"/>
      <c r="T48" s="61"/>
      <c r="U48" s="214"/>
      <c r="V48" s="217"/>
      <c r="W48" s="197"/>
      <c r="X48" s="61"/>
      <c r="Y48" s="61"/>
      <c r="Z48" s="214"/>
      <c r="AA48" s="61"/>
      <c r="AB48" s="214"/>
      <c r="AC48" s="217"/>
      <c r="AD48" s="197"/>
      <c r="AE48" s="61"/>
      <c r="AF48" s="61"/>
      <c r="AG48" s="214"/>
      <c r="AH48" s="61"/>
      <c r="AI48" s="214"/>
      <c r="AJ48" s="217"/>
      <c r="AK48" s="197"/>
    </row>
    <row r="49" spans="1:37" x14ac:dyDescent="0.25">
      <c r="A49" s="1"/>
      <c r="B49" s="93" t="s">
        <v>13</v>
      </c>
      <c r="C49" s="54"/>
      <c r="D49" s="86" t="s">
        <v>7</v>
      </c>
      <c r="E49" s="85"/>
      <c r="F49" s="79">
        <f>+RESIDENTIAL!F46</f>
        <v>3.5999999999999999E-3</v>
      </c>
      <c r="G49" s="158">
        <f>+G47</f>
        <v>378.72400000000005</v>
      </c>
      <c r="H49" s="77">
        <f t="shared" ref="H49:H59" si="20">G49*F49</f>
        <v>1.3634064000000001</v>
      </c>
      <c r="I49" s="83"/>
      <c r="J49" s="79">
        <v>3.5999999999999999E-3</v>
      </c>
      <c r="K49" s="158">
        <f>+K47</f>
        <v>378.72400000000005</v>
      </c>
      <c r="L49" s="77">
        <f t="shared" ref="L49:L59" si="21">K49*J49</f>
        <v>1.3634064000000001</v>
      </c>
      <c r="M49" s="83"/>
      <c r="N49" s="82">
        <f t="shared" si="2"/>
        <v>0</v>
      </c>
      <c r="O49" s="104">
        <f>IF(OR(H49=0,L49=0),"",(N49/H49))</f>
        <v>0</v>
      </c>
      <c r="Q49" s="219"/>
      <c r="R49" s="239"/>
      <c r="S49" s="205"/>
      <c r="T49" s="53"/>
      <c r="U49" s="201"/>
      <c r="V49" s="202"/>
      <c r="W49" s="197"/>
      <c r="X49" s="219"/>
      <c r="Y49" s="239"/>
      <c r="Z49" s="205"/>
      <c r="AA49" s="53"/>
      <c r="AB49" s="201"/>
      <c r="AC49" s="202"/>
      <c r="AD49" s="197"/>
      <c r="AE49" s="219"/>
      <c r="AF49" s="239"/>
      <c r="AG49" s="205"/>
      <c r="AH49" s="53"/>
      <c r="AI49" s="201"/>
      <c r="AJ49" s="202"/>
      <c r="AK49" s="197"/>
    </row>
    <row r="50" spans="1:37" x14ac:dyDescent="0.25">
      <c r="A50" s="1"/>
      <c r="B50" s="93" t="s">
        <v>12</v>
      </c>
      <c r="C50" s="54"/>
      <c r="D50" s="86" t="s">
        <v>7</v>
      </c>
      <c r="E50" s="85"/>
      <c r="F50" s="79">
        <f>+RESIDENTIAL!F47</f>
        <v>2.0999999999999999E-3</v>
      </c>
      <c r="G50" s="158">
        <f>+G47</f>
        <v>378.72400000000005</v>
      </c>
      <c r="H50" s="77">
        <f t="shared" si="20"/>
        <v>0.79532040000000004</v>
      </c>
      <c r="I50" s="83"/>
      <c r="J50" s="79">
        <v>2.9999999999999997E-4</v>
      </c>
      <c r="K50" s="164">
        <f>+K47</f>
        <v>378.72400000000005</v>
      </c>
      <c r="L50" s="77">
        <f t="shared" si="21"/>
        <v>0.1136172</v>
      </c>
      <c r="M50" s="83"/>
      <c r="N50" s="82">
        <f t="shared" si="2"/>
        <v>-0.68170320000000006</v>
      </c>
      <c r="O50" s="104">
        <f t="shared" ref="O50:O64" si="22">IF(OR(H50=0,L50=0),"",(N50/H50))</f>
        <v>-0.85714285714285721</v>
      </c>
      <c r="Q50" s="219"/>
      <c r="R50" s="239"/>
      <c r="S50" s="205"/>
      <c r="T50" s="53"/>
      <c r="U50" s="201"/>
      <c r="V50" s="202"/>
      <c r="W50" s="197"/>
      <c r="X50" s="219"/>
      <c r="Y50" s="239"/>
      <c r="Z50" s="205"/>
      <c r="AA50" s="53"/>
      <c r="AB50" s="201"/>
      <c r="AC50" s="202"/>
      <c r="AD50" s="197"/>
      <c r="AE50" s="219"/>
      <c r="AF50" s="239"/>
      <c r="AG50" s="205"/>
      <c r="AH50" s="53"/>
      <c r="AI50" s="201"/>
      <c r="AJ50" s="202"/>
      <c r="AK50" s="197"/>
    </row>
    <row r="51" spans="1:37" x14ac:dyDescent="0.25">
      <c r="A51" s="1"/>
      <c r="B51" s="54" t="s">
        <v>11</v>
      </c>
      <c r="C51" s="54"/>
      <c r="D51" s="86" t="s">
        <v>43</v>
      </c>
      <c r="E51" s="85"/>
      <c r="F51" s="186">
        <v>0.25</v>
      </c>
      <c r="G51" s="90">
        <v>1</v>
      </c>
      <c r="H51" s="77">
        <f t="shared" si="20"/>
        <v>0.25</v>
      </c>
      <c r="I51" s="83"/>
      <c r="J51" s="186">
        <v>0.25</v>
      </c>
      <c r="K51" s="89">
        <v>1</v>
      </c>
      <c r="L51" s="77">
        <f t="shared" si="21"/>
        <v>0.25</v>
      </c>
      <c r="M51" s="83"/>
      <c r="N51" s="82">
        <f t="shared" si="2"/>
        <v>0</v>
      </c>
      <c r="O51" s="104">
        <f t="shared" si="22"/>
        <v>0</v>
      </c>
      <c r="Q51" s="220"/>
      <c r="R51" s="53"/>
      <c r="S51" s="205"/>
      <c r="T51" s="53"/>
      <c r="U51" s="201"/>
      <c r="V51" s="202"/>
      <c r="W51" s="197"/>
      <c r="X51" s="220"/>
      <c r="Y51" s="53"/>
      <c r="Z51" s="205"/>
      <c r="AA51" s="53"/>
      <c r="AB51" s="201"/>
      <c r="AC51" s="202"/>
      <c r="AD51" s="197"/>
      <c r="AE51" s="220"/>
      <c r="AF51" s="53"/>
      <c r="AG51" s="205"/>
      <c r="AH51" s="53"/>
      <c r="AI51" s="201"/>
      <c r="AJ51" s="202"/>
      <c r="AK51" s="197"/>
    </row>
    <row r="52" spans="1:37" x14ac:dyDescent="0.25">
      <c r="A52" s="1"/>
      <c r="B52" s="54" t="s">
        <v>10</v>
      </c>
      <c r="C52" s="54"/>
      <c r="D52" s="86" t="s">
        <v>7</v>
      </c>
      <c r="E52" s="85"/>
      <c r="F52" s="79">
        <v>7.0000000000000001E-3</v>
      </c>
      <c r="G52" s="159">
        <f>+$F18</f>
        <v>365</v>
      </c>
      <c r="H52" s="77">
        <f t="shared" si="20"/>
        <v>2.5550000000000002</v>
      </c>
      <c r="I52" s="83"/>
      <c r="J52" s="79">
        <v>7.0000000000000001E-3</v>
      </c>
      <c r="K52" s="163">
        <f>+$G52</f>
        <v>365</v>
      </c>
      <c r="L52" s="77">
        <f t="shared" si="21"/>
        <v>2.5550000000000002</v>
      </c>
      <c r="M52" s="83"/>
      <c r="N52" s="82">
        <f t="shared" si="2"/>
        <v>0</v>
      </c>
      <c r="O52" s="104">
        <f t="shared" si="22"/>
        <v>0</v>
      </c>
      <c r="Q52" s="219"/>
      <c r="R52" s="239"/>
      <c r="S52" s="205"/>
      <c r="T52" s="53"/>
      <c r="U52" s="201"/>
      <c r="V52" s="202"/>
      <c r="W52" s="197"/>
      <c r="X52" s="219"/>
      <c r="Y52" s="239"/>
      <c r="Z52" s="205"/>
      <c r="AA52" s="53"/>
      <c r="AB52" s="201"/>
      <c r="AC52" s="202"/>
      <c r="AD52" s="197"/>
      <c r="AE52" s="219"/>
      <c r="AF52" s="239"/>
      <c r="AG52" s="205"/>
      <c r="AH52" s="53"/>
      <c r="AI52" s="201"/>
      <c r="AJ52" s="202"/>
      <c r="AK52" s="197"/>
    </row>
    <row r="53" spans="1:37" x14ac:dyDescent="0.25">
      <c r="A53" s="1"/>
      <c r="B53" s="87" t="s">
        <v>9</v>
      </c>
      <c r="C53" s="54"/>
      <c r="D53" s="86" t="s">
        <v>7</v>
      </c>
      <c r="E53" s="85"/>
      <c r="F53" s="79">
        <f>+RESIDENTIAL!F49</f>
        <v>6.5000000000000002E-2</v>
      </c>
      <c r="G53" s="160">
        <f>0.65*$F18</f>
        <v>237.25</v>
      </c>
      <c r="H53" s="77">
        <f t="shared" si="20"/>
        <v>15.421250000000001</v>
      </c>
      <c r="I53" s="83"/>
      <c r="J53" s="79">
        <v>6.5000000000000002E-2</v>
      </c>
      <c r="K53" s="160">
        <f>$G53</f>
        <v>237.25</v>
      </c>
      <c r="L53" s="77">
        <f t="shared" si="21"/>
        <v>15.421250000000001</v>
      </c>
      <c r="M53" s="83"/>
      <c r="N53" s="82">
        <f t="shared" si="2"/>
        <v>0</v>
      </c>
      <c r="O53" s="104">
        <f t="shared" si="22"/>
        <v>0</v>
      </c>
      <c r="Q53" s="203"/>
      <c r="R53" s="241"/>
      <c r="S53" s="205"/>
      <c r="T53" s="53"/>
      <c r="U53" s="201"/>
      <c r="V53" s="202"/>
      <c r="W53" s="197"/>
      <c r="X53" s="203"/>
      <c r="Y53" s="241"/>
      <c r="Z53" s="205"/>
      <c r="AA53" s="53"/>
      <c r="AB53" s="201"/>
      <c r="AC53" s="202"/>
      <c r="AD53" s="197"/>
      <c r="AE53" s="203"/>
      <c r="AF53" s="241"/>
      <c r="AG53" s="205"/>
      <c r="AH53" s="53"/>
      <c r="AI53" s="201"/>
      <c r="AJ53" s="202"/>
      <c r="AK53" s="197"/>
    </row>
    <row r="54" spans="1:37" x14ac:dyDescent="0.25">
      <c r="A54" s="1"/>
      <c r="B54" s="87" t="s">
        <v>8</v>
      </c>
      <c r="C54" s="54"/>
      <c r="D54" s="86" t="s">
        <v>7</v>
      </c>
      <c r="E54" s="85"/>
      <c r="F54" s="79">
        <f>+RESIDENTIAL!F50</f>
        <v>9.5000000000000001E-2</v>
      </c>
      <c r="G54" s="160">
        <f>0.17*$F18</f>
        <v>62.050000000000004</v>
      </c>
      <c r="H54" s="77">
        <f t="shared" si="20"/>
        <v>5.8947500000000002</v>
      </c>
      <c r="I54" s="83"/>
      <c r="J54" s="79">
        <v>9.5000000000000001E-2</v>
      </c>
      <c r="K54" s="160">
        <f>$G54</f>
        <v>62.050000000000004</v>
      </c>
      <c r="L54" s="77">
        <f t="shared" si="21"/>
        <v>5.8947500000000002</v>
      </c>
      <c r="M54" s="83"/>
      <c r="N54" s="82">
        <f t="shared" si="2"/>
        <v>0</v>
      </c>
      <c r="O54" s="104">
        <f t="shared" si="22"/>
        <v>0</v>
      </c>
      <c r="Q54" s="203"/>
      <c r="R54" s="241"/>
      <c r="S54" s="205"/>
      <c r="T54" s="53"/>
      <c r="U54" s="201"/>
      <c r="V54" s="202"/>
      <c r="W54" s="197"/>
      <c r="X54" s="203"/>
      <c r="Y54" s="241"/>
      <c r="Z54" s="205"/>
      <c r="AA54" s="53"/>
      <c r="AB54" s="201"/>
      <c r="AC54" s="202"/>
      <c r="AD54" s="197"/>
      <c r="AE54" s="203"/>
      <c r="AF54" s="241"/>
      <c r="AG54" s="205"/>
      <c r="AH54" s="53"/>
      <c r="AI54" s="201"/>
      <c r="AJ54" s="202"/>
      <c r="AK54" s="197"/>
    </row>
    <row r="55" spans="1:37" x14ac:dyDescent="0.25">
      <c r="A55" s="1"/>
      <c r="B55" s="2" t="s">
        <v>6</v>
      </c>
      <c r="C55" s="54"/>
      <c r="D55" s="86" t="s">
        <v>7</v>
      </c>
      <c r="E55" s="85"/>
      <c r="F55" s="79">
        <f>+RESIDENTIAL!F51</f>
        <v>0.13200000000000001</v>
      </c>
      <c r="G55" s="160">
        <f>0.18*$F18</f>
        <v>65.7</v>
      </c>
      <c r="H55" s="77">
        <f t="shared" si="20"/>
        <v>8.6724000000000014</v>
      </c>
      <c r="I55" s="83"/>
      <c r="J55" s="79">
        <v>0.13200000000000001</v>
      </c>
      <c r="K55" s="160">
        <f>$G55</f>
        <v>65.7</v>
      </c>
      <c r="L55" s="77">
        <f t="shared" si="21"/>
        <v>8.6724000000000014</v>
      </c>
      <c r="M55" s="83"/>
      <c r="N55" s="82">
        <f t="shared" si="2"/>
        <v>0</v>
      </c>
      <c r="O55" s="104">
        <f t="shared" si="22"/>
        <v>0</v>
      </c>
      <c r="Q55" s="203"/>
      <c r="R55" s="241"/>
      <c r="S55" s="205"/>
      <c r="T55" s="53"/>
      <c r="U55" s="201"/>
      <c r="V55" s="202"/>
      <c r="W55" s="197"/>
      <c r="X55" s="203"/>
      <c r="Y55" s="241"/>
      <c r="Z55" s="205"/>
      <c r="AA55" s="53"/>
      <c r="AB55" s="201"/>
      <c r="AC55" s="202"/>
      <c r="AD55" s="197"/>
      <c r="AE55" s="203"/>
      <c r="AF55" s="241"/>
      <c r="AG55" s="205"/>
      <c r="AH55" s="53"/>
      <c r="AI55" s="201"/>
      <c r="AJ55" s="202"/>
      <c r="AK55" s="197"/>
    </row>
    <row r="56" spans="1:37" x14ac:dyDescent="0.25">
      <c r="A56" s="6"/>
      <c r="B56" s="81" t="s">
        <v>5</v>
      </c>
      <c r="C56" s="25"/>
      <c r="D56" s="86" t="s">
        <v>7</v>
      </c>
      <c r="E56" s="80"/>
      <c r="F56" s="79">
        <f>+RESIDENTIAL!F52</f>
        <v>7.6999999999999999E-2</v>
      </c>
      <c r="G56" s="160">
        <f>IF(AND($T$1=1, $F18&gt;=750), 750, IF(AND($T$1=1, AND($F18&lt;750, $F18&gt;=0)), $F18, IF(AND($T$1=2, $F18&gt;=750), 750, IF(AND($T$1=2, AND($F18&lt;750, $F18&gt;=0)), $F18))))</f>
        <v>365</v>
      </c>
      <c r="H56" s="77">
        <f t="shared" si="20"/>
        <v>28.105</v>
      </c>
      <c r="I56" s="76"/>
      <c r="J56" s="79">
        <v>7.6999999999999999E-2</v>
      </c>
      <c r="K56" s="160">
        <f>$G56</f>
        <v>365</v>
      </c>
      <c r="L56" s="77">
        <f t="shared" si="21"/>
        <v>28.105</v>
      </c>
      <c r="M56" s="76"/>
      <c r="N56" s="75">
        <f t="shared" si="2"/>
        <v>0</v>
      </c>
      <c r="O56" s="104">
        <f t="shared" si="22"/>
        <v>0</v>
      </c>
      <c r="Q56" s="203"/>
      <c r="R56" s="241"/>
      <c r="S56" s="205"/>
      <c r="T56" s="24"/>
      <c r="U56" s="201"/>
      <c r="V56" s="202"/>
      <c r="W56" s="197"/>
      <c r="X56" s="203"/>
      <c r="Y56" s="241"/>
      <c r="Z56" s="205"/>
      <c r="AA56" s="24"/>
      <c r="AB56" s="201"/>
      <c r="AC56" s="202"/>
      <c r="AD56" s="197"/>
      <c r="AE56" s="203"/>
      <c r="AF56" s="241"/>
      <c r="AG56" s="205"/>
      <c r="AH56" s="24"/>
      <c r="AI56" s="201"/>
      <c r="AJ56" s="202"/>
      <c r="AK56" s="197"/>
    </row>
    <row r="57" spans="1:37" x14ac:dyDescent="0.25">
      <c r="A57" s="6"/>
      <c r="B57" s="81" t="s">
        <v>4</v>
      </c>
      <c r="C57" s="25"/>
      <c r="D57" s="86" t="s">
        <v>7</v>
      </c>
      <c r="E57" s="80"/>
      <c r="F57" s="79">
        <f>+RESIDENTIAL!F53</f>
        <v>0.09</v>
      </c>
      <c r="G57" s="160">
        <f>IF(AND($T$1=1, F18&gt;=750), F18-750, IF(AND($T$1=1, AND(F18&lt;750, F18&gt;=0)), 0, IF(AND($T$1=2, F18&gt;=750), F18-750, IF(AND($T$1=2, AND(F18&lt;750, F18&gt;=0)), 0))))</f>
        <v>0</v>
      </c>
      <c r="H57" s="77">
        <f t="shared" si="20"/>
        <v>0</v>
      </c>
      <c r="I57" s="76"/>
      <c r="J57" s="79">
        <v>0.09</v>
      </c>
      <c r="K57" s="160">
        <f>$G57</f>
        <v>0</v>
      </c>
      <c r="L57" s="77">
        <f t="shared" si="21"/>
        <v>0</v>
      </c>
      <c r="M57" s="76"/>
      <c r="N57" s="75">
        <f t="shared" si="2"/>
        <v>0</v>
      </c>
      <c r="O57" s="104" t="str">
        <f t="shared" si="22"/>
        <v/>
      </c>
      <c r="Q57" s="203"/>
      <c r="R57" s="241"/>
      <c r="S57" s="205"/>
      <c r="T57" s="24"/>
      <c r="U57" s="201"/>
      <c r="V57" s="202"/>
      <c r="W57" s="197"/>
      <c r="X57" s="203"/>
      <c r="Y57" s="241"/>
      <c r="Z57" s="205"/>
      <c r="AA57" s="24"/>
      <c r="AB57" s="201"/>
      <c r="AC57" s="202"/>
      <c r="AD57" s="197"/>
      <c r="AE57" s="203"/>
      <c r="AF57" s="241"/>
      <c r="AG57" s="205"/>
      <c r="AH57" s="24"/>
      <c r="AI57" s="201"/>
      <c r="AJ57" s="202"/>
      <c r="AK57" s="197"/>
    </row>
    <row r="58" spans="1:37" s="179" customFormat="1" x14ac:dyDescent="0.25">
      <c r="A58" s="6"/>
      <c r="B58" s="195" t="s">
        <v>76</v>
      </c>
      <c r="C58" s="25"/>
      <c r="D58" s="86" t="s">
        <v>7</v>
      </c>
      <c r="E58" s="80"/>
      <c r="F58" s="79">
        <v>0.11219999999999999</v>
      </c>
      <c r="G58" s="78"/>
      <c r="H58" s="77">
        <f t="shared" si="20"/>
        <v>0</v>
      </c>
      <c r="I58" s="76"/>
      <c r="J58" s="79">
        <v>0.11219999999999999</v>
      </c>
      <c r="K58" s="78">
        <f t="shared" ref="K58:K59" si="23">$G58</f>
        <v>0</v>
      </c>
      <c r="L58" s="77">
        <f t="shared" si="21"/>
        <v>0</v>
      </c>
      <c r="M58" s="76"/>
      <c r="N58" s="75">
        <f t="shared" si="2"/>
        <v>0</v>
      </c>
      <c r="O58" s="104" t="str">
        <f t="shared" si="22"/>
        <v/>
      </c>
      <c r="Q58" s="203"/>
      <c r="R58" s="241"/>
      <c r="S58" s="205"/>
      <c r="T58" s="24"/>
      <c r="U58" s="201"/>
      <c r="V58" s="202"/>
      <c r="W58" s="197"/>
      <c r="X58" s="203"/>
      <c r="Y58" s="241"/>
      <c r="Z58" s="205"/>
      <c r="AA58" s="24"/>
      <c r="AB58" s="201"/>
      <c r="AC58" s="202"/>
      <c r="AD58" s="197"/>
      <c r="AE58" s="203"/>
      <c r="AF58" s="241"/>
      <c r="AG58" s="205"/>
      <c r="AH58" s="24"/>
      <c r="AI58" s="201"/>
      <c r="AJ58" s="202"/>
      <c r="AK58" s="197"/>
    </row>
    <row r="59" spans="1:37" s="179" customFormat="1" ht="15.75" thickBot="1" x14ac:dyDescent="0.3">
      <c r="A59" s="6"/>
      <c r="B59" s="195" t="s">
        <v>77</v>
      </c>
      <c r="C59" s="25"/>
      <c r="D59" s="86" t="s">
        <v>7</v>
      </c>
      <c r="E59" s="80"/>
      <c r="F59" s="79">
        <v>0.11219999999999999</v>
      </c>
      <c r="G59" s="160"/>
      <c r="H59" s="77">
        <f t="shared" si="20"/>
        <v>0</v>
      </c>
      <c r="I59" s="76"/>
      <c r="J59" s="79">
        <v>0.11219999999999999</v>
      </c>
      <c r="K59" s="160">
        <f t="shared" si="23"/>
        <v>0</v>
      </c>
      <c r="L59" s="77">
        <f t="shared" si="21"/>
        <v>0</v>
      </c>
      <c r="M59" s="76"/>
      <c r="N59" s="75">
        <f t="shared" si="2"/>
        <v>0</v>
      </c>
      <c r="O59" s="104" t="str">
        <f t="shared" si="22"/>
        <v/>
      </c>
      <c r="Q59" s="203"/>
      <c r="R59" s="241"/>
      <c r="S59" s="205"/>
      <c r="T59" s="24"/>
      <c r="U59" s="201"/>
      <c r="V59" s="202"/>
      <c r="W59" s="197"/>
      <c r="X59" s="203"/>
      <c r="Y59" s="241"/>
      <c r="Z59" s="205"/>
      <c r="AA59" s="24"/>
      <c r="AB59" s="201"/>
      <c r="AC59" s="202"/>
      <c r="AD59" s="197"/>
      <c r="AE59" s="203"/>
      <c r="AF59" s="241"/>
      <c r="AG59" s="205"/>
      <c r="AH59" s="24"/>
      <c r="AI59" s="201"/>
      <c r="AJ59" s="202"/>
      <c r="AK59" s="197"/>
    </row>
    <row r="60" spans="1:37" ht="15.75" thickBot="1" x14ac:dyDescent="0.3">
      <c r="A60" s="1"/>
      <c r="B60" s="74"/>
      <c r="C60" s="72"/>
      <c r="D60" s="73"/>
      <c r="E60" s="72"/>
      <c r="F60" s="43"/>
      <c r="G60" s="71"/>
      <c r="H60" s="41"/>
      <c r="I60" s="69"/>
      <c r="J60" s="43"/>
      <c r="K60" s="70"/>
      <c r="L60" s="41"/>
      <c r="M60" s="69"/>
      <c r="N60" s="68"/>
      <c r="O60" s="7"/>
      <c r="Q60" s="203"/>
      <c r="R60" s="213"/>
      <c r="S60" s="205"/>
      <c r="T60" s="53"/>
      <c r="U60" s="201"/>
      <c r="V60" s="222"/>
      <c r="W60" s="197"/>
      <c r="X60" s="203"/>
      <c r="Y60" s="213"/>
      <c r="Z60" s="205"/>
      <c r="AA60" s="53"/>
      <c r="AB60" s="201"/>
      <c r="AC60" s="222"/>
      <c r="AD60" s="197"/>
      <c r="AE60" s="203"/>
      <c r="AF60" s="213"/>
      <c r="AG60" s="205"/>
      <c r="AH60" s="53"/>
      <c r="AI60" s="201"/>
      <c r="AJ60" s="222"/>
      <c r="AK60" s="197"/>
    </row>
    <row r="61" spans="1:37" x14ac:dyDescent="0.25">
      <c r="A61" s="1"/>
      <c r="B61" s="39" t="s">
        <v>2</v>
      </c>
      <c r="C61" s="54"/>
      <c r="D61" s="54"/>
      <c r="E61" s="54"/>
      <c r="F61" s="66"/>
      <c r="G61" s="65"/>
      <c r="H61" s="62">
        <f>SUM(H48:H52,H56)</f>
        <v>73.434098840000004</v>
      </c>
      <c r="I61" s="64"/>
      <c r="J61" s="63"/>
      <c r="K61" s="63"/>
      <c r="L61" s="149">
        <f>SUM(L48:L52,L56)</f>
        <v>74.861875600000019</v>
      </c>
      <c r="M61" s="61"/>
      <c r="N61" s="261">
        <f>L61-H61</f>
        <v>1.4277767600000146</v>
      </c>
      <c r="O61" s="265">
        <f t="shared" si="22"/>
        <v>1.9442966994269097E-2</v>
      </c>
      <c r="Q61" s="223"/>
      <c r="R61" s="223"/>
      <c r="S61" s="214"/>
      <c r="T61" s="61"/>
      <c r="U61" s="201"/>
      <c r="V61" s="202"/>
      <c r="W61" s="197"/>
      <c r="X61" s="223"/>
      <c r="Y61" s="223"/>
      <c r="Z61" s="214"/>
      <c r="AA61" s="61"/>
      <c r="AB61" s="201"/>
      <c r="AC61" s="202"/>
      <c r="AD61" s="197"/>
      <c r="AE61" s="223"/>
      <c r="AF61" s="223"/>
      <c r="AG61" s="214"/>
      <c r="AH61" s="61"/>
      <c r="AI61" s="201"/>
      <c r="AJ61" s="202"/>
      <c r="AK61" s="197"/>
    </row>
    <row r="62" spans="1:37" x14ac:dyDescent="0.25">
      <c r="A62" s="1"/>
      <c r="B62" s="249" t="s">
        <v>78</v>
      </c>
      <c r="C62" s="54"/>
      <c r="D62" s="54"/>
      <c r="E62" s="54"/>
      <c r="F62" s="58">
        <v>-0.08</v>
      </c>
      <c r="G62" s="53"/>
      <c r="H62" s="56">
        <f>H61*F62</f>
        <v>-5.8747279072000005</v>
      </c>
      <c r="I62" s="52"/>
      <c r="J62" s="58">
        <v>-0.08</v>
      </c>
      <c r="K62" s="52"/>
      <c r="L62" s="55">
        <f>L61*J62</f>
        <v>-5.9889500480000013</v>
      </c>
      <c r="M62" s="51"/>
      <c r="N62" s="55">
        <f>L62-H62</f>
        <v>-0.11422214080000082</v>
      </c>
      <c r="O62" s="104">
        <f t="shared" si="22"/>
        <v>1.9442966994269034E-2</v>
      </c>
      <c r="Q62" s="224"/>
      <c r="R62" s="51"/>
      <c r="S62" s="225"/>
      <c r="T62" s="51"/>
      <c r="U62" s="201"/>
      <c r="V62" s="202"/>
      <c r="W62" s="197"/>
      <c r="X62" s="224"/>
      <c r="Y62" s="51"/>
      <c r="Z62" s="225"/>
      <c r="AA62" s="51"/>
      <c r="AB62" s="201"/>
      <c r="AC62" s="202"/>
      <c r="AD62" s="197"/>
      <c r="AE62" s="224"/>
      <c r="AF62" s="51"/>
      <c r="AG62" s="225"/>
      <c r="AH62" s="51"/>
      <c r="AI62" s="201"/>
      <c r="AJ62" s="202"/>
      <c r="AK62" s="197"/>
    </row>
    <row r="63" spans="1:37" x14ac:dyDescent="0.25">
      <c r="A63" s="1"/>
      <c r="B63" s="257" t="s">
        <v>1</v>
      </c>
      <c r="C63" s="54"/>
      <c r="D63" s="54"/>
      <c r="E63" s="54"/>
      <c r="F63" s="58">
        <v>0.13</v>
      </c>
      <c r="G63" s="53"/>
      <c r="H63" s="56">
        <f>H61*F63</f>
        <v>9.5464328492000003</v>
      </c>
      <c r="I63" s="52"/>
      <c r="J63" s="58">
        <v>0.13</v>
      </c>
      <c r="K63" s="52"/>
      <c r="L63" s="55">
        <f>L61*J63</f>
        <v>9.7320438280000037</v>
      </c>
      <c r="M63" s="51"/>
      <c r="N63" s="55">
        <f>L63-H63</f>
        <v>0.18561097880000332</v>
      </c>
      <c r="O63" s="104">
        <f t="shared" si="22"/>
        <v>1.9442966994269246E-2</v>
      </c>
      <c r="Q63" s="51"/>
      <c r="R63" s="51"/>
      <c r="S63" s="225"/>
      <c r="T63" s="51"/>
      <c r="U63" s="201"/>
      <c r="V63" s="202"/>
      <c r="W63" s="197"/>
      <c r="X63" s="51"/>
      <c r="Y63" s="51"/>
      <c r="Z63" s="225"/>
      <c r="AA63" s="51"/>
      <c r="AB63" s="201"/>
      <c r="AC63" s="202"/>
      <c r="AD63" s="197"/>
      <c r="AE63" s="51"/>
      <c r="AF63" s="51"/>
      <c r="AG63" s="225"/>
      <c r="AH63" s="51"/>
      <c r="AI63" s="201"/>
      <c r="AJ63" s="202"/>
      <c r="AK63" s="197"/>
    </row>
    <row r="64" spans="1:37" ht="15.75" thickBot="1" x14ac:dyDescent="0.3">
      <c r="A64" s="1"/>
      <c r="B64" s="355" t="s">
        <v>88</v>
      </c>
      <c r="C64" s="355"/>
      <c r="D64" s="355"/>
      <c r="E64" s="50"/>
      <c r="F64" s="49"/>
      <c r="G64" s="48"/>
      <c r="H64" s="47">
        <f>SUM(H61:H63)</f>
        <v>77.10580378200001</v>
      </c>
      <c r="I64" s="46"/>
      <c r="J64" s="46"/>
      <c r="K64" s="46"/>
      <c r="L64" s="238">
        <f>SUM(L61:L63)</f>
        <v>78.604969380000014</v>
      </c>
      <c r="M64" s="45"/>
      <c r="N64" s="44">
        <f>L64-H64</f>
        <v>1.4991655980000047</v>
      </c>
      <c r="O64" s="152">
        <f t="shared" si="22"/>
        <v>1.9442966994268958E-2</v>
      </c>
      <c r="Q64" s="61"/>
      <c r="R64" s="61"/>
      <c r="S64" s="214"/>
      <c r="T64" s="61"/>
      <c r="U64" s="214"/>
      <c r="V64" s="226"/>
      <c r="W64" s="197"/>
      <c r="X64" s="61"/>
      <c r="Y64" s="61"/>
      <c r="Z64" s="214"/>
      <c r="AA64" s="61"/>
      <c r="AB64" s="214"/>
      <c r="AC64" s="226"/>
      <c r="AD64" s="197"/>
      <c r="AE64" s="61"/>
      <c r="AF64" s="61"/>
      <c r="AG64" s="214"/>
      <c r="AH64" s="61"/>
      <c r="AI64" s="214"/>
      <c r="AJ64" s="226"/>
      <c r="AK64" s="197"/>
    </row>
    <row r="65" spans="1:37" ht="15.75" thickBot="1" x14ac:dyDescent="0.3">
      <c r="A65" s="6"/>
      <c r="B65" s="18"/>
      <c r="C65" s="16"/>
      <c r="D65" s="17"/>
      <c r="E65" s="16"/>
      <c r="F65" s="43"/>
      <c r="G65" s="11"/>
      <c r="H65" s="41"/>
      <c r="I65" s="9"/>
      <c r="J65" s="43"/>
      <c r="K65" s="42"/>
      <c r="L65" s="41"/>
      <c r="M65" s="9"/>
      <c r="N65" s="40"/>
      <c r="O65" s="7"/>
      <c r="Q65" s="203"/>
      <c r="R65" s="227"/>
      <c r="S65" s="205"/>
      <c r="T65" s="24"/>
      <c r="U65" s="228"/>
      <c r="V65" s="222"/>
      <c r="W65" s="197"/>
      <c r="X65" s="203"/>
      <c r="Y65" s="227"/>
      <c r="Z65" s="205"/>
      <c r="AA65" s="24"/>
      <c r="AB65" s="228"/>
      <c r="AC65" s="222"/>
      <c r="AD65" s="197"/>
      <c r="AE65" s="203"/>
      <c r="AF65" s="227"/>
      <c r="AG65" s="205"/>
      <c r="AH65" s="24"/>
      <c r="AI65" s="228"/>
      <c r="AJ65" s="222"/>
      <c r="AK65" s="197"/>
    </row>
    <row r="66" spans="1:37" x14ac:dyDescent="0.25">
      <c r="A66" s="1"/>
      <c r="B66" s="1"/>
      <c r="C66" s="1"/>
      <c r="D66" s="1"/>
      <c r="E66" s="1"/>
      <c r="F66" s="170"/>
      <c r="G66" s="170"/>
      <c r="H66" s="5"/>
      <c r="I66" s="1"/>
      <c r="J66" s="1"/>
      <c r="K66" s="1"/>
      <c r="L66" s="5"/>
      <c r="M66" s="1"/>
      <c r="N66" s="1"/>
      <c r="O66" s="1"/>
      <c r="Q66" s="206"/>
      <c r="R66" s="206"/>
      <c r="S66" s="234"/>
      <c r="T66" s="206"/>
      <c r="U66" s="206"/>
      <c r="V66" s="206"/>
      <c r="W66" s="197"/>
      <c r="X66" s="206"/>
      <c r="Y66" s="206"/>
      <c r="Z66" s="234"/>
      <c r="AA66" s="206"/>
      <c r="AB66" s="206"/>
      <c r="AC66" s="206"/>
      <c r="AD66" s="197"/>
      <c r="AE66" s="206"/>
      <c r="AF66" s="206"/>
      <c r="AG66" s="234"/>
      <c r="AH66" s="206"/>
      <c r="AI66" s="206"/>
      <c r="AJ66" s="206"/>
      <c r="AK66" s="197"/>
    </row>
    <row r="67" spans="1:37" x14ac:dyDescent="0.25">
      <c r="A67" s="1"/>
      <c r="B67" s="4" t="s">
        <v>0</v>
      </c>
      <c r="C67" s="1"/>
      <c r="D67" s="1"/>
      <c r="E67" s="1"/>
      <c r="F67" s="3">
        <v>3.7600000000000001E-2</v>
      </c>
      <c r="G67" s="171"/>
      <c r="H67" s="1"/>
      <c r="I67" s="1"/>
      <c r="J67" s="3">
        <v>3.7600000000000001E-2</v>
      </c>
      <c r="K67" s="1"/>
      <c r="L67" s="1"/>
      <c r="M67" s="1"/>
      <c r="N67" s="1"/>
      <c r="O67" s="1"/>
      <c r="Q67" s="235"/>
      <c r="R67" s="206"/>
      <c r="S67" s="206"/>
      <c r="T67" s="206"/>
      <c r="U67" s="206"/>
      <c r="V67" s="206"/>
      <c r="W67" s="197"/>
      <c r="X67" s="235"/>
      <c r="Y67" s="206"/>
      <c r="Z67" s="206"/>
      <c r="AA67" s="206"/>
      <c r="AB67" s="206"/>
      <c r="AC67" s="206"/>
      <c r="AD67" s="197"/>
      <c r="AE67" s="235"/>
      <c r="AF67" s="206"/>
      <c r="AG67" s="206"/>
      <c r="AH67" s="206"/>
      <c r="AI67" s="206"/>
      <c r="AJ67" s="206"/>
      <c r="AK67" s="197"/>
    </row>
    <row r="68" spans="1:3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</row>
    <row r="69" spans="1:3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3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</sheetData>
  <sheetProtection algorithmName="SHA-512" hashValue="jYGLbQxUqGolJ4jS02g2GuJV5bCrJl9zuMM6/c+FhxwfcQkM9JqEpGJO/EyR6i/1DhTF4cnM2xOsJNHv/DoB2g==" saltValue="R89kWoFP/GVKtoYHQqS2IQ==" spinCount="100000" sheet="1" objects="1" scenarios="1"/>
  <mergeCells count="23">
    <mergeCell ref="A3:K3"/>
    <mergeCell ref="B10:O10"/>
    <mergeCell ref="B11:O11"/>
    <mergeCell ref="D14:O14"/>
    <mergeCell ref="F20:H20"/>
    <mergeCell ref="J20:L20"/>
    <mergeCell ref="N20:O20"/>
    <mergeCell ref="B64:D64"/>
    <mergeCell ref="AB21:AB22"/>
    <mergeCell ref="AC21:AC22"/>
    <mergeCell ref="AI21:AI22"/>
    <mergeCell ref="AI20:AJ20"/>
    <mergeCell ref="D21:D22"/>
    <mergeCell ref="N21:N22"/>
    <mergeCell ref="O21:O22"/>
    <mergeCell ref="U21:U22"/>
    <mergeCell ref="V21:V22"/>
    <mergeCell ref="Q20:S20"/>
    <mergeCell ref="U20:V20"/>
    <mergeCell ref="X20:Z20"/>
    <mergeCell ref="AB20:AC20"/>
    <mergeCell ref="AE20:AG20"/>
    <mergeCell ref="AJ21:AJ22"/>
  </mergeCells>
  <dataValidations disablePrompts="1" count="7">
    <dataValidation type="list" allowBlank="1" showInputMessage="1" showErrorMessage="1" prompt="Select Charge Unit - per 30 days, per kWh, per kW, per kVA." sqref="D46:D47 D28:D37 D49:D59 D39:D44">
      <formula1>"per 30 days, per kWh, per kW, per kVA"</formula1>
    </dataValidation>
    <dataValidation type="list" allowBlank="1" showInputMessage="1" showErrorMessage="1" sqref="E46:E47 E65 E49:E60 E23:E37 E39:E41 E43:E44">
      <formula1>#REF!</formula1>
    </dataValidation>
    <dataValidation type="list" allowBlank="1" showInputMessage="1" showErrorMessage="1" prompt="Select Charge Unit - monthly, per kWh, per kW" sqref="D65 D60">
      <formula1>"Monthly, per kWh, per kW"</formula1>
    </dataValidation>
    <dataValidation type="list" allowBlank="1" showInputMessage="1" showErrorMessage="1" sqref="D23">
      <formula1>"per 30 days, per kWh, per kW, per kVA"</formula1>
    </dataValidation>
    <dataValidation type="list" allowBlank="1" showInputMessage="1" showErrorMessage="1" sqref="D16">
      <formula1>"TOU, non-TOU"</formula1>
    </dataValidation>
    <dataValidation type="list" allowBlank="1" showInputMessage="1" showErrorMessage="1" sqref="D24:D27">
      <formula1>"per 30 days, per connection per 30 days, per kWh, per kW, per kVA"</formula1>
    </dataValidation>
    <dataValidation type="list" allowBlank="1" showInputMessage="1" showErrorMessage="1" sqref="E42">
      <formula1>#REF!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3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9</xdr:col>
                    <xdr:colOff>361950</xdr:colOff>
                    <xdr:row>16</xdr:row>
                    <xdr:rowOff>114300</xdr:rowOff>
                  </from>
                  <to>
                    <xdr:col>16</xdr:col>
                    <xdr:colOff>228600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381000</xdr:colOff>
                    <xdr:row>18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RESIDENTIAL</vt:lpstr>
      <vt:lpstr>CSMUR</vt:lpstr>
      <vt:lpstr>GS&lt;50 kW</vt:lpstr>
      <vt:lpstr>GS 50-999 kW</vt:lpstr>
      <vt:lpstr>GS 1,000-4,999 kW</vt:lpstr>
      <vt:lpstr>LARGE USE SERVICE</vt:lpstr>
      <vt:lpstr>STREET LIGHTING SERVICE</vt:lpstr>
      <vt:lpstr>USL</vt:lpstr>
      <vt:lpstr>CSMUR!Print_Area</vt:lpstr>
      <vt:lpstr>'GS 1,000-4,999 kW'!Print_Area</vt:lpstr>
      <vt:lpstr>'GS 50-999 kW'!Print_Area</vt:lpstr>
      <vt:lpstr>'GS&lt;50 kW'!Print_Area</vt:lpstr>
      <vt:lpstr>'LARGE USE SERVICE'!Print_Area</vt:lpstr>
      <vt:lpstr>RESIDENTIAL!Print_Area</vt:lpstr>
      <vt:lpstr>'STREET LIGHTING SERVICE'!Print_Area</vt:lpstr>
      <vt:lpstr>USL!Print_Area</vt:lpstr>
    </vt:vector>
  </TitlesOfParts>
  <Company>Toronto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syang</dc:creator>
  <cp:lastModifiedBy>Shirley Yang</cp:lastModifiedBy>
  <cp:lastPrinted>2017-08-10T19:43:38Z</cp:lastPrinted>
  <dcterms:created xsi:type="dcterms:W3CDTF">2014-07-09T16:55:36Z</dcterms:created>
  <dcterms:modified xsi:type="dcterms:W3CDTF">2017-12-08T16:40:06Z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